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8_{4E70C9A1-C519-4AB0-BF9B-1779483195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AA_v6" sheetId="11" r:id="rId1"/>
    <sheet name="Zsd meas vs pred &lt;10 m depth" sheetId="12" r:id="rId2"/>
  </sheets>
  <externalReferences>
    <externalReference r:id="rId3"/>
  </externalReferences>
  <definedNames>
    <definedName name="solver_adj" localSheetId="0" hidden="1">QAA_v6!#REF!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QAA_v6!#REF!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2" i="11" l="1"/>
  <c r="C283" i="11"/>
  <c r="C281" i="11"/>
  <c r="C280" i="11"/>
  <c r="C279" i="11"/>
  <c r="C278" i="11"/>
  <c r="C277" i="11"/>
  <c r="C276" i="11"/>
  <c r="C275" i="11"/>
  <c r="C274" i="11"/>
  <c r="C273" i="11"/>
  <c r="C272" i="11"/>
  <c r="C271" i="11"/>
  <c r="C270" i="11"/>
  <c r="C269" i="11"/>
  <c r="C268" i="11"/>
  <c r="C267" i="11"/>
  <c r="C266" i="11"/>
  <c r="C265" i="11"/>
  <c r="C264" i="11"/>
  <c r="C263" i="11"/>
  <c r="C262" i="11"/>
  <c r="C261" i="11"/>
  <c r="C260" i="11"/>
  <c r="C259" i="11"/>
  <c r="C258" i="11"/>
  <c r="C257" i="11"/>
  <c r="C256" i="11"/>
  <c r="C255" i="11"/>
  <c r="C254" i="11"/>
  <c r="C253" i="11"/>
  <c r="C252" i="11"/>
  <c r="C251" i="11"/>
  <c r="C250" i="11"/>
  <c r="C249" i="11"/>
  <c r="C248" i="11"/>
  <c r="C247" i="11"/>
  <c r="C246" i="11"/>
  <c r="C245" i="11"/>
  <c r="C244" i="11"/>
  <c r="C243" i="11"/>
  <c r="C242" i="11"/>
  <c r="C241" i="11"/>
  <c r="C240" i="11"/>
  <c r="C239" i="11"/>
  <c r="C238" i="11"/>
  <c r="C237" i="11"/>
  <c r="C236" i="11"/>
  <c r="C235" i="11"/>
  <c r="C234" i="11"/>
  <c r="C233" i="11"/>
  <c r="C232" i="11"/>
  <c r="C231" i="11"/>
  <c r="C230" i="11"/>
  <c r="C229" i="11"/>
  <c r="C228" i="11"/>
  <c r="C227" i="11"/>
  <c r="C226" i="11"/>
  <c r="C225" i="11"/>
  <c r="C224" i="11"/>
  <c r="C223" i="11"/>
  <c r="C222" i="11"/>
  <c r="C221" i="11"/>
  <c r="C220" i="11"/>
  <c r="C219" i="11"/>
  <c r="C218" i="11"/>
  <c r="C217" i="11"/>
  <c r="C216" i="11"/>
  <c r="C215" i="11"/>
  <c r="C214" i="11"/>
  <c r="C213" i="11"/>
  <c r="C212" i="11"/>
  <c r="C211" i="11"/>
  <c r="C210" i="11"/>
  <c r="C209" i="11"/>
  <c r="C208" i="11"/>
  <c r="C207" i="11"/>
  <c r="C206" i="11"/>
  <c r="C205" i="11"/>
  <c r="C204" i="11"/>
  <c r="C203" i="11"/>
  <c r="C202" i="11"/>
  <c r="C201" i="11"/>
  <c r="C200" i="11"/>
  <c r="C199" i="11"/>
  <c r="C198" i="11"/>
  <c r="C197" i="11"/>
  <c r="C196" i="11"/>
  <c r="C195" i="11"/>
  <c r="C194" i="11"/>
  <c r="C193" i="11"/>
  <c r="C192" i="11"/>
  <c r="C191" i="11"/>
  <c r="C190" i="11"/>
  <c r="C189" i="11"/>
  <c r="C188" i="11"/>
  <c r="C187" i="11"/>
  <c r="C186" i="11"/>
  <c r="C185" i="11"/>
  <c r="C184" i="11"/>
  <c r="C183" i="11"/>
  <c r="C182" i="11"/>
  <c r="C181" i="11"/>
  <c r="C180" i="11"/>
  <c r="C179" i="11"/>
  <c r="C178" i="11"/>
  <c r="C177" i="11"/>
  <c r="C176" i="11"/>
  <c r="C175" i="11"/>
  <c r="C174" i="11"/>
  <c r="C173" i="11"/>
  <c r="C172" i="11"/>
  <c r="C171" i="11"/>
  <c r="C170" i="11"/>
  <c r="C169" i="11"/>
  <c r="C168" i="11"/>
  <c r="C167" i="11"/>
  <c r="C166" i="11"/>
  <c r="C165" i="11"/>
  <c r="C164" i="11"/>
  <c r="C163" i="11"/>
  <c r="C162" i="11"/>
  <c r="C161" i="11"/>
  <c r="C160" i="11"/>
  <c r="C159" i="11"/>
  <c r="C158" i="11"/>
  <c r="C157" i="11"/>
  <c r="C156" i="11"/>
  <c r="C155" i="11"/>
  <c r="C154" i="11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0" i="11" l="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B90" i="11"/>
  <c r="B8" i="11" s="1"/>
  <c r="B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AQ278" i="12"/>
  <c r="AQ277" i="12"/>
  <c r="AQ276" i="12"/>
  <c r="AQ275" i="12"/>
  <c r="AQ274" i="12"/>
  <c r="AQ273" i="12"/>
  <c r="AQ272" i="12"/>
  <c r="AQ271" i="12"/>
  <c r="AQ270" i="12"/>
  <c r="AQ269" i="12"/>
  <c r="AQ268" i="12"/>
  <c r="AQ267" i="12"/>
  <c r="AQ266" i="12"/>
  <c r="AQ265" i="12"/>
  <c r="AQ264" i="12"/>
  <c r="AQ263" i="12"/>
  <c r="AQ262" i="12"/>
  <c r="AQ261" i="12"/>
  <c r="AQ260" i="12"/>
  <c r="AQ259" i="12"/>
  <c r="AQ258" i="12"/>
  <c r="AQ257" i="12"/>
  <c r="AQ256" i="12"/>
  <c r="AQ255" i="12"/>
  <c r="AQ254" i="12"/>
  <c r="AQ253" i="12"/>
  <c r="AQ252" i="12"/>
  <c r="AQ251" i="12"/>
  <c r="AQ250" i="12"/>
  <c r="AQ249" i="12"/>
  <c r="AQ248" i="12"/>
  <c r="AQ247" i="12"/>
  <c r="AQ246" i="12"/>
  <c r="AQ245" i="12"/>
  <c r="AQ244" i="12"/>
  <c r="AQ243" i="12"/>
  <c r="AQ242" i="12"/>
  <c r="AQ241" i="12"/>
  <c r="AQ240" i="12"/>
  <c r="AQ239" i="12"/>
  <c r="AQ238" i="12"/>
  <c r="AQ237" i="12"/>
  <c r="AQ236" i="12"/>
  <c r="AQ235" i="12"/>
  <c r="AQ234" i="12"/>
  <c r="AQ233" i="12"/>
  <c r="AQ232" i="12"/>
  <c r="AQ231" i="12"/>
  <c r="AQ230" i="12"/>
  <c r="AQ229" i="12"/>
  <c r="AQ228" i="12"/>
  <c r="AQ227" i="12"/>
  <c r="AQ226" i="12"/>
  <c r="AQ225" i="12"/>
  <c r="AQ224" i="12"/>
  <c r="AQ223" i="12"/>
  <c r="AQ222" i="12"/>
  <c r="AQ221" i="12"/>
  <c r="AQ220" i="12"/>
  <c r="AQ219" i="12"/>
  <c r="AQ218" i="12"/>
  <c r="AQ217" i="12"/>
  <c r="AQ216" i="12"/>
  <c r="AQ215" i="12"/>
  <c r="AQ214" i="12"/>
  <c r="AQ213" i="12"/>
  <c r="AQ212" i="12"/>
  <c r="AQ211" i="12"/>
  <c r="AQ210" i="12"/>
  <c r="AQ209" i="12"/>
  <c r="AQ208" i="12"/>
  <c r="AQ207" i="12"/>
  <c r="AQ206" i="12"/>
  <c r="AQ205" i="12"/>
  <c r="AQ204" i="12"/>
  <c r="AQ203" i="12"/>
  <c r="AQ202" i="12"/>
  <c r="AQ201" i="12"/>
  <c r="AQ200" i="12"/>
  <c r="AQ199" i="12"/>
  <c r="AQ198" i="12"/>
  <c r="AQ197" i="12"/>
  <c r="AQ196" i="12"/>
  <c r="AQ195" i="12"/>
  <c r="AQ194" i="12"/>
  <c r="AQ193" i="12"/>
  <c r="AQ192" i="12"/>
  <c r="AQ191" i="12"/>
  <c r="AQ190" i="12"/>
  <c r="AQ189" i="12"/>
  <c r="AQ188" i="12"/>
  <c r="AQ187" i="12"/>
  <c r="AQ186" i="12"/>
  <c r="AQ185" i="12"/>
  <c r="AQ184" i="12"/>
  <c r="AQ183" i="12"/>
  <c r="AQ182" i="12"/>
  <c r="AQ181" i="12"/>
  <c r="AQ180" i="12"/>
  <c r="AQ179" i="12"/>
  <c r="AQ178" i="12"/>
  <c r="AQ177" i="12"/>
  <c r="AQ176" i="12"/>
  <c r="AQ175" i="12"/>
  <c r="AQ174" i="12"/>
  <c r="AQ173" i="12"/>
  <c r="AQ172" i="12"/>
  <c r="AQ171" i="12"/>
  <c r="AQ170" i="12"/>
  <c r="AQ169" i="12"/>
  <c r="AQ168" i="12"/>
  <c r="AQ167" i="12"/>
  <c r="AQ166" i="12"/>
  <c r="AQ165" i="12"/>
  <c r="AQ164" i="12"/>
  <c r="AQ163" i="12"/>
  <c r="AQ162" i="12"/>
  <c r="AQ161" i="12"/>
  <c r="AQ160" i="12"/>
  <c r="AQ159" i="12"/>
  <c r="AQ158" i="12"/>
  <c r="AQ157" i="12"/>
  <c r="AQ156" i="12"/>
  <c r="AQ155" i="12"/>
  <c r="AQ154" i="12"/>
  <c r="AQ153" i="12"/>
  <c r="AQ152" i="12"/>
  <c r="AQ151" i="12"/>
  <c r="AQ150" i="12"/>
  <c r="AQ149" i="12"/>
  <c r="AQ148" i="12"/>
  <c r="AQ147" i="12"/>
  <c r="AQ146" i="12"/>
  <c r="AQ145" i="12"/>
  <c r="AQ144" i="12"/>
  <c r="AQ143" i="12"/>
  <c r="AQ142" i="12"/>
  <c r="AQ141" i="12"/>
  <c r="AQ140" i="12"/>
  <c r="AQ139" i="12"/>
  <c r="AQ138" i="12"/>
  <c r="AQ137" i="12"/>
  <c r="AQ136" i="12"/>
  <c r="AQ135" i="12"/>
  <c r="AQ134" i="12"/>
  <c r="AQ133" i="12"/>
  <c r="AQ132" i="12"/>
  <c r="AQ131" i="12"/>
  <c r="AQ130" i="12"/>
  <c r="AQ129" i="12"/>
  <c r="AQ128" i="12"/>
  <c r="AQ127" i="12"/>
  <c r="AQ126" i="12"/>
  <c r="AQ125" i="12"/>
  <c r="AQ124" i="12"/>
  <c r="AQ123" i="12"/>
  <c r="AQ122" i="12"/>
  <c r="AQ121" i="12"/>
  <c r="AQ120" i="12"/>
  <c r="AQ119" i="12"/>
  <c r="AQ118" i="12"/>
  <c r="AQ117" i="12"/>
  <c r="AQ116" i="12"/>
  <c r="AQ115" i="12"/>
  <c r="AQ114" i="12"/>
  <c r="AQ113" i="12"/>
  <c r="AQ112" i="12"/>
  <c r="AQ111" i="12"/>
  <c r="AQ110" i="12"/>
  <c r="AQ109" i="12"/>
  <c r="AQ108" i="12"/>
  <c r="AQ107" i="12"/>
  <c r="AQ106" i="12"/>
  <c r="AQ105" i="12"/>
  <c r="AQ104" i="12"/>
  <c r="AQ103" i="12"/>
  <c r="AQ102" i="12"/>
  <c r="AQ101" i="12"/>
  <c r="AQ100" i="12"/>
  <c r="AQ99" i="12"/>
  <c r="AQ98" i="12"/>
  <c r="AQ97" i="12"/>
  <c r="AQ96" i="12"/>
  <c r="AQ95" i="12"/>
  <c r="AQ94" i="12"/>
  <c r="AQ93" i="12"/>
  <c r="AQ92" i="12"/>
  <c r="AQ91" i="12"/>
  <c r="AQ90" i="12"/>
  <c r="AQ89" i="12"/>
  <c r="AQ88" i="12"/>
  <c r="AQ87" i="12"/>
  <c r="AQ86" i="12"/>
  <c r="AQ85" i="12"/>
  <c r="AQ84" i="12"/>
  <c r="AQ83" i="12"/>
  <c r="AQ82" i="12"/>
  <c r="AQ81" i="12"/>
  <c r="AQ80" i="12"/>
  <c r="AQ79" i="12"/>
  <c r="AQ78" i="12"/>
  <c r="AQ77" i="12"/>
  <c r="AQ76" i="12"/>
  <c r="AQ75" i="12"/>
  <c r="AQ74" i="12"/>
  <c r="AQ73" i="12"/>
  <c r="AQ72" i="12"/>
  <c r="AQ71" i="12"/>
  <c r="AQ70" i="12"/>
  <c r="AQ69" i="12"/>
  <c r="AQ68" i="12"/>
  <c r="AQ67" i="12"/>
  <c r="AQ66" i="12"/>
  <c r="AQ65" i="12"/>
  <c r="AQ64" i="12"/>
  <c r="AQ63" i="12"/>
  <c r="AQ62" i="12"/>
  <c r="AQ61" i="12"/>
  <c r="AQ60" i="12"/>
  <c r="AQ59" i="12"/>
  <c r="AQ58" i="12"/>
  <c r="AQ57" i="12"/>
  <c r="AQ56" i="12"/>
  <c r="AQ55" i="12"/>
  <c r="AQ54" i="12"/>
  <c r="AQ53" i="12"/>
  <c r="AQ52" i="12"/>
  <c r="AQ51" i="12"/>
  <c r="AQ50" i="12"/>
  <c r="AQ49" i="12"/>
  <c r="AQ48" i="12"/>
  <c r="AQ47" i="12"/>
  <c r="AQ46" i="12"/>
  <c r="AQ45" i="12"/>
  <c r="AQ44" i="12"/>
  <c r="AQ43" i="12"/>
  <c r="AQ42" i="12"/>
  <c r="AQ41" i="12"/>
  <c r="AQ40" i="12"/>
  <c r="AQ39" i="12"/>
  <c r="AQ38" i="12"/>
  <c r="AQ37" i="12"/>
  <c r="AQ36" i="12"/>
  <c r="AQ35" i="12"/>
  <c r="AQ34" i="12"/>
  <c r="AQ33" i="12"/>
  <c r="AQ32" i="12"/>
  <c r="AQ31" i="12"/>
  <c r="AQ30" i="12"/>
  <c r="AQ29" i="12"/>
  <c r="AQ28" i="12"/>
  <c r="AQ27" i="12"/>
  <c r="AQ26" i="12"/>
  <c r="AQ25" i="12"/>
  <c r="AQ24" i="12"/>
  <c r="AQ23" i="12"/>
  <c r="AQ22" i="12"/>
  <c r="AQ21" i="12"/>
  <c r="AQ20" i="12"/>
  <c r="AQ19" i="12"/>
  <c r="AQ18" i="12"/>
  <c r="AQ17" i="12"/>
  <c r="AQ16" i="12"/>
  <c r="AQ15" i="12"/>
  <c r="AQ14" i="12"/>
  <c r="AQ13" i="12"/>
  <c r="AQ12" i="12"/>
  <c r="AQ11" i="12"/>
  <c r="AQ10" i="12"/>
  <c r="AQ9" i="12"/>
  <c r="AQ8" i="12"/>
  <c r="AR278" i="12" l="1"/>
  <c r="AR277" i="12"/>
  <c r="AR276" i="12"/>
  <c r="AR275" i="12"/>
  <c r="AR274" i="12"/>
  <c r="AR273" i="12"/>
  <c r="AR272" i="12"/>
  <c r="AR271" i="12"/>
  <c r="AR270" i="12"/>
  <c r="AR269" i="12"/>
  <c r="AR268" i="12"/>
  <c r="AR267" i="12"/>
  <c r="AR266" i="12"/>
  <c r="AR265" i="12"/>
  <c r="AR264" i="12"/>
  <c r="AR263" i="12"/>
  <c r="AR262" i="12"/>
  <c r="AR261" i="12"/>
  <c r="AR260" i="12"/>
  <c r="AR259" i="12"/>
  <c r="AR258" i="12"/>
  <c r="AR257" i="12"/>
  <c r="AR256" i="12"/>
  <c r="AR255" i="12"/>
  <c r="AR254" i="12"/>
  <c r="AR253" i="12"/>
  <c r="AR252" i="12"/>
  <c r="AR251" i="12"/>
  <c r="AR250" i="12"/>
  <c r="AR249" i="12"/>
  <c r="AR248" i="12"/>
  <c r="AR247" i="12"/>
  <c r="AR246" i="12"/>
  <c r="AR245" i="12"/>
  <c r="AR244" i="12"/>
  <c r="AR243" i="12"/>
  <c r="AR242" i="12"/>
  <c r="AR241" i="12"/>
  <c r="AR240" i="12"/>
  <c r="AR239" i="12"/>
  <c r="AR238" i="12"/>
  <c r="AR237" i="12"/>
  <c r="AR236" i="12"/>
  <c r="AR235" i="12"/>
  <c r="AR234" i="12"/>
  <c r="AR233" i="12"/>
  <c r="AR232" i="12"/>
  <c r="AR231" i="12"/>
  <c r="AR230" i="12"/>
  <c r="AR229" i="12"/>
  <c r="AR228" i="12"/>
  <c r="AR227" i="12"/>
  <c r="AR226" i="12"/>
  <c r="AR225" i="12"/>
  <c r="AR224" i="12"/>
  <c r="AR223" i="12"/>
  <c r="AR222" i="12"/>
  <c r="AR221" i="12"/>
  <c r="AR220" i="12"/>
  <c r="AR219" i="12"/>
  <c r="AR218" i="12"/>
  <c r="AR217" i="12"/>
  <c r="AR216" i="12"/>
  <c r="AR215" i="12"/>
  <c r="AR214" i="12"/>
  <c r="AR213" i="12"/>
  <c r="AR212" i="12"/>
  <c r="AR211" i="12"/>
  <c r="AR210" i="12"/>
  <c r="AR209" i="12"/>
  <c r="AR208" i="12"/>
  <c r="AR207" i="12"/>
  <c r="AR206" i="12"/>
  <c r="AR205" i="12"/>
  <c r="AR204" i="12"/>
  <c r="AR203" i="12"/>
  <c r="AR202" i="12"/>
  <c r="AR201" i="12"/>
  <c r="AR200" i="12"/>
  <c r="AR199" i="12"/>
  <c r="AR198" i="12"/>
  <c r="AR197" i="12"/>
  <c r="AR196" i="12"/>
  <c r="AR195" i="12"/>
  <c r="AR194" i="12"/>
  <c r="AR193" i="12"/>
  <c r="AR192" i="12"/>
  <c r="AR191" i="12"/>
  <c r="AR190" i="12"/>
  <c r="AR189" i="12"/>
  <c r="AR188" i="12"/>
  <c r="AR187" i="12"/>
  <c r="AR186" i="12"/>
  <c r="AR185" i="12"/>
  <c r="AR184" i="12"/>
  <c r="AR183" i="12"/>
  <c r="AR182" i="12"/>
  <c r="AR181" i="12"/>
  <c r="AR180" i="12"/>
  <c r="AR179" i="12"/>
  <c r="AR178" i="12"/>
  <c r="AR177" i="12"/>
  <c r="AR176" i="12"/>
  <c r="AR175" i="12"/>
  <c r="AR174" i="12"/>
  <c r="AR173" i="12"/>
  <c r="AR172" i="12"/>
  <c r="AR171" i="12"/>
  <c r="AR170" i="12"/>
  <c r="AR169" i="12"/>
  <c r="AR168" i="12"/>
  <c r="AR167" i="12"/>
  <c r="AR166" i="12"/>
  <c r="AR165" i="12"/>
  <c r="AR164" i="12"/>
  <c r="AR163" i="12"/>
  <c r="AR162" i="12"/>
  <c r="AR161" i="12"/>
  <c r="AR160" i="12"/>
  <c r="AR159" i="12"/>
  <c r="AR158" i="12"/>
  <c r="AR157" i="12"/>
  <c r="AR156" i="12"/>
  <c r="AR155" i="12"/>
  <c r="AR154" i="12"/>
  <c r="AR153" i="12"/>
  <c r="AR152" i="12"/>
  <c r="AR151" i="12"/>
  <c r="AR150" i="12"/>
  <c r="AR149" i="12"/>
  <c r="AR148" i="12"/>
  <c r="AR147" i="12"/>
  <c r="AR146" i="12"/>
  <c r="AR145" i="12"/>
  <c r="AR144" i="12"/>
  <c r="AR143" i="12"/>
  <c r="AR142" i="12"/>
  <c r="AR141" i="12"/>
  <c r="AR140" i="12"/>
  <c r="AR139" i="12"/>
  <c r="AR138" i="12"/>
  <c r="AR137" i="12"/>
  <c r="AR136" i="12"/>
  <c r="AR135" i="12"/>
  <c r="AR134" i="12"/>
  <c r="AR133" i="12"/>
  <c r="AR132" i="12"/>
  <c r="AR131" i="12"/>
  <c r="AR130" i="12"/>
  <c r="AR129" i="12"/>
  <c r="AR128" i="12"/>
  <c r="AR127" i="12"/>
  <c r="AR126" i="12"/>
  <c r="AR125" i="12"/>
  <c r="AR124" i="12"/>
  <c r="AR123" i="12"/>
  <c r="AR122" i="12"/>
  <c r="AR121" i="12"/>
  <c r="AR120" i="12"/>
  <c r="AR119" i="12"/>
  <c r="AR118" i="12"/>
  <c r="AR117" i="12"/>
  <c r="AR116" i="12"/>
  <c r="AR115" i="12"/>
  <c r="AR114" i="12"/>
  <c r="AR113" i="12"/>
  <c r="AR112" i="12"/>
  <c r="AR111" i="12"/>
  <c r="AR110" i="12"/>
  <c r="AR109" i="12"/>
  <c r="AR108" i="12"/>
  <c r="AR107" i="12"/>
  <c r="AR106" i="12"/>
  <c r="AR105" i="12"/>
  <c r="AR104" i="12"/>
  <c r="AR103" i="12"/>
  <c r="AR102" i="12"/>
  <c r="AR101" i="12"/>
  <c r="AR100" i="12"/>
  <c r="AR99" i="12"/>
  <c r="AR98" i="12"/>
  <c r="AR97" i="12"/>
  <c r="AR96" i="12"/>
  <c r="AS96" i="12" s="1"/>
  <c r="AR95" i="12"/>
  <c r="AS95" i="12" s="1"/>
  <c r="AR94" i="12"/>
  <c r="AS94" i="12" s="1"/>
  <c r="AR93" i="12"/>
  <c r="AR92" i="12"/>
  <c r="AS92" i="12" s="1"/>
  <c r="AR91" i="12"/>
  <c r="AS91" i="12" s="1"/>
  <c r="AR90" i="12"/>
  <c r="AS90" i="12" s="1"/>
  <c r="AR89" i="12"/>
  <c r="AS89" i="12" s="1"/>
  <c r="AR88" i="12"/>
  <c r="AS88" i="12" s="1"/>
  <c r="AR87" i="12"/>
  <c r="AS87" i="12" s="1"/>
  <c r="AR86" i="12"/>
  <c r="AR85" i="12"/>
  <c r="AR84" i="12"/>
  <c r="AS84" i="12" s="1"/>
  <c r="AR83" i="12"/>
  <c r="AS83" i="12" s="1"/>
  <c r="AR82" i="12"/>
  <c r="AS82" i="12" s="1"/>
  <c r="AR81" i="12"/>
  <c r="AR80" i="12"/>
  <c r="AR79" i="12"/>
  <c r="AR78" i="12"/>
  <c r="AR77" i="12"/>
  <c r="AR76" i="12"/>
  <c r="AR75" i="12"/>
  <c r="AR74" i="12"/>
  <c r="AR73" i="12"/>
  <c r="AR72" i="12"/>
  <c r="AR71" i="12"/>
  <c r="AR70" i="12"/>
  <c r="AR69" i="12"/>
  <c r="AR68" i="12"/>
  <c r="AS68" i="12" s="1"/>
  <c r="AR67" i="12"/>
  <c r="AR66" i="12"/>
  <c r="AR65" i="12"/>
  <c r="AR64" i="12"/>
  <c r="AR63" i="12"/>
  <c r="AR62" i="12"/>
  <c r="AR61" i="12"/>
  <c r="AR60" i="12"/>
  <c r="AR59" i="12"/>
  <c r="AR58" i="12"/>
  <c r="AR57" i="12"/>
  <c r="AR56" i="12"/>
  <c r="AR55" i="12"/>
  <c r="AR54" i="12"/>
  <c r="AR53" i="12"/>
  <c r="AR52" i="12"/>
  <c r="AR51" i="12"/>
  <c r="AR50" i="12"/>
  <c r="AR49" i="12"/>
  <c r="AR48" i="12"/>
  <c r="AR47" i="12"/>
  <c r="AR46" i="12"/>
  <c r="AR45" i="12"/>
  <c r="AR44" i="12"/>
  <c r="AR43" i="12"/>
  <c r="AR42" i="12"/>
  <c r="AS42" i="12" s="1"/>
  <c r="AR41" i="12"/>
  <c r="AR40" i="12"/>
  <c r="AR39" i="12"/>
  <c r="AS39" i="12" s="1"/>
  <c r="AR38" i="12"/>
  <c r="AR37" i="12"/>
  <c r="AR36" i="12"/>
  <c r="AS36" i="12" s="1"/>
  <c r="AR35" i="12"/>
  <c r="AR34" i="12"/>
  <c r="AR33" i="12"/>
  <c r="AR32" i="12"/>
  <c r="AR31" i="12"/>
  <c r="AR30" i="12"/>
  <c r="AR29" i="12"/>
  <c r="AR28" i="12"/>
  <c r="AR27" i="12"/>
  <c r="AR26" i="12"/>
  <c r="AR25" i="12"/>
  <c r="AR24" i="12"/>
  <c r="AR23" i="12"/>
  <c r="AR22" i="12"/>
  <c r="AR21" i="12"/>
  <c r="AR20" i="12"/>
  <c r="AR19" i="12"/>
  <c r="AR18" i="12"/>
  <c r="AR17" i="12"/>
  <c r="AR16" i="12"/>
  <c r="AR15" i="12"/>
  <c r="AR14" i="12"/>
  <c r="AR13" i="12"/>
  <c r="AR12" i="12"/>
  <c r="AR11" i="12"/>
  <c r="AR10" i="12"/>
  <c r="AR9" i="12"/>
  <c r="AR8" i="12"/>
  <c r="AS93" i="12"/>
  <c r="AS45" i="12"/>
  <c r="AS44" i="12"/>
  <c r="AS81" i="12"/>
  <c r="AS66" i="12"/>
  <c r="AS97" i="12"/>
  <c r="AS85" i="12"/>
  <c r="AS67" i="12"/>
  <c r="AS43" i="12"/>
  <c r="AS37" i="12"/>
  <c r="AS35" i="12"/>
  <c r="AS79" i="12" l="1"/>
  <c r="AS78" i="12"/>
  <c r="AS75" i="12"/>
  <c r="AS63" i="12"/>
  <c r="AS61" i="12"/>
  <c r="AS60" i="12"/>
  <c r="AS59" i="12"/>
  <c r="AS56" i="12"/>
  <c r="AS41" i="12"/>
  <c r="AS40" i="12"/>
  <c r="AS38" i="12"/>
  <c r="AS33" i="12"/>
  <c r="AS32" i="12"/>
  <c r="AS23" i="12"/>
  <c r="AS21" i="12"/>
  <c r="AS20" i="12"/>
  <c r="AS19" i="12"/>
  <c r="AS17" i="12"/>
  <c r="AS16" i="12"/>
  <c r="AS51" i="12"/>
  <c r="AS278" i="12"/>
  <c r="AS277" i="12"/>
  <c r="AS276" i="12"/>
  <c r="AS275" i="12"/>
  <c r="AS274" i="12"/>
  <c r="AS273" i="12"/>
  <c r="AS272" i="12"/>
  <c r="AS271" i="12"/>
  <c r="AS270" i="12"/>
  <c r="AS269" i="12"/>
  <c r="AS268" i="12"/>
  <c r="AS267" i="12"/>
  <c r="AS266" i="12"/>
  <c r="AS265" i="12"/>
  <c r="AS264" i="12"/>
  <c r="AS263" i="12"/>
  <c r="AS262" i="12"/>
  <c r="AS261" i="12"/>
  <c r="AS260" i="12"/>
  <c r="AS259" i="12"/>
  <c r="AS258" i="12"/>
  <c r="AS257" i="12"/>
  <c r="AS256" i="12"/>
  <c r="AS255" i="12"/>
  <c r="AS254" i="12"/>
  <c r="AS253" i="12"/>
  <c r="AS252" i="12"/>
  <c r="AS251" i="12"/>
  <c r="AS250" i="12"/>
  <c r="AS249" i="12"/>
  <c r="AS248" i="12"/>
  <c r="AS247" i="12"/>
  <c r="AS246" i="12"/>
  <c r="AS245" i="12"/>
  <c r="AS244" i="12"/>
  <c r="AS243" i="12"/>
  <c r="AS242" i="12"/>
  <c r="AS241" i="12"/>
  <c r="AS240" i="12"/>
  <c r="AS239" i="12"/>
  <c r="AS238" i="12"/>
  <c r="AS237" i="12"/>
  <c r="AS236" i="12"/>
  <c r="AS235" i="12"/>
  <c r="AS234" i="12"/>
  <c r="AS233" i="12"/>
  <c r="AS232" i="12"/>
  <c r="AS231" i="12"/>
  <c r="AS230" i="12"/>
  <c r="AS229" i="12"/>
  <c r="AS228" i="12"/>
  <c r="AS227" i="12"/>
  <c r="AS226" i="12"/>
  <c r="AS225" i="12"/>
  <c r="AS224" i="12"/>
  <c r="AS223" i="12"/>
  <c r="AS222" i="12"/>
  <c r="AS221" i="12"/>
  <c r="AS220" i="12"/>
  <c r="AS219" i="12"/>
  <c r="AS218" i="12"/>
  <c r="AS217" i="12"/>
  <c r="AS216" i="12"/>
  <c r="AS215" i="12"/>
  <c r="AS214" i="12"/>
  <c r="AS213" i="12"/>
  <c r="AS212" i="12"/>
  <c r="AS211" i="12"/>
  <c r="AS210" i="12"/>
  <c r="AS209" i="12"/>
  <c r="AS208" i="12"/>
  <c r="AS207" i="12"/>
  <c r="AS206" i="12"/>
  <c r="AS205" i="12"/>
  <c r="AS204" i="12"/>
  <c r="AS203" i="12"/>
  <c r="AS202" i="12"/>
  <c r="AS201" i="12"/>
  <c r="AS200" i="12"/>
  <c r="AS199" i="12"/>
  <c r="AS198" i="12"/>
  <c r="AS197" i="12"/>
  <c r="AS196" i="12"/>
  <c r="AS195" i="12"/>
  <c r="AS194" i="12"/>
  <c r="AS193" i="12"/>
  <c r="AS192" i="12"/>
  <c r="AS191" i="12"/>
  <c r="AS190" i="12"/>
  <c r="AS189" i="12"/>
  <c r="AS188" i="12"/>
  <c r="AS187" i="12"/>
  <c r="AS186" i="12"/>
  <c r="AS185" i="12"/>
  <c r="AS184" i="12"/>
  <c r="AS183" i="12"/>
  <c r="AS182" i="12"/>
  <c r="AS181" i="12"/>
  <c r="AS180" i="12"/>
  <c r="AS179" i="12"/>
  <c r="AS178" i="12"/>
  <c r="AS177" i="12"/>
  <c r="AS176" i="12"/>
  <c r="AS175" i="12"/>
  <c r="AS174" i="12"/>
  <c r="AS173" i="12"/>
  <c r="AS172" i="12"/>
  <c r="AS171" i="12"/>
  <c r="AS170" i="12"/>
  <c r="AS169" i="12"/>
  <c r="AS168" i="12"/>
  <c r="AS167" i="12"/>
  <c r="AS166" i="12"/>
  <c r="AS165" i="12"/>
  <c r="AS164" i="12"/>
  <c r="AS163" i="12"/>
  <c r="AS162" i="12"/>
  <c r="AS161" i="12"/>
  <c r="AS160" i="12"/>
  <c r="AS159" i="12"/>
  <c r="AS158" i="12"/>
  <c r="AS157" i="12"/>
  <c r="AS156" i="12"/>
  <c r="AS155" i="12"/>
  <c r="AS154" i="12"/>
  <c r="AS153" i="12"/>
  <c r="AS152" i="12"/>
  <c r="AS151" i="12"/>
  <c r="AS150" i="12"/>
  <c r="AS149" i="12"/>
  <c r="AS148" i="12"/>
  <c r="AS147" i="12"/>
  <c r="AS146" i="12"/>
  <c r="AS145" i="12"/>
  <c r="AS144" i="12"/>
  <c r="AS143" i="12"/>
  <c r="AS142" i="12"/>
  <c r="AS141" i="12"/>
  <c r="AS140" i="12"/>
  <c r="AS139" i="12"/>
  <c r="AS138" i="12"/>
  <c r="AS137" i="12"/>
  <c r="AS136" i="12"/>
  <c r="AS135" i="12"/>
  <c r="AS134" i="12"/>
  <c r="AS133" i="12"/>
  <c r="AS132" i="12"/>
  <c r="AS131" i="12"/>
  <c r="AS130" i="12"/>
  <c r="AS129" i="12"/>
  <c r="AS128" i="12"/>
  <c r="AS127" i="12"/>
  <c r="AS126" i="12"/>
  <c r="AS125" i="12"/>
  <c r="AS124" i="12"/>
  <c r="AS123" i="12"/>
  <c r="AS122" i="12"/>
  <c r="AS121" i="12"/>
  <c r="AS120" i="12"/>
  <c r="AS119" i="12"/>
  <c r="AS118" i="12"/>
  <c r="AS117" i="12"/>
  <c r="AS116" i="12"/>
  <c r="AS115" i="12"/>
  <c r="AS114" i="12"/>
  <c r="AS113" i="12"/>
  <c r="AS112" i="12"/>
  <c r="AS111" i="12"/>
  <c r="AS110" i="12"/>
  <c r="AS109" i="12"/>
  <c r="AS108" i="12"/>
  <c r="AS107" i="12"/>
  <c r="AS106" i="12"/>
  <c r="AS105" i="12"/>
  <c r="AS104" i="12"/>
  <c r="AS103" i="12"/>
  <c r="AS102" i="12"/>
  <c r="AS101" i="12"/>
  <c r="AS100" i="12"/>
  <c r="AS99" i="12"/>
  <c r="AS98" i="12"/>
  <c r="AS86" i="12"/>
  <c r="AS80" i="12"/>
  <c r="AS77" i="12"/>
  <c r="AS76" i="12"/>
  <c r="AS74" i="12"/>
  <c r="AS73" i="12"/>
  <c r="AS72" i="12"/>
  <c r="AS71" i="12"/>
  <c r="AS70" i="12"/>
  <c r="AS69" i="12"/>
  <c r="AS65" i="12"/>
  <c r="AS64" i="12"/>
  <c r="AS62" i="12"/>
  <c r="AS58" i="12"/>
  <c r="AS57" i="12"/>
  <c r="AS55" i="12"/>
  <c r="AS54" i="12"/>
  <c r="AS53" i="12"/>
  <c r="AS52" i="12"/>
  <c r="AS50" i="12"/>
  <c r="AS49" i="12"/>
  <c r="AS48" i="12"/>
  <c r="AS47" i="12"/>
  <c r="AS46" i="12"/>
  <c r="AS34" i="12"/>
  <c r="AS31" i="12"/>
  <c r="AS30" i="12"/>
  <c r="AS29" i="12"/>
  <c r="AS28" i="12"/>
  <c r="AS27" i="12"/>
  <c r="AS26" i="12"/>
  <c r="AS25" i="12"/>
  <c r="AS24" i="12"/>
  <c r="AS22" i="12"/>
  <c r="AS18" i="12"/>
  <c r="AS15" i="12"/>
  <c r="AS14" i="12"/>
  <c r="AS13" i="12"/>
  <c r="AS12" i="12"/>
  <c r="AS11" i="12"/>
  <c r="AS10" i="12"/>
  <c r="AS9" i="12"/>
  <c r="AS8" i="12"/>
  <c r="N274" i="12"/>
  <c r="L274" i="12"/>
  <c r="J274" i="12"/>
  <c r="P274" i="12" s="1"/>
  <c r="N273" i="12"/>
  <c r="L273" i="12"/>
  <c r="K273" i="12"/>
  <c r="J273" i="12"/>
  <c r="P273" i="12" s="1"/>
  <c r="G274" i="12"/>
  <c r="F274" i="12"/>
  <c r="G273" i="12"/>
  <c r="F273" i="12"/>
  <c r="K274" i="12" l="1"/>
  <c r="B2" i="12" l="1"/>
  <c r="AZ10" i="11"/>
  <c r="BA10" i="11" s="1"/>
  <c r="AA9" i="12" l="1"/>
  <c r="J4" i="12"/>
  <c r="K4" i="12"/>
  <c r="BC10" i="11"/>
  <c r="O10" i="11" l="1"/>
  <c r="L272" i="12" l="1"/>
  <c r="L271" i="12"/>
  <c r="L270" i="12"/>
  <c r="L269" i="12"/>
  <c r="L268" i="12"/>
  <c r="L267" i="12"/>
  <c r="L266" i="12"/>
  <c r="L265" i="12"/>
  <c r="L264" i="12"/>
  <c r="L263" i="12"/>
  <c r="L262" i="12"/>
  <c r="L261" i="12"/>
  <c r="L260" i="12"/>
  <c r="L259" i="12"/>
  <c r="L258" i="12"/>
  <c r="L257" i="12"/>
  <c r="L256" i="12"/>
  <c r="L255" i="12"/>
  <c r="L254" i="12"/>
  <c r="L253" i="12"/>
  <c r="L252" i="12"/>
  <c r="L251" i="12"/>
  <c r="L250" i="12"/>
  <c r="L249" i="12"/>
  <c r="L248" i="12"/>
  <c r="L247" i="12"/>
  <c r="L246" i="12"/>
  <c r="L245" i="12"/>
  <c r="L244" i="12"/>
  <c r="L243" i="12"/>
  <c r="L242" i="12"/>
  <c r="L241" i="12"/>
  <c r="L240" i="12"/>
  <c r="L239" i="12"/>
  <c r="L238" i="12"/>
  <c r="L237" i="12"/>
  <c r="L236" i="12"/>
  <c r="L235" i="12"/>
  <c r="L234" i="12"/>
  <c r="L233" i="12"/>
  <c r="L232" i="12"/>
  <c r="L231" i="12"/>
  <c r="L230" i="12"/>
  <c r="L229" i="12"/>
  <c r="L228" i="12"/>
  <c r="L227" i="12"/>
  <c r="L226" i="12"/>
  <c r="L225" i="12"/>
  <c r="L224" i="12"/>
  <c r="L223" i="12"/>
  <c r="L222" i="12"/>
  <c r="L221" i="12"/>
  <c r="L220" i="12"/>
  <c r="L219" i="12"/>
  <c r="L218" i="12"/>
  <c r="L217" i="12"/>
  <c r="L216" i="12"/>
  <c r="L215" i="12"/>
  <c r="L214" i="12"/>
  <c r="L213" i="12"/>
  <c r="L212" i="12"/>
  <c r="L211" i="12"/>
  <c r="L210" i="12"/>
  <c r="L209" i="12"/>
  <c r="L208" i="12"/>
  <c r="L207" i="12"/>
  <c r="L206" i="12"/>
  <c r="L205" i="12"/>
  <c r="L204" i="12"/>
  <c r="L203" i="12"/>
  <c r="L202" i="12"/>
  <c r="L201" i="12"/>
  <c r="L200" i="12"/>
  <c r="L199" i="12"/>
  <c r="L198" i="12"/>
  <c r="L197" i="12"/>
  <c r="L196" i="12"/>
  <c r="L195" i="12"/>
  <c r="L194" i="12"/>
  <c r="L193" i="12"/>
  <c r="L192" i="12"/>
  <c r="L191" i="12"/>
  <c r="L190" i="12"/>
  <c r="L189" i="12"/>
  <c r="L188" i="12"/>
  <c r="L187" i="12"/>
  <c r="L186" i="12"/>
  <c r="L185" i="12"/>
  <c r="L184" i="12"/>
  <c r="L183" i="12"/>
  <c r="L182" i="12"/>
  <c r="L181" i="12"/>
  <c r="L180" i="12"/>
  <c r="L179" i="12"/>
  <c r="L178" i="12"/>
  <c r="L177" i="12"/>
  <c r="L176" i="12"/>
  <c r="L175" i="12"/>
  <c r="L174" i="12"/>
  <c r="L173" i="12"/>
  <c r="L172" i="12"/>
  <c r="L171" i="12"/>
  <c r="L170" i="12"/>
  <c r="L169" i="12"/>
  <c r="L168" i="12"/>
  <c r="L167" i="12"/>
  <c r="L166" i="12"/>
  <c r="L165" i="12"/>
  <c r="L164" i="12"/>
  <c r="L163" i="12"/>
  <c r="L162" i="12"/>
  <c r="L161" i="12"/>
  <c r="L160" i="12"/>
  <c r="L159" i="12"/>
  <c r="L158" i="12"/>
  <c r="L157" i="12"/>
  <c r="L156" i="12"/>
  <c r="L155" i="12"/>
  <c r="L154" i="12"/>
  <c r="L153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22" i="12"/>
  <c r="L121" i="12"/>
  <c r="L120" i="12"/>
  <c r="L119" i="12"/>
  <c r="L118" i="12"/>
  <c r="L117" i="12"/>
  <c r="L116" i="12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N4" i="12"/>
  <c r="N272" i="12"/>
  <c r="N271" i="12"/>
  <c r="N270" i="12"/>
  <c r="N269" i="12"/>
  <c r="N268" i="12"/>
  <c r="N267" i="12"/>
  <c r="N266" i="12"/>
  <c r="N265" i="12"/>
  <c r="N264" i="12"/>
  <c r="N263" i="12"/>
  <c r="N262" i="12"/>
  <c r="N261" i="12"/>
  <c r="N260" i="12"/>
  <c r="N259" i="12"/>
  <c r="N258" i="12"/>
  <c r="N257" i="12"/>
  <c r="N256" i="12"/>
  <c r="N255" i="12"/>
  <c r="N254" i="12"/>
  <c r="N253" i="12"/>
  <c r="N252" i="12"/>
  <c r="N251" i="12"/>
  <c r="N250" i="12"/>
  <c r="N249" i="12"/>
  <c r="N248" i="12"/>
  <c r="N247" i="12"/>
  <c r="N246" i="12"/>
  <c r="N245" i="12"/>
  <c r="N244" i="12"/>
  <c r="N243" i="12"/>
  <c r="N242" i="12"/>
  <c r="N241" i="12"/>
  <c r="N240" i="12"/>
  <c r="N239" i="12"/>
  <c r="N238" i="12"/>
  <c r="N237" i="12"/>
  <c r="N236" i="12"/>
  <c r="N235" i="12"/>
  <c r="N234" i="12"/>
  <c r="N233" i="12"/>
  <c r="N232" i="12"/>
  <c r="N231" i="12"/>
  <c r="N230" i="12"/>
  <c r="N229" i="12"/>
  <c r="N228" i="12"/>
  <c r="N227" i="12"/>
  <c r="N226" i="12"/>
  <c r="N225" i="12"/>
  <c r="N224" i="12"/>
  <c r="N223" i="12"/>
  <c r="N222" i="12"/>
  <c r="N221" i="12"/>
  <c r="N220" i="12"/>
  <c r="N219" i="12"/>
  <c r="N218" i="12"/>
  <c r="N217" i="12"/>
  <c r="N216" i="12"/>
  <c r="N215" i="12"/>
  <c r="N214" i="12"/>
  <c r="N213" i="12"/>
  <c r="N212" i="12"/>
  <c r="N211" i="12"/>
  <c r="N210" i="12"/>
  <c r="N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275" i="12" l="1"/>
  <c r="O3" i="12" s="1"/>
  <c r="L275" i="12"/>
  <c r="O130" i="11"/>
  <c r="P130" i="11"/>
  <c r="U130" i="11" s="1"/>
  <c r="Q130" i="11"/>
  <c r="V130" i="11" s="1"/>
  <c r="R130" i="11"/>
  <c r="W130" i="11" s="1"/>
  <c r="AZ130" i="11"/>
  <c r="BA130" i="11" s="1"/>
  <c r="BC130" i="11"/>
  <c r="AC130" i="11" l="1"/>
  <c r="T130" i="11"/>
  <c r="Y130" i="11"/>
  <c r="Z130" i="11" s="1"/>
  <c r="J272" i="12" l="1"/>
  <c r="P272" i="12" s="1"/>
  <c r="G272" i="12"/>
  <c r="F272" i="12"/>
  <c r="J271" i="12"/>
  <c r="P271" i="12" s="1"/>
  <c r="G271" i="12"/>
  <c r="F271" i="12"/>
  <c r="J270" i="12"/>
  <c r="P270" i="12" s="1"/>
  <c r="G270" i="12"/>
  <c r="F270" i="12"/>
  <c r="J269" i="12"/>
  <c r="P269" i="12" s="1"/>
  <c r="G269" i="12"/>
  <c r="F269" i="12"/>
  <c r="J268" i="12"/>
  <c r="P268" i="12" s="1"/>
  <c r="G268" i="12"/>
  <c r="F268" i="12"/>
  <c r="J267" i="12"/>
  <c r="P267" i="12" s="1"/>
  <c r="G267" i="12"/>
  <c r="F267" i="12"/>
  <c r="J266" i="12"/>
  <c r="P266" i="12" s="1"/>
  <c r="G266" i="12"/>
  <c r="F266" i="12"/>
  <c r="J265" i="12"/>
  <c r="K265" i="12" s="1"/>
  <c r="G265" i="12"/>
  <c r="F265" i="12"/>
  <c r="J264" i="12"/>
  <c r="P264" i="12" s="1"/>
  <c r="G264" i="12"/>
  <c r="F264" i="12"/>
  <c r="J263" i="12"/>
  <c r="P263" i="12" s="1"/>
  <c r="G263" i="12"/>
  <c r="F263" i="12"/>
  <c r="J262" i="12"/>
  <c r="P262" i="12" s="1"/>
  <c r="G262" i="12"/>
  <c r="F262" i="12"/>
  <c r="J261" i="12"/>
  <c r="K261" i="12" s="1"/>
  <c r="G261" i="12"/>
  <c r="F261" i="12"/>
  <c r="J260" i="12"/>
  <c r="P260" i="12" s="1"/>
  <c r="G260" i="12"/>
  <c r="F260" i="12"/>
  <c r="J259" i="12"/>
  <c r="P259" i="12" s="1"/>
  <c r="G259" i="12"/>
  <c r="F259" i="12"/>
  <c r="J258" i="12"/>
  <c r="P258" i="12" s="1"/>
  <c r="G258" i="12"/>
  <c r="F258" i="12"/>
  <c r="J257" i="12"/>
  <c r="K257" i="12" s="1"/>
  <c r="G257" i="12"/>
  <c r="F257" i="12"/>
  <c r="J256" i="12"/>
  <c r="P256" i="12" s="1"/>
  <c r="G256" i="12"/>
  <c r="F256" i="12"/>
  <c r="J255" i="12"/>
  <c r="P255" i="12" s="1"/>
  <c r="G255" i="12"/>
  <c r="F255" i="12"/>
  <c r="J254" i="12"/>
  <c r="P254" i="12" s="1"/>
  <c r="G254" i="12"/>
  <c r="F254" i="12"/>
  <c r="J253" i="12"/>
  <c r="K253" i="12" s="1"/>
  <c r="G253" i="12"/>
  <c r="F253" i="12"/>
  <c r="J252" i="12"/>
  <c r="P252" i="12" s="1"/>
  <c r="G252" i="12"/>
  <c r="F252" i="12"/>
  <c r="J251" i="12"/>
  <c r="P251" i="12" s="1"/>
  <c r="G251" i="12"/>
  <c r="F251" i="12"/>
  <c r="J250" i="12"/>
  <c r="P250" i="12" s="1"/>
  <c r="G250" i="12"/>
  <c r="F250" i="12"/>
  <c r="J249" i="12"/>
  <c r="K249" i="12" s="1"/>
  <c r="G249" i="12"/>
  <c r="F249" i="12"/>
  <c r="J248" i="12"/>
  <c r="P248" i="12" s="1"/>
  <c r="G248" i="12"/>
  <c r="F248" i="12"/>
  <c r="J247" i="12"/>
  <c r="P247" i="12" s="1"/>
  <c r="G247" i="12"/>
  <c r="F247" i="12"/>
  <c r="J246" i="12"/>
  <c r="P246" i="12" s="1"/>
  <c r="G246" i="12"/>
  <c r="F246" i="12"/>
  <c r="J245" i="12"/>
  <c r="K245" i="12" s="1"/>
  <c r="G245" i="12"/>
  <c r="F245" i="12"/>
  <c r="J244" i="12"/>
  <c r="P244" i="12" s="1"/>
  <c r="G244" i="12"/>
  <c r="F244" i="12"/>
  <c r="J243" i="12"/>
  <c r="P243" i="12" s="1"/>
  <c r="G243" i="12"/>
  <c r="F243" i="12"/>
  <c r="J242" i="12"/>
  <c r="P242" i="12" s="1"/>
  <c r="G242" i="12"/>
  <c r="F242" i="12"/>
  <c r="J241" i="12"/>
  <c r="K241" i="12" s="1"/>
  <c r="G241" i="12"/>
  <c r="F241" i="12"/>
  <c r="J240" i="12"/>
  <c r="P240" i="12" s="1"/>
  <c r="G240" i="12"/>
  <c r="F240" i="12"/>
  <c r="J239" i="12"/>
  <c r="P239" i="12" s="1"/>
  <c r="G239" i="12"/>
  <c r="F239" i="12"/>
  <c r="J238" i="12"/>
  <c r="P238" i="12" s="1"/>
  <c r="G238" i="12"/>
  <c r="F238" i="12"/>
  <c r="J237" i="12"/>
  <c r="K237" i="12" s="1"/>
  <c r="G237" i="12"/>
  <c r="F237" i="12"/>
  <c r="J236" i="12"/>
  <c r="P236" i="12" s="1"/>
  <c r="G236" i="12"/>
  <c r="F236" i="12"/>
  <c r="J235" i="12"/>
  <c r="P235" i="12" s="1"/>
  <c r="G235" i="12"/>
  <c r="F235" i="12"/>
  <c r="J234" i="12"/>
  <c r="P234" i="12" s="1"/>
  <c r="G234" i="12"/>
  <c r="F234" i="12"/>
  <c r="J233" i="12"/>
  <c r="K233" i="12" s="1"/>
  <c r="G233" i="12"/>
  <c r="F233" i="12"/>
  <c r="J232" i="12"/>
  <c r="P232" i="12" s="1"/>
  <c r="G232" i="12"/>
  <c r="F232" i="12"/>
  <c r="J231" i="12"/>
  <c r="P231" i="12" s="1"/>
  <c r="G231" i="12"/>
  <c r="F231" i="12"/>
  <c r="J230" i="12"/>
  <c r="P230" i="12" s="1"/>
  <c r="G230" i="12"/>
  <c r="F230" i="12"/>
  <c r="J229" i="12"/>
  <c r="K229" i="12" s="1"/>
  <c r="G229" i="12"/>
  <c r="F229" i="12"/>
  <c r="J228" i="12"/>
  <c r="P228" i="12" s="1"/>
  <c r="G228" i="12"/>
  <c r="F228" i="12"/>
  <c r="J227" i="12"/>
  <c r="P227" i="12" s="1"/>
  <c r="G227" i="12"/>
  <c r="F227" i="12"/>
  <c r="J226" i="12"/>
  <c r="P226" i="12" s="1"/>
  <c r="G226" i="12"/>
  <c r="F226" i="12"/>
  <c r="J225" i="12"/>
  <c r="K225" i="12" s="1"/>
  <c r="G225" i="12"/>
  <c r="F225" i="12"/>
  <c r="J224" i="12"/>
  <c r="G224" i="12"/>
  <c r="F224" i="12"/>
  <c r="J223" i="12"/>
  <c r="P223" i="12" s="1"/>
  <c r="G223" i="12"/>
  <c r="F223" i="12"/>
  <c r="J222" i="12"/>
  <c r="P222" i="12" s="1"/>
  <c r="G222" i="12"/>
  <c r="F222" i="12"/>
  <c r="J221" i="12"/>
  <c r="K221" i="12" s="1"/>
  <c r="G221" i="12"/>
  <c r="F221" i="12"/>
  <c r="J220" i="12"/>
  <c r="G220" i="12"/>
  <c r="F220" i="12"/>
  <c r="J219" i="12"/>
  <c r="P219" i="12" s="1"/>
  <c r="G219" i="12"/>
  <c r="F219" i="12"/>
  <c r="J218" i="12"/>
  <c r="P218" i="12" s="1"/>
  <c r="G218" i="12"/>
  <c r="F218" i="12"/>
  <c r="J217" i="12"/>
  <c r="K217" i="12" s="1"/>
  <c r="G217" i="12"/>
  <c r="F217" i="12"/>
  <c r="J216" i="12"/>
  <c r="G216" i="12"/>
  <c r="F216" i="12"/>
  <c r="J215" i="12"/>
  <c r="P215" i="12" s="1"/>
  <c r="G215" i="12"/>
  <c r="F215" i="12"/>
  <c r="J214" i="12"/>
  <c r="P214" i="12" s="1"/>
  <c r="G214" i="12"/>
  <c r="F214" i="12"/>
  <c r="J213" i="12"/>
  <c r="K213" i="12" s="1"/>
  <c r="G213" i="12"/>
  <c r="F213" i="12"/>
  <c r="J212" i="12"/>
  <c r="G212" i="12"/>
  <c r="F212" i="12"/>
  <c r="J211" i="12"/>
  <c r="P211" i="12" s="1"/>
  <c r="G211" i="12"/>
  <c r="F211" i="12"/>
  <c r="J210" i="12"/>
  <c r="P210" i="12" s="1"/>
  <c r="G210" i="12"/>
  <c r="F210" i="12"/>
  <c r="J209" i="12"/>
  <c r="K209" i="12" s="1"/>
  <c r="G209" i="12"/>
  <c r="F209" i="12"/>
  <c r="J208" i="12"/>
  <c r="G208" i="12"/>
  <c r="F208" i="12"/>
  <c r="J207" i="12"/>
  <c r="P207" i="12" s="1"/>
  <c r="G207" i="12"/>
  <c r="F207" i="12"/>
  <c r="J206" i="12"/>
  <c r="P206" i="12" s="1"/>
  <c r="G206" i="12"/>
  <c r="F206" i="12"/>
  <c r="J205" i="12"/>
  <c r="K205" i="12" s="1"/>
  <c r="G205" i="12"/>
  <c r="F205" i="12"/>
  <c r="J204" i="12"/>
  <c r="G204" i="12"/>
  <c r="F204" i="12"/>
  <c r="J203" i="12"/>
  <c r="P203" i="12" s="1"/>
  <c r="G203" i="12"/>
  <c r="F203" i="12"/>
  <c r="J202" i="12"/>
  <c r="P202" i="12" s="1"/>
  <c r="G202" i="12"/>
  <c r="F202" i="12"/>
  <c r="J201" i="12"/>
  <c r="K201" i="12" s="1"/>
  <c r="G201" i="12"/>
  <c r="F201" i="12"/>
  <c r="J200" i="12"/>
  <c r="G200" i="12"/>
  <c r="F200" i="12"/>
  <c r="J199" i="12"/>
  <c r="P199" i="12" s="1"/>
  <c r="G199" i="12"/>
  <c r="F199" i="12"/>
  <c r="J198" i="12"/>
  <c r="P198" i="12" s="1"/>
  <c r="G198" i="12"/>
  <c r="F198" i="12"/>
  <c r="J197" i="12"/>
  <c r="K197" i="12" s="1"/>
  <c r="G197" i="12"/>
  <c r="F197" i="12"/>
  <c r="J196" i="12"/>
  <c r="G196" i="12"/>
  <c r="F196" i="12"/>
  <c r="J195" i="12"/>
  <c r="P195" i="12" s="1"/>
  <c r="G195" i="12"/>
  <c r="F195" i="12"/>
  <c r="J194" i="12"/>
  <c r="P194" i="12" s="1"/>
  <c r="G194" i="12"/>
  <c r="F194" i="12"/>
  <c r="J193" i="12"/>
  <c r="K193" i="12" s="1"/>
  <c r="G193" i="12"/>
  <c r="F193" i="12"/>
  <c r="J192" i="12"/>
  <c r="G192" i="12"/>
  <c r="F192" i="12"/>
  <c r="J191" i="12"/>
  <c r="P191" i="12" s="1"/>
  <c r="G191" i="12"/>
  <c r="F191" i="12"/>
  <c r="J190" i="12"/>
  <c r="P190" i="12" s="1"/>
  <c r="G190" i="12"/>
  <c r="F190" i="12"/>
  <c r="J189" i="12"/>
  <c r="K189" i="12" s="1"/>
  <c r="G189" i="12"/>
  <c r="F189" i="12"/>
  <c r="J188" i="12"/>
  <c r="G188" i="12"/>
  <c r="F188" i="12"/>
  <c r="J187" i="12"/>
  <c r="P187" i="12" s="1"/>
  <c r="G187" i="12"/>
  <c r="F187" i="12"/>
  <c r="J186" i="12"/>
  <c r="P186" i="12" s="1"/>
  <c r="G186" i="12"/>
  <c r="F186" i="12"/>
  <c r="J185" i="12"/>
  <c r="K185" i="12" s="1"/>
  <c r="G185" i="12"/>
  <c r="F185" i="12"/>
  <c r="J184" i="12"/>
  <c r="G184" i="12"/>
  <c r="F184" i="12"/>
  <c r="J183" i="12"/>
  <c r="P183" i="12" s="1"/>
  <c r="G183" i="12"/>
  <c r="F183" i="12"/>
  <c r="J182" i="12"/>
  <c r="P182" i="12" s="1"/>
  <c r="G182" i="12"/>
  <c r="F182" i="12"/>
  <c r="J181" i="12"/>
  <c r="P181" i="12" s="1"/>
  <c r="G181" i="12"/>
  <c r="F181" i="12"/>
  <c r="J180" i="12"/>
  <c r="K180" i="12" s="1"/>
  <c r="G180" i="12"/>
  <c r="F180" i="12"/>
  <c r="J179" i="12"/>
  <c r="P179" i="12" s="1"/>
  <c r="G179" i="12"/>
  <c r="F179" i="12"/>
  <c r="J178" i="12"/>
  <c r="P178" i="12" s="1"/>
  <c r="G178" i="12"/>
  <c r="F178" i="12"/>
  <c r="J177" i="12"/>
  <c r="P177" i="12" s="1"/>
  <c r="G177" i="12"/>
  <c r="F177" i="12"/>
  <c r="J176" i="12"/>
  <c r="K176" i="12" s="1"/>
  <c r="G176" i="12"/>
  <c r="F176" i="12"/>
  <c r="J175" i="12"/>
  <c r="G175" i="12"/>
  <c r="F175" i="12"/>
  <c r="J174" i="12"/>
  <c r="P174" i="12" s="1"/>
  <c r="G174" i="12"/>
  <c r="F174" i="12"/>
  <c r="J173" i="12"/>
  <c r="P173" i="12" s="1"/>
  <c r="G173" i="12"/>
  <c r="F173" i="12"/>
  <c r="J172" i="12"/>
  <c r="K172" i="12" s="1"/>
  <c r="G172" i="12"/>
  <c r="F172" i="12"/>
  <c r="J171" i="12"/>
  <c r="G171" i="12"/>
  <c r="F171" i="12"/>
  <c r="J170" i="12"/>
  <c r="P170" i="12" s="1"/>
  <c r="G170" i="12"/>
  <c r="F170" i="12"/>
  <c r="J169" i="12"/>
  <c r="P169" i="12" s="1"/>
  <c r="G169" i="12"/>
  <c r="F169" i="12"/>
  <c r="J168" i="12"/>
  <c r="K168" i="12" s="1"/>
  <c r="G168" i="12"/>
  <c r="F168" i="12"/>
  <c r="J167" i="12"/>
  <c r="G167" i="12"/>
  <c r="F167" i="12"/>
  <c r="J166" i="12"/>
  <c r="P166" i="12" s="1"/>
  <c r="G166" i="12"/>
  <c r="F166" i="12"/>
  <c r="J165" i="12"/>
  <c r="P165" i="12" s="1"/>
  <c r="G165" i="12"/>
  <c r="F165" i="12"/>
  <c r="J164" i="12"/>
  <c r="K164" i="12" s="1"/>
  <c r="G164" i="12"/>
  <c r="F164" i="12"/>
  <c r="J163" i="12"/>
  <c r="G163" i="12"/>
  <c r="F163" i="12"/>
  <c r="J162" i="12"/>
  <c r="P162" i="12" s="1"/>
  <c r="G162" i="12"/>
  <c r="F162" i="12"/>
  <c r="J161" i="12"/>
  <c r="P161" i="12" s="1"/>
  <c r="G161" i="12"/>
  <c r="F161" i="12"/>
  <c r="J160" i="12"/>
  <c r="K160" i="12" s="1"/>
  <c r="G160" i="12"/>
  <c r="F160" i="12"/>
  <c r="J159" i="12"/>
  <c r="G159" i="12"/>
  <c r="F159" i="12"/>
  <c r="J158" i="12"/>
  <c r="P158" i="12" s="1"/>
  <c r="G158" i="12"/>
  <c r="F158" i="12"/>
  <c r="J157" i="12"/>
  <c r="P157" i="12" s="1"/>
  <c r="G157" i="12"/>
  <c r="F157" i="12"/>
  <c r="J156" i="12"/>
  <c r="K156" i="12" s="1"/>
  <c r="G156" i="12"/>
  <c r="F156" i="12"/>
  <c r="J155" i="12"/>
  <c r="G155" i="12"/>
  <c r="F155" i="12"/>
  <c r="J154" i="12"/>
  <c r="P154" i="12" s="1"/>
  <c r="G154" i="12"/>
  <c r="F154" i="12"/>
  <c r="J153" i="12"/>
  <c r="P153" i="12" s="1"/>
  <c r="G153" i="12"/>
  <c r="F153" i="12"/>
  <c r="J152" i="12"/>
  <c r="K152" i="12" s="1"/>
  <c r="G152" i="12"/>
  <c r="F152" i="12"/>
  <c r="J151" i="12"/>
  <c r="G151" i="12"/>
  <c r="F151" i="12"/>
  <c r="J150" i="12"/>
  <c r="P150" i="12" s="1"/>
  <c r="G150" i="12"/>
  <c r="F150" i="12"/>
  <c r="J149" i="12"/>
  <c r="P149" i="12" s="1"/>
  <c r="G149" i="12"/>
  <c r="F149" i="12"/>
  <c r="J148" i="12"/>
  <c r="K148" i="12" s="1"/>
  <c r="G148" i="12"/>
  <c r="F148" i="12"/>
  <c r="J147" i="12"/>
  <c r="G147" i="12"/>
  <c r="F147" i="12"/>
  <c r="J146" i="12"/>
  <c r="P146" i="12" s="1"/>
  <c r="G146" i="12"/>
  <c r="F146" i="12"/>
  <c r="J145" i="12"/>
  <c r="P145" i="12" s="1"/>
  <c r="G145" i="12"/>
  <c r="F145" i="12"/>
  <c r="J144" i="12"/>
  <c r="K144" i="12" s="1"/>
  <c r="G144" i="12"/>
  <c r="F144" i="12"/>
  <c r="J143" i="12"/>
  <c r="G143" i="12"/>
  <c r="F143" i="12"/>
  <c r="J142" i="12"/>
  <c r="P142" i="12" s="1"/>
  <c r="G142" i="12"/>
  <c r="F142" i="12"/>
  <c r="J141" i="12"/>
  <c r="P141" i="12" s="1"/>
  <c r="G141" i="12"/>
  <c r="F141" i="12"/>
  <c r="J140" i="12"/>
  <c r="K140" i="12" s="1"/>
  <c r="G140" i="12"/>
  <c r="F140" i="12"/>
  <c r="J139" i="12"/>
  <c r="G139" i="12"/>
  <c r="F139" i="12"/>
  <c r="J138" i="12"/>
  <c r="P138" i="12" s="1"/>
  <c r="G138" i="12"/>
  <c r="F138" i="12"/>
  <c r="J137" i="12"/>
  <c r="P137" i="12" s="1"/>
  <c r="G137" i="12"/>
  <c r="F137" i="12"/>
  <c r="J136" i="12"/>
  <c r="K136" i="12" s="1"/>
  <c r="G136" i="12"/>
  <c r="F136" i="12"/>
  <c r="J135" i="12"/>
  <c r="G135" i="12"/>
  <c r="F135" i="12"/>
  <c r="J134" i="12"/>
  <c r="P134" i="12" s="1"/>
  <c r="G134" i="12"/>
  <c r="F134" i="12"/>
  <c r="J133" i="12"/>
  <c r="P133" i="12" s="1"/>
  <c r="G133" i="12"/>
  <c r="F133" i="12"/>
  <c r="J132" i="12"/>
  <c r="K132" i="12" s="1"/>
  <c r="G132" i="12"/>
  <c r="F132" i="12"/>
  <c r="J131" i="12"/>
  <c r="G131" i="12"/>
  <c r="F131" i="12"/>
  <c r="J130" i="12"/>
  <c r="P130" i="12" s="1"/>
  <c r="G130" i="12"/>
  <c r="F130" i="12"/>
  <c r="J129" i="12"/>
  <c r="P129" i="12" s="1"/>
  <c r="G129" i="12"/>
  <c r="F129" i="12"/>
  <c r="J128" i="12"/>
  <c r="K128" i="12" s="1"/>
  <c r="G128" i="12"/>
  <c r="F128" i="12"/>
  <c r="J127" i="12"/>
  <c r="G127" i="12"/>
  <c r="F127" i="12"/>
  <c r="J126" i="12"/>
  <c r="P126" i="12" s="1"/>
  <c r="G126" i="12"/>
  <c r="F126" i="12"/>
  <c r="J125" i="12"/>
  <c r="P125" i="12" s="1"/>
  <c r="G125" i="12"/>
  <c r="F125" i="12"/>
  <c r="J124" i="12"/>
  <c r="K124" i="12" s="1"/>
  <c r="G124" i="12"/>
  <c r="F124" i="12"/>
  <c r="BC131" i="11"/>
  <c r="AZ131" i="11"/>
  <c r="BA131" i="11" s="1"/>
  <c r="R131" i="11"/>
  <c r="W131" i="11" s="1"/>
  <c r="Q131" i="11"/>
  <c r="V131" i="11" s="1"/>
  <c r="P131" i="11"/>
  <c r="U131" i="11" s="1"/>
  <c r="O131" i="11"/>
  <c r="K264" i="12" l="1"/>
  <c r="P124" i="12"/>
  <c r="P148" i="12"/>
  <c r="K187" i="12"/>
  <c r="P200" i="12"/>
  <c r="K219" i="12"/>
  <c r="P253" i="12"/>
  <c r="P131" i="12"/>
  <c r="K134" i="12"/>
  <c r="K204" i="12"/>
  <c r="K240" i="12"/>
  <c r="K151" i="12"/>
  <c r="K170" i="12"/>
  <c r="P204" i="12"/>
  <c r="K147" i="12"/>
  <c r="P168" i="12"/>
  <c r="K154" i="12"/>
  <c r="K178" i="12"/>
  <c r="P185" i="12"/>
  <c r="P217" i="12"/>
  <c r="P128" i="12"/>
  <c r="K135" i="12"/>
  <c r="P159" i="12"/>
  <c r="K203" i="12"/>
  <c r="P261" i="12"/>
  <c r="P135" i="12"/>
  <c r="P167" i="12"/>
  <c r="P213" i="12"/>
  <c r="P249" i="12"/>
  <c r="AC131" i="11"/>
  <c r="K126" i="12"/>
  <c r="K130" i="12"/>
  <c r="P139" i="12"/>
  <c r="K143" i="12"/>
  <c r="K158" i="12"/>
  <c r="P163" i="12"/>
  <c r="K174" i="12"/>
  <c r="P189" i="12"/>
  <c r="K195" i="12"/>
  <c r="P208" i="12"/>
  <c r="K212" i="12"/>
  <c r="P221" i="12"/>
  <c r="K223" i="12"/>
  <c r="P245" i="12"/>
  <c r="K256" i="12"/>
  <c r="P152" i="12"/>
  <c r="K208" i="12"/>
  <c r="P143" i="12"/>
  <c r="P156" i="12"/>
  <c r="K167" i="12"/>
  <c r="P172" i="12"/>
  <c r="K184" i="12"/>
  <c r="P193" i="12"/>
  <c r="K199" i="12"/>
  <c r="P212" i="12"/>
  <c r="K216" i="12"/>
  <c r="P241" i="12"/>
  <c r="K252" i="12"/>
  <c r="K269" i="12"/>
  <c r="P132" i="12"/>
  <c r="K138" i="12"/>
  <c r="P147" i="12"/>
  <c r="K162" i="12"/>
  <c r="P176" i="12"/>
  <c r="P184" i="12"/>
  <c r="K188" i="12"/>
  <c r="P197" i="12"/>
  <c r="P216" i="12"/>
  <c r="K220" i="12"/>
  <c r="P225" i="12"/>
  <c r="P229" i="12"/>
  <c r="P233" i="12"/>
  <c r="P237" i="12"/>
  <c r="K248" i="12"/>
  <c r="K139" i="12"/>
  <c r="P136" i="12"/>
  <c r="K142" i="12"/>
  <c r="P151" i="12"/>
  <c r="K155" i="12"/>
  <c r="P160" i="12"/>
  <c r="K171" i="12"/>
  <c r="P180" i="12"/>
  <c r="P188" i="12"/>
  <c r="K192" i="12"/>
  <c r="P201" i="12"/>
  <c r="K207" i="12"/>
  <c r="P220" i="12"/>
  <c r="K244" i="12"/>
  <c r="P265" i="12"/>
  <c r="K127" i="12"/>
  <c r="P140" i="12"/>
  <c r="K146" i="12"/>
  <c r="P155" i="12"/>
  <c r="K166" i="12"/>
  <c r="P171" i="12"/>
  <c r="K175" i="12"/>
  <c r="P192" i="12"/>
  <c r="K196" i="12"/>
  <c r="P205" i="12"/>
  <c r="K211" i="12"/>
  <c r="K224" i="12"/>
  <c r="K163" i="12"/>
  <c r="K191" i="12"/>
  <c r="K260" i="12"/>
  <c r="P127" i="12"/>
  <c r="K131" i="12"/>
  <c r="P144" i="12"/>
  <c r="K150" i="12"/>
  <c r="K159" i="12"/>
  <c r="P164" i="12"/>
  <c r="P175" i="12"/>
  <c r="K179" i="12"/>
  <c r="K183" i="12"/>
  <c r="P196" i="12"/>
  <c r="K200" i="12"/>
  <c r="P209" i="12"/>
  <c r="K215" i="12"/>
  <c r="P224" i="12"/>
  <c r="K228" i="12"/>
  <c r="K232" i="12"/>
  <c r="K236" i="12"/>
  <c r="P257" i="12"/>
  <c r="K268" i="12"/>
  <c r="K272" i="12"/>
  <c r="K227" i="12"/>
  <c r="K231" i="12"/>
  <c r="K235" i="12"/>
  <c r="K239" i="12"/>
  <c r="K243" i="12"/>
  <c r="K247" i="12"/>
  <c r="K251" i="12"/>
  <c r="K255" i="12"/>
  <c r="K259" i="12"/>
  <c r="K263" i="12"/>
  <c r="K267" i="12"/>
  <c r="K271" i="12"/>
  <c r="K125" i="12"/>
  <c r="K129" i="12"/>
  <c r="K133" i="12"/>
  <c r="K137" i="12"/>
  <c r="K141" i="12"/>
  <c r="K145" i="12"/>
  <c r="K149" i="12"/>
  <c r="K153" i="12"/>
  <c r="K157" i="12"/>
  <c r="K161" i="12"/>
  <c r="K165" i="12"/>
  <c r="K169" i="12"/>
  <c r="K173" i="12"/>
  <c r="K177" i="12"/>
  <c r="K181" i="12"/>
  <c r="K182" i="12"/>
  <c r="K186" i="12"/>
  <c r="K190" i="12"/>
  <c r="K194" i="12"/>
  <c r="K198" i="12"/>
  <c r="K202" i="12"/>
  <c r="K206" i="12"/>
  <c r="K210" i="12"/>
  <c r="K214" i="12"/>
  <c r="K218" i="12"/>
  <c r="K222" i="12"/>
  <c r="K226" i="12"/>
  <c r="K230" i="12"/>
  <c r="K234" i="12"/>
  <c r="K238" i="12"/>
  <c r="K242" i="12"/>
  <c r="K246" i="12"/>
  <c r="K250" i="12"/>
  <c r="K254" i="12"/>
  <c r="K258" i="12"/>
  <c r="K262" i="12"/>
  <c r="K266" i="12"/>
  <c r="K270" i="12"/>
  <c r="T131" i="11"/>
  <c r="Y131" i="11"/>
  <c r="Z131" i="11" s="1"/>
  <c r="AZ283" i="11"/>
  <c r="BA283" i="11" s="1"/>
  <c r="AZ282" i="11"/>
  <c r="BA282" i="11" s="1"/>
  <c r="AZ281" i="11"/>
  <c r="BA281" i="11" s="1"/>
  <c r="AZ280" i="11"/>
  <c r="BA280" i="11" s="1"/>
  <c r="AZ279" i="11"/>
  <c r="BA279" i="11" s="1"/>
  <c r="AZ278" i="11"/>
  <c r="BA278" i="11" s="1"/>
  <c r="AZ277" i="11"/>
  <c r="BA277" i="11" s="1"/>
  <c r="AZ276" i="11"/>
  <c r="BA276" i="11" s="1"/>
  <c r="AZ275" i="11"/>
  <c r="BA275" i="11" s="1"/>
  <c r="AZ274" i="11"/>
  <c r="BA274" i="11" s="1"/>
  <c r="AZ273" i="11"/>
  <c r="BA273" i="11" s="1"/>
  <c r="AZ272" i="11"/>
  <c r="BA272" i="11" s="1"/>
  <c r="AZ271" i="11"/>
  <c r="BA271" i="11" s="1"/>
  <c r="AZ270" i="11"/>
  <c r="BA270" i="11" s="1"/>
  <c r="AZ269" i="11"/>
  <c r="BA269" i="11" s="1"/>
  <c r="AZ268" i="11"/>
  <c r="BA268" i="11" s="1"/>
  <c r="AZ267" i="11"/>
  <c r="BA267" i="11" s="1"/>
  <c r="AZ266" i="11"/>
  <c r="BA266" i="11" s="1"/>
  <c r="AZ265" i="11"/>
  <c r="BA265" i="11" s="1"/>
  <c r="AZ264" i="11"/>
  <c r="BA264" i="11" s="1"/>
  <c r="AZ263" i="11"/>
  <c r="BA263" i="11" s="1"/>
  <c r="AZ262" i="11"/>
  <c r="BA262" i="11" s="1"/>
  <c r="AZ261" i="11"/>
  <c r="BA261" i="11" s="1"/>
  <c r="AZ260" i="11"/>
  <c r="BA260" i="11" s="1"/>
  <c r="AZ259" i="11"/>
  <c r="BA259" i="11" s="1"/>
  <c r="AZ258" i="11"/>
  <c r="BA258" i="11" s="1"/>
  <c r="AZ257" i="11"/>
  <c r="BA257" i="11" s="1"/>
  <c r="AZ256" i="11"/>
  <c r="BA256" i="11" s="1"/>
  <c r="AZ255" i="11"/>
  <c r="BA255" i="11" s="1"/>
  <c r="AZ254" i="11"/>
  <c r="BA254" i="11" s="1"/>
  <c r="AZ253" i="11"/>
  <c r="BA253" i="11" s="1"/>
  <c r="AZ252" i="11"/>
  <c r="BA252" i="11" s="1"/>
  <c r="AZ251" i="11"/>
  <c r="BA251" i="11" s="1"/>
  <c r="AZ250" i="11"/>
  <c r="BA250" i="11" s="1"/>
  <c r="AZ249" i="11"/>
  <c r="BA249" i="11" s="1"/>
  <c r="AZ248" i="11"/>
  <c r="BA248" i="11" s="1"/>
  <c r="AZ247" i="11"/>
  <c r="BA247" i="11" s="1"/>
  <c r="AZ246" i="11"/>
  <c r="BA246" i="11" s="1"/>
  <c r="AZ245" i="11"/>
  <c r="BA245" i="11" s="1"/>
  <c r="AZ244" i="11"/>
  <c r="BA244" i="11" s="1"/>
  <c r="AZ243" i="11"/>
  <c r="BA243" i="11" s="1"/>
  <c r="AZ242" i="11"/>
  <c r="BA242" i="11" s="1"/>
  <c r="AZ241" i="11"/>
  <c r="BA241" i="11" s="1"/>
  <c r="AZ240" i="11"/>
  <c r="BA240" i="11" s="1"/>
  <c r="AZ239" i="11"/>
  <c r="BA239" i="11" s="1"/>
  <c r="AZ238" i="11"/>
  <c r="BA238" i="11" s="1"/>
  <c r="AZ237" i="11"/>
  <c r="BA237" i="11" s="1"/>
  <c r="AZ236" i="11"/>
  <c r="BA236" i="11" s="1"/>
  <c r="AZ235" i="11"/>
  <c r="BA235" i="11" s="1"/>
  <c r="AZ234" i="11"/>
  <c r="BA234" i="11" s="1"/>
  <c r="AZ233" i="11"/>
  <c r="BA233" i="11" s="1"/>
  <c r="AZ232" i="11"/>
  <c r="BA232" i="11" s="1"/>
  <c r="AZ231" i="11"/>
  <c r="BA231" i="11" s="1"/>
  <c r="AZ230" i="11"/>
  <c r="BA230" i="11" s="1"/>
  <c r="AZ229" i="11"/>
  <c r="BA229" i="11" s="1"/>
  <c r="AZ228" i="11"/>
  <c r="BA228" i="11" s="1"/>
  <c r="AZ227" i="11"/>
  <c r="BA227" i="11" s="1"/>
  <c r="AZ226" i="11"/>
  <c r="BA226" i="11" s="1"/>
  <c r="AZ225" i="11"/>
  <c r="BA225" i="11" s="1"/>
  <c r="AZ224" i="11"/>
  <c r="BA224" i="11" s="1"/>
  <c r="AZ223" i="11"/>
  <c r="BA223" i="11" s="1"/>
  <c r="AZ222" i="11"/>
  <c r="BA222" i="11" s="1"/>
  <c r="AZ221" i="11"/>
  <c r="BA221" i="11" s="1"/>
  <c r="AZ220" i="11"/>
  <c r="BA220" i="11" s="1"/>
  <c r="AZ219" i="11"/>
  <c r="BA219" i="11" s="1"/>
  <c r="AZ218" i="11"/>
  <c r="BA218" i="11" s="1"/>
  <c r="AZ217" i="11"/>
  <c r="BA217" i="11" s="1"/>
  <c r="AZ216" i="11"/>
  <c r="BA216" i="11" s="1"/>
  <c r="AZ215" i="11"/>
  <c r="BA215" i="11" s="1"/>
  <c r="AZ214" i="11"/>
  <c r="BA214" i="11" s="1"/>
  <c r="AZ213" i="11"/>
  <c r="BA213" i="11" s="1"/>
  <c r="AZ212" i="11"/>
  <c r="BA212" i="11" s="1"/>
  <c r="AZ211" i="11"/>
  <c r="BA211" i="11" s="1"/>
  <c r="AZ210" i="11"/>
  <c r="BA210" i="11" s="1"/>
  <c r="AZ209" i="11"/>
  <c r="BA209" i="11" s="1"/>
  <c r="AZ208" i="11"/>
  <c r="BA208" i="11" s="1"/>
  <c r="AZ207" i="11"/>
  <c r="BA207" i="11" s="1"/>
  <c r="AZ206" i="11"/>
  <c r="BA206" i="11" s="1"/>
  <c r="AZ205" i="11"/>
  <c r="BA205" i="11" s="1"/>
  <c r="AZ204" i="11"/>
  <c r="BA204" i="11" s="1"/>
  <c r="AZ203" i="11"/>
  <c r="BA203" i="11" s="1"/>
  <c r="AZ202" i="11"/>
  <c r="BA202" i="11" s="1"/>
  <c r="AZ201" i="11"/>
  <c r="BA201" i="11" s="1"/>
  <c r="AZ200" i="11"/>
  <c r="BA200" i="11" s="1"/>
  <c r="AZ199" i="11"/>
  <c r="BA199" i="11" s="1"/>
  <c r="AZ198" i="11"/>
  <c r="BA198" i="11" s="1"/>
  <c r="AZ197" i="11"/>
  <c r="BA197" i="11" s="1"/>
  <c r="AZ196" i="11"/>
  <c r="BA196" i="11" s="1"/>
  <c r="AZ195" i="11"/>
  <c r="BA195" i="11" s="1"/>
  <c r="AZ194" i="11"/>
  <c r="BA194" i="11" s="1"/>
  <c r="AZ193" i="11"/>
  <c r="BA193" i="11" s="1"/>
  <c r="AZ192" i="11"/>
  <c r="BA192" i="11" s="1"/>
  <c r="AZ191" i="11"/>
  <c r="BA191" i="11" s="1"/>
  <c r="AZ190" i="11"/>
  <c r="BA190" i="11" s="1"/>
  <c r="AZ189" i="11"/>
  <c r="BA189" i="11" s="1"/>
  <c r="AZ188" i="11"/>
  <c r="BA188" i="11" s="1"/>
  <c r="AZ187" i="11"/>
  <c r="BA187" i="11" s="1"/>
  <c r="AZ186" i="11"/>
  <c r="BA186" i="11" s="1"/>
  <c r="AZ185" i="11"/>
  <c r="BA185" i="11" s="1"/>
  <c r="AZ184" i="11"/>
  <c r="BA184" i="11" s="1"/>
  <c r="AZ183" i="11"/>
  <c r="BA183" i="11" s="1"/>
  <c r="AZ182" i="11"/>
  <c r="BA182" i="11" s="1"/>
  <c r="AZ181" i="11"/>
  <c r="BA181" i="11" s="1"/>
  <c r="AZ180" i="11"/>
  <c r="BA180" i="11" s="1"/>
  <c r="AZ179" i="11"/>
  <c r="BA179" i="11" s="1"/>
  <c r="AZ178" i="11"/>
  <c r="BA178" i="11" s="1"/>
  <c r="AZ177" i="11"/>
  <c r="BA177" i="11" s="1"/>
  <c r="AZ176" i="11"/>
  <c r="BA176" i="11" s="1"/>
  <c r="AZ175" i="11"/>
  <c r="BA175" i="11" s="1"/>
  <c r="AZ174" i="11"/>
  <c r="BA174" i="11" s="1"/>
  <c r="AZ173" i="11"/>
  <c r="BA173" i="11" s="1"/>
  <c r="AZ172" i="11"/>
  <c r="BA172" i="11" s="1"/>
  <c r="AZ171" i="11"/>
  <c r="BA171" i="11" s="1"/>
  <c r="AZ170" i="11"/>
  <c r="BA170" i="11" s="1"/>
  <c r="AZ169" i="11"/>
  <c r="BA169" i="11" s="1"/>
  <c r="AZ168" i="11"/>
  <c r="BA168" i="11" s="1"/>
  <c r="AZ167" i="11"/>
  <c r="BA167" i="11" s="1"/>
  <c r="AZ166" i="11"/>
  <c r="BA166" i="11" s="1"/>
  <c r="AZ165" i="11"/>
  <c r="BA165" i="11" s="1"/>
  <c r="AZ164" i="11"/>
  <c r="BA164" i="11" s="1"/>
  <c r="AZ163" i="11"/>
  <c r="BA163" i="11" s="1"/>
  <c r="AZ162" i="11"/>
  <c r="BA162" i="11" s="1"/>
  <c r="AZ161" i="11"/>
  <c r="BA161" i="11" s="1"/>
  <c r="AZ160" i="11"/>
  <c r="BA160" i="11" s="1"/>
  <c r="AZ159" i="11"/>
  <c r="BA159" i="11" s="1"/>
  <c r="AZ158" i="11"/>
  <c r="BA158" i="11" s="1"/>
  <c r="AZ157" i="11"/>
  <c r="BA157" i="11" s="1"/>
  <c r="AZ156" i="11"/>
  <c r="BA156" i="11" s="1"/>
  <c r="AZ155" i="11"/>
  <c r="BA155" i="11" s="1"/>
  <c r="AZ154" i="11"/>
  <c r="BA154" i="11" s="1"/>
  <c r="AZ153" i="11"/>
  <c r="BA153" i="11" s="1"/>
  <c r="AZ152" i="11"/>
  <c r="BA152" i="11" s="1"/>
  <c r="AZ151" i="11"/>
  <c r="BA151" i="11" s="1"/>
  <c r="AZ150" i="11"/>
  <c r="BA150" i="11" s="1"/>
  <c r="AZ149" i="11"/>
  <c r="BA149" i="11" s="1"/>
  <c r="AZ148" i="11"/>
  <c r="BA148" i="11" s="1"/>
  <c r="AZ147" i="11"/>
  <c r="BA147" i="11" s="1"/>
  <c r="AZ146" i="11"/>
  <c r="BA146" i="11" s="1"/>
  <c r="AZ145" i="11"/>
  <c r="BA145" i="11" s="1"/>
  <c r="AZ144" i="11"/>
  <c r="BA144" i="11" s="1"/>
  <c r="AZ143" i="11"/>
  <c r="BA143" i="11" s="1"/>
  <c r="AZ142" i="11"/>
  <c r="BA142" i="11" s="1"/>
  <c r="AZ141" i="11"/>
  <c r="BA141" i="11" s="1"/>
  <c r="AZ140" i="11"/>
  <c r="BA140" i="11" s="1"/>
  <c r="AZ139" i="11"/>
  <c r="BA139" i="11" s="1"/>
  <c r="AZ138" i="11"/>
  <c r="BA138" i="11" s="1"/>
  <c r="AZ137" i="11"/>
  <c r="BA137" i="11" s="1"/>
  <c r="AZ136" i="11"/>
  <c r="BA136" i="11" s="1"/>
  <c r="AZ135" i="11"/>
  <c r="BA135" i="11" s="1"/>
  <c r="AZ134" i="11"/>
  <c r="BA134" i="11" s="1"/>
  <c r="AZ133" i="11"/>
  <c r="BA133" i="11" s="1"/>
  <c r="AZ132" i="11"/>
  <c r="BA132" i="11" s="1"/>
  <c r="AZ129" i="11"/>
  <c r="BA129" i="11" s="1"/>
  <c r="AZ128" i="11"/>
  <c r="BA128" i="11" s="1"/>
  <c r="AZ127" i="11"/>
  <c r="BA127" i="11" s="1"/>
  <c r="AZ126" i="11"/>
  <c r="BA126" i="11" s="1"/>
  <c r="AZ125" i="11"/>
  <c r="BA125" i="11" s="1"/>
  <c r="AZ124" i="11"/>
  <c r="BA124" i="11" s="1"/>
  <c r="AZ123" i="11"/>
  <c r="BA123" i="11" s="1"/>
  <c r="AZ122" i="11"/>
  <c r="BA122" i="11" s="1"/>
  <c r="AZ121" i="11"/>
  <c r="BA121" i="11" s="1"/>
  <c r="AZ120" i="11"/>
  <c r="BA120" i="11" s="1"/>
  <c r="AZ119" i="11"/>
  <c r="BA119" i="11" s="1"/>
  <c r="AZ118" i="11"/>
  <c r="BA118" i="11" s="1"/>
  <c r="AZ117" i="11"/>
  <c r="BA117" i="11" s="1"/>
  <c r="AZ116" i="11"/>
  <c r="BA116" i="11" s="1"/>
  <c r="AZ115" i="11"/>
  <c r="BA115" i="11" s="1"/>
  <c r="AZ114" i="11"/>
  <c r="BA114" i="11" s="1"/>
  <c r="AZ113" i="11"/>
  <c r="BA113" i="11" s="1"/>
  <c r="AZ112" i="11"/>
  <c r="BA112" i="11" s="1"/>
  <c r="AZ111" i="11"/>
  <c r="BA111" i="11" s="1"/>
  <c r="AZ110" i="11"/>
  <c r="BA110" i="11" s="1"/>
  <c r="AZ109" i="11"/>
  <c r="BA109" i="11" s="1"/>
  <c r="AZ108" i="11"/>
  <c r="BA108" i="11" s="1"/>
  <c r="AZ107" i="11"/>
  <c r="BA107" i="11" s="1"/>
  <c r="AZ106" i="11"/>
  <c r="BA106" i="11" s="1"/>
  <c r="AZ105" i="11"/>
  <c r="BA105" i="11" s="1"/>
  <c r="AZ104" i="11"/>
  <c r="BA104" i="11" s="1"/>
  <c r="AZ103" i="11"/>
  <c r="BA103" i="11" s="1"/>
  <c r="AZ102" i="11"/>
  <c r="BA102" i="11" s="1"/>
  <c r="AZ101" i="11"/>
  <c r="BA101" i="11" s="1"/>
  <c r="AZ100" i="11"/>
  <c r="BA100" i="11" s="1"/>
  <c r="AZ99" i="11"/>
  <c r="BA99" i="11" s="1"/>
  <c r="AZ98" i="11"/>
  <c r="BA98" i="11" s="1"/>
  <c r="AZ97" i="11"/>
  <c r="BA97" i="11" s="1"/>
  <c r="AZ96" i="11"/>
  <c r="BA96" i="11" s="1"/>
  <c r="AZ95" i="11"/>
  <c r="BA95" i="11" s="1"/>
  <c r="AZ94" i="11"/>
  <c r="BA94" i="11" s="1"/>
  <c r="AZ93" i="11"/>
  <c r="BA93" i="11" s="1"/>
  <c r="AZ92" i="11"/>
  <c r="BA92" i="11" s="1"/>
  <c r="AZ91" i="11"/>
  <c r="BA91" i="11" s="1"/>
  <c r="AZ90" i="11"/>
  <c r="BA90" i="11" s="1"/>
  <c r="AZ89" i="11"/>
  <c r="BA89" i="11" s="1"/>
  <c r="AZ88" i="11"/>
  <c r="BA88" i="11" s="1"/>
  <c r="AZ86" i="11"/>
  <c r="BA86" i="11" s="1"/>
  <c r="AZ85" i="11"/>
  <c r="BA85" i="11" s="1"/>
  <c r="AZ84" i="11"/>
  <c r="BA84" i="11" s="1"/>
  <c r="AZ83" i="11"/>
  <c r="BA83" i="11" s="1"/>
  <c r="AZ82" i="11"/>
  <c r="BA82" i="11" s="1"/>
  <c r="AZ81" i="11"/>
  <c r="BA81" i="11" s="1"/>
  <c r="AZ80" i="11"/>
  <c r="BA80" i="11" s="1"/>
  <c r="AZ79" i="11"/>
  <c r="BA79" i="11" s="1"/>
  <c r="AZ78" i="11"/>
  <c r="BA78" i="11" s="1"/>
  <c r="AZ77" i="11"/>
  <c r="BA77" i="11" s="1"/>
  <c r="AZ76" i="11"/>
  <c r="BA76" i="11" s="1"/>
  <c r="AZ75" i="11"/>
  <c r="BA75" i="11" s="1"/>
  <c r="AZ74" i="11"/>
  <c r="BA74" i="11" s="1"/>
  <c r="AZ73" i="11"/>
  <c r="BA73" i="11" s="1"/>
  <c r="AZ72" i="11"/>
  <c r="BA72" i="11" s="1"/>
  <c r="AZ71" i="11"/>
  <c r="BA71" i="11" s="1"/>
  <c r="AZ70" i="11"/>
  <c r="BA70" i="11" s="1"/>
  <c r="AZ69" i="11"/>
  <c r="BA69" i="11" s="1"/>
  <c r="AZ68" i="11"/>
  <c r="BA68" i="11" s="1"/>
  <c r="AZ67" i="11"/>
  <c r="BA67" i="11" s="1"/>
  <c r="AZ66" i="11"/>
  <c r="BA66" i="11" s="1"/>
  <c r="AZ65" i="11"/>
  <c r="BA65" i="11" s="1"/>
  <c r="AZ64" i="11"/>
  <c r="BA64" i="11" s="1"/>
  <c r="AZ63" i="11"/>
  <c r="BA63" i="11" s="1"/>
  <c r="AZ62" i="11"/>
  <c r="BA62" i="11" s="1"/>
  <c r="AZ61" i="11"/>
  <c r="BA61" i="11" s="1"/>
  <c r="AZ60" i="11"/>
  <c r="BA60" i="11" s="1"/>
  <c r="AZ59" i="11"/>
  <c r="BA59" i="11" s="1"/>
  <c r="AZ58" i="11"/>
  <c r="BA58" i="11" s="1"/>
  <c r="AZ57" i="11"/>
  <c r="BA57" i="11" s="1"/>
  <c r="AZ56" i="11"/>
  <c r="BA56" i="11" s="1"/>
  <c r="AZ55" i="11"/>
  <c r="BA55" i="11" s="1"/>
  <c r="AZ54" i="11"/>
  <c r="BA54" i="11" s="1"/>
  <c r="AZ53" i="11"/>
  <c r="BA53" i="11" s="1"/>
  <c r="AZ52" i="11"/>
  <c r="BA52" i="11" s="1"/>
  <c r="AZ51" i="11"/>
  <c r="BA51" i="11" s="1"/>
  <c r="AZ50" i="11"/>
  <c r="BA50" i="11" s="1"/>
  <c r="AZ49" i="11"/>
  <c r="BA49" i="11" s="1"/>
  <c r="AZ48" i="11"/>
  <c r="BA48" i="11" s="1"/>
  <c r="AZ47" i="11"/>
  <c r="BA47" i="11" s="1"/>
  <c r="AZ46" i="11"/>
  <c r="BA46" i="11" s="1"/>
  <c r="AZ45" i="11"/>
  <c r="BA45" i="11" s="1"/>
  <c r="AZ44" i="11"/>
  <c r="BA44" i="11" s="1"/>
  <c r="AZ43" i="11"/>
  <c r="BA43" i="11" s="1"/>
  <c r="AZ42" i="11"/>
  <c r="BA42" i="11" s="1"/>
  <c r="AZ41" i="11"/>
  <c r="BA41" i="11" s="1"/>
  <c r="AZ40" i="11"/>
  <c r="BA40" i="11" s="1"/>
  <c r="AZ39" i="11"/>
  <c r="BA39" i="11" s="1"/>
  <c r="AZ38" i="11"/>
  <c r="BA38" i="11" s="1"/>
  <c r="AZ37" i="11"/>
  <c r="BA37" i="11" s="1"/>
  <c r="AZ36" i="11"/>
  <c r="BA36" i="11" s="1"/>
  <c r="AZ35" i="11"/>
  <c r="BA35" i="11" s="1"/>
  <c r="AZ34" i="11"/>
  <c r="BA34" i="11" s="1"/>
  <c r="AZ33" i="11"/>
  <c r="BA33" i="11" s="1"/>
  <c r="AZ32" i="11"/>
  <c r="BA32" i="11" s="1"/>
  <c r="AZ31" i="11"/>
  <c r="BA31" i="11" s="1"/>
  <c r="AZ30" i="11"/>
  <c r="BA30" i="11" s="1"/>
  <c r="AZ29" i="11"/>
  <c r="BA29" i="11" s="1"/>
  <c r="AZ28" i="11"/>
  <c r="BA28" i="11" s="1"/>
  <c r="AZ27" i="11"/>
  <c r="BA27" i="11" s="1"/>
  <c r="AZ26" i="11"/>
  <c r="BA26" i="11" s="1"/>
  <c r="AZ25" i="11"/>
  <c r="BA25" i="11" s="1"/>
  <c r="AZ24" i="11"/>
  <c r="BA24" i="11" s="1"/>
  <c r="AZ23" i="11"/>
  <c r="BA23" i="11" s="1"/>
  <c r="AZ22" i="11"/>
  <c r="BA22" i="11" s="1"/>
  <c r="AZ21" i="11"/>
  <c r="BA21" i="11" s="1"/>
  <c r="AZ20" i="11"/>
  <c r="BA20" i="11" s="1"/>
  <c r="AZ19" i="11"/>
  <c r="BA19" i="11" s="1"/>
  <c r="AZ18" i="11"/>
  <c r="BA18" i="11" s="1"/>
  <c r="AZ17" i="11"/>
  <c r="BA17" i="11" s="1"/>
  <c r="AZ16" i="11"/>
  <c r="BA16" i="11" s="1"/>
  <c r="AZ15" i="11"/>
  <c r="BA15" i="11" s="1"/>
  <c r="AZ14" i="11"/>
  <c r="BA14" i="11" s="1"/>
  <c r="AZ13" i="11"/>
  <c r="BA13" i="11" s="1"/>
  <c r="AZ12" i="11"/>
  <c r="BA12" i="11" s="1"/>
  <c r="AZ11" i="11"/>
  <c r="BA11" i="11" s="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C99" i="11"/>
  <c r="BC100" i="11"/>
  <c r="BC101" i="11"/>
  <c r="BC102" i="11"/>
  <c r="BC103" i="11"/>
  <c r="BC104" i="11"/>
  <c r="BC105" i="11"/>
  <c r="BC106" i="11"/>
  <c r="BC107" i="11"/>
  <c r="BC108" i="11"/>
  <c r="BC109" i="11"/>
  <c r="BC110" i="11"/>
  <c r="BC111" i="11"/>
  <c r="BC112" i="11"/>
  <c r="BC113" i="11"/>
  <c r="BC114" i="11"/>
  <c r="BC115" i="11"/>
  <c r="BC116" i="11"/>
  <c r="BC117" i="11"/>
  <c r="BC118" i="11"/>
  <c r="BC119" i="11"/>
  <c r="BC120" i="11"/>
  <c r="BC121" i="11"/>
  <c r="BC122" i="11"/>
  <c r="BC123" i="11"/>
  <c r="BC124" i="11"/>
  <c r="BC125" i="11"/>
  <c r="BC126" i="11"/>
  <c r="BC127" i="11"/>
  <c r="BC128" i="11"/>
  <c r="BC129" i="11"/>
  <c r="BC132" i="11"/>
  <c r="BC133" i="11"/>
  <c r="BC134" i="11"/>
  <c r="BC135" i="11"/>
  <c r="BC136" i="11"/>
  <c r="BC137" i="11"/>
  <c r="BC138" i="11"/>
  <c r="BC139" i="11"/>
  <c r="BC140" i="11"/>
  <c r="BC141" i="11"/>
  <c r="BC142" i="11"/>
  <c r="BC143" i="11"/>
  <c r="BC144" i="11"/>
  <c r="BC145" i="11"/>
  <c r="BC146" i="11"/>
  <c r="BC147" i="11"/>
  <c r="BC148" i="11"/>
  <c r="BC149" i="11"/>
  <c r="BC150" i="11"/>
  <c r="BC151" i="11"/>
  <c r="BC152" i="11"/>
  <c r="BC153" i="11"/>
  <c r="BC154" i="11"/>
  <c r="BC155" i="11"/>
  <c r="BC156" i="11"/>
  <c r="BC157" i="11"/>
  <c r="BC158" i="11"/>
  <c r="BC159" i="11"/>
  <c r="BC160" i="11"/>
  <c r="BC161" i="11"/>
  <c r="BC162" i="11"/>
  <c r="BC163" i="11"/>
  <c r="BC164" i="11"/>
  <c r="BC165" i="11"/>
  <c r="BC166" i="11"/>
  <c r="BC167" i="11"/>
  <c r="BC168" i="11"/>
  <c r="BC169" i="11"/>
  <c r="BC170" i="11"/>
  <c r="BC171" i="11"/>
  <c r="BC172" i="11"/>
  <c r="BC173" i="11"/>
  <c r="BC174" i="11"/>
  <c r="BC175" i="11"/>
  <c r="BC176" i="11"/>
  <c r="BC177" i="11"/>
  <c r="BC178" i="11"/>
  <c r="BC179" i="11"/>
  <c r="BC180" i="11"/>
  <c r="BC181" i="11"/>
  <c r="BC182" i="11"/>
  <c r="BC183" i="11"/>
  <c r="BC184" i="11"/>
  <c r="BC185" i="11"/>
  <c r="BC186" i="11"/>
  <c r="BC187" i="11"/>
  <c r="BC188" i="11"/>
  <c r="BC189" i="11"/>
  <c r="BC190" i="11"/>
  <c r="BC191" i="11"/>
  <c r="BC192" i="11"/>
  <c r="BC193" i="11"/>
  <c r="BC194" i="11"/>
  <c r="BC195" i="11"/>
  <c r="BC196" i="11"/>
  <c r="BC197" i="11"/>
  <c r="BC198" i="11"/>
  <c r="BC199" i="11"/>
  <c r="BC200" i="11"/>
  <c r="BC201" i="11"/>
  <c r="BC202" i="11"/>
  <c r="BC203" i="11"/>
  <c r="BC204" i="11"/>
  <c r="BC205" i="11"/>
  <c r="BC206" i="11"/>
  <c r="BC207" i="11"/>
  <c r="BC208" i="11"/>
  <c r="BC209" i="11"/>
  <c r="BC210" i="11"/>
  <c r="BC211" i="11"/>
  <c r="BC212" i="11"/>
  <c r="BC213" i="11"/>
  <c r="BC214" i="11"/>
  <c r="BC215" i="11"/>
  <c r="BC216" i="11"/>
  <c r="BC217" i="11"/>
  <c r="BC218" i="11"/>
  <c r="BC219" i="11"/>
  <c r="BC220" i="11"/>
  <c r="BC221" i="11"/>
  <c r="BC222" i="11"/>
  <c r="BC223" i="11"/>
  <c r="BC224" i="11"/>
  <c r="BC225" i="11"/>
  <c r="BC226" i="11"/>
  <c r="BC227" i="11"/>
  <c r="BC228" i="11"/>
  <c r="BC229" i="11"/>
  <c r="BC230" i="11"/>
  <c r="BC231" i="11"/>
  <c r="BC232" i="11"/>
  <c r="BC233" i="11"/>
  <c r="BC234" i="11"/>
  <c r="BC235" i="11"/>
  <c r="BC236" i="11"/>
  <c r="BC237" i="11"/>
  <c r="BC238" i="11"/>
  <c r="BC239" i="11"/>
  <c r="BC240" i="11"/>
  <c r="BC241" i="11"/>
  <c r="BC242" i="11"/>
  <c r="BC243" i="11"/>
  <c r="BC244" i="11"/>
  <c r="BC245" i="11"/>
  <c r="BC246" i="11"/>
  <c r="BC247" i="11"/>
  <c r="BC248" i="11"/>
  <c r="BC249" i="11"/>
  <c r="BC250" i="11"/>
  <c r="BC251" i="11"/>
  <c r="BC252" i="11"/>
  <c r="BC253" i="11"/>
  <c r="BC254" i="11"/>
  <c r="BC255" i="11"/>
  <c r="BC256" i="11"/>
  <c r="BC257" i="11"/>
  <c r="BC258" i="11"/>
  <c r="BC259" i="11"/>
  <c r="BC260" i="11"/>
  <c r="BC261" i="11"/>
  <c r="BC262" i="11"/>
  <c r="BC263" i="11"/>
  <c r="BC264" i="11"/>
  <c r="BC265" i="11"/>
  <c r="BC266" i="11"/>
  <c r="BC267" i="11"/>
  <c r="BC268" i="11"/>
  <c r="BC269" i="11"/>
  <c r="BC270" i="11"/>
  <c r="BC271" i="11"/>
  <c r="BC272" i="11"/>
  <c r="BC273" i="11"/>
  <c r="BC274" i="11"/>
  <c r="BC275" i="11"/>
  <c r="BC276" i="11"/>
  <c r="BC277" i="11"/>
  <c r="BC278" i="11"/>
  <c r="BC279" i="11"/>
  <c r="BC280" i="11"/>
  <c r="BC281" i="11"/>
  <c r="BC282" i="11"/>
  <c r="BC283" i="11"/>
  <c r="R283" i="11" l="1"/>
  <c r="W283" i="11" s="1"/>
  <c r="Q283" i="11"/>
  <c r="P283" i="11"/>
  <c r="U283" i="11" s="1"/>
  <c r="O283" i="11"/>
  <c r="R282" i="11"/>
  <c r="W282" i="11" s="1"/>
  <c r="Q282" i="11"/>
  <c r="P282" i="11"/>
  <c r="U282" i="11" s="1"/>
  <c r="O282" i="11"/>
  <c r="R281" i="11"/>
  <c r="W281" i="11" s="1"/>
  <c r="Q281" i="11"/>
  <c r="P281" i="11"/>
  <c r="U281" i="11" s="1"/>
  <c r="O281" i="11"/>
  <c r="R280" i="11"/>
  <c r="W280" i="11" s="1"/>
  <c r="Q280" i="11"/>
  <c r="P280" i="11"/>
  <c r="U280" i="11" s="1"/>
  <c r="O280" i="11"/>
  <c r="R279" i="11"/>
  <c r="W279" i="11" s="1"/>
  <c r="Q279" i="11"/>
  <c r="P279" i="11"/>
  <c r="U279" i="11" s="1"/>
  <c r="O279" i="11"/>
  <c r="R278" i="11"/>
  <c r="W278" i="11" s="1"/>
  <c r="Q278" i="11"/>
  <c r="P278" i="11"/>
  <c r="U278" i="11" s="1"/>
  <c r="O278" i="11"/>
  <c r="R277" i="11"/>
  <c r="W277" i="11" s="1"/>
  <c r="Q277" i="11"/>
  <c r="P277" i="11"/>
  <c r="U277" i="11" s="1"/>
  <c r="O277" i="11"/>
  <c r="R276" i="11"/>
  <c r="W276" i="11" s="1"/>
  <c r="Q276" i="11"/>
  <c r="P276" i="11"/>
  <c r="U276" i="11" s="1"/>
  <c r="O276" i="11"/>
  <c r="R275" i="11"/>
  <c r="W275" i="11" s="1"/>
  <c r="Q275" i="11"/>
  <c r="P275" i="11"/>
  <c r="U275" i="11" s="1"/>
  <c r="O275" i="11"/>
  <c r="R274" i="11"/>
  <c r="W274" i="11" s="1"/>
  <c r="Q274" i="11"/>
  <c r="P274" i="11"/>
  <c r="U274" i="11" s="1"/>
  <c r="O274" i="11"/>
  <c r="R273" i="11"/>
  <c r="W273" i="11" s="1"/>
  <c r="Q273" i="11"/>
  <c r="P273" i="11"/>
  <c r="U273" i="11" s="1"/>
  <c r="O273" i="11"/>
  <c r="R272" i="11"/>
  <c r="W272" i="11" s="1"/>
  <c r="Q272" i="11"/>
  <c r="P272" i="11"/>
  <c r="U272" i="11" s="1"/>
  <c r="O272" i="11"/>
  <c r="R271" i="11"/>
  <c r="W271" i="11" s="1"/>
  <c r="Q271" i="11"/>
  <c r="P271" i="11"/>
  <c r="U271" i="11" s="1"/>
  <c r="O271" i="11"/>
  <c r="R270" i="11"/>
  <c r="W270" i="11" s="1"/>
  <c r="Q270" i="11"/>
  <c r="P270" i="11"/>
  <c r="U270" i="11" s="1"/>
  <c r="O270" i="11"/>
  <c r="R269" i="11"/>
  <c r="W269" i="11" s="1"/>
  <c r="Q269" i="11"/>
  <c r="P269" i="11"/>
  <c r="U269" i="11" s="1"/>
  <c r="O269" i="11"/>
  <c r="R268" i="11"/>
  <c r="W268" i="11" s="1"/>
  <c r="Q268" i="11"/>
  <c r="P268" i="11"/>
  <c r="U268" i="11" s="1"/>
  <c r="O268" i="11"/>
  <c r="R267" i="11"/>
  <c r="W267" i="11" s="1"/>
  <c r="Q267" i="11"/>
  <c r="P267" i="11"/>
  <c r="U267" i="11" s="1"/>
  <c r="O267" i="11"/>
  <c r="R266" i="11"/>
  <c r="W266" i="11" s="1"/>
  <c r="Q266" i="11"/>
  <c r="P266" i="11"/>
  <c r="U266" i="11" s="1"/>
  <c r="O266" i="11"/>
  <c r="R265" i="11"/>
  <c r="W265" i="11" s="1"/>
  <c r="Q265" i="11"/>
  <c r="P265" i="11"/>
  <c r="U265" i="11" s="1"/>
  <c r="O265" i="11"/>
  <c r="R264" i="11"/>
  <c r="W264" i="11" s="1"/>
  <c r="Q264" i="11"/>
  <c r="P264" i="11"/>
  <c r="U264" i="11" s="1"/>
  <c r="O264" i="11"/>
  <c r="R263" i="11"/>
  <c r="W263" i="11" s="1"/>
  <c r="Q263" i="11"/>
  <c r="P263" i="11"/>
  <c r="U263" i="11" s="1"/>
  <c r="O263" i="11"/>
  <c r="R262" i="11"/>
  <c r="W262" i="11" s="1"/>
  <c r="Q262" i="11"/>
  <c r="P262" i="11"/>
  <c r="U262" i="11" s="1"/>
  <c r="O262" i="11"/>
  <c r="R261" i="11"/>
  <c r="W261" i="11" s="1"/>
  <c r="Q261" i="11"/>
  <c r="P261" i="11"/>
  <c r="U261" i="11" s="1"/>
  <c r="O261" i="11"/>
  <c r="R260" i="11"/>
  <c r="W260" i="11" s="1"/>
  <c r="Q260" i="11"/>
  <c r="P260" i="11"/>
  <c r="U260" i="11" s="1"/>
  <c r="O260" i="11"/>
  <c r="R259" i="11"/>
  <c r="W259" i="11" s="1"/>
  <c r="Q259" i="11"/>
  <c r="P259" i="11"/>
  <c r="U259" i="11" s="1"/>
  <c r="O259" i="11"/>
  <c r="R258" i="11"/>
  <c r="W258" i="11" s="1"/>
  <c r="Q258" i="11"/>
  <c r="P258" i="11"/>
  <c r="U258" i="11" s="1"/>
  <c r="O258" i="11"/>
  <c r="R257" i="11"/>
  <c r="W257" i="11" s="1"/>
  <c r="Q257" i="11"/>
  <c r="P257" i="11"/>
  <c r="U257" i="11" s="1"/>
  <c r="O257" i="11"/>
  <c r="R256" i="11"/>
  <c r="W256" i="11" s="1"/>
  <c r="Q256" i="11"/>
  <c r="P256" i="11"/>
  <c r="U256" i="11" s="1"/>
  <c r="O256" i="11"/>
  <c r="R255" i="11"/>
  <c r="W255" i="11" s="1"/>
  <c r="Q255" i="11"/>
  <c r="P255" i="11"/>
  <c r="U255" i="11" s="1"/>
  <c r="O255" i="11"/>
  <c r="R254" i="11"/>
  <c r="W254" i="11" s="1"/>
  <c r="Q254" i="11"/>
  <c r="P254" i="11"/>
  <c r="U254" i="11" s="1"/>
  <c r="O254" i="11"/>
  <c r="R253" i="11"/>
  <c r="W253" i="11" s="1"/>
  <c r="Q253" i="11"/>
  <c r="P253" i="11"/>
  <c r="U253" i="11" s="1"/>
  <c r="O253" i="11"/>
  <c r="R252" i="11"/>
  <c r="W252" i="11" s="1"/>
  <c r="Q252" i="11"/>
  <c r="P252" i="11"/>
  <c r="U252" i="11" s="1"/>
  <c r="O252" i="11"/>
  <c r="R251" i="11"/>
  <c r="W251" i="11" s="1"/>
  <c r="Q251" i="11"/>
  <c r="P251" i="11"/>
  <c r="U251" i="11" s="1"/>
  <c r="O251" i="11"/>
  <c r="R250" i="11"/>
  <c r="W250" i="11" s="1"/>
  <c r="Q250" i="11"/>
  <c r="P250" i="11"/>
  <c r="U250" i="11" s="1"/>
  <c r="O250" i="11"/>
  <c r="R249" i="11"/>
  <c r="W249" i="11" s="1"/>
  <c r="Q249" i="11"/>
  <c r="P249" i="11"/>
  <c r="U249" i="11" s="1"/>
  <c r="O249" i="11"/>
  <c r="R248" i="11"/>
  <c r="W248" i="11" s="1"/>
  <c r="Q248" i="11"/>
  <c r="P248" i="11"/>
  <c r="U248" i="11" s="1"/>
  <c r="O248" i="11"/>
  <c r="R247" i="11"/>
  <c r="W247" i="11" s="1"/>
  <c r="Q247" i="11"/>
  <c r="P247" i="11"/>
  <c r="U247" i="11" s="1"/>
  <c r="O247" i="11"/>
  <c r="R246" i="11"/>
  <c r="W246" i="11" s="1"/>
  <c r="Q246" i="11"/>
  <c r="P246" i="11"/>
  <c r="U246" i="11" s="1"/>
  <c r="O246" i="11"/>
  <c r="R245" i="11"/>
  <c r="W245" i="11" s="1"/>
  <c r="Q245" i="11"/>
  <c r="P245" i="11"/>
  <c r="U245" i="11" s="1"/>
  <c r="O245" i="11"/>
  <c r="R244" i="11"/>
  <c r="W244" i="11" s="1"/>
  <c r="Q244" i="11"/>
  <c r="P244" i="11"/>
  <c r="U244" i="11" s="1"/>
  <c r="O244" i="11"/>
  <c r="R243" i="11"/>
  <c r="W243" i="11" s="1"/>
  <c r="Q243" i="11"/>
  <c r="P243" i="11"/>
  <c r="U243" i="11" s="1"/>
  <c r="O243" i="11"/>
  <c r="R242" i="11"/>
  <c r="W242" i="11" s="1"/>
  <c r="Q242" i="11"/>
  <c r="P242" i="11"/>
  <c r="U242" i="11" s="1"/>
  <c r="O242" i="11"/>
  <c r="R241" i="11"/>
  <c r="W241" i="11" s="1"/>
  <c r="Q241" i="11"/>
  <c r="P241" i="11"/>
  <c r="U241" i="11" s="1"/>
  <c r="O241" i="11"/>
  <c r="R240" i="11"/>
  <c r="W240" i="11" s="1"/>
  <c r="Q240" i="11"/>
  <c r="P240" i="11"/>
  <c r="U240" i="11" s="1"/>
  <c r="O240" i="11"/>
  <c r="R239" i="11"/>
  <c r="W239" i="11" s="1"/>
  <c r="Q239" i="11"/>
  <c r="P239" i="11"/>
  <c r="U239" i="11" s="1"/>
  <c r="O239" i="11"/>
  <c r="R238" i="11"/>
  <c r="W238" i="11" s="1"/>
  <c r="Q238" i="11"/>
  <c r="P238" i="11"/>
  <c r="U238" i="11" s="1"/>
  <c r="O238" i="11"/>
  <c r="R237" i="11"/>
  <c r="W237" i="11" s="1"/>
  <c r="Q237" i="11"/>
  <c r="P237" i="11"/>
  <c r="U237" i="11" s="1"/>
  <c r="O237" i="11"/>
  <c r="R236" i="11"/>
  <c r="W236" i="11" s="1"/>
  <c r="Q236" i="11"/>
  <c r="P236" i="11"/>
  <c r="U236" i="11" s="1"/>
  <c r="O236" i="11"/>
  <c r="R235" i="11"/>
  <c r="W235" i="11" s="1"/>
  <c r="Q235" i="11"/>
  <c r="P235" i="11"/>
  <c r="U235" i="11" s="1"/>
  <c r="O235" i="11"/>
  <c r="R234" i="11"/>
  <c r="W234" i="11" s="1"/>
  <c r="Q234" i="11"/>
  <c r="P234" i="11"/>
  <c r="U234" i="11" s="1"/>
  <c r="O234" i="11"/>
  <c r="R233" i="11"/>
  <c r="W233" i="11" s="1"/>
  <c r="Q233" i="11"/>
  <c r="P233" i="11"/>
  <c r="U233" i="11" s="1"/>
  <c r="O233" i="11"/>
  <c r="R232" i="11"/>
  <c r="W232" i="11" s="1"/>
  <c r="Q232" i="11"/>
  <c r="P232" i="11"/>
  <c r="U232" i="11" s="1"/>
  <c r="O232" i="11"/>
  <c r="R231" i="11"/>
  <c r="W231" i="11" s="1"/>
  <c r="Q231" i="11"/>
  <c r="P231" i="11"/>
  <c r="U231" i="11" s="1"/>
  <c r="O231" i="11"/>
  <c r="R230" i="11"/>
  <c r="W230" i="11" s="1"/>
  <c r="Q230" i="11"/>
  <c r="P230" i="11"/>
  <c r="U230" i="11" s="1"/>
  <c r="O230" i="11"/>
  <c r="R229" i="11"/>
  <c r="W229" i="11" s="1"/>
  <c r="Q229" i="11"/>
  <c r="P229" i="11"/>
  <c r="U229" i="11" s="1"/>
  <c r="O229" i="11"/>
  <c r="R228" i="11"/>
  <c r="W228" i="11" s="1"/>
  <c r="Q228" i="11"/>
  <c r="P228" i="11"/>
  <c r="U228" i="11" s="1"/>
  <c r="O228" i="11"/>
  <c r="R227" i="11"/>
  <c r="W227" i="11" s="1"/>
  <c r="Q227" i="11"/>
  <c r="P227" i="11"/>
  <c r="U227" i="11" s="1"/>
  <c r="O227" i="11"/>
  <c r="R226" i="11"/>
  <c r="W226" i="11" s="1"/>
  <c r="Q226" i="11"/>
  <c r="P226" i="11"/>
  <c r="U226" i="11" s="1"/>
  <c r="O226" i="11"/>
  <c r="R225" i="11"/>
  <c r="W225" i="11" s="1"/>
  <c r="Q225" i="11"/>
  <c r="P225" i="11"/>
  <c r="U225" i="11" s="1"/>
  <c r="O225" i="11"/>
  <c r="R224" i="11"/>
  <c r="W224" i="11" s="1"/>
  <c r="Q224" i="11"/>
  <c r="P224" i="11"/>
  <c r="U224" i="11" s="1"/>
  <c r="O224" i="11"/>
  <c r="R223" i="11"/>
  <c r="W223" i="11" s="1"/>
  <c r="Q223" i="11"/>
  <c r="P223" i="11"/>
  <c r="U223" i="11" s="1"/>
  <c r="O223" i="11"/>
  <c r="R222" i="11"/>
  <c r="W222" i="11" s="1"/>
  <c r="Q222" i="11"/>
  <c r="P222" i="11"/>
  <c r="U222" i="11" s="1"/>
  <c r="O222" i="11"/>
  <c r="R221" i="11"/>
  <c r="W221" i="11" s="1"/>
  <c r="Q221" i="11"/>
  <c r="P221" i="11"/>
  <c r="U221" i="11" s="1"/>
  <c r="O221" i="11"/>
  <c r="R220" i="11"/>
  <c r="W220" i="11" s="1"/>
  <c r="Q220" i="11"/>
  <c r="P220" i="11"/>
  <c r="U220" i="11" s="1"/>
  <c r="O220" i="11"/>
  <c r="R219" i="11"/>
  <c r="W219" i="11" s="1"/>
  <c r="Q219" i="11"/>
  <c r="P219" i="11"/>
  <c r="U219" i="11" s="1"/>
  <c r="O219" i="11"/>
  <c r="R218" i="11"/>
  <c r="W218" i="11" s="1"/>
  <c r="Q218" i="11"/>
  <c r="P218" i="11"/>
  <c r="U218" i="11" s="1"/>
  <c r="O218" i="11"/>
  <c r="R217" i="11"/>
  <c r="W217" i="11" s="1"/>
  <c r="Q217" i="11"/>
  <c r="P217" i="11"/>
  <c r="U217" i="11" s="1"/>
  <c r="O217" i="11"/>
  <c r="R216" i="11"/>
  <c r="W216" i="11" s="1"/>
  <c r="Q216" i="11"/>
  <c r="P216" i="11"/>
  <c r="U216" i="11" s="1"/>
  <c r="O216" i="11"/>
  <c r="R215" i="11"/>
  <c r="W215" i="11" s="1"/>
  <c r="Q215" i="11"/>
  <c r="P215" i="11"/>
  <c r="U215" i="11" s="1"/>
  <c r="O215" i="11"/>
  <c r="R214" i="11"/>
  <c r="W214" i="11" s="1"/>
  <c r="Q214" i="11"/>
  <c r="P214" i="11"/>
  <c r="U214" i="11" s="1"/>
  <c r="O214" i="11"/>
  <c r="R213" i="11"/>
  <c r="W213" i="11" s="1"/>
  <c r="Q213" i="11"/>
  <c r="P213" i="11"/>
  <c r="U213" i="11" s="1"/>
  <c r="O213" i="11"/>
  <c r="R212" i="11"/>
  <c r="W212" i="11" s="1"/>
  <c r="Q212" i="11"/>
  <c r="P212" i="11"/>
  <c r="U212" i="11" s="1"/>
  <c r="O212" i="11"/>
  <c r="R211" i="11"/>
  <c r="W211" i="11" s="1"/>
  <c r="Q211" i="11"/>
  <c r="P211" i="11"/>
  <c r="U211" i="11" s="1"/>
  <c r="O211" i="11"/>
  <c r="R210" i="11"/>
  <c r="W210" i="11" s="1"/>
  <c r="Q210" i="11"/>
  <c r="P210" i="11"/>
  <c r="U210" i="11" s="1"/>
  <c r="O210" i="11"/>
  <c r="R209" i="11"/>
  <c r="W209" i="11" s="1"/>
  <c r="Q209" i="11"/>
  <c r="P209" i="11"/>
  <c r="U209" i="11" s="1"/>
  <c r="O209" i="11"/>
  <c r="R208" i="11"/>
  <c r="W208" i="11" s="1"/>
  <c r="Q208" i="11"/>
  <c r="P208" i="11"/>
  <c r="U208" i="11" s="1"/>
  <c r="O208" i="11"/>
  <c r="R207" i="11"/>
  <c r="W207" i="11" s="1"/>
  <c r="Q207" i="11"/>
  <c r="P207" i="11"/>
  <c r="U207" i="11" s="1"/>
  <c r="O207" i="11"/>
  <c r="R206" i="11"/>
  <c r="W206" i="11" s="1"/>
  <c r="Q206" i="11"/>
  <c r="P206" i="11"/>
  <c r="U206" i="11" s="1"/>
  <c r="O206" i="11"/>
  <c r="R205" i="11"/>
  <c r="W205" i="11" s="1"/>
  <c r="Q205" i="11"/>
  <c r="P205" i="11"/>
  <c r="U205" i="11" s="1"/>
  <c r="O205" i="11"/>
  <c r="R204" i="11"/>
  <c r="W204" i="11" s="1"/>
  <c r="Q204" i="11"/>
  <c r="P204" i="11"/>
  <c r="U204" i="11" s="1"/>
  <c r="O204" i="11"/>
  <c r="R203" i="11"/>
  <c r="W203" i="11" s="1"/>
  <c r="Q203" i="11"/>
  <c r="P203" i="11"/>
  <c r="U203" i="11" s="1"/>
  <c r="O203" i="11"/>
  <c r="R202" i="11"/>
  <c r="W202" i="11" s="1"/>
  <c r="Q202" i="11"/>
  <c r="P202" i="11"/>
  <c r="U202" i="11" s="1"/>
  <c r="O202" i="11"/>
  <c r="R201" i="11"/>
  <c r="W201" i="11" s="1"/>
  <c r="Q201" i="11"/>
  <c r="P201" i="11"/>
  <c r="U201" i="11" s="1"/>
  <c r="O201" i="11"/>
  <c r="R200" i="11"/>
  <c r="W200" i="11" s="1"/>
  <c r="Q200" i="11"/>
  <c r="P200" i="11"/>
  <c r="U200" i="11" s="1"/>
  <c r="O200" i="11"/>
  <c r="R199" i="11"/>
  <c r="W199" i="11" s="1"/>
  <c r="Q199" i="11"/>
  <c r="P199" i="11"/>
  <c r="U199" i="11" s="1"/>
  <c r="O199" i="11"/>
  <c r="R198" i="11"/>
  <c r="W198" i="11" s="1"/>
  <c r="Q198" i="11"/>
  <c r="P198" i="11"/>
  <c r="U198" i="11" s="1"/>
  <c r="O198" i="11"/>
  <c r="R197" i="11"/>
  <c r="W197" i="11" s="1"/>
  <c r="Q197" i="11"/>
  <c r="P197" i="11"/>
  <c r="U197" i="11" s="1"/>
  <c r="O197" i="11"/>
  <c r="R196" i="11"/>
  <c r="W196" i="11" s="1"/>
  <c r="Q196" i="11"/>
  <c r="P196" i="11"/>
  <c r="U196" i="11" s="1"/>
  <c r="O196" i="11"/>
  <c r="R195" i="11"/>
  <c r="W195" i="11" s="1"/>
  <c r="Q195" i="11"/>
  <c r="P195" i="11"/>
  <c r="U195" i="11" s="1"/>
  <c r="O195" i="11"/>
  <c r="R194" i="11"/>
  <c r="W194" i="11" s="1"/>
  <c r="Q194" i="11"/>
  <c r="P194" i="11"/>
  <c r="U194" i="11" s="1"/>
  <c r="O194" i="11"/>
  <c r="R193" i="11"/>
  <c r="W193" i="11" s="1"/>
  <c r="Q193" i="11"/>
  <c r="P193" i="11"/>
  <c r="U193" i="11" s="1"/>
  <c r="O193" i="11"/>
  <c r="R192" i="11"/>
  <c r="W192" i="11" s="1"/>
  <c r="Q192" i="11"/>
  <c r="P192" i="11"/>
  <c r="U192" i="11" s="1"/>
  <c r="O192" i="11"/>
  <c r="R191" i="11"/>
  <c r="W191" i="11" s="1"/>
  <c r="Q191" i="11"/>
  <c r="P191" i="11"/>
  <c r="U191" i="11" s="1"/>
  <c r="O191" i="11"/>
  <c r="R190" i="11"/>
  <c r="W190" i="11" s="1"/>
  <c r="Q190" i="11"/>
  <c r="P190" i="11"/>
  <c r="U190" i="11" s="1"/>
  <c r="O190" i="11"/>
  <c r="R189" i="11"/>
  <c r="W189" i="11" s="1"/>
  <c r="Q189" i="11"/>
  <c r="P189" i="11"/>
  <c r="U189" i="11" s="1"/>
  <c r="O189" i="11"/>
  <c r="R188" i="11"/>
  <c r="W188" i="11" s="1"/>
  <c r="Q188" i="11"/>
  <c r="P188" i="11"/>
  <c r="U188" i="11" s="1"/>
  <c r="O188" i="11"/>
  <c r="R187" i="11"/>
  <c r="W187" i="11" s="1"/>
  <c r="Q187" i="11"/>
  <c r="P187" i="11"/>
  <c r="U187" i="11" s="1"/>
  <c r="O187" i="11"/>
  <c r="R186" i="11"/>
  <c r="W186" i="11" s="1"/>
  <c r="Q186" i="11"/>
  <c r="P186" i="11"/>
  <c r="U186" i="11" s="1"/>
  <c r="O186" i="11"/>
  <c r="R185" i="11"/>
  <c r="W185" i="11" s="1"/>
  <c r="Q185" i="11"/>
  <c r="P185" i="11"/>
  <c r="U185" i="11" s="1"/>
  <c r="O185" i="11"/>
  <c r="R184" i="11"/>
  <c r="W184" i="11" s="1"/>
  <c r="Q184" i="11"/>
  <c r="P184" i="11"/>
  <c r="U184" i="11" s="1"/>
  <c r="O184" i="11"/>
  <c r="R183" i="11"/>
  <c r="W183" i="11" s="1"/>
  <c r="Q183" i="11"/>
  <c r="P183" i="11"/>
  <c r="U183" i="11" s="1"/>
  <c r="O183" i="11"/>
  <c r="R182" i="11"/>
  <c r="W182" i="11" s="1"/>
  <c r="Q182" i="11"/>
  <c r="P182" i="11"/>
  <c r="U182" i="11" s="1"/>
  <c r="O182" i="11"/>
  <c r="R181" i="11"/>
  <c r="W181" i="11" s="1"/>
  <c r="Q181" i="11"/>
  <c r="P181" i="11"/>
  <c r="U181" i="11" s="1"/>
  <c r="O181" i="11"/>
  <c r="R180" i="11"/>
  <c r="W180" i="11" s="1"/>
  <c r="Q180" i="11"/>
  <c r="P180" i="11"/>
  <c r="U180" i="11" s="1"/>
  <c r="O180" i="11"/>
  <c r="R179" i="11"/>
  <c r="W179" i="11" s="1"/>
  <c r="Q179" i="11"/>
  <c r="P179" i="11"/>
  <c r="U179" i="11" s="1"/>
  <c r="O179" i="11"/>
  <c r="R178" i="11"/>
  <c r="W178" i="11" s="1"/>
  <c r="Q178" i="11"/>
  <c r="P178" i="11"/>
  <c r="U178" i="11" s="1"/>
  <c r="O178" i="11"/>
  <c r="R177" i="11"/>
  <c r="W177" i="11" s="1"/>
  <c r="Q177" i="11"/>
  <c r="P177" i="11"/>
  <c r="U177" i="11" s="1"/>
  <c r="O177" i="11"/>
  <c r="R176" i="11"/>
  <c r="W176" i="11" s="1"/>
  <c r="Q176" i="11"/>
  <c r="P176" i="11"/>
  <c r="U176" i="11" s="1"/>
  <c r="O176" i="11"/>
  <c r="R175" i="11"/>
  <c r="W175" i="11" s="1"/>
  <c r="Q175" i="11"/>
  <c r="P175" i="11"/>
  <c r="U175" i="11" s="1"/>
  <c r="O175" i="11"/>
  <c r="R174" i="11"/>
  <c r="W174" i="11" s="1"/>
  <c r="Q174" i="11"/>
  <c r="P174" i="11"/>
  <c r="U174" i="11" s="1"/>
  <c r="O174" i="11"/>
  <c r="R173" i="11"/>
  <c r="W173" i="11" s="1"/>
  <c r="Q173" i="11"/>
  <c r="P173" i="11"/>
  <c r="U173" i="11" s="1"/>
  <c r="O173" i="11"/>
  <c r="R172" i="11"/>
  <c r="W172" i="11" s="1"/>
  <c r="Q172" i="11"/>
  <c r="P172" i="11"/>
  <c r="U172" i="11" s="1"/>
  <c r="O172" i="11"/>
  <c r="R171" i="11"/>
  <c r="W171" i="11" s="1"/>
  <c r="Q171" i="11"/>
  <c r="P171" i="11"/>
  <c r="U171" i="11" s="1"/>
  <c r="O171" i="11"/>
  <c r="R170" i="11"/>
  <c r="W170" i="11" s="1"/>
  <c r="Q170" i="11"/>
  <c r="P170" i="11"/>
  <c r="U170" i="11" s="1"/>
  <c r="O170" i="11"/>
  <c r="R169" i="11"/>
  <c r="W169" i="11" s="1"/>
  <c r="Q169" i="11"/>
  <c r="P169" i="11"/>
  <c r="U169" i="11" s="1"/>
  <c r="O169" i="11"/>
  <c r="R168" i="11"/>
  <c r="W168" i="11" s="1"/>
  <c r="Q168" i="11"/>
  <c r="P168" i="11"/>
  <c r="U168" i="11" s="1"/>
  <c r="O168" i="11"/>
  <c r="R167" i="11"/>
  <c r="W167" i="11" s="1"/>
  <c r="Q167" i="11"/>
  <c r="P167" i="11"/>
  <c r="U167" i="11" s="1"/>
  <c r="O167" i="11"/>
  <c r="R166" i="11"/>
  <c r="W166" i="11" s="1"/>
  <c r="Q166" i="11"/>
  <c r="P166" i="11"/>
  <c r="U166" i="11" s="1"/>
  <c r="O166" i="11"/>
  <c r="R165" i="11"/>
  <c r="W165" i="11" s="1"/>
  <c r="Q165" i="11"/>
  <c r="P165" i="11"/>
  <c r="U165" i="11" s="1"/>
  <c r="O165" i="11"/>
  <c r="R164" i="11"/>
  <c r="W164" i="11" s="1"/>
  <c r="Q164" i="11"/>
  <c r="P164" i="11"/>
  <c r="U164" i="11" s="1"/>
  <c r="O164" i="11"/>
  <c r="R163" i="11"/>
  <c r="W163" i="11" s="1"/>
  <c r="Q163" i="11"/>
  <c r="P163" i="11"/>
  <c r="U163" i="11" s="1"/>
  <c r="O163" i="11"/>
  <c r="R162" i="11"/>
  <c r="W162" i="11" s="1"/>
  <c r="Q162" i="11"/>
  <c r="P162" i="11"/>
  <c r="U162" i="11" s="1"/>
  <c r="O162" i="11"/>
  <c r="R161" i="11"/>
  <c r="W161" i="11" s="1"/>
  <c r="Q161" i="11"/>
  <c r="P161" i="11"/>
  <c r="U161" i="11" s="1"/>
  <c r="O161" i="11"/>
  <c r="R160" i="11"/>
  <c r="W160" i="11" s="1"/>
  <c r="Q160" i="11"/>
  <c r="P160" i="11"/>
  <c r="U160" i="11" s="1"/>
  <c r="O160" i="11"/>
  <c r="R159" i="11"/>
  <c r="W159" i="11" s="1"/>
  <c r="Q159" i="11"/>
  <c r="P159" i="11"/>
  <c r="U159" i="11" s="1"/>
  <c r="O159" i="11"/>
  <c r="R158" i="11"/>
  <c r="W158" i="11" s="1"/>
  <c r="Q158" i="11"/>
  <c r="P158" i="11"/>
  <c r="U158" i="11" s="1"/>
  <c r="O158" i="11"/>
  <c r="R157" i="11"/>
  <c r="W157" i="11" s="1"/>
  <c r="Q157" i="11"/>
  <c r="P157" i="11"/>
  <c r="U157" i="11" s="1"/>
  <c r="O157" i="11"/>
  <c r="R156" i="11"/>
  <c r="W156" i="11" s="1"/>
  <c r="Q156" i="11"/>
  <c r="P156" i="11"/>
  <c r="U156" i="11" s="1"/>
  <c r="O156" i="11"/>
  <c r="R155" i="11"/>
  <c r="W155" i="11" s="1"/>
  <c r="Q155" i="11"/>
  <c r="P155" i="11"/>
  <c r="U155" i="11" s="1"/>
  <c r="O155" i="11"/>
  <c r="R154" i="11"/>
  <c r="W154" i="11" s="1"/>
  <c r="Q154" i="11"/>
  <c r="P154" i="11"/>
  <c r="U154" i="11" s="1"/>
  <c r="O154" i="11"/>
  <c r="R153" i="11"/>
  <c r="W153" i="11" s="1"/>
  <c r="Q153" i="11"/>
  <c r="P153" i="11"/>
  <c r="U153" i="11" s="1"/>
  <c r="O153" i="11"/>
  <c r="R152" i="11"/>
  <c r="W152" i="11" s="1"/>
  <c r="Q152" i="11"/>
  <c r="P152" i="11"/>
  <c r="U152" i="11" s="1"/>
  <c r="O152" i="11"/>
  <c r="R151" i="11"/>
  <c r="W151" i="11" s="1"/>
  <c r="Q151" i="11"/>
  <c r="P151" i="11"/>
  <c r="U151" i="11" s="1"/>
  <c r="O151" i="11"/>
  <c r="R150" i="11"/>
  <c r="W150" i="11" s="1"/>
  <c r="Q150" i="11"/>
  <c r="P150" i="11"/>
  <c r="U150" i="11" s="1"/>
  <c r="O150" i="11"/>
  <c r="R149" i="11"/>
  <c r="W149" i="11" s="1"/>
  <c r="Q149" i="11"/>
  <c r="P149" i="11"/>
  <c r="U149" i="11" s="1"/>
  <c r="O149" i="11"/>
  <c r="R148" i="11"/>
  <c r="W148" i="11" s="1"/>
  <c r="Q148" i="11"/>
  <c r="P148" i="11"/>
  <c r="U148" i="11" s="1"/>
  <c r="O148" i="11"/>
  <c r="R147" i="11"/>
  <c r="W147" i="11" s="1"/>
  <c r="Q147" i="11"/>
  <c r="P147" i="11"/>
  <c r="U147" i="11" s="1"/>
  <c r="O147" i="11"/>
  <c r="R146" i="11"/>
  <c r="W146" i="11" s="1"/>
  <c r="Q146" i="11"/>
  <c r="P146" i="11"/>
  <c r="U146" i="11" s="1"/>
  <c r="O146" i="11"/>
  <c r="R145" i="11"/>
  <c r="W145" i="11" s="1"/>
  <c r="Q145" i="11"/>
  <c r="P145" i="11"/>
  <c r="U145" i="11" s="1"/>
  <c r="O145" i="11"/>
  <c r="R144" i="11"/>
  <c r="W144" i="11" s="1"/>
  <c r="Q144" i="11"/>
  <c r="P144" i="11"/>
  <c r="U144" i="11" s="1"/>
  <c r="O144" i="11"/>
  <c r="R143" i="11"/>
  <c r="W143" i="11" s="1"/>
  <c r="Q143" i="11"/>
  <c r="P143" i="11"/>
  <c r="U143" i="11" s="1"/>
  <c r="O143" i="11"/>
  <c r="R142" i="11"/>
  <c r="W142" i="11" s="1"/>
  <c r="Q142" i="11"/>
  <c r="P142" i="11"/>
  <c r="U142" i="11" s="1"/>
  <c r="O142" i="11"/>
  <c r="Y144" i="11" l="1"/>
  <c r="Z144" i="11" s="1"/>
  <c r="Y148" i="11"/>
  <c r="Z148" i="11" s="1"/>
  <c r="Y152" i="11"/>
  <c r="Z152" i="11" s="1"/>
  <c r="Y156" i="11"/>
  <c r="Z156" i="11" s="1"/>
  <c r="Y160" i="11"/>
  <c r="Z160" i="11" s="1"/>
  <c r="Y164" i="11"/>
  <c r="Z164" i="11" s="1"/>
  <c r="Y168" i="11"/>
  <c r="Z168" i="11" s="1"/>
  <c r="Y172" i="11"/>
  <c r="Z172" i="11" s="1"/>
  <c r="Y176" i="11"/>
  <c r="Z176" i="11" s="1"/>
  <c r="Y180" i="11"/>
  <c r="Z180" i="11" s="1"/>
  <c r="Y184" i="11"/>
  <c r="Z184" i="11" s="1"/>
  <c r="Y188" i="11"/>
  <c r="Z188" i="11" s="1"/>
  <c r="Y192" i="11"/>
  <c r="Z192" i="11" s="1"/>
  <c r="Y196" i="11"/>
  <c r="Z196" i="11" s="1"/>
  <c r="Y199" i="11"/>
  <c r="Z199" i="11" s="1"/>
  <c r="Y203" i="11"/>
  <c r="Z203" i="11" s="1"/>
  <c r="Y207" i="11"/>
  <c r="Z207" i="11" s="1"/>
  <c r="Y211" i="11"/>
  <c r="Z211" i="11" s="1"/>
  <c r="Y215" i="11"/>
  <c r="Z215" i="11" s="1"/>
  <c r="Y219" i="11"/>
  <c r="Z219" i="11" s="1"/>
  <c r="Y223" i="11"/>
  <c r="Z223" i="11" s="1"/>
  <c r="Y227" i="11"/>
  <c r="Z227" i="11" s="1"/>
  <c r="Y231" i="11"/>
  <c r="Z231" i="11" s="1"/>
  <c r="Y235" i="11"/>
  <c r="Z235" i="11" s="1"/>
  <c r="Y239" i="11"/>
  <c r="Z239" i="11" s="1"/>
  <c r="Y243" i="11"/>
  <c r="Z243" i="11" s="1"/>
  <c r="Y247" i="11"/>
  <c r="Z247" i="11" s="1"/>
  <c r="Y251" i="11"/>
  <c r="Z251" i="11" s="1"/>
  <c r="Y255" i="11"/>
  <c r="Z255" i="11" s="1"/>
  <c r="Y259" i="11"/>
  <c r="Z259" i="11" s="1"/>
  <c r="Y263" i="11"/>
  <c r="Z263" i="11" s="1"/>
  <c r="Y268" i="11"/>
  <c r="Z268" i="11" s="1"/>
  <c r="Y272" i="11"/>
  <c r="Z272" i="11" s="1"/>
  <c r="Y276" i="11"/>
  <c r="Z276" i="11" s="1"/>
  <c r="Y280" i="11"/>
  <c r="Z280" i="11" s="1"/>
  <c r="Y143" i="11"/>
  <c r="Z143" i="11" s="1"/>
  <c r="Y147" i="11"/>
  <c r="Z147" i="11" s="1"/>
  <c r="Y151" i="11"/>
  <c r="Z151" i="11" s="1"/>
  <c r="Y155" i="11"/>
  <c r="Z155" i="11" s="1"/>
  <c r="Y159" i="11"/>
  <c r="Z159" i="11" s="1"/>
  <c r="Y163" i="11"/>
  <c r="Z163" i="11" s="1"/>
  <c r="Y167" i="11"/>
  <c r="Z167" i="11" s="1"/>
  <c r="Y171" i="11"/>
  <c r="Z171" i="11" s="1"/>
  <c r="Y175" i="11"/>
  <c r="Z175" i="11" s="1"/>
  <c r="Y179" i="11"/>
  <c r="Z179" i="11" s="1"/>
  <c r="Y183" i="11"/>
  <c r="Z183" i="11" s="1"/>
  <c r="Y187" i="11"/>
  <c r="Z187" i="11" s="1"/>
  <c r="Y191" i="11"/>
  <c r="Z191" i="11" s="1"/>
  <c r="Y195" i="11"/>
  <c r="Z195" i="11" s="1"/>
  <c r="Y202" i="11"/>
  <c r="Z202" i="11" s="1"/>
  <c r="Y206" i="11"/>
  <c r="Z206" i="11" s="1"/>
  <c r="Y210" i="11"/>
  <c r="Z210" i="11" s="1"/>
  <c r="Y214" i="11"/>
  <c r="Z214" i="11" s="1"/>
  <c r="Y218" i="11"/>
  <c r="Z218" i="11" s="1"/>
  <c r="Y222" i="11"/>
  <c r="Z222" i="11" s="1"/>
  <c r="Y226" i="11"/>
  <c r="Z226" i="11" s="1"/>
  <c r="Y230" i="11"/>
  <c r="Z230" i="11" s="1"/>
  <c r="Y234" i="11"/>
  <c r="Z234" i="11" s="1"/>
  <c r="Y238" i="11"/>
  <c r="Z238" i="11" s="1"/>
  <c r="Y242" i="11"/>
  <c r="Z242" i="11" s="1"/>
  <c r="Y246" i="11"/>
  <c r="Z246" i="11" s="1"/>
  <c r="Y250" i="11"/>
  <c r="Z250" i="11" s="1"/>
  <c r="Y254" i="11"/>
  <c r="Z254" i="11" s="1"/>
  <c r="Y258" i="11"/>
  <c r="Z258" i="11" s="1"/>
  <c r="Y262" i="11"/>
  <c r="Z262" i="11" s="1"/>
  <c r="Y266" i="11"/>
  <c r="Z266" i="11" s="1"/>
  <c r="Y267" i="11"/>
  <c r="Z267" i="11" s="1"/>
  <c r="Y271" i="11"/>
  <c r="Z271" i="11" s="1"/>
  <c r="Y275" i="11"/>
  <c r="Z275" i="11" s="1"/>
  <c r="Y279" i="11"/>
  <c r="Z279" i="11" s="1"/>
  <c r="Y283" i="11"/>
  <c r="Z283" i="11" s="1"/>
  <c r="Y142" i="11"/>
  <c r="Z142" i="11" s="1"/>
  <c r="Y146" i="11"/>
  <c r="Z146" i="11" s="1"/>
  <c r="Y150" i="11"/>
  <c r="Z150" i="11" s="1"/>
  <c r="Y154" i="11"/>
  <c r="Z154" i="11" s="1"/>
  <c r="Y158" i="11"/>
  <c r="Z158" i="11" s="1"/>
  <c r="Y162" i="11"/>
  <c r="Z162" i="11" s="1"/>
  <c r="Y166" i="11"/>
  <c r="Z166" i="11" s="1"/>
  <c r="Y170" i="11"/>
  <c r="Z170" i="11" s="1"/>
  <c r="Y174" i="11"/>
  <c r="Z174" i="11" s="1"/>
  <c r="Y178" i="11"/>
  <c r="Z178" i="11" s="1"/>
  <c r="Y182" i="11"/>
  <c r="Z182" i="11" s="1"/>
  <c r="Y186" i="11"/>
  <c r="Z186" i="11" s="1"/>
  <c r="Y190" i="11"/>
  <c r="Z190" i="11" s="1"/>
  <c r="Y194" i="11"/>
  <c r="Z194" i="11" s="1"/>
  <c r="Y198" i="11"/>
  <c r="Z198" i="11" s="1"/>
  <c r="Y201" i="11"/>
  <c r="Z201" i="11" s="1"/>
  <c r="Y205" i="11"/>
  <c r="Z205" i="11" s="1"/>
  <c r="Y209" i="11"/>
  <c r="Z209" i="11" s="1"/>
  <c r="Y213" i="11"/>
  <c r="Z213" i="11" s="1"/>
  <c r="Y217" i="11"/>
  <c r="Z217" i="11" s="1"/>
  <c r="Y221" i="11"/>
  <c r="Z221" i="11" s="1"/>
  <c r="Y225" i="11"/>
  <c r="Z225" i="11" s="1"/>
  <c r="Y229" i="11"/>
  <c r="Z229" i="11" s="1"/>
  <c r="Y233" i="11"/>
  <c r="Z233" i="11" s="1"/>
  <c r="Y237" i="11"/>
  <c r="Z237" i="11" s="1"/>
  <c r="Y241" i="11"/>
  <c r="Z241" i="11" s="1"/>
  <c r="Y245" i="11"/>
  <c r="Z245" i="11" s="1"/>
  <c r="Y249" i="11"/>
  <c r="Z249" i="11" s="1"/>
  <c r="Y253" i="11"/>
  <c r="Z253" i="11" s="1"/>
  <c r="Y257" i="11"/>
  <c r="Z257" i="11" s="1"/>
  <c r="Y261" i="11"/>
  <c r="Z261" i="11" s="1"/>
  <c r="Y265" i="11"/>
  <c r="Z265" i="11" s="1"/>
  <c r="Y270" i="11"/>
  <c r="Z270" i="11" s="1"/>
  <c r="Y274" i="11"/>
  <c r="Z274" i="11" s="1"/>
  <c r="Y278" i="11"/>
  <c r="Z278" i="11" s="1"/>
  <c r="Y282" i="11"/>
  <c r="Z282" i="11" s="1"/>
  <c r="Y145" i="11"/>
  <c r="Z145" i="11" s="1"/>
  <c r="Y149" i="11"/>
  <c r="Z149" i="11" s="1"/>
  <c r="Y153" i="11"/>
  <c r="Z153" i="11" s="1"/>
  <c r="Y157" i="11"/>
  <c r="Z157" i="11" s="1"/>
  <c r="Y161" i="11"/>
  <c r="Z161" i="11" s="1"/>
  <c r="Y165" i="11"/>
  <c r="Z165" i="11" s="1"/>
  <c r="Y169" i="11"/>
  <c r="Z169" i="11" s="1"/>
  <c r="Y173" i="11"/>
  <c r="Z173" i="11" s="1"/>
  <c r="Y177" i="11"/>
  <c r="Z177" i="11" s="1"/>
  <c r="Y181" i="11"/>
  <c r="Z181" i="11" s="1"/>
  <c r="Y185" i="11"/>
  <c r="Z185" i="11" s="1"/>
  <c r="Y189" i="11"/>
  <c r="Z189" i="11" s="1"/>
  <c r="Y193" i="11"/>
  <c r="Z193" i="11" s="1"/>
  <c r="Y197" i="11"/>
  <c r="Z197" i="11" s="1"/>
  <c r="Y200" i="11"/>
  <c r="Z200" i="11" s="1"/>
  <c r="Y204" i="11"/>
  <c r="Z204" i="11" s="1"/>
  <c r="Y208" i="11"/>
  <c r="Z208" i="11" s="1"/>
  <c r="Y212" i="11"/>
  <c r="Z212" i="11" s="1"/>
  <c r="Y216" i="11"/>
  <c r="Z216" i="11" s="1"/>
  <c r="Y220" i="11"/>
  <c r="Z220" i="11" s="1"/>
  <c r="Y224" i="11"/>
  <c r="Z224" i="11" s="1"/>
  <c r="Y228" i="11"/>
  <c r="Z228" i="11" s="1"/>
  <c r="Y232" i="11"/>
  <c r="Z232" i="11" s="1"/>
  <c r="Y236" i="11"/>
  <c r="Z236" i="11" s="1"/>
  <c r="Y240" i="11"/>
  <c r="Z240" i="11" s="1"/>
  <c r="Y244" i="11"/>
  <c r="Z244" i="11" s="1"/>
  <c r="Y248" i="11"/>
  <c r="Z248" i="11" s="1"/>
  <c r="Y252" i="11"/>
  <c r="Z252" i="11" s="1"/>
  <c r="Y256" i="11"/>
  <c r="Z256" i="11" s="1"/>
  <c r="Y260" i="11"/>
  <c r="Z260" i="11" s="1"/>
  <c r="Y264" i="11"/>
  <c r="Z264" i="11" s="1"/>
  <c r="Y269" i="11"/>
  <c r="Z269" i="11" s="1"/>
  <c r="Y273" i="11"/>
  <c r="Z273" i="11" s="1"/>
  <c r="Y277" i="11"/>
  <c r="Z277" i="11" s="1"/>
  <c r="Y281" i="11"/>
  <c r="Z281" i="11" s="1"/>
  <c r="T267" i="11"/>
  <c r="T279" i="11"/>
  <c r="T220" i="11"/>
  <c r="T269" i="11"/>
  <c r="T273" i="11"/>
  <c r="T277" i="11"/>
  <c r="T281" i="11"/>
  <c r="T223" i="11"/>
  <c r="T255" i="11"/>
  <c r="V148" i="11"/>
  <c r="V152" i="11"/>
  <c r="V160" i="11"/>
  <c r="V172" i="11"/>
  <c r="V176" i="11"/>
  <c r="V184" i="11"/>
  <c r="V188" i="11"/>
  <c r="V199" i="11"/>
  <c r="V211" i="11"/>
  <c r="V219" i="11"/>
  <c r="V227" i="11"/>
  <c r="V239" i="11"/>
  <c r="V251" i="11"/>
  <c r="V255" i="11"/>
  <c r="V259" i="11"/>
  <c r="V272" i="11"/>
  <c r="V280" i="11"/>
  <c r="V254" i="11"/>
  <c r="V271" i="11"/>
  <c r="V279" i="11"/>
  <c r="V275" i="11"/>
  <c r="V218" i="11"/>
  <c r="V250" i="11"/>
  <c r="V283" i="11"/>
  <c r="V142" i="11"/>
  <c r="V146" i="11"/>
  <c r="V154" i="11"/>
  <c r="V158" i="11"/>
  <c r="V162" i="11"/>
  <c r="V166" i="11"/>
  <c r="V170" i="11"/>
  <c r="V174" i="11"/>
  <c r="V178" i="11"/>
  <c r="V186" i="11"/>
  <c r="V190" i="11"/>
  <c r="V194" i="11"/>
  <c r="V198" i="11"/>
  <c r="V201" i="11"/>
  <c r="V205" i="11"/>
  <c r="V209" i="11"/>
  <c r="V217" i="11"/>
  <c r="V221" i="11"/>
  <c r="V229" i="11"/>
  <c r="V233" i="11"/>
  <c r="V249" i="11"/>
  <c r="V253" i="11"/>
  <c r="V261" i="11"/>
  <c r="V143" i="11"/>
  <c r="V183" i="11"/>
  <c r="V191" i="11"/>
  <c r="V147" i="11"/>
  <c r="V155" i="11"/>
  <c r="V163" i="11"/>
  <c r="V187" i="11"/>
  <c r="V210" i="11"/>
  <c r="V145" i="11"/>
  <c r="V153" i="11"/>
  <c r="V157" i="11"/>
  <c r="V161" i="11"/>
  <c r="V165" i="11"/>
  <c r="V181" i="11"/>
  <c r="V185" i="11"/>
  <c r="V189" i="11"/>
  <c r="V200" i="11"/>
  <c r="V208" i="11"/>
  <c r="V212" i="11"/>
  <c r="V216" i="11"/>
  <c r="V220" i="11"/>
  <c r="V224" i="11"/>
  <c r="V228" i="11"/>
  <c r="V232" i="11"/>
  <c r="V236" i="11"/>
  <c r="V240" i="11"/>
  <c r="V244" i="11"/>
  <c r="V248" i="11"/>
  <c r="V252" i="11"/>
  <c r="V256" i="11"/>
  <c r="V260" i="11"/>
  <c r="V264" i="11"/>
  <c r="V269" i="11"/>
  <c r="V273" i="11"/>
  <c r="V277" i="11"/>
  <c r="V281" i="11"/>
  <c r="V171" i="11"/>
  <c r="V262" i="11"/>
  <c r="AC245" i="11"/>
  <c r="AC281" i="11"/>
  <c r="AC190" i="11"/>
  <c r="AC213" i="11"/>
  <c r="AC179" i="11"/>
  <c r="T177" i="11"/>
  <c r="AC177" i="11"/>
  <c r="T187" i="11"/>
  <c r="AC187" i="11"/>
  <c r="T235" i="11"/>
  <c r="AC235" i="11"/>
  <c r="T251" i="11"/>
  <c r="AC251" i="11"/>
  <c r="T150" i="11"/>
  <c r="AC150" i="11"/>
  <c r="T158" i="11"/>
  <c r="AC158" i="11"/>
  <c r="T166" i="11"/>
  <c r="AC166" i="11"/>
  <c r="T167" i="11"/>
  <c r="AC167" i="11"/>
  <c r="T175" i="11"/>
  <c r="AC175" i="11"/>
  <c r="T186" i="11"/>
  <c r="AC186" i="11"/>
  <c r="T194" i="11"/>
  <c r="AC194" i="11"/>
  <c r="T202" i="11"/>
  <c r="T210" i="11"/>
  <c r="AC210" i="11"/>
  <c r="T218" i="11"/>
  <c r="AC218" i="11"/>
  <c r="T226" i="11"/>
  <c r="AC226" i="11"/>
  <c r="T234" i="11"/>
  <c r="T242" i="11"/>
  <c r="AC242" i="11"/>
  <c r="T250" i="11"/>
  <c r="AC250" i="11"/>
  <c r="T258" i="11"/>
  <c r="AC258" i="11"/>
  <c r="T266" i="11"/>
  <c r="AC266" i="11"/>
  <c r="T271" i="11"/>
  <c r="AC271" i="11"/>
  <c r="AC255" i="11"/>
  <c r="AC142" i="11"/>
  <c r="T168" i="11"/>
  <c r="AC168" i="11"/>
  <c r="T203" i="11"/>
  <c r="AC203" i="11"/>
  <c r="T259" i="11"/>
  <c r="AC259" i="11"/>
  <c r="T149" i="11"/>
  <c r="AC149" i="11"/>
  <c r="T157" i="11"/>
  <c r="AC157" i="11"/>
  <c r="T165" i="11"/>
  <c r="AC165" i="11"/>
  <c r="AC174" i="11"/>
  <c r="T174" i="11"/>
  <c r="T185" i="11"/>
  <c r="AC185" i="11"/>
  <c r="T193" i="11"/>
  <c r="AC193" i="11"/>
  <c r="T201" i="11"/>
  <c r="AC201" i="11"/>
  <c r="T209" i="11"/>
  <c r="AC209" i="11"/>
  <c r="T217" i="11"/>
  <c r="AC217" i="11"/>
  <c r="T225" i="11"/>
  <c r="AC225" i="11"/>
  <c r="T233" i="11"/>
  <c r="AC233" i="11"/>
  <c r="T241" i="11"/>
  <c r="AC241" i="11"/>
  <c r="T249" i="11"/>
  <c r="AC249" i="11"/>
  <c r="T257" i="11"/>
  <c r="AC257" i="11"/>
  <c r="T265" i="11"/>
  <c r="AC265" i="11"/>
  <c r="AC148" i="11"/>
  <c r="T156" i="11"/>
  <c r="AC156" i="11"/>
  <c r="T164" i="11"/>
  <c r="AC164" i="11"/>
  <c r="T173" i="11"/>
  <c r="AC173" i="11"/>
  <c r="T184" i="11"/>
  <c r="AC184" i="11"/>
  <c r="T192" i="11"/>
  <c r="AC192" i="11"/>
  <c r="T199" i="11"/>
  <c r="AC199" i="11"/>
  <c r="T200" i="11"/>
  <c r="AC200" i="11"/>
  <c r="T208" i="11"/>
  <c r="AC208" i="11"/>
  <c r="T216" i="11"/>
  <c r="AC216" i="11"/>
  <c r="T224" i="11"/>
  <c r="AC224" i="11"/>
  <c r="T232" i="11"/>
  <c r="AC232" i="11"/>
  <c r="T240" i="11"/>
  <c r="AC240" i="11"/>
  <c r="T248" i="11"/>
  <c r="AC248" i="11"/>
  <c r="T256" i="11"/>
  <c r="AC256" i="11"/>
  <c r="T264" i="11"/>
  <c r="AC264" i="11"/>
  <c r="T159" i="11"/>
  <c r="AC159" i="11"/>
  <c r="T178" i="11"/>
  <c r="AC178" i="11"/>
  <c r="T219" i="11"/>
  <c r="AC219" i="11"/>
  <c r="T227" i="11"/>
  <c r="AC227" i="11"/>
  <c r="T243" i="11"/>
  <c r="AC243" i="11"/>
  <c r="T147" i="11"/>
  <c r="AC147" i="11"/>
  <c r="T155" i="11"/>
  <c r="AC155" i="11"/>
  <c r="T163" i="11"/>
  <c r="AC163" i="11"/>
  <c r="T172" i="11"/>
  <c r="AC172" i="11"/>
  <c r="AC183" i="11"/>
  <c r="T191" i="11"/>
  <c r="AC191" i="11"/>
  <c r="T207" i="11"/>
  <c r="AC207" i="11"/>
  <c r="T215" i="11"/>
  <c r="AC215" i="11"/>
  <c r="AC231" i="11"/>
  <c r="T231" i="11"/>
  <c r="T239" i="11"/>
  <c r="AC239" i="11"/>
  <c r="AC247" i="11"/>
  <c r="T247" i="11"/>
  <c r="AC263" i="11"/>
  <c r="T263" i="11"/>
  <c r="T268" i="11"/>
  <c r="AC268" i="11"/>
  <c r="T276" i="11"/>
  <c r="AC276" i="11"/>
  <c r="AC202" i="11"/>
  <c r="T211" i="11"/>
  <c r="AC211" i="11"/>
  <c r="T272" i="11"/>
  <c r="AC272" i="11"/>
  <c r="AC170" i="11"/>
  <c r="T145" i="11"/>
  <c r="AC145" i="11"/>
  <c r="T146" i="11"/>
  <c r="T154" i="11"/>
  <c r="T162" i="11"/>
  <c r="T171" i="11"/>
  <c r="AC171" i="11"/>
  <c r="T181" i="11"/>
  <c r="AC181" i="11"/>
  <c r="T182" i="11"/>
  <c r="AC182" i="11"/>
  <c r="T190" i="11"/>
  <c r="AC198" i="11"/>
  <c r="T198" i="11"/>
  <c r="T206" i="11"/>
  <c r="AC206" i="11"/>
  <c r="AC214" i="11"/>
  <c r="T222" i="11"/>
  <c r="AC222" i="11"/>
  <c r="T230" i="11"/>
  <c r="AC230" i="11"/>
  <c r="T238" i="11"/>
  <c r="AC238" i="11"/>
  <c r="T246" i="11"/>
  <c r="AC246" i="11"/>
  <c r="T254" i="11"/>
  <c r="AC254" i="11"/>
  <c r="T262" i="11"/>
  <c r="AC262" i="11"/>
  <c r="AC146" i="11"/>
  <c r="T176" i="11"/>
  <c r="AC176" i="11"/>
  <c r="T153" i="11"/>
  <c r="AC153" i="11"/>
  <c r="T161" i="11"/>
  <c r="AC161" i="11"/>
  <c r="T170" i="11"/>
  <c r="T180" i="11"/>
  <c r="AC180" i="11"/>
  <c r="T189" i="11"/>
  <c r="AC189" i="11"/>
  <c r="T197" i="11"/>
  <c r="AC197" i="11"/>
  <c r="T205" i="11"/>
  <c r="AC205" i="11"/>
  <c r="T213" i="11"/>
  <c r="T221" i="11"/>
  <c r="AC221" i="11"/>
  <c r="T229" i="11"/>
  <c r="AC229" i="11"/>
  <c r="T237" i="11"/>
  <c r="AC237" i="11"/>
  <c r="T253" i="11"/>
  <c r="AC253" i="11"/>
  <c r="T261" i="11"/>
  <c r="AC261" i="11"/>
  <c r="T274" i="11"/>
  <c r="AC274" i="11"/>
  <c r="AC282" i="11"/>
  <c r="AC154" i="11"/>
  <c r="AC223" i="11"/>
  <c r="T151" i="11"/>
  <c r="AC151" i="11"/>
  <c r="T195" i="11"/>
  <c r="AC195" i="11"/>
  <c r="T144" i="11"/>
  <c r="AC144" i="11"/>
  <c r="T143" i="11"/>
  <c r="AC143" i="11"/>
  <c r="T152" i="11"/>
  <c r="AC152" i="11"/>
  <c r="T160" i="11"/>
  <c r="AC160" i="11"/>
  <c r="T169" i="11"/>
  <c r="AC169" i="11"/>
  <c r="T179" i="11"/>
  <c r="T188" i="11"/>
  <c r="AC188" i="11"/>
  <c r="T196" i="11"/>
  <c r="AC196" i="11"/>
  <c r="T204" i="11"/>
  <c r="AC204" i="11"/>
  <c r="AC212" i="11"/>
  <c r="T212" i="11"/>
  <c r="AC220" i="11"/>
  <c r="T228" i="11"/>
  <c r="AC228" i="11"/>
  <c r="T236" i="11"/>
  <c r="AC236" i="11"/>
  <c r="T244" i="11"/>
  <c r="AC244" i="11"/>
  <c r="T252" i="11"/>
  <c r="AC252" i="11"/>
  <c r="T260" i="11"/>
  <c r="AC260" i="11"/>
  <c r="AC162" i="11"/>
  <c r="AC234" i="11"/>
  <c r="T280" i="11"/>
  <c r="AC280" i="11"/>
  <c r="AC267" i="11"/>
  <c r="AC269" i="11"/>
  <c r="T270" i="11"/>
  <c r="AC270" i="11"/>
  <c r="T278" i="11"/>
  <c r="AC278" i="11"/>
  <c r="AC273" i="11"/>
  <c r="AC277" i="11"/>
  <c r="T275" i="11"/>
  <c r="AC275" i="11"/>
  <c r="AC283" i="11"/>
  <c r="AC279" i="11"/>
  <c r="V192" i="11"/>
  <c r="V193" i="11"/>
  <c r="V226" i="11"/>
  <c r="V235" i="11"/>
  <c r="V243" i="11"/>
  <c r="T283" i="11"/>
  <c r="T183" i="11"/>
  <c r="V245" i="11"/>
  <c r="V169" i="11"/>
  <c r="V182" i="11"/>
  <c r="V225" i="11"/>
  <c r="V234" i="11"/>
  <c r="V242" i="11"/>
  <c r="V268" i="11"/>
  <c r="V276" i="11"/>
  <c r="T214" i="11"/>
  <c r="V270" i="11"/>
  <c r="V168" i="11"/>
  <c r="V180" i="11"/>
  <c r="V207" i="11"/>
  <c r="V215" i="11"/>
  <c r="V241" i="11"/>
  <c r="V267" i="11"/>
  <c r="V149" i="11"/>
  <c r="V151" i="11"/>
  <c r="V159" i="11"/>
  <c r="T282" i="11"/>
  <c r="V263" i="11"/>
  <c r="V167" i="11"/>
  <c r="V177" i="11"/>
  <c r="V179" i="11"/>
  <c r="V206" i="11"/>
  <c r="V214" i="11"/>
  <c r="V223" i="11"/>
  <c r="V274" i="11"/>
  <c r="V282" i="11"/>
  <c r="T142" i="11"/>
  <c r="V175" i="11"/>
  <c r="V197" i="11"/>
  <c r="V213" i="11"/>
  <c r="V222" i="11"/>
  <c r="V231" i="11"/>
  <c r="V258" i="11"/>
  <c r="T148" i="11"/>
  <c r="V202" i="11"/>
  <c r="V278" i="11"/>
  <c r="V196" i="11"/>
  <c r="V204" i="11"/>
  <c r="V230" i="11"/>
  <c r="V238" i="11"/>
  <c r="V247" i="11"/>
  <c r="V257" i="11"/>
  <c r="V173" i="11"/>
  <c r="V195" i="11"/>
  <c r="V203" i="11"/>
  <c r="V237" i="11"/>
  <c r="V246" i="11"/>
  <c r="V265" i="11"/>
  <c r="V266" i="11"/>
  <c r="V144" i="11"/>
  <c r="V150" i="11"/>
  <c r="V156" i="11"/>
  <c r="V164" i="11"/>
  <c r="T245" i="11"/>
  <c r="R141" i="11" l="1"/>
  <c r="Q141" i="11"/>
  <c r="P141" i="11"/>
  <c r="U141" i="11" s="1"/>
  <c r="O141" i="11"/>
  <c r="R140" i="11"/>
  <c r="Q140" i="11"/>
  <c r="P140" i="11"/>
  <c r="U140" i="11" s="1"/>
  <c r="O140" i="11"/>
  <c r="R139" i="11"/>
  <c r="W139" i="11" s="1"/>
  <c r="Q139" i="11"/>
  <c r="P139" i="11"/>
  <c r="U139" i="11" s="1"/>
  <c r="O139" i="11"/>
  <c r="Y139" i="11" l="1"/>
  <c r="Z139" i="11" s="1"/>
  <c r="Y140" i="11"/>
  <c r="Z140" i="11" s="1"/>
  <c r="Y141" i="11"/>
  <c r="Z141" i="11" s="1"/>
  <c r="V141" i="11"/>
  <c r="V140" i="11"/>
  <c r="V139" i="11"/>
  <c r="T141" i="11"/>
  <c r="AC141" i="11"/>
  <c r="AC140" i="11"/>
  <c r="AC139" i="11"/>
  <c r="T139" i="11"/>
  <c r="T140" i="11"/>
  <c r="W140" i="11"/>
  <c r="W141" i="11"/>
  <c r="AI7" i="11" l="1"/>
  <c r="AL7" i="11" l="1"/>
  <c r="AK7" i="11"/>
  <c r="AJ7" i="11"/>
  <c r="AB6" i="11"/>
  <c r="AB130" i="11" l="1"/>
  <c r="AB131" i="11"/>
  <c r="AB207" i="11"/>
  <c r="AB235" i="11"/>
  <c r="AB195" i="11"/>
  <c r="AB211" i="11"/>
  <c r="AB175" i="11"/>
  <c r="AB199" i="11"/>
  <c r="AB233" i="11"/>
  <c r="AB228" i="11"/>
  <c r="AB177" i="11"/>
  <c r="AB182" i="11"/>
  <c r="AB174" i="11"/>
  <c r="AB151" i="11"/>
  <c r="AB226" i="11"/>
  <c r="AB279" i="11"/>
  <c r="AB272" i="11"/>
  <c r="AB201" i="11"/>
  <c r="AB205" i="11"/>
  <c r="AB241" i="11"/>
  <c r="AB176" i="11"/>
  <c r="AB239" i="11"/>
  <c r="AB271" i="11"/>
  <c r="AB143" i="11"/>
  <c r="AB251" i="11"/>
  <c r="AB273" i="11"/>
  <c r="AB263" i="11"/>
  <c r="AB183" i="11"/>
  <c r="AB144" i="11"/>
  <c r="AB255" i="11"/>
  <c r="AB203" i="11"/>
  <c r="AB142" i="11"/>
  <c r="AB246" i="11"/>
  <c r="AB231" i="11"/>
  <c r="AB147" i="11"/>
  <c r="AB149" i="11"/>
  <c r="AB274" i="11"/>
  <c r="AB202" i="11"/>
  <c r="AB268" i="11"/>
  <c r="AB192" i="11"/>
  <c r="AB165" i="11"/>
  <c r="AB254" i="11"/>
  <c r="AB185" i="11"/>
  <c r="AB215" i="11"/>
  <c r="AB148" i="11"/>
  <c r="AB281" i="11"/>
  <c r="AB252" i="11"/>
  <c r="AB156" i="11"/>
  <c r="AB245" i="11"/>
  <c r="AB155" i="11"/>
  <c r="AB152" i="11"/>
  <c r="AB190" i="11"/>
  <c r="AB223" i="11"/>
  <c r="AB269" i="11"/>
  <c r="AB222" i="11"/>
  <c r="AB280" i="11"/>
  <c r="AB219" i="11"/>
  <c r="AB250" i="11"/>
  <c r="AB262" i="11"/>
  <c r="AB186" i="11"/>
  <c r="AB253" i="11"/>
  <c r="AB191" i="11"/>
  <c r="AB160" i="11"/>
  <c r="AB214" i="11"/>
  <c r="AB259" i="11"/>
  <c r="AB206" i="11"/>
  <c r="AB265" i="11"/>
  <c r="AB220" i="11"/>
  <c r="AB267" i="11"/>
  <c r="AB227" i="11"/>
  <c r="AB221" i="11"/>
  <c r="AB171" i="11"/>
  <c r="AB258" i="11"/>
  <c r="AB179" i="11"/>
  <c r="AB172" i="11"/>
  <c r="AB260" i="11"/>
  <c r="AB208" i="11"/>
  <c r="AB167" i="11"/>
  <c r="AB150" i="11"/>
  <c r="AB229" i="11"/>
  <c r="AB163" i="11"/>
  <c r="AB266" i="11"/>
  <c r="AB198" i="11"/>
  <c r="AB242" i="11"/>
  <c r="AB157" i="11"/>
  <c r="AB225" i="11"/>
  <c r="AB188" i="11"/>
  <c r="AB180" i="11"/>
  <c r="AB216" i="11"/>
  <c r="AB146" i="11"/>
  <c r="AB145" i="11"/>
  <c r="AB234" i="11"/>
  <c r="AB282" i="11"/>
  <c r="AB159" i="11"/>
  <c r="AB212" i="11"/>
  <c r="AB164" i="11"/>
  <c r="AB168" i="11"/>
  <c r="AB247" i="11"/>
  <c r="AB204" i="11"/>
  <c r="AB189" i="11"/>
  <c r="AB243" i="11"/>
  <c r="AB181" i="11"/>
  <c r="AB218" i="11"/>
  <c r="AB197" i="11"/>
  <c r="AB193" i="11"/>
  <c r="AB154" i="11"/>
  <c r="AB169" i="11"/>
  <c r="AB153" i="11"/>
  <c r="AB173" i="11"/>
  <c r="AB217" i="11"/>
  <c r="AB210" i="11"/>
  <c r="AB237" i="11"/>
  <c r="AB232" i="11"/>
  <c r="AB261" i="11"/>
  <c r="AB278" i="11"/>
  <c r="AB236" i="11"/>
  <c r="AB248" i="11"/>
  <c r="AB187" i="11"/>
  <c r="AB161" i="11"/>
  <c r="AB184" i="11"/>
  <c r="AB276" i="11"/>
  <c r="AB178" i="11"/>
  <c r="AB244" i="11"/>
  <c r="AB200" i="11"/>
  <c r="AB194" i="11"/>
  <c r="AB230" i="11"/>
  <c r="AB257" i="11"/>
  <c r="AB277" i="11"/>
  <c r="AB256" i="11"/>
  <c r="AB158" i="11"/>
  <c r="AB213" i="11"/>
  <c r="AB209" i="11"/>
  <c r="AB170" i="11"/>
  <c r="AB249" i="11"/>
  <c r="AB196" i="11"/>
  <c r="AB270" i="11"/>
  <c r="AB283" i="11"/>
  <c r="AB238" i="11"/>
  <c r="AB224" i="11"/>
  <c r="AB240" i="11"/>
  <c r="AB264" i="11"/>
  <c r="AB166" i="11"/>
  <c r="AB162" i="11"/>
  <c r="AB275" i="11"/>
  <c r="AB139" i="11"/>
  <c r="AB141" i="11"/>
  <c r="AD141" i="11" s="1"/>
  <c r="AI141" i="11" s="1"/>
  <c r="AB140" i="11"/>
  <c r="R138" i="11"/>
  <c r="Q138" i="11"/>
  <c r="P138" i="11"/>
  <c r="O138" i="11"/>
  <c r="R137" i="11"/>
  <c r="Q137" i="11"/>
  <c r="P137" i="11"/>
  <c r="O137" i="11"/>
  <c r="R136" i="11"/>
  <c r="Q136" i="11"/>
  <c r="P136" i="11"/>
  <c r="O136" i="11"/>
  <c r="R135" i="11"/>
  <c r="Q135" i="11"/>
  <c r="P135" i="11"/>
  <c r="O135" i="11"/>
  <c r="R134" i="11"/>
  <c r="Q134" i="11"/>
  <c r="P134" i="11"/>
  <c r="O134" i="11"/>
  <c r="R133" i="11"/>
  <c r="Q133" i="11"/>
  <c r="P133" i="11"/>
  <c r="O133" i="11"/>
  <c r="R132" i="11"/>
  <c r="Q132" i="11"/>
  <c r="P132" i="11"/>
  <c r="O132" i="11"/>
  <c r="R129" i="11"/>
  <c r="Q129" i="11"/>
  <c r="P129" i="11"/>
  <c r="O129" i="11"/>
  <c r="R128" i="11"/>
  <c r="Q128" i="11"/>
  <c r="P128" i="11"/>
  <c r="O128" i="11"/>
  <c r="R127" i="11"/>
  <c r="Q127" i="11"/>
  <c r="P127" i="11"/>
  <c r="O127" i="11"/>
  <c r="R126" i="11"/>
  <c r="Q126" i="11"/>
  <c r="P126" i="11"/>
  <c r="O126" i="11"/>
  <c r="R125" i="11"/>
  <c r="Q125" i="11"/>
  <c r="P125" i="11"/>
  <c r="O125" i="11"/>
  <c r="R124" i="11"/>
  <c r="Q124" i="11"/>
  <c r="P124" i="11"/>
  <c r="O124" i="11"/>
  <c r="R123" i="11"/>
  <c r="Q123" i="11"/>
  <c r="P123" i="11"/>
  <c r="O123" i="11"/>
  <c r="R122" i="11"/>
  <c r="Q122" i="11"/>
  <c r="P122" i="11"/>
  <c r="O122" i="11"/>
  <c r="R121" i="11"/>
  <c r="Q121" i="11"/>
  <c r="P121" i="11"/>
  <c r="O121" i="11"/>
  <c r="R120" i="11"/>
  <c r="Q120" i="11"/>
  <c r="P120" i="11"/>
  <c r="O120" i="11"/>
  <c r="R119" i="11"/>
  <c r="Q119" i="11"/>
  <c r="P119" i="11"/>
  <c r="O119" i="11"/>
  <c r="R118" i="11"/>
  <c r="Q118" i="11"/>
  <c r="P118" i="11"/>
  <c r="O118" i="11"/>
  <c r="R117" i="11"/>
  <c r="Q117" i="11"/>
  <c r="P117" i="11"/>
  <c r="O117" i="11"/>
  <c r="R116" i="11"/>
  <c r="Q116" i="11"/>
  <c r="P116" i="11"/>
  <c r="O116" i="11"/>
  <c r="R115" i="11"/>
  <c r="Q115" i="11"/>
  <c r="P115" i="11"/>
  <c r="O115" i="11"/>
  <c r="R114" i="11"/>
  <c r="Q114" i="11"/>
  <c r="P114" i="11"/>
  <c r="O114" i="11"/>
  <c r="R113" i="11"/>
  <c r="Q113" i="11"/>
  <c r="P113" i="11"/>
  <c r="O113" i="11"/>
  <c r="R112" i="11"/>
  <c r="Q112" i="11"/>
  <c r="P112" i="11"/>
  <c r="O112" i="11"/>
  <c r="R111" i="11"/>
  <c r="Q111" i="11"/>
  <c r="P111" i="11"/>
  <c r="O111" i="11"/>
  <c r="R110" i="11"/>
  <c r="Q110" i="11"/>
  <c r="P110" i="11"/>
  <c r="O110" i="11"/>
  <c r="R109" i="11"/>
  <c r="Q109" i="11"/>
  <c r="P109" i="11"/>
  <c r="O109" i="11"/>
  <c r="R108" i="11"/>
  <c r="Q108" i="11"/>
  <c r="P108" i="11"/>
  <c r="O108" i="11"/>
  <c r="R107" i="11"/>
  <c r="Q107" i="11"/>
  <c r="P107" i="11"/>
  <c r="O107" i="11"/>
  <c r="R106" i="11"/>
  <c r="Q106" i="11"/>
  <c r="P106" i="11"/>
  <c r="O106" i="11"/>
  <c r="R105" i="11"/>
  <c r="Q105" i="11"/>
  <c r="P105" i="11"/>
  <c r="O105" i="11"/>
  <c r="R104" i="11"/>
  <c r="Q104" i="11"/>
  <c r="P104" i="11"/>
  <c r="O104" i="11"/>
  <c r="R103" i="11"/>
  <c r="Q103" i="11"/>
  <c r="P103" i="11"/>
  <c r="O103" i="11"/>
  <c r="R102" i="11"/>
  <c r="Q102" i="11"/>
  <c r="P102" i="11"/>
  <c r="O102" i="11"/>
  <c r="R101" i="11"/>
  <c r="Q101" i="11"/>
  <c r="P101" i="11"/>
  <c r="O101" i="11"/>
  <c r="R100" i="11"/>
  <c r="Q100" i="11"/>
  <c r="P100" i="11"/>
  <c r="O100" i="11"/>
  <c r="R99" i="11"/>
  <c r="Q99" i="11"/>
  <c r="P99" i="11"/>
  <c r="O99" i="11"/>
  <c r="R98" i="11"/>
  <c r="Q98" i="11"/>
  <c r="P98" i="11"/>
  <c r="O98" i="11"/>
  <c r="R97" i="11"/>
  <c r="Q97" i="11"/>
  <c r="P97" i="11"/>
  <c r="O97" i="11"/>
  <c r="R96" i="11"/>
  <c r="Q96" i="11"/>
  <c r="P96" i="11"/>
  <c r="O96" i="11"/>
  <c r="R95" i="11"/>
  <c r="Q95" i="11"/>
  <c r="P95" i="11"/>
  <c r="O95" i="11"/>
  <c r="R94" i="11"/>
  <c r="Q94" i="11"/>
  <c r="P94" i="11"/>
  <c r="O94" i="11"/>
  <c r="R93" i="11"/>
  <c r="Q93" i="11"/>
  <c r="P93" i="11"/>
  <c r="O93" i="11"/>
  <c r="R92" i="11"/>
  <c r="Q92" i="11"/>
  <c r="P92" i="11"/>
  <c r="O92" i="11"/>
  <c r="R91" i="11"/>
  <c r="Q91" i="11"/>
  <c r="P91" i="11"/>
  <c r="O91" i="11"/>
  <c r="R90" i="11"/>
  <c r="Q90" i="11"/>
  <c r="P90" i="11"/>
  <c r="O90" i="11"/>
  <c r="R89" i="11"/>
  <c r="Q89" i="11"/>
  <c r="P89" i="11"/>
  <c r="O89" i="11"/>
  <c r="R88" i="11"/>
  <c r="Q88" i="11"/>
  <c r="P88" i="11"/>
  <c r="O88" i="11"/>
  <c r="R86" i="11"/>
  <c r="Q86" i="11"/>
  <c r="P86" i="11"/>
  <c r="O86" i="11"/>
  <c r="R85" i="11"/>
  <c r="Q85" i="11"/>
  <c r="P85" i="11"/>
  <c r="O85" i="11"/>
  <c r="R84" i="11"/>
  <c r="Q84" i="11"/>
  <c r="P84" i="11"/>
  <c r="O84" i="11"/>
  <c r="R83" i="11"/>
  <c r="Q83" i="11"/>
  <c r="P83" i="11"/>
  <c r="O83" i="11"/>
  <c r="R82" i="11"/>
  <c r="Q82" i="11"/>
  <c r="P82" i="11"/>
  <c r="O82" i="11"/>
  <c r="R81" i="11"/>
  <c r="Q81" i="11"/>
  <c r="P81" i="11"/>
  <c r="O81" i="11"/>
  <c r="R80" i="11"/>
  <c r="Q80" i="11"/>
  <c r="P80" i="11"/>
  <c r="O80" i="11"/>
  <c r="R79" i="11"/>
  <c r="Q79" i="11"/>
  <c r="P79" i="11"/>
  <c r="O79" i="11"/>
  <c r="R78" i="11"/>
  <c r="Q78" i="11"/>
  <c r="P78" i="11"/>
  <c r="O78" i="11"/>
  <c r="R77" i="11"/>
  <c r="Q77" i="11"/>
  <c r="P77" i="11"/>
  <c r="O77" i="11"/>
  <c r="R76" i="11"/>
  <c r="Q76" i="11"/>
  <c r="P76" i="11"/>
  <c r="O76" i="11"/>
  <c r="R75" i="11"/>
  <c r="Q75" i="11"/>
  <c r="P75" i="11"/>
  <c r="O75" i="11"/>
  <c r="R74" i="11"/>
  <c r="Q74" i="11"/>
  <c r="P74" i="11"/>
  <c r="O74" i="11"/>
  <c r="R73" i="11"/>
  <c r="Q73" i="11"/>
  <c r="P73" i="11"/>
  <c r="O73" i="11"/>
  <c r="R72" i="11"/>
  <c r="Q72" i="11"/>
  <c r="P72" i="11"/>
  <c r="O72" i="11"/>
  <c r="R71" i="11"/>
  <c r="Q71" i="11"/>
  <c r="P71" i="11"/>
  <c r="O71" i="11"/>
  <c r="R70" i="11"/>
  <c r="Q70" i="11"/>
  <c r="P70" i="11"/>
  <c r="O70" i="11"/>
  <c r="R69" i="11"/>
  <c r="Q69" i="11"/>
  <c r="P69" i="11"/>
  <c r="O69" i="11"/>
  <c r="R68" i="11"/>
  <c r="Q68" i="11"/>
  <c r="P68" i="11"/>
  <c r="O68" i="11"/>
  <c r="R67" i="11"/>
  <c r="Q67" i="11"/>
  <c r="P67" i="11"/>
  <c r="O67" i="11"/>
  <c r="R66" i="11"/>
  <c r="Q66" i="11"/>
  <c r="P66" i="11"/>
  <c r="O66" i="11"/>
  <c r="R65" i="11"/>
  <c r="Q65" i="11"/>
  <c r="P65" i="11"/>
  <c r="O65" i="11"/>
  <c r="R64" i="11"/>
  <c r="Q64" i="11"/>
  <c r="P64" i="11"/>
  <c r="O64" i="11"/>
  <c r="R63" i="11"/>
  <c r="Q63" i="11"/>
  <c r="P63" i="11"/>
  <c r="O63" i="11"/>
  <c r="R62" i="11"/>
  <c r="Q62" i="11"/>
  <c r="P62" i="11"/>
  <c r="O62" i="11"/>
  <c r="R61" i="11"/>
  <c r="Q61" i="11"/>
  <c r="P61" i="11"/>
  <c r="O61" i="11"/>
  <c r="R60" i="11"/>
  <c r="Q60" i="11"/>
  <c r="P60" i="11"/>
  <c r="O60" i="11"/>
  <c r="R59" i="11"/>
  <c r="Q59" i="11"/>
  <c r="P59" i="11"/>
  <c r="O59" i="11"/>
  <c r="R58" i="11"/>
  <c r="Q58" i="11"/>
  <c r="P58" i="11"/>
  <c r="O58" i="11"/>
  <c r="R57" i="11"/>
  <c r="Q57" i="11"/>
  <c r="P57" i="11"/>
  <c r="O57" i="11"/>
  <c r="R56" i="11"/>
  <c r="Q56" i="11"/>
  <c r="P56" i="11"/>
  <c r="O56" i="11"/>
  <c r="R55" i="11"/>
  <c r="Q55" i="11"/>
  <c r="P55" i="11"/>
  <c r="O55" i="11"/>
  <c r="R54" i="11"/>
  <c r="Q54" i="11"/>
  <c r="P54" i="11"/>
  <c r="O54" i="11"/>
  <c r="R53" i="11"/>
  <c r="Q53" i="11"/>
  <c r="P53" i="11"/>
  <c r="O53" i="11"/>
  <c r="R52" i="11"/>
  <c r="Q52" i="11"/>
  <c r="P52" i="11"/>
  <c r="O52" i="11"/>
  <c r="R51" i="11"/>
  <c r="Q51" i="11"/>
  <c r="P51" i="11"/>
  <c r="O51" i="11"/>
  <c r="R50" i="11"/>
  <c r="Q50" i="11"/>
  <c r="P50" i="11"/>
  <c r="O50" i="11"/>
  <c r="R49" i="11"/>
  <c r="Q49" i="11"/>
  <c r="P49" i="11"/>
  <c r="O49" i="11"/>
  <c r="R48" i="11"/>
  <c r="Q48" i="11"/>
  <c r="P48" i="11"/>
  <c r="O48" i="11"/>
  <c r="R47" i="11"/>
  <c r="Q47" i="11"/>
  <c r="P47" i="11"/>
  <c r="O47" i="11"/>
  <c r="R46" i="11"/>
  <c r="Q46" i="11"/>
  <c r="P46" i="11"/>
  <c r="O46" i="11"/>
  <c r="R45" i="11"/>
  <c r="Q45" i="11"/>
  <c r="P45" i="11"/>
  <c r="O45" i="11"/>
  <c r="R44" i="11"/>
  <c r="Q44" i="11"/>
  <c r="P44" i="11"/>
  <c r="O44" i="11"/>
  <c r="R43" i="11"/>
  <c r="Q43" i="11"/>
  <c r="P43" i="11"/>
  <c r="O43" i="11"/>
  <c r="R42" i="11"/>
  <c r="Q42" i="11"/>
  <c r="P42" i="11"/>
  <c r="O42" i="11"/>
  <c r="R41" i="11"/>
  <c r="Q41" i="11"/>
  <c r="P41" i="11"/>
  <c r="O41" i="11"/>
  <c r="R40" i="11"/>
  <c r="Q40" i="11"/>
  <c r="P40" i="11"/>
  <c r="O40" i="11"/>
  <c r="R39" i="11"/>
  <c r="Q39" i="11"/>
  <c r="P39" i="11"/>
  <c r="O39" i="11"/>
  <c r="R38" i="11"/>
  <c r="Q38" i="11"/>
  <c r="P38" i="11"/>
  <c r="O38" i="11"/>
  <c r="R37" i="11"/>
  <c r="Q37" i="11"/>
  <c r="P37" i="11"/>
  <c r="O37" i="11"/>
  <c r="R36" i="11"/>
  <c r="Q36" i="11"/>
  <c r="P36" i="11"/>
  <c r="O36" i="11"/>
  <c r="R35" i="11"/>
  <c r="Q35" i="11"/>
  <c r="P35" i="11"/>
  <c r="O35" i="11"/>
  <c r="R34" i="11"/>
  <c r="Q34" i="11"/>
  <c r="P34" i="11"/>
  <c r="O34" i="11"/>
  <c r="R33" i="11"/>
  <c r="Q33" i="11"/>
  <c r="P33" i="11"/>
  <c r="O33" i="11"/>
  <c r="R32" i="11"/>
  <c r="Q32" i="11"/>
  <c r="P32" i="11"/>
  <c r="O32" i="11"/>
  <c r="R31" i="11"/>
  <c r="Q31" i="11"/>
  <c r="P31" i="11"/>
  <c r="O31" i="11"/>
  <c r="R30" i="11"/>
  <c r="Q30" i="11"/>
  <c r="P30" i="11"/>
  <c r="O30" i="11"/>
  <c r="R29" i="11"/>
  <c r="Q29" i="11"/>
  <c r="P29" i="11"/>
  <c r="O29" i="11"/>
  <c r="R28" i="11"/>
  <c r="Q28" i="11"/>
  <c r="P28" i="11"/>
  <c r="O28" i="11"/>
  <c r="R27" i="11"/>
  <c r="Q27" i="11"/>
  <c r="P27" i="11"/>
  <c r="O27" i="11"/>
  <c r="R26" i="11"/>
  <c r="Q26" i="11"/>
  <c r="P26" i="11"/>
  <c r="O26" i="11"/>
  <c r="R25" i="11"/>
  <c r="Q25" i="11"/>
  <c r="P25" i="11"/>
  <c r="O25" i="11"/>
  <c r="R24" i="11"/>
  <c r="Q24" i="11"/>
  <c r="P24" i="11"/>
  <c r="O24" i="11"/>
  <c r="R23" i="11"/>
  <c r="Q23" i="11"/>
  <c r="P23" i="11"/>
  <c r="O23" i="11"/>
  <c r="R22" i="11"/>
  <c r="Q22" i="11"/>
  <c r="P22" i="11"/>
  <c r="O22" i="11"/>
  <c r="R21" i="11"/>
  <c r="Q21" i="11"/>
  <c r="P21" i="11"/>
  <c r="O21" i="11"/>
  <c r="R20" i="11"/>
  <c r="Q20" i="11"/>
  <c r="P20" i="11"/>
  <c r="O20" i="11"/>
  <c r="R19" i="11"/>
  <c r="Q19" i="11"/>
  <c r="P19" i="11"/>
  <c r="O19" i="11"/>
  <c r="R18" i="11"/>
  <c r="Q18" i="11"/>
  <c r="P18" i="11"/>
  <c r="O18" i="11"/>
  <c r="R17" i="11"/>
  <c r="Q17" i="11"/>
  <c r="P17" i="11"/>
  <c r="O17" i="11"/>
  <c r="R16" i="11"/>
  <c r="Q16" i="11"/>
  <c r="P16" i="11"/>
  <c r="O16" i="11"/>
  <c r="R15" i="11"/>
  <c r="Q15" i="11"/>
  <c r="P15" i="11"/>
  <c r="O15" i="11"/>
  <c r="R14" i="11"/>
  <c r="Q14" i="11"/>
  <c r="P14" i="11"/>
  <c r="O14" i="11"/>
  <c r="R13" i="11"/>
  <c r="Q13" i="11"/>
  <c r="P13" i="11"/>
  <c r="O13" i="11"/>
  <c r="R12" i="11"/>
  <c r="Q12" i="11"/>
  <c r="P12" i="11"/>
  <c r="O12" i="11"/>
  <c r="R11" i="11"/>
  <c r="Q11" i="11"/>
  <c r="P11" i="11"/>
  <c r="O11" i="11"/>
  <c r="R10" i="11"/>
  <c r="Q10" i="11"/>
  <c r="AC10" i="11" s="1"/>
  <c r="P10" i="11"/>
  <c r="Y10" i="11" l="1"/>
  <c r="Z10" i="11" s="1"/>
  <c r="AD130" i="11"/>
  <c r="AE130" i="11"/>
  <c r="AF130" i="11"/>
  <c r="AG130" i="11"/>
  <c r="AG131" i="11"/>
  <c r="AE131" i="11"/>
  <c r="AF131" i="11"/>
  <c r="AD131" i="11"/>
  <c r="Y11" i="11"/>
  <c r="Y15" i="11"/>
  <c r="Y19" i="11"/>
  <c r="Y23" i="11"/>
  <c r="Y27" i="11"/>
  <c r="Y31" i="11"/>
  <c r="Y39" i="11"/>
  <c r="Y43" i="11"/>
  <c r="Y47" i="11"/>
  <c r="Y51" i="11"/>
  <c r="Y55" i="11"/>
  <c r="Y59" i="11"/>
  <c r="Y63" i="11"/>
  <c r="Y67" i="11"/>
  <c r="Y71" i="11"/>
  <c r="Y75" i="11"/>
  <c r="Y35" i="11"/>
  <c r="Y134" i="11"/>
  <c r="Y138" i="11"/>
  <c r="Y13" i="11"/>
  <c r="Y21" i="11"/>
  <c r="Y29" i="11"/>
  <c r="Y33" i="11"/>
  <c r="Y37" i="11"/>
  <c r="Y41" i="11"/>
  <c r="Y45" i="11"/>
  <c r="Y49" i="11"/>
  <c r="Y53" i="11"/>
  <c r="Y57" i="11"/>
  <c r="Y61" i="11"/>
  <c r="Y65" i="11"/>
  <c r="Y69" i="11"/>
  <c r="Y73" i="11"/>
  <c r="Y77" i="11"/>
  <c r="Y81" i="11"/>
  <c r="Y85" i="11"/>
  <c r="Y90" i="11"/>
  <c r="Y94" i="11"/>
  <c r="Y98" i="11"/>
  <c r="Y102" i="11"/>
  <c r="Y106" i="11"/>
  <c r="Y110" i="11"/>
  <c r="Y17" i="11"/>
  <c r="Y25" i="11"/>
  <c r="Y114" i="11"/>
  <c r="Y118" i="11"/>
  <c r="Y122" i="11"/>
  <c r="Y126" i="11"/>
  <c r="Y79" i="11"/>
  <c r="Y83" i="11"/>
  <c r="Y88" i="11"/>
  <c r="Y92" i="11"/>
  <c r="Y135" i="11"/>
  <c r="Y120" i="11"/>
  <c r="Y128" i="11"/>
  <c r="Y132" i="11"/>
  <c r="Y136" i="11"/>
  <c r="Y96" i="11"/>
  <c r="Y100" i="11"/>
  <c r="Y104" i="11"/>
  <c r="Y108" i="11"/>
  <c r="Y112" i="11"/>
  <c r="Y116" i="11"/>
  <c r="Y124" i="11"/>
  <c r="Y18" i="11"/>
  <c r="Y22" i="11"/>
  <c r="Y26" i="11"/>
  <c r="Y30" i="11"/>
  <c r="Y34" i="11"/>
  <c r="Y38" i="11"/>
  <c r="Y42" i="11"/>
  <c r="Y46" i="11"/>
  <c r="Y50" i="11"/>
  <c r="Y54" i="11"/>
  <c r="Y58" i="11"/>
  <c r="Y62" i="11"/>
  <c r="Y66" i="11"/>
  <c r="Y70" i="11"/>
  <c r="Y74" i="11"/>
  <c r="Y78" i="11"/>
  <c r="Y82" i="11"/>
  <c r="Y86" i="11"/>
  <c r="Y91" i="11"/>
  <c r="Y95" i="11"/>
  <c r="Y99" i="11"/>
  <c r="Y103" i="11"/>
  <c r="Y107" i="11"/>
  <c r="Y111" i="11"/>
  <c r="Y115" i="11"/>
  <c r="Y119" i="11"/>
  <c r="Y123" i="11"/>
  <c r="Y127" i="11"/>
  <c r="Y14" i="11"/>
  <c r="Y16" i="11"/>
  <c r="Y20" i="11"/>
  <c r="Y24" i="11"/>
  <c r="Y28" i="11"/>
  <c r="Y32" i="11"/>
  <c r="Y36" i="11"/>
  <c r="Y40" i="11"/>
  <c r="Y44" i="11"/>
  <c r="Y48" i="11"/>
  <c r="Y52" i="11"/>
  <c r="Y56" i="11"/>
  <c r="Y60" i="11"/>
  <c r="Y64" i="11"/>
  <c r="Y68" i="11"/>
  <c r="Y72" i="11"/>
  <c r="Y76" i="11"/>
  <c r="Y80" i="11"/>
  <c r="Y84" i="11"/>
  <c r="Y89" i="11"/>
  <c r="Y93" i="11"/>
  <c r="Y97" i="11"/>
  <c r="Y101" i="11"/>
  <c r="Y105" i="11"/>
  <c r="Y109" i="11"/>
  <c r="Y113" i="11"/>
  <c r="Y117" i="11"/>
  <c r="Y121" i="11"/>
  <c r="Y125" i="11"/>
  <c r="Y129" i="11"/>
  <c r="Y133" i="11"/>
  <c r="Y137" i="11"/>
  <c r="Y12" i="11"/>
  <c r="AG196" i="11"/>
  <c r="AL196" i="11" s="1"/>
  <c r="AD196" i="11"/>
  <c r="AI196" i="11" s="1"/>
  <c r="AF196" i="11"/>
  <c r="AK196" i="11" s="1"/>
  <c r="AE196" i="11"/>
  <c r="AJ196" i="11" s="1"/>
  <c r="AE235" i="11"/>
  <c r="AJ235" i="11" s="1"/>
  <c r="AG235" i="11"/>
  <c r="AL235" i="11" s="1"/>
  <c r="AD235" i="11"/>
  <c r="AI235" i="11" s="1"/>
  <c r="AF235" i="11"/>
  <c r="AK235" i="11" s="1"/>
  <c r="AF258" i="11"/>
  <c r="AK258" i="11" s="1"/>
  <c r="AE258" i="11"/>
  <c r="AJ258" i="11" s="1"/>
  <c r="AD258" i="11"/>
  <c r="AI258" i="11" s="1"/>
  <c r="AG258" i="11"/>
  <c r="AL258" i="11" s="1"/>
  <c r="AG276" i="11"/>
  <c r="AL276" i="11" s="1"/>
  <c r="AF276" i="11"/>
  <c r="AK276" i="11" s="1"/>
  <c r="AE276" i="11"/>
  <c r="AJ276" i="11" s="1"/>
  <c r="AD276" i="11"/>
  <c r="AI276" i="11" s="1"/>
  <c r="AF279" i="11"/>
  <c r="AK279" i="11" s="1"/>
  <c r="AE279" i="11"/>
  <c r="AJ279" i="11" s="1"/>
  <c r="AG279" i="11"/>
  <c r="AL279" i="11" s="1"/>
  <c r="AD279" i="11"/>
  <c r="AI279" i="11" s="1"/>
  <c r="AG274" i="11"/>
  <c r="AL274" i="11" s="1"/>
  <c r="AE274" i="11"/>
  <c r="AJ274" i="11" s="1"/>
  <c r="AF274" i="11"/>
  <c r="AK274" i="11" s="1"/>
  <c r="AD274" i="11"/>
  <c r="AI274" i="11" s="1"/>
  <c r="AE220" i="11"/>
  <c r="AJ220" i="11" s="1"/>
  <c r="AD220" i="11"/>
  <c r="AI220" i="11" s="1"/>
  <c r="AG220" i="11"/>
  <c r="AL220" i="11" s="1"/>
  <c r="AF220" i="11"/>
  <c r="AK220" i="11" s="1"/>
  <c r="AD175" i="11"/>
  <c r="AI175" i="11" s="1"/>
  <c r="AG175" i="11"/>
  <c r="AL175" i="11" s="1"/>
  <c r="AF175" i="11"/>
  <c r="AK175" i="11" s="1"/>
  <c r="AE175" i="11"/>
  <c r="AJ175" i="11" s="1"/>
  <c r="AF248" i="11"/>
  <c r="AK248" i="11" s="1"/>
  <c r="AD248" i="11"/>
  <c r="AI248" i="11" s="1"/>
  <c r="AG248" i="11"/>
  <c r="AL248" i="11" s="1"/>
  <c r="AE248" i="11"/>
  <c r="AJ248" i="11" s="1"/>
  <c r="AG225" i="11"/>
  <c r="AL225" i="11" s="1"/>
  <c r="AF225" i="11"/>
  <c r="AK225" i="11" s="1"/>
  <c r="AE225" i="11"/>
  <c r="AJ225" i="11" s="1"/>
  <c r="AD225" i="11"/>
  <c r="AI225" i="11" s="1"/>
  <c r="AG189" i="11"/>
  <c r="AL189" i="11" s="1"/>
  <c r="AE189" i="11"/>
  <c r="AJ189" i="11" s="1"/>
  <c r="AD189" i="11"/>
  <c r="AI189" i="11" s="1"/>
  <c r="AF189" i="11"/>
  <c r="AK189" i="11" s="1"/>
  <c r="AF194" i="11"/>
  <c r="AK194" i="11" s="1"/>
  <c r="AE194" i="11"/>
  <c r="AJ194" i="11" s="1"/>
  <c r="AG194" i="11"/>
  <c r="AL194" i="11" s="1"/>
  <c r="AD194" i="11"/>
  <c r="AI194" i="11" s="1"/>
  <c r="AE238" i="11"/>
  <c r="AJ238" i="11" s="1"/>
  <c r="AD238" i="11"/>
  <c r="AI238" i="11" s="1"/>
  <c r="AG238" i="11"/>
  <c r="AL238" i="11" s="1"/>
  <c r="AF238" i="11"/>
  <c r="AK238" i="11" s="1"/>
  <c r="AG197" i="11"/>
  <c r="AL197" i="11" s="1"/>
  <c r="AE197" i="11"/>
  <c r="AJ197" i="11" s="1"/>
  <c r="AD197" i="11"/>
  <c r="AI197" i="11" s="1"/>
  <c r="AF197" i="11"/>
  <c r="AK197" i="11" s="1"/>
  <c r="AF184" i="11"/>
  <c r="AK184" i="11" s="1"/>
  <c r="AG184" i="11"/>
  <c r="AL184" i="11" s="1"/>
  <c r="AE184" i="11"/>
  <c r="AJ184" i="11" s="1"/>
  <c r="AD184" i="11"/>
  <c r="AI184" i="11" s="1"/>
  <c r="AG210" i="11"/>
  <c r="AL210" i="11" s="1"/>
  <c r="AF210" i="11"/>
  <c r="AK210" i="11" s="1"/>
  <c r="AE210" i="11"/>
  <c r="AJ210" i="11" s="1"/>
  <c r="AD210" i="11"/>
  <c r="AI210" i="11" s="1"/>
  <c r="AF186" i="11"/>
  <c r="AK186" i="11" s="1"/>
  <c r="AE186" i="11"/>
  <c r="AJ186" i="11" s="1"/>
  <c r="AG186" i="11"/>
  <c r="AL186" i="11" s="1"/>
  <c r="AD186" i="11"/>
  <c r="AI186" i="11" s="1"/>
  <c r="AF146" i="11"/>
  <c r="AK146" i="11" s="1"/>
  <c r="AE146" i="11"/>
  <c r="AJ146" i="11" s="1"/>
  <c r="AD146" i="11"/>
  <c r="AI146" i="11" s="1"/>
  <c r="AG146" i="11"/>
  <c r="AL146" i="11" s="1"/>
  <c r="AF198" i="11"/>
  <c r="AK198" i="11" s="1"/>
  <c r="AD198" i="11"/>
  <c r="AI198" i="11" s="1"/>
  <c r="AG198" i="11"/>
  <c r="AL198" i="11" s="1"/>
  <c r="AE198" i="11"/>
  <c r="AJ198" i="11" s="1"/>
  <c r="AF150" i="11"/>
  <c r="AK150" i="11" s="1"/>
  <c r="AG150" i="11"/>
  <c r="AL150" i="11" s="1"/>
  <c r="AE150" i="11"/>
  <c r="AJ150" i="11" s="1"/>
  <c r="AD150" i="11"/>
  <c r="AI150" i="11" s="1"/>
  <c r="AG149" i="11"/>
  <c r="AL149" i="11" s="1"/>
  <c r="AE149" i="11"/>
  <c r="AJ149" i="11" s="1"/>
  <c r="AD149" i="11"/>
  <c r="AI149" i="11" s="1"/>
  <c r="AF149" i="11"/>
  <c r="AK149" i="11" s="1"/>
  <c r="AG229" i="11"/>
  <c r="AL229" i="11" s="1"/>
  <c r="AE229" i="11"/>
  <c r="AJ229" i="11" s="1"/>
  <c r="AF229" i="11"/>
  <c r="AK229" i="11" s="1"/>
  <c r="AD229" i="11"/>
  <c r="AI229" i="11" s="1"/>
  <c r="AD214" i="11"/>
  <c r="AI214" i="11" s="1"/>
  <c r="AG214" i="11"/>
  <c r="AL214" i="11" s="1"/>
  <c r="AF214" i="11"/>
  <c r="AK214" i="11" s="1"/>
  <c r="AE214" i="11"/>
  <c r="AJ214" i="11" s="1"/>
  <c r="AD206" i="11"/>
  <c r="AI206" i="11" s="1"/>
  <c r="AG206" i="11"/>
  <c r="AL206" i="11" s="1"/>
  <c r="AF206" i="11"/>
  <c r="AK206" i="11" s="1"/>
  <c r="AE206" i="11"/>
  <c r="AJ206" i="11" s="1"/>
  <c r="AF234" i="11"/>
  <c r="AK234" i="11" s="1"/>
  <c r="AE234" i="11"/>
  <c r="AJ234" i="11" s="1"/>
  <c r="AD234" i="11"/>
  <c r="AI234" i="11" s="1"/>
  <c r="AG234" i="11"/>
  <c r="AL234" i="11" s="1"/>
  <c r="AG181" i="11"/>
  <c r="AL181" i="11" s="1"/>
  <c r="AE181" i="11"/>
  <c r="AJ181" i="11" s="1"/>
  <c r="AD181" i="11"/>
  <c r="AI181" i="11" s="1"/>
  <c r="AF181" i="11"/>
  <c r="AK181" i="11" s="1"/>
  <c r="AG245" i="11"/>
  <c r="AL245" i="11" s="1"/>
  <c r="AE245" i="11"/>
  <c r="AJ245" i="11" s="1"/>
  <c r="AF245" i="11"/>
  <c r="AK245" i="11" s="1"/>
  <c r="AD245" i="11"/>
  <c r="AI245" i="11" s="1"/>
  <c r="AG156" i="11"/>
  <c r="AL156" i="11" s="1"/>
  <c r="AD156" i="11"/>
  <c r="AI156" i="11" s="1"/>
  <c r="AF156" i="11"/>
  <c r="AK156" i="11" s="1"/>
  <c r="AE156" i="11"/>
  <c r="AJ156" i="11" s="1"/>
  <c r="AG252" i="11"/>
  <c r="AL252" i="11" s="1"/>
  <c r="AF252" i="11"/>
  <c r="AK252" i="11" s="1"/>
  <c r="AE252" i="11"/>
  <c r="AJ252" i="11" s="1"/>
  <c r="AD252" i="11"/>
  <c r="AI252" i="11" s="1"/>
  <c r="AG188" i="11"/>
  <c r="AL188" i="11" s="1"/>
  <c r="AD188" i="11"/>
  <c r="AI188" i="11" s="1"/>
  <c r="AF188" i="11"/>
  <c r="AK188" i="11" s="1"/>
  <c r="AE188" i="11"/>
  <c r="AJ188" i="11" s="1"/>
  <c r="AF182" i="11"/>
  <c r="AK182" i="11" s="1"/>
  <c r="AG182" i="11"/>
  <c r="AL182" i="11" s="1"/>
  <c r="AD182" i="11"/>
  <c r="AI182" i="11" s="1"/>
  <c r="AE182" i="11"/>
  <c r="AJ182" i="11" s="1"/>
  <c r="AF277" i="11"/>
  <c r="AK277" i="11" s="1"/>
  <c r="AG277" i="11"/>
  <c r="AL277" i="11" s="1"/>
  <c r="AD277" i="11"/>
  <c r="AI277" i="11" s="1"/>
  <c r="AE277" i="11"/>
  <c r="AJ277" i="11" s="1"/>
  <c r="AF174" i="11"/>
  <c r="AK174" i="11" s="1"/>
  <c r="AE174" i="11"/>
  <c r="AJ174" i="11" s="1"/>
  <c r="AD174" i="11"/>
  <c r="AI174" i="11" s="1"/>
  <c r="AG174" i="11"/>
  <c r="AL174" i="11" s="1"/>
  <c r="AG233" i="11"/>
  <c r="AL233" i="11" s="1"/>
  <c r="AF233" i="11"/>
  <c r="AK233" i="11" s="1"/>
  <c r="AE233" i="11"/>
  <c r="AJ233" i="11" s="1"/>
  <c r="AD233" i="11"/>
  <c r="AI233" i="11" s="1"/>
  <c r="AE272" i="11"/>
  <c r="AJ272" i="11" s="1"/>
  <c r="AG272" i="11"/>
  <c r="AL272" i="11" s="1"/>
  <c r="AF272" i="11"/>
  <c r="AK272" i="11" s="1"/>
  <c r="AD272" i="11"/>
  <c r="AI272" i="11" s="1"/>
  <c r="AG244" i="11"/>
  <c r="AL244" i="11" s="1"/>
  <c r="AF244" i="11"/>
  <c r="AK244" i="11" s="1"/>
  <c r="AE244" i="11"/>
  <c r="AJ244" i="11" s="1"/>
  <c r="AD244" i="11"/>
  <c r="AI244" i="11" s="1"/>
  <c r="AF264" i="11"/>
  <c r="AK264" i="11" s="1"/>
  <c r="AD264" i="11"/>
  <c r="AI264" i="11" s="1"/>
  <c r="AG264" i="11"/>
  <c r="AL264" i="11" s="1"/>
  <c r="AE264" i="11"/>
  <c r="AJ264" i="11" s="1"/>
  <c r="AF249" i="11"/>
  <c r="AK249" i="11" s="1"/>
  <c r="AE249" i="11"/>
  <c r="AJ249" i="11" s="1"/>
  <c r="AD249" i="11"/>
  <c r="AI249" i="11" s="1"/>
  <c r="AG249" i="11"/>
  <c r="AL249" i="11" s="1"/>
  <c r="AF213" i="11"/>
  <c r="AK213" i="11" s="1"/>
  <c r="AE213" i="11"/>
  <c r="AJ213" i="11" s="1"/>
  <c r="AD213" i="11"/>
  <c r="AI213" i="11" s="1"/>
  <c r="AG213" i="11"/>
  <c r="AL213" i="11" s="1"/>
  <c r="AG273" i="11"/>
  <c r="AL273" i="11" s="1"/>
  <c r="AD273" i="11"/>
  <c r="AI273" i="11" s="1"/>
  <c r="AF273" i="11"/>
  <c r="AK273" i="11" s="1"/>
  <c r="AE273" i="11"/>
  <c r="AJ273" i="11" s="1"/>
  <c r="AG267" i="11"/>
  <c r="AL267" i="11" s="1"/>
  <c r="AF267" i="11"/>
  <c r="AK267" i="11" s="1"/>
  <c r="AE267" i="11"/>
  <c r="AJ267" i="11" s="1"/>
  <c r="AD267" i="11"/>
  <c r="AI267" i="11" s="1"/>
  <c r="AG187" i="11"/>
  <c r="AL187" i="11" s="1"/>
  <c r="AE187" i="11"/>
  <c r="AJ187" i="11" s="1"/>
  <c r="AD187" i="11"/>
  <c r="AI187" i="11" s="1"/>
  <c r="AF187" i="11"/>
  <c r="AK187" i="11" s="1"/>
  <c r="AD159" i="11"/>
  <c r="AI159" i="11" s="1"/>
  <c r="AG159" i="11"/>
  <c r="AL159" i="11" s="1"/>
  <c r="AF159" i="11"/>
  <c r="AK159" i="11" s="1"/>
  <c r="AE159" i="11"/>
  <c r="AJ159" i="11" s="1"/>
  <c r="AE153" i="11"/>
  <c r="AJ153" i="11" s="1"/>
  <c r="AD153" i="11"/>
  <c r="AI153" i="11" s="1"/>
  <c r="AG153" i="11"/>
  <c r="AL153" i="11" s="1"/>
  <c r="AF153" i="11"/>
  <c r="AK153" i="11" s="1"/>
  <c r="AE177" i="11"/>
  <c r="AJ177" i="11" s="1"/>
  <c r="AD177" i="11"/>
  <c r="AI177" i="11" s="1"/>
  <c r="AG177" i="11"/>
  <c r="AL177" i="11" s="1"/>
  <c r="AF177" i="11"/>
  <c r="AK177" i="11" s="1"/>
  <c r="AF283" i="11"/>
  <c r="AK283" i="11" s="1"/>
  <c r="AG283" i="11"/>
  <c r="AL283" i="11" s="1"/>
  <c r="AE283" i="11"/>
  <c r="AJ283" i="11" s="1"/>
  <c r="AD283" i="11"/>
  <c r="AI283" i="11" s="1"/>
  <c r="AF144" i="11"/>
  <c r="AK144" i="11" s="1"/>
  <c r="AG144" i="11"/>
  <c r="AL144" i="11" s="1"/>
  <c r="AE144" i="11"/>
  <c r="AJ144" i="11" s="1"/>
  <c r="AD144" i="11"/>
  <c r="AI144" i="11" s="1"/>
  <c r="AG195" i="11"/>
  <c r="AL195" i="11" s="1"/>
  <c r="AE195" i="11"/>
  <c r="AJ195" i="11" s="1"/>
  <c r="AD195" i="11"/>
  <c r="AI195" i="11" s="1"/>
  <c r="AF195" i="11"/>
  <c r="AK195" i="11" s="1"/>
  <c r="AG203" i="11"/>
  <c r="AL203" i="11" s="1"/>
  <c r="AD203" i="11"/>
  <c r="AI203" i="11" s="1"/>
  <c r="AF203" i="11"/>
  <c r="AK203" i="11" s="1"/>
  <c r="AE203" i="11"/>
  <c r="AJ203" i="11" s="1"/>
  <c r="AG270" i="11"/>
  <c r="AL270" i="11" s="1"/>
  <c r="AF270" i="11"/>
  <c r="AK270" i="11" s="1"/>
  <c r="AE270" i="11"/>
  <c r="AJ270" i="11" s="1"/>
  <c r="AD270" i="11"/>
  <c r="AI270" i="11" s="1"/>
  <c r="AF170" i="11"/>
  <c r="AK170" i="11" s="1"/>
  <c r="AE170" i="11"/>
  <c r="AJ170" i="11" s="1"/>
  <c r="AD170" i="11"/>
  <c r="AI170" i="11" s="1"/>
  <c r="AG170" i="11"/>
  <c r="AL170" i="11" s="1"/>
  <c r="AG228" i="11"/>
  <c r="AL228" i="11" s="1"/>
  <c r="AD228" i="11"/>
  <c r="AI228" i="11" s="1"/>
  <c r="AF228" i="11"/>
  <c r="AK228" i="11" s="1"/>
  <c r="AE228" i="11"/>
  <c r="AJ228" i="11" s="1"/>
  <c r="AG147" i="11"/>
  <c r="AL147" i="11" s="1"/>
  <c r="AE147" i="11"/>
  <c r="AJ147" i="11" s="1"/>
  <c r="AD147" i="11"/>
  <c r="AI147" i="11" s="1"/>
  <c r="AF147" i="11"/>
  <c r="AK147" i="11" s="1"/>
  <c r="AF232" i="11"/>
  <c r="AK232" i="11" s="1"/>
  <c r="AD232" i="11"/>
  <c r="AI232" i="11" s="1"/>
  <c r="AG232" i="11"/>
  <c r="AL232" i="11" s="1"/>
  <c r="AE232" i="11"/>
  <c r="AJ232" i="11" s="1"/>
  <c r="AF240" i="11"/>
  <c r="AK240" i="11" s="1"/>
  <c r="AD240" i="11"/>
  <c r="AI240" i="11" s="1"/>
  <c r="AG240" i="11"/>
  <c r="AL240" i="11" s="1"/>
  <c r="AE240" i="11"/>
  <c r="AJ240" i="11" s="1"/>
  <c r="AE200" i="11"/>
  <c r="AJ200" i="11" s="1"/>
  <c r="AD200" i="11"/>
  <c r="AI200" i="11" s="1"/>
  <c r="AG200" i="11"/>
  <c r="AL200" i="11" s="1"/>
  <c r="AF200" i="11"/>
  <c r="AK200" i="11" s="1"/>
  <c r="AE251" i="11"/>
  <c r="AJ251" i="11" s="1"/>
  <c r="AG251" i="11"/>
  <c r="AL251" i="11" s="1"/>
  <c r="AF251" i="11"/>
  <c r="AK251" i="11" s="1"/>
  <c r="AD251" i="11"/>
  <c r="AI251" i="11" s="1"/>
  <c r="AG180" i="11"/>
  <c r="AL180" i="11" s="1"/>
  <c r="AD180" i="11"/>
  <c r="AI180" i="11" s="1"/>
  <c r="AF180" i="11"/>
  <c r="AK180" i="11" s="1"/>
  <c r="AE180" i="11"/>
  <c r="AJ180" i="11" s="1"/>
  <c r="AF205" i="11"/>
  <c r="AK205" i="11" s="1"/>
  <c r="AE205" i="11"/>
  <c r="AJ205" i="11" s="1"/>
  <c r="AG205" i="11"/>
  <c r="AL205" i="11" s="1"/>
  <c r="AD205" i="11"/>
  <c r="AI205" i="11" s="1"/>
  <c r="AG257" i="11"/>
  <c r="AL257" i="11" s="1"/>
  <c r="AF257" i="11"/>
  <c r="AK257" i="11" s="1"/>
  <c r="AE257" i="11"/>
  <c r="AJ257" i="11" s="1"/>
  <c r="AD257" i="11"/>
  <c r="AI257" i="11" s="1"/>
  <c r="AG265" i="11"/>
  <c r="AL265" i="11" s="1"/>
  <c r="AF265" i="11"/>
  <c r="AK265" i="11" s="1"/>
  <c r="AE265" i="11"/>
  <c r="AJ265" i="11" s="1"/>
  <c r="AD265" i="11"/>
  <c r="AI265" i="11" s="1"/>
  <c r="AE227" i="11"/>
  <c r="AJ227" i="11" s="1"/>
  <c r="AF227" i="11"/>
  <c r="AK227" i="11" s="1"/>
  <c r="AD227" i="11"/>
  <c r="AI227" i="11" s="1"/>
  <c r="AG227" i="11"/>
  <c r="AL227" i="11" s="1"/>
  <c r="AF152" i="11"/>
  <c r="AK152" i="11" s="1"/>
  <c r="AG152" i="11"/>
  <c r="AL152" i="11" s="1"/>
  <c r="AE152" i="11"/>
  <c r="AJ152" i="11" s="1"/>
  <c r="AD152" i="11"/>
  <c r="AI152" i="11" s="1"/>
  <c r="AE243" i="11"/>
  <c r="AJ243" i="11" s="1"/>
  <c r="AG243" i="11"/>
  <c r="AL243" i="11" s="1"/>
  <c r="AF243" i="11"/>
  <c r="AK243" i="11" s="1"/>
  <c r="AD243" i="11"/>
  <c r="AI243" i="11" s="1"/>
  <c r="AF192" i="11"/>
  <c r="AK192" i="11" s="1"/>
  <c r="AG192" i="11"/>
  <c r="AL192" i="11" s="1"/>
  <c r="AD192" i="11"/>
  <c r="AI192" i="11" s="1"/>
  <c r="AE192" i="11"/>
  <c r="AJ192" i="11" s="1"/>
  <c r="AD151" i="11"/>
  <c r="AI151" i="11" s="1"/>
  <c r="AG151" i="11"/>
  <c r="AL151" i="11" s="1"/>
  <c r="AF151" i="11"/>
  <c r="AK151" i="11" s="1"/>
  <c r="AE151" i="11"/>
  <c r="AJ151" i="11" s="1"/>
  <c r="AG179" i="11"/>
  <c r="AL179" i="11" s="1"/>
  <c r="AE179" i="11"/>
  <c r="AJ179" i="11" s="1"/>
  <c r="AD179" i="11"/>
  <c r="AI179" i="11" s="1"/>
  <c r="AF179" i="11"/>
  <c r="AK179" i="11" s="1"/>
  <c r="AF168" i="11"/>
  <c r="AK168" i="11" s="1"/>
  <c r="AD168" i="11"/>
  <c r="AI168" i="11" s="1"/>
  <c r="AG168" i="11"/>
  <c r="AL168" i="11" s="1"/>
  <c r="AE168" i="11"/>
  <c r="AJ168" i="11" s="1"/>
  <c r="AG207" i="11"/>
  <c r="AL207" i="11" s="1"/>
  <c r="AF207" i="11"/>
  <c r="AK207" i="11" s="1"/>
  <c r="AE207" i="11"/>
  <c r="AJ207" i="11" s="1"/>
  <c r="AD207" i="11"/>
  <c r="AI207" i="11" s="1"/>
  <c r="AE145" i="11"/>
  <c r="AJ145" i="11" s="1"/>
  <c r="AD145" i="11"/>
  <c r="AI145" i="11" s="1"/>
  <c r="AG145" i="11"/>
  <c r="AL145" i="11" s="1"/>
  <c r="AF145" i="11"/>
  <c r="AK145" i="11" s="1"/>
  <c r="AF224" i="11"/>
  <c r="AK224" i="11" s="1"/>
  <c r="AD224" i="11"/>
  <c r="AI224" i="11" s="1"/>
  <c r="AG224" i="11"/>
  <c r="AL224" i="11" s="1"/>
  <c r="AE224" i="11"/>
  <c r="AJ224" i="11" s="1"/>
  <c r="AG217" i="11"/>
  <c r="AL217" i="11" s="1"/>
  <c r="AF217" i="11"/>
  <c r="AK217" i="11" s="1"/>
  <c r="AE217" i="11"/>
  <c r="AJ217" i="11" s="1"/>
  <c r="AD217" i="11"/>
  <c r="AI217" i="11" s="1"/>
  <c r="AF218" i="11"/>
  <c r="AK218" i="11" s="1"/>
  <c r="AG218" i="11"/>
  <c r="AL218" i="11" s="1"/>
  <c r="AE218" i="11"/>
  <c r="AJ218" i="11" s="1"/>
  <c r="AD218" i="11"/>
  <c r="AI218" i="11" s="1"/>
  <c r="AF190" i="11"/>
  <c r="AK190" i="11" s="1"/>
  <c r="AD190" i="11"/>
  <c r="AI190" i="11" s="1"/>
  <c r="AG190" i="11"/>
  <c r="AL190" i="11" s="1"/>
  <c r="AE190" i="11"/>
  <c r="AJ190" i="11" s="1"/>
  <c r="AF176" i="11"/>
  <c r="AK176" i="11" s="1"/>
  <c r="AD176" i="11"/>
  <c r="AI176" i="11" s="1"/>
  <c r="AG176" i="11"/>
  <c r="AL176" i="11" s="1"/>
  <c r="AE176" i="11"/>
  <c r="AJ176" i="11" s="1"/>
  <c r="AE193" i="11"/>
  <c r="AJ193" i="11" s="1"/>
  <c r="AD193" i="11"/>
  <c r="AI193" i="11" s="1"/>
  <c r="AG193" i="11"/>
  <c r="AL193" i="11" s="1"/>
  <c r="AF193" i="11"/>
  <c r="AK193" i="11" s="1"/>
  <c r="AG237" i="11"/>
  <c r="AL237" i="11" s="1"/>
  <c r="AE237" i="11"/>
  <c r="AJ237" i="11" s="1"/>
  <c r="AF237" i="11"/>
  <c r="AK237" i="11" s="1"/>
  <c r="AD237" i="11"/>
  <c r="AI237" i="11" s="1"/>
  <c r="AG281" i="11"/>
  <c r="AL281" i="11" s="1"/>
  <c r="AF281" i="11"/>
  <c r="AK281" i="11" s="1"/>
  <c r="AE281" i="11"/>
  <c r="AJ281" i="11" s="1"/>
  <c r="AD281" i="11"/>
  <c r="AI281" i="11" s="1"/>
  <c r="AG261" i="11"/>
  <c r="AL261" i="11" s="1"/>
  <c r="AE261" i="11"/>
  <c r="AJ261" i="11" s="1"/>
  <c r="AF261" i="11"/>
  <c r="AK261" i="11" s="1"/>
  <c r="AD261" i="11"/>
  <c r="AI261" i="11" s="1"/>
  <c r="AD246" i="11"/>
  <c r="AI246" i="11" s="1"/>
  <c r="AG246" i="11"/>
  <c r="AL246" i="11" s="1"/>
  <c r="AF246" i="11"/>
  <c r="AK246" i="11" s="1"/>
  <c r="AE246" i="11"/>
  <c r="AJ246" i="11" s="1"/>
  <c r="AD143" i="11"/>
  <c r="AI143" i="11" s="1"/>
  <c r="AG143" i="11"/>
  <c r="AL143" i="11" s="1"/>
  <c r="AF143" i="11"/>
  <c r="AK143" i="11" s="1"/>
  <c r="AE143" i="11"/>
  <c r="AJ143" i="11" s="1"/>
  <c r="AG173" i="11"/>
  <c r="AL173" i="11" s="1"/>
  <c r="AE173" i="11"/>
  <c r="AJ173" i="11" s="1"/>
  <c r="AD173" i="11"/>
  <c r="AI173" i="11" s="1"/>
  <c r="AF173" i="11"/>
  <c r="AK173" i="11" s="1"/>
  <c r="AG253" i="11"/>
  <c r="AL253" i="11" s="1"/>
  <c r="AE253" i="11"/>
  <c r="AJ253" i="11" s="1"/>
  <c r="AF253" i="11"/>
  <c r="AK253" i="11" s="1"/>
  <c r="AD253" i="11"/>
  <c r="AI253" i="11" s="1"/>
  <c r="AG282" i="11"/>
  <c r="AL282" i="11" s="1"/>
  <c r="AE282" i="11"/>
  <c r="AJ282" i="11" s="1"/>
  <c r="AF282" i="11"/>
  <c r="AK282" i="11" s="1"/>
  <c r="AD282" i="11"/>
  <c r="AI282" i="11" s="1"/>
  <c r="AE185" i="11"/>
  <c r="AJ185" i="11" s="1"/>
  <c r="AD185" i="11"/>
  <c r="AI185" i="11" s="1"/>
  <c r="AG185" i="11"/>
  <c r="AL185" i="11" s="1"/>
  <c r="AF185" i="11"/>
  <c r="AK185" i="11" s="1"/>
  <c r="AG231" i="11"/>
  <c r="AL231" i="11" s="1"/>
  <c r="AF231" i="11"/>
  <c r="AK231" i="11" s="1"/>
  <c r="AD231" i="11"/>
  <c r="AI231" i="11" s="1"/>
  <c r="AE231" i="11"/>
  <c r="AJ231" i="11" s="1"/>
  <c r="AG209" i="11"/>
  <c r="AL209" i="11" s="1"/>
  <c r="AF209" i="11"/>
  <c r="AK209" i="11" s="1"/>
  <c r="AE209" i="11"/>
  <c r="AJ209" i="11" s="1"/>
  <c r="AD209" i="11"/>
  <c r="AI209" i="11" s="1"/>
  <c r="AG212" i="11"/>
  <c r="AL212" i="11" s="1"/>
  <c r="AF212" i="11"/>
  <c r="AK212" i="11" s="1"/>
  <c r="AE212" i="11"/>
  <c r="AJ212" i="11" s="1"/>
  <c r="AD212" i="11"/>
  <c r="AI212" i="11" s="1"/>
  <c r="AF271" i="11"/>
  <c r="AK271" i="11" s="1"/>
  <c r="AE271" i="11"/>
  <c r="AJ271" i="11" s="1"/>
  <c r="AG271" i="11"/>
  <c r="AL271" i="11" s="1"/>
  <c r="AD271" i="11"/>
  <c r="AI271" i="11" s="1"/>
  <c r="AG163" i="11"/>
  <c r="AL163" i="11" s="1"/>
  <c r="AE163" i="11"/>
  <c r="AJ163" i="11" s="1"/>
  <c r="AD163" i="11"/>
  <c r="AI163" i="11" s="1"/>
  <c r="AF163" i="11"/>
  <c r="AK163" i="11" s="1"/>
  <c r="AE208" i="11"/>
  <c r="AJ208" i="11" s="1"/>
  <c r="AD208" i="11"/>
  <c r="AI208" i="11" s="1"/>
  <c r="AG208" i="11"/>
  <c r="AL208" i="11" s="1"/>
  <c r="AF208" i="11"/>
  <c r="AK208" i="11" s="1"/>
  <c r="AF250" i="11"/>
  <c r="AK250" i="11" s="1"/>
  <c r="AE250" i="11"/>
  <c r="AJ250" i="11" s="1"/>
  <c r="AG250" i="11"/>
  <c r="AL250" i="11" s="1"/>
  <c r="AD250" i="11"/>
  <c r="AI250" i="11" s="1"/>
  <c r="AE259" i="11"/>
  <c r="AJ259" i="11" s="1"/>
  <c r="AG259" i="11"/>
  <c r="AL259" i="11" s="1"/>
  <c r="AD259" i="11"/>
  <c r="AI259" i="11" s="1"/>
  <c r="AF259" i="11"/>
  <c r="AK259" i="11" s="1"/>
  <c r="AE161" i="11"/>
  <c r="AJ161" i="11" s="1"/>
  <c r="AD161" i="11"/>
  <c r="AI161" i="11" s="1"/>
  <c r="AG161" i="11"/>
  <c r="AL161" i="11" s="1"/>
  <c r="AF161" i="11"/>
  <c r="AK161" i="11" s="1"/>
  <c r="AD167" i="11"/>
  <c r="AI167" i="11" s="1"/>
  <c r="AG167" i="11"/>
  <c r="AL167" i="11" s="1"/>
  <c r="AF167" i="11"/>
  <c r="AK167" i="11" s="1"/>
  <c r="AE167" i="11"/>
  <c r="AJ167" i="11" s="1"/>
  <c r="AF158" i="11"/>
  <c r="AK158" i="11" s="1"/>
  <c r="AD158" i="11"/>
  <c r="AI158" i="11" s="1"/>
  <c r="AG158" i="11"/>
  <c r="AL158" i="11" s="1"/>
  <c r="AE158" i="11"/>
  <c r="AJ158" i="11" s="1"/>
  <c r="AG263" i="11"/>
  <c r="AL263" i="11" s="1"/>
  <c r="AF263" i="11"/>
  <c r="AK263" i="11" s="1"/>
  <c r="AE263" i="11"/>
  <c r="AJ263" i="11" s="1"/>
  <c r="AD263" i="11"/>
  <c r="AI263" i="11" s="1"/>
  <c r="AG148" i="11"/>
  <c r="AL148" i="11" s="1"/>
  <c r="AD148" i="11"/>
  <c r="AI148" i="11" s="1"/>
  <c r="AF148" i="11"/>
  <c r="AK148" i="11" s="1"/>
  <c r="AE148" i="11"/>
  <c r="AJ148" i="11" s="1"/>
  <c r="AF242" i="11"/>
  <c r="AK242" i="11" s="1"/>
  <c r="AG242" i="11"/>
  <c r="AL242" i="11" s="1"/>
  <c r="AE242" i="11"/>
  <c r="AJ242" i="11" s="1"/>
  <c r="AD242" i="11"/>
  <c r="AI242" i="11" s="1"/>
  <c r="AG165" i="11"/>
  <c r="AL165" i="11" s="1"/>
  <c r="AE165" i="11"/>
  <c r="AJ165" i="11" s="1"/>
  <c r="AD165" i="11"/>
  <c r="AI165" i="11" s="1"/>
  <c r="AF165" i="11"/>
  <c r="AK165" i="11" s="1"/>
  <c r="AG223" i="11"/>
  <c r="AL223" i="11" s="1"/>
  <c r="AF223" i="11"/>
  <c r="AK223" i="11" s="1"/>
  <c r="AE223" i="11"/>
  <c r="AJ223" i="11" s="1"/>
  <c r="AD223" i="11"/>
  <c r="AI223" i="11" s="1"/>
  <c r="AG211" i="11"/>
  <c r="AL211" i="11" s="1"/>
  <c r="AD211" i="11"/>
  <c r="AI211" i="11" s="1"/>
  <c r="AF211" i="11"/>
  <c r="AK211" i="11" s="1"/>
  <c r="AE211" i="11"/>
  <c r="AJ211" i="11" s="1"/>
  <c r="AG236" i="11"/>
  <c r="AL236" i="11" s="1"/>
  <c r="AF236" i="11"/>
  <c r="AK236" i="11" s="1"/>
  <c r="AE236" i="11"/>
  <c r="AJ236" i="11" s="1"/>
  <c r="AD236" i="11"/>
  <c r="AI236" i="11" s="1"/>
  <c r="AF154" i="11"/>
  <c r="AK154" i="11" s="1"/>
  <c r="AE154" i="11"/>
  <c r="AJ154" i="11" s="1"/>
  <c r="AD154" i="11"/>
  <c r="AI154" i="11" s="1"/>
  <c r="AG154" i="11"/>
  <c r="AL154" i="11" s="1"/>
  <c r="AE280" i="11"/>
  <c r="AJ280" i="11" s="1"/>
  <c r="AG280" i="11"/>
  <c r="AL280" i="11" s="1"/>
  <c r="AF280" i="11"/>
  <c r="AK280" i="11" s="1"/>
  <c r="AD280" i="11"/>
  <c r="AI280" i="11" s="1"/>
  <c r="AF275" i="11"/>
  <c r="AK275" i="11" s="1"/>
  <c r="AD275" i="11"/>
  <c r="AI275" i="11" s="1"/>
  <c r="AG275" i="11"/>
  <c r="AL275" i="11" s="1"/>
  <c r="AE275" i="11"/>
  <c r="AJ275" i="11" s="1"/>
  <c r="AG157" i="11"/>
  <c r="AL157" i="11" s="1"/>
  <c r="AE157" i="11"/>
  <c r="AJ157" i="11" s="1"/>
  <c r="AD157" i="11"/>
  <c r="AI157" i="11" s="1"/>
  <c r="AF157" i="11"/>
  <c r="AK157" i="11" s="1"/>
  <c r="AE254" i="11"/>
  <c r="AJ254" i="11" s="1"/>
  <c r="AD254" i="11"/>
  <c r="AI254" i="11" s="1"/>
  <c r="AG254" i="11"/>
  <c r="AL254" i="11" s="1"/>
  <c r="AF254" i="11"/>
  <c r="AK254" i="11" s="1"/>
  <c r="AG172" i="11"/>
  <c r="AL172" i="11" s="1"/>
  <c r="AD172" i="11"/>
  <c r="AI172" i="11" s="1"/>
  <c r="AF172" i="11"/>
  <c r="AK172" i="11" s="1"/>
  <c r="AE172" i="11"/>
  <c r="AJ172" i="11" s="1"/>
  <c r="AG215" i="11"/>
  <c r="AL215" i="11" s="1"/>
  <c r="AF215" i="11"/>
  <c r="AK215" i="11" s="1"/>
  <c r="AE215" i="11"/>
  <c r="AJ215" i="11" s="1"/>
  <c r="AD215" i="11"/>
  <c r="AI215" i="11" s="1"/>
  <c r="AG164" i="11"/>
  <c r="AL164" i="11" s="1"/>
  <c r="AD164" i="11"/>
  <c r="AI164" i="11" s="1"/>
  <c r="AF164" i="11"/>
  <c r="AK164" i="11" s="1"/>
  <c r="AE164" i="11"/>
  <c r="AJ164" i="11" s="1"/>
  <c r="AF226" i="11"/>
  <c r="AK226" i="11" s="1"/>
  <c r="AG226" i="11"/>
  <c r="AL226" i="11" s="1"/>
  <c r="AE226" i="11"/>
  <c r="AJ226" i="11" s="1"/>
  <c r="AD226" i="11"/>
  <c r="AI226" i="11" s="1"/>
  <c r="AG199" i="11"/>
  <c r="AL199" i="11" s="1"/>
  <c r="AF199" i="11"/>
  <c r="AK199" i="11" s="1"/>
  <c r="AE199" i="11"/>
  <c r="AJ199" i="11" s="1"/>
  <c r="AD199" i="11"/>
  <c r="AI199" i="11" s="1"/>
  <c r="AG278" i="11"/>
  <c r="AL278" i="11" s="1"/>
  <c r="AE278" i="11"/>
  <c r="AJ278" i="11" s="1"/>
  <c r="AF278" i="11"/>
  <c r="AK278" i="11" s="1"/>
  <c r="AD278" i="11"/>
  <c r="AI278" i="11" s="1"/>
  <c r="AE219" i="11"/>
  <c r="AJ219" i="11" s="1"/>
  <c r="AG219" i="11"/>
  <c r="AL219" i="11" s="1"/>
  <c r="AF219" i="11"/>
  <c r="AK219" i="11" s="1"/>
  <c r="AD219" i="11"/>
  <c r="AI219" i="11" s="1"/>
  <c r="AG268" i="11"/>
  <c r="AL268" i="11" s="1"/>
  <c r="AF268" i="11"/>
  <c r="AK268" i="11" s="1"/>
  <c r="AE268" i="11"/>
  <c r="AJ268" i="11" s="1"/>
  <c r="AD268" i="11"/>
  <c r="AI268" i="11" s="1"/>
  <c r="AD183" i="11"/>
  <c r="AI183" i="11" s="1"/>
  <c r="AG183" i="11"/>
  <c r="AL183" i="11" s="1"/>
  <c r="AF183" i="11"/>
  <c r="AK183" i="11" s="1"/>
  <c r="AE183" i="11"/>
  <c r="AJ183" i="11" s="1"/>
  <c r="AF269" i="11"/>
  <c r="AK269" i="11" s="1"/>
  <c r="AD269" i="11"/>
  <c r="AI269" i="11" s="1"/>
  <c r="AG269" i="11"/>
  <c r="AL269" i="11" s="1"/>
  <c r="AE269" i="11"/>
  <c r="AJ269" i="11" s="1"/>
  <c r="AF160" i="11"/>
  <c r="AK160" i="11" s="1"/>
  <c r="AE160" i="11"/>
  <c r="AJ160" i="11" s="1"/>
  <c r="AG160" i="11"/>
  <c r="AL160" i="11" s="1"/>
  <c r="AD160" i="11"/>
  <c r="AI160" i="11" s="1"/>
  <c r="AF216" i="11"/>
  <c r="AK216" i="11" s="1"/>
  <c r="AG216" i="11"/>
  <c r="AL216" i="11" s="1"/>
  <c r="AD216" i="11"/>
  <c r="AI216" i="11" s="1"/>
  <c r="AE216" i="11"/>
  <c r="AJ216" i="11" s="1"/>
  <c r="AF166" i="11"/>
  <c r="AK166" i="11" s="1"/>
  <c r="AG166" i="11"/>
  <c r="AL166" i="11" s="1"/>
  <c r="AE166" i="11"/>
  <c r="AJ166" i="11" s="1"/>
  <c r="AD166" i="11"/>
  <c r="AI166" i="11" s="1"/>
  <c r="AG171" i="11"/>
  <c r="AL171" i="11" s="1"/>
  <c r="AE171" i="11"/>
  <c r="AJ171" i="11" s="1"/>
  <c r="AD171" i="11"/>
  <c r="AI171" i="11" s="1"/>
  <c r="AF171" i="11"/>
  <c r="AK171" i="11" s="1"/>
  <c r="AG239" i="11"/>
  <c r="AL239" i="11" s="1"/>
  <c r="AF239" i="11"/>
  <c r="AK239" i="11" s="1"/>
  <c r="AE239" i="11"/>
  <c r="AJ239" i="11" s="1"/>
  <c r="AD239" i="11"/>
  <c r="AI239" i="11" s="1"/>
  <c r="AF262" i="11"/>
  <c r="AK262" i="11" s="1"/>
  <c r="AE262" i="11"/>
  <c r="AJ262" i="11" s="1"/>
  <c r="AD262" i="11"/>
  <c r="AI262" i="11" s="1"/>
  <c r="AG262" i="11"/>
  <c r="AL262" i="11" s="1"/>
  <c r="AG201" i="11"/>
  <c r="AL201" i="11" s="1"/>
  <c r="AF201" i="11"/>
  <c r="AK201" i="11" s="1"/>
  <c r="AE201" i="11"/>
  <c r="AJ201" i="11" s="1"/>
  <c r="AD201" i="11"/>
  <c r="AI201" i="11" s="1"/>
  <c r="AG230" i="11"/>
  <c r="AL230" i="11" s="1"/>
  <c r="AF230" i="11"/>
  <c r="AK230" i="11" s="1"/>
  <c r="AE230" i="11"/>
  <c r="AJ230" i="11" s="1"/>
  <c r="AD230" i="11"/>
  <c r="AI230" i="11" s="1"/>
  <c r="AF178" i="11"/>
  <c r="AK178" i="11" s="1"/>
  <c r="AE178" i="11"/>
  <c r="AJ178" i="11" s="1"/>
  <c r="AD178" i="11"/>
  <c r="AI178" i="11" s="1"/>
  <c r="AG178" i="11"/>
  <c r="AL178" i="11" s="1"/>
  <c r="AG202" i="11"/>
  <c r="AL202" i="11" s="1"/>
  <c r="AF202" i="11"/>
  <c r="AK202" i="11" s="1"/>
  <c r="AE202" i="11"/>
  <c r="AJ202" i="11" s="1"/>
  <c r="AD202" i="11"/>
  <c r="AI202" i="11" s="1"/>
  <c r="AG221" i="11"/>
  <c r="AL221" i="11" s="1"/>
  <c r="AE221" i="11"/>
  <c r="AJ221" i="11" s="1"/>
  <c r="AF221" i="11"/>
  <c r="AK221" i="11" s="1"/>
  <c r="AD221" i="11"/>
  <c r="AI221" i="11" s="1"/>
  <c r="AF266" i="11"/>
  <c r="AK266" i="11" s="1"/>
  <c r="AE266" i="11"/>
  <c r="AJ266" i="11" s="1"/>
  <c r="AG266" i="11"/>
  <c r="AL266" i="11" s="1"/>
  <c r="AD266" i="11"/>
  <c r="AI266" i="11" s="1"/>
  <c r="AG204" i="11"/>
  <c r="AL204" i="11" s="1"/>
  <c r="AF204" i="11"/>
  <c r="AK204" i="11" s="1"/>
  <c r="AE204" i="11"/>
  <c r="AJ204" i="11" s="1"/>
  <c r="AD204" i="11"/>
  <c r="AI204" i="11" s="1"/>
  <c r="AE169" i="11"/>
  <c r="AJ169" i="11" s="1"/>
  <c r="AD169" i="11"/>
  <c r="AI169" i="11" s="1"/>
  <c r="AG169" i="11"/>
  <c r="AL169" i="11" s="1"/>
  <c r="AF169" i="11"/>
  <c r="AK169" i="11" s="1"/>
  <c r="AF142" i="11"/>
  <c r="AK142" i="11" s="1"/>
  <c r="AG142" i="11"/>
  <c r="AL142" i="11" s="1"/>
  <c r="AE142" i="11"/>
  <c r="AJ142" i="11" s="1"/>
  <c r="AD142" i="11"/>
  <c r="AI142" i="11" s="1"/>
  <c r="AG247" i="11"/>
  <c r="AL247" i="11" s="1"/>
  <c r="AF247" i="11"/>
  <c r="AK247" i="11" s="1"/>
  <c r="AE247" i="11"/>
  <c r="AJ247" i="11" s="1"/>
  <c r="AD247" i="11"/>
  <c r="AI247" i="11" s="1"/>
  <c r="AF241" i="11"/>
  <c r="AK241" i="11" s="1"/>
  <c r="AE241" i="11"/>
  <c r="AJ241" i="11" s="1"/>
  <c r="AD241" i="11"/>
  <c r="AI241" i="11" s="1"/>
  <c r="AG241" i="11"/>
  <c r="AL241" i="11" s="1"/>
  <c r="AG222" i="11"/>
  <c r="AL222" i="11" s="1"/>
  <c r="AD222" i="11"/>
  <c r="AI222" i="11" s="1"/>
  <c r="AF222" i="11"/>
  <c r="AK222" i="11" s="1"/>
  <c r="AE222" i="11"/>
  <c r="AJ222" i="11" s="1"/>
  <c r="AG260" i="11"/>
  <c r="AL260" i="11" s="1"/>
  <c r="AF260" i="11"/>
  <c r="AK260" i="11" s="1"/>
  <c r="AE260" i="11"/>
  <c r="AJ260" i="11" s="1"/>
  <c r="AD260" i="11"/>
  <c r="AI260" i="11" s="1"/>
  <c r="AD191" i="11"/>
  <c r="AI191" i="11" s="1"/>
  <c r="AG191" i="11"/>
  <c r="AL191" i="11" s="1"/>
  <c r="AF191" i="11"/>
  <c r="AK191" i="11" s="1"/>
  <c r="AE191" i="11"/>
  <c r="AJ191" i="11" s="1"/>
  <c r="AG255" i="11"/>
  <c r="AL255" i="11" s="1"/>
  <c r="AF255" i="11"/>
  <c r="AK255" i="11" s="1"/>
  <c r="AE255" i="11"/>
  <c r="AJ255" i="11" s="1"/>
  <c r="AD255" i="11"/>
  <c r="AI255" i="11" s="1"/>
  <c r="AF162" i="11"/>
  <c r="AK162" i="11" s="1"/>
  <c r="AE162" i="11"/>
  <c r="AJ162" i="11" s="1"/>
  <c r="AG162" i="11"/>
  <c r="AL162" i="11" s="1"/>
  <c r="AD162" i="11"/>
  <c r="AI162" i="11" s="1"/>
  <c r="AG155" i="11"/>
  <c r="AL155" i="11" s="1"/>
  <c r="AE155" i="11"/>
  <c r="AJ155" i="11" s="1"/>
  <c r="AD155" i="11"/>
  <c r="AI155" i="11" s="1"/>
  <c r="AF155" i="11"/>
  <c r="AK155" i="11" s="1"/>
  <c r="AF256" i="11"/>
  <c r="AK256" i="11" s="1"/>
  <c r="AD256" i="11"/>
  <c r="AI256" i="11" s="1"/>
  <c r="AG256" i="11"/>
  <c r="AL256" i="11" s="1"/>
  <c r="AE256" i="11"/>
  <c r="AJ256" i="11" s="1"/>
  <c r="AF139" i="11"/>
  <c r="AK139" i="11" s="1"/>
  <c r="AE139" i="11"/>
  <c r="AJ139" i="11" s="1"/>
  <c r="AG139" i="11"/>
  <c r="AL139" i="11" s="1"/>
  <c r="AD139" i="11"/>
  <c r="AI139" i="11" s="1"/>
  <c r="AD140" i="11"/>
  <c r="AI140" i="11" s="1"/>
  <c r="AF140" i="11"/>
  <c r="AK140" i="11" s="1"/>
  <c r="AE140" i="11"/>
  <c r="AJ140" i="11" s="1"/>
  <c r="AG140" i="11"/>
  <c r="AL140" i="11" s="1"/>
  <c r="AG141" i="11"/>
  <c r="AL141" i="11" s="1"/>
  <c r="AF141" i="11"/>
  <c r="AK141" i="11" s="1"/>
  <c r="AE141" i="11"/>
  <c r="AJ141" i="11" s="1"/>
  <c r="AQ130" i="11" l="1"/>
  <c r="AL130" i="11"/>
  <c r="AK130" i="11"/>
  <c r="AP130" i="11"/>
  <c r="AO130" i="11"/>
  <c r="AJ130" i="11"/>
  <c r="AN130" i="11"/>
  <c r="AI130" i="11"/>
  <c r="AI131" i="11"/>
  <c r="AN131" i="11"/>
  <c r="AK131" i="11"/>
  <c r="AP131" i="11"/>
  <c r="AJ131" i="11"/>
  <c r="AO131" i="11"/>
  <c r="AL131" i="11"/>
  <c r="AQ131" i="11"/>
  <c r="AP201" i="11"/>
  <c r="AN254" i="11"/>
  <c r="AO165" i="11"/>
  <c r="AQ259" i="11"/>
  <c r="AO173" i="11"/>
  <c r="AN145" i="11"/>
  <c r="AO205" i="11"/>
  <c r="AN203" i="11"/>
  <c r="AP267" i="11"/>
  <c r="AO277" i="11"/>
  <c r="AO206" i="11"/>
  <c r="AN186" i="11"/>
  <c r="AP197" i="11"/>
  <c r="AO175" i="11"/>
  <c r="AN191" i="11"/>
  <c r="AQ221" i="11"/>
  <c r="AP160" i="11"/>
  <c r="AO254" i="11"/>
  <c r="AQ148" i="11"/>
  <c r="AP271" i="11"/>
  <c r="AN246" i="11"/>
  <c r="AP168" i="11"/>
  <c r="AP205" i="11"/>
  <c r="AQ203" i="11"/>
  <c r="AQ267" i="11"/>
  <c r="AO233" i="11"/>
  <c r="AP206" i="11"/>
  <c r="AQ198" i="11"/>
  <c r="AN235" i="11"/>
  <c r="AP155" i="11"/>
  <c r="AN255" i="11"/>
  <c r="AN260" i="11"/>
  <c r="AO222" i="11"/>
  <c r="AN247" i="11"/>
  <c r="AP169" i="11"/>
  <c r="AN266" i="11"/>
  <c r="AS266" i="11" s="1"/>
  <c r="AN202" i="11"/>
  <c r="AN230" i="11"/>
  <c r="AS230" i="11" s="1"/>
  <c r="AQ262" i="11"/>
  <c r="AP171" i="11"/>
  <c r="AO216" i="11"/>
  <c r="AO269" i="11"/>
  <c r="AO183" i="11"/>
  <c r="AN219" i="11"/>
  <c r="AN199" i="11"/>
  <c r="AO164" i="11"/>
  <c r="AO172" i="11"/>
  <c r="AO275" i="11"/>
  <c r="AN236" i="11"/>
  <c r="AN223" i="11"/>
  <c r="AN242" i="11"/>
  <c r="AN263" i="11"/>
  <c r="AS263" i="11" s="1"/>
  <c r="AO167" i="11"/>
  <c r="AN250" i="11"/>
  <c r="AP163" i="11"/>
  <c r="AN209" i="11"/>
  <c r="AP185" i="11"/>
  <c r="AN253" i="11"/>
  <c r="AO143" i="11"/>
  <c r="AN261" i="11"/>
  <c r="AN237" i="11"/>
  <c r="AO176" i="11"/>
  <c r="AN218" i="11"/>
  <c r="AO224" i="11"/>
  <c r="AN207" i="11"/>
  <c r="AS207" i="11" s="1"/>
  <c r="AO151" i="11"/>
  <c r="AN243" i="11"/>
  <c r="AQ227" i="11"/>
  <c r="AN257" i="11"/>
  <c r="AO180" i="11"/>
  <c r="AP200" i="11"/>
  <c r="AO232" i="11"/>
  <c r="AO228" i="11"/>
  <c r="AN270" i="11"/>
  <c r="AP195" i="11"/>
  <c r="AN283" i="11"/>
  <c r="AS283" i="11" s="1"/>
  <c r="AP153" i="11"/>
  <c r="AP187" i="11"/>
  <c r="AO273" i="11"/>
  <c r="AO249" i="11"/>
  <c r="AP244" i="11"/>
  <c r="AP233" i="11"/>
  <c r="AQ277" i="11"/>
  <c r="AN188" i="11"/>
  <c r="AN156" i="11"/>
  <c r="AO181" i="11"/>
  <c r="AQ206" i="11"/>
  <c r="AO149" i="11"/>
  <c r="AN198" i="11"/>
  <c r="AS198" i="11" s="1"/>
  <c r="AO186" i="11"/>
  <c r="AQ184" i="11"/>
  <c r="AO197" i="11"/>
  <c r="AO194" i="11"/>
  <c r="AP225" i="11"/>
  <c r="AQ175" i="11"/>
  <c r="AO274" i="11"/>
  <c r="AP276" i="11"/>
  <c r="AQ235" i="11"/>
  <c r="AO221" i="11"/>
  <c r="AO278" i="11"/>
  <c r="AN211" i="11"/>
  <c r="AN208" i="11"/>
  <c r="AN193" i="11"/>
  <c r="AQ192" i="11"/>
  <c r="AO147" i="11"/>
  <c r="AO213" i="11"/>
  <c r="AO156" i="11"/>
  <c r="AO198" i="11"/>
  <c r="AN274" i="11"/>
  <c r="AP162" i="11"/>
  <c r="AQ201" i="11"/>
  <c r="AQ268" i="11"/>
  <c r="AO280" i="11"/>
  <c r="AP158" i="11"/>
  <c r="AQ282" i="11"/>
  <c r="AQ217" i="11"/>
  <c r="AQ265" i="11"/>
  <c r="AP144" i="11"/>
  <c r="AN249" i="11"/>
  <c r="AN181" i="11"/>
  <c r="AN149" i="11"/>
  <c r="AO184" i="11"/>
  <c r="AN197" i="11"/>
  <c r="AS197" i="11" s="1"/>
  <c r="AO276" i="11"/>
  <c r="AN155" i="11"/>
  <c r="AO255" i="11"/>
  <c r="AO260" i="11"/>
  <c r="AP222" i="11"/>
  <c r="AO247" i="11"/>
  <c r="AQ169" i="11"/>
  <c r="AQ266" i="11"/>
  <c r="AO202" i="11"/>
  <c r="AO230" i="11"/>
  <c r="AN262" i="11"/>
  <c r="AS262" i="11" s="1"/>
  <c r="AN171" i="11"/>
  <c r="AN216" i="11"/>
  <c r="AQ269" i="11"/>
  <c r="AP183" i="11"/>
  <c r="AP219" i="11"/>
  <c r="AO199" i="11"/>
  <c r="AP164" i="11"/>
  <c r="AP172" i="11"/>
  <c r="AQ275" i="11"/>
  <c r="AO236" i="11"/>
  <c r="AO223" i="11"/>
  <c r="AO242" i="11"/>
  <c r="AO263" i="11"/>
  <c r="AP167" i="11"/>
  <c r="AQ250" i="11"/>
  <c r="AN163" i="11"/>
  <c r="AO209" i="11"/>
  <c r="AQ185" i="11"/>
  <c r="AP253" i="11"/>
  <c r="AP143" i="11"/>
  <c r="AP261" i="11"/>
  <c r="AP237" i="11"/>
  <c r="AQ176" i="11"/>
  <c r="AO218" i="11"/>
  <c r="AQ224" i="11"/>
  <c r="AO207" i="11"/>
  <c r="AP151" i="11"/>
  <c r="AP243" i="11"/>
  <c r="AN227" i="11"/>
  <c r="AO257" i="11"/>
  <c r="AP180" i="11"/>
  <c r="AQ200" i="11"/>
  <c r="AQ232" i="11"/>
  <c r="AP228" i="11"/>
  <c r="AO270" i="11"/>
  <c r="AN195" i="11"/>
  <c r="AO283" i="11"/>
  <c r="AQ153" i="11"/>
  <c r="AN187" i="11"/>
  <c r="AP273" i="11"/>
  <c r="AP249" i="11"/>
  <c r="AQ244" i="11"/>
  <c r="AQ233" i="11"/>
  <c r="AP277" i="11"/>
  <c r="AQ188" i="11"/>
  <c r="AQ156" i="11"/>
  <c r="AQ181" i="11"/>
  <c r="AN206" i="11"/>
  <c r="AQ149" i="11"/>
  <c r="AP198" i="11"/>
  <c r="AP186" i="11"/>
  <c r="AP184" i="11"/>
  <c r="AQ197" i="11"/>
  <c r="AP194" i="11"/>
  <c r="AQ225" i="11"/>
  <c r="AN175" i="11"/>
  <c r="AQ274" i="11"/>
  <c r="AQ276" i="11"/>
  <c r="AO235" i="11"/>
  <c r="AO241" i="11"/>
  <c r="AO160" i="11"/>
  <c r="AQ280" i="11"/>
  <c r="AO271" i="11"/>
  <c r="AQ152" i="11"/>
  <c r="AQ249" i="11"/>
  <c r="AN194" i="11"/>
  <c r="AP241" i="11"/>
  <c r="AQ278" i="11"/>
  <c r="AO161" i="11"/>
  <c r="AO193" i="11"/>
  <c r="AO251" i="11"/>
  <c r="AO244" i="11"/>
  <c r="AP274" i="11"/>
  <c r="AO155" i="11"/>
  <c r="AP255" i="11"/>
  <c r="AP260" i="11"/>
  <c r="AN222" i="11"/>
  <c r="AP247" i="11"/>
  <c r="AN169" i="11"/>
  <c r="AO266" i="11"/>
  <c r="AP202" i="11"/>
  <c r="AP230" i="11"/>
  <c r="AO262" i="11"/>
  <c r="AO171" i="11"/>
  <c r="AQ216" i="11"/>
  <c r="AN269" i="11"/>
  <c r="AQ183" i="11"/>
  <c r="AQ219" i="11"/>
  <c r="AP199" i="11"/>
  <c r="AN164" i="11"/>
  <c r="AN172" i="11"/>
  <c r="AN275" i="11"/>
  <c r="AP236" i="11"/>
  <c r="AP223" i="11"/>
  <c r="AQ242" i="11"/>
  <c r="AP263" i="11"/>
  <c r="AQ167" i="11"/>
  <c r="AO250" i="11"/>
  <c r="AO163" i="11"/>
  <c r="AP209" i="11"/>
  <c r="AN185" i="11"/>
  <c r="AO253" i="11"/>
  <c r="AQ143" i="11"/>
  <c r="AO261" i="11"/>
  <c r="AO237" i="11"/>
  <c r="AN176" i="11"/>
  <c r="AQ218" i="11"/>
  <c r="AN224" i="11"/>
  <c r="AP207" i="11"/>
  <c r="AQ151" i="11"/>
  <c r="AQ243" i="11"/>
  <c r="AP227" i="11"/>
  <c r="AP257" i="11"/>
  <c r="AN180" i="11"/>
  <c r="AN200" i="11"/>
  <c r="AN232" i="11"/>
  <c r="AN228" i="11"/>
  <c r="AP270" i="11"/>
  <c r="AO195" i="11"/>
  <c r="AQ283" i="11"/>
  <c r="AN153" i="11"/>
  <c r="AO187" i="11"/>
  <c r="AN273" i="11"/>
  <c r="AO264" i="11"/>
  <c r="AN272" i="11"/>
  <c r="AQ174" i="11"/>
  <c r="AO182" i="11"/>
  <c r="AN252" i="11"/>
  <c r="AN245" i="11"/>
  <c r="AQ234" i="11"/>
  <c r="AO214" i="11"/>
  <c r="AN229" i="11"/>
  <c r="AN150" i="11"/>
  <c r="AQ146" i="11"/>
  <c r="AN210" i="11"/>
  <c r="AP238" i="11"/>
  <c r="AP189" i="11"/>
  <c r="AO248" i="11"/>
  <c r="AP220" i="11"/>
  <c r="AN279" i="11"/>
  <c r="AQ258" i="11"/>
  <c r="AO196" i="11"/>
  <c r="AQ191" i="11"/>
  <c r="AP204" i="11"/>
  <c r="AQ166" i="11"/>
  <c r="AQ226" i="11"/>
  <c r="AO157" i="11"/>
  <c r="AN158" i="11"/>
  <c r="AP231" i="11"/>
  <c r="AQ246" i="11"/>
  <c r="AP217" i="11"/>
  <c r="AN168" i="11"/>
  <c r="AQ251" i="11"/>
  <c r="AQ144" i="11"/>
  <c r="AN244" i="11"/>
  <c r="AP149" i="11"/>
  <c r="AP235" i="11"/>
  <c r="AP142" i="11"/>
  <c r="AQ239" i="11"/>
  <c r="AP226" i="11"/>
  <c r="AP154" i="11"/>
  <c r="AO208" i="11"/>
  <c r="AQ173" i="11"/>
  <c r="AQ179" i="11"/>
  <c r="AP240" i="11"/>
  <c r="AO177" i="11"/>
  <c r="AP156" i="11"/>
  <c r="AQ194" i="11"/>
  <c r="AQ155" i="11"/>
  <c r="AQ255" i="11"/>
  <c r="AQ260" i="11"/>
  <c r="AQ222" i="11"/>
  <c r="AQ247" i="11"/>
  <c r="AO169" i="11"/>
  <c r="AP266" i="11"/>
  <c r="AQ202" i="11"/>
  <c r="AQ230" i="11"/>
  <c r="AP262" i="11"/>
  <c r="AQ171" i="11"/>
  <c r="AP216" i="11"/>
  <c r="AP269" i="11"/>
  <c r="AN183" i="11"/>
  <c r="AO219" i="11"/>
  <c r="AQ199" i="11"/>
  <c r="AQ164" i="11"/>
  <c r="AQ172" i="11"/>
  <c r="AP275" i="11"/>
  <c r="AQ236" i="11"/>
  <c r="AQ223" i="11"/>
  <c r="AP242" i="11"/>
  <c r="AQ263" i="11"/>
  <c r="AN167" i="11"/>
  <c r="AP250" i="11"/>
  <c r="AQ163" i="11"/>
  <c r="AQ209" i="11"/>
  <c r="AO185" i="11"/>
  <c r="AQ253" i="11"/>
  <c r="AN143" i="11"/>
  <c r="AQ261" i="11"/>
  <c r="AQ237" i="11"/>
  <c r="AP176" i="11"/>
  <c r="AP218" i="11"/>
  <c r="AP224" i="11"/>
  <c r="AQ207" i="11"/>
  <c r="AN151" i="11"/>
  <c r="AS151" i="11" s="1"/>
  <c r="AO243" i="11"/>
  <c r="AO227" i="11"/>
  <c r="AQ257" i="11"/>
  <c r="AQ180" i="11"/>
  <c r="AO200" i="11"/>
  <c r="AP232" i="11"/>
  <c r="AQ228" i="11"/>
  <c r="AQ270" i="11"/>
  <c r="AQ195" i="11"/>
  <c r="AP283" i="11"/>
  <c r="AO153" i="11"/>
  <c r="AQ187" i="11"/>
  <c r="AQ273" i="11"/>
  <c r="AQ264" i="11"/>
  <c r="AP272" i="11"/>
  <c r="AN174" i="11"/>
  <c r="AS174" i="11" s="1"/>
  <c r="AN182" i="11"/>
  <c r="AO252" i="11"/>
  <c r="AP245" i="11"/>
  <c r="AN234" i="11"/>
  <c r="AP214" i="11"/>
  <c r="AP229" i="11"/>
  <c r="AO150" i="11"/>
  <c r="AN146" i="11"/>
  <c r="AS146" i="11" s="1"/>
  <c r="AO210" i="11"/>
  <c r="AQ238" i="11"/>
  <c r="AN189" i="11"/>
  <c r="AS189" i="11" s="1"/>
  <c r="AQ248" i="11"/>
  <c r="AQ220" i="11"/>
  <c r="AQ279" i="11"/>
  <c r="AN258" i="11"/>
  <c r="AP196" i="11"/>
  <c r="AN256" i="11"/>
  <c r="AO178" i="11"/>
  <c r="AP268" i="11"/>
  <c r="AO154" i="11"/>
  <c r="AN161" i="11"/>
  <c r="AO282" i="11"/>
  <c r="AP265" i="11"/>
  <c r="AO170" i="11"/>
  <c r="AQ159" i="11"/>
  <c r="AN233" i="11"/>
  <c r="AP181" i="11"/>
  <c r="AN184" i="11"/>
  <c r="AN225" i="11"/>
  <c r="AP178" i="11"/>
  <c r="AQ157" i="11"/>
  <c r="AQ165" i="11"/>
  <c r="AQ212" i="11"/>
  <c r="AQ281" i="11"/>
  <c r="AO145" i="11"/>
  <c r="AP152" i="11"/>
  <c r="AP170" i="11"/>
  <c r="AP213" i="11"/>
  <c r="AN277" i="11"/>
  <c r="AQ186" i="11"/>
  <c r="AP175" i="11"/>
  <c r="AO256" i="11"/>
  <c r="AN162" i="11"/>
  <c r="AO191" i="11"/>
  <c r="AQ241" i="11"/>
  <c r="AN142" i="11"/>
  <c r="AN204" i="11"/>
  <c r="AN221" i="11"/>
  <c r="AQ178" i="11"/>
  <c r="AN201" i="11"/>
  <c r="AN239" i="11"/>
  <c r="AN166" i="11"/>
  <c r="AN160" i="11"/>
  <c r="AN268" i="11"/>
  <c r="AN278" i="11"/>
  <c r="AN226" i="11"/>
  <c r="AN215" i="11"/>
  <c r="AP254" i="11"/>
  <c r="AP157" i="11"/>
  <c r="AN280" i="11"/>
  <c r="AQ154" i="11"/>
  <c r="AO211" i="11"/>
  <c r="AP165" i="11"/>
  <c r="AO148" i="11"/>
  <c r="AO158" i="11"/>
  <c r="AP161" i="11"/>
  <c r="AP259" i="11"/>
  <c r="AP208" i="11"/>
  <c r="AN271" i="11"/>
  <c r="AS271" i="11" s="1"/>
  <c r="AN212" i="11"/>
  <c r="AO231" i="11"/>
  <c r="AN282" i="11"/>
  <c r="AP173" i="11"/>
  <c r="AO246" i="11"/>
  <c r="AN281" i="11"/>
  <c r="AP193" i="11"/>
  <c r="AO190" i="11"/>
  <c r="AN217" i="11"/>
  <c r="AP145" i="11"/>
  <c r="AO168" i="11"/>
  <c r="AP179" i="11"/>
  <c r="AO192" i="11"/>
  <c r="AN152" i="11"/>
  <c r="AN265" i="11"/>
  <c r="AS265" i="11" s="1"/>
  <c r="AN205" i="11"/>
  <c r="AN251" i="11"/>
  <c r="AO240" i="11"/>
  <c r="AP147" i="11"/>
  <c r="AQ170" i="11"/>
  <c r="AO203" i="11"/>
  <c r="AN144" i="11"/>
  <c r="AP177" i="11"/>
  <c r="AO159" i="11"/>
  <c r="AN267" i="11"/>
  <c r="AS267" i="11" s="1"/>
  <c r="AQ213" i="11"/>
  <c r="AN264" i="11"/>
  <c r="AQ272" i="11"/>
  <c r="AO174" i="11"/>
  <c r="AQ182" i="11"/>
  <c r="AP252" i="11"/>
  <c r="AO245" i="11"/>
  <c r="AO234" i="11"/>
  <c r="AQ214" i="11"/>
  <c r="AO229" i="11"/>
  <c r="AQ150" i="11"/>
  <c r="AO146" i="11"/>
  <c r="AP210" i="11"/>
  <c r="AN238" i="11"/>
  <c r="AO189" i="11"/>
  <c r="AN248" i="11"/>
  <c r="AN220" i="11"/>
  <c r="AO279" i="11"/>
  <c r="AO258" i="11"/>
  <c r="AN196" i="11"/>
  <c r="AO162" i="11"/>
  <c r="AQ142" i="11"/>
  <c r="AP239" i="11"/>
  <c r="AP215" i="11"/>
  <c r="AN148" i="11"/>
  <c r="AP212" i="11"/>
  <c r="AP281" i="11"/>
  <c r="AN190" i="11"/>
  <c r="AO179" i="11"/>
  <c r="AN240" i="11"/>
  <c r="AN177" i="11"/>
  <c r="AO188" i="11"/>
  <c r="AN276" i="11"/>
  <c r="AP256" i="11"/>
  <c r="AQ204" i="11"/>
  <c r="AP166" i="11"/>
  <c r="AQ215" i="11"/>
  <c r="AQ211" i="11"/>
  <c r="AO259" i="11"/>
  <c r="AQ231" i="11"/>
  <c r="AP190" i="11"/>
  <c r="AP192" i="11"/>
  <c r="AQ147" i="11"/>
  <c r="AN159" i="11"/>
  <c r="AP188" i="11"/>
  <c r="AO225" i="11"/>
  <c r="AQ256" i="11"/>
  <c r="AQ162" i="11"/>
  <c r="AP191" i="11"/>
  <c r="AN241" i="11"/>
  <c r="AO142" i="11"/>
  <c r="AO204" i="11"/>
  <c r="AP221" i="11"/>
  <c r="AN178" i="11"/>
  <c r="AO201" i="11"/>
  <c r="AO239" i="11"/>
  <c r="AO166" i="11"/>
  <c r="AQ160" i="11"/>
  <c r="AO268" i="11"/>
  <c r="AP278" i="11"/>
  <c r="AO226" i="11"/>
  <c r="AO215" i="11"/>
  <c r="AQ254" i="11"/>
  <c r="AN157" i="11"/>
  <c r="AP280" i="11"/>
  <c r="AN154" i="11"/>
  <c r="AP211" i="11"/>
  <c r="AN165" i="11"/>
  <c r="AP148" i="11"/>
  <c r="AQ158" i="11"/>
  <c r="AQ161" i="11"/>
  <c r="AN259" i="11"/>
  <c r="AQ208" i="11"/>
  <c r="AQ271" i="11"/>
  <c r="AO212" i="11"/>
  <c r="AN231" i="11"/>
  <c r="AP282" i="11"/>
  <c r="AN173" i="11"/>
  <c r="AP246" i="11"/>
  <c r="AO281" i="11"/>
  <c r="AQ193" i="11"/>
  <c r="AQ190" i="11"/>
  <c r="AO217" i="11"/>
  <c r="AQ145" i="11"/>
  <c r="AQ168" i="11"/>
  <c r="AN179" i="11"/>
  <c r="AN192" i="11"/>
  <c r="AO152" i="11"/>
  <c r="AO265" i="11"/>
  <c r="AQ205" i="11"/>
  <c r="AP251" i="11"/>
  <c r="AQ240" i="11"/>
  <c r="AN147" i="11"/>
  <c r="AN170" i="11"/>
  <c r="AP203" i="11"/>
  <c r="AO144" i="11"/>
  <c r="AQ177" i="11"/>
  <c r="AP159" i="11"/>
  <c r="AO267" i="11"/>
  <c r="AN213" i="11"/>
  <c r="AP264" i="11"/>
  <c r="AO272" i="11"/>
  <c r="AP174" i="11"/>
  <c r="AP182" i="11"/>
  <c r="AQ252" i="11"/>
  <c r="AQ245" i="11"/>
  <c r="AP234" i="11"/>
  <c r="AN214" i="11"/>
  <c r="AQ229" i="11"/>
  <c r="AP150" i="11"/>
  <c r="AP146" i="11"/>
  <c r="AQ210" i="11"/>
  <c r="AO238" i="11"/>
  <c r="AQ189" i="11"/>
  <c r="AP248" i="11"/>
  <c r="AO220" i="11"/>
  <c r="AP279" i="11"/>
  <c r="AP258" i="11"/>
  <c r="AQ196" i="11"/>
  <c r="AQ140" i="11"/>
  <c r="AO140" i="11"/>
  <c r="AP140" i="11"/>
  <c r="AN140" i="11"/>
  <c r="AN141" i="11"/>
  <c r="AS141" i="11" s="1"/>
  <c r="AN139" i="11"/>
  <c r="AO141" i="11"/>
  <c r="AQ139" i="11"/>
  <c r="AP141" i="11"/>
  <c r="AO139" i="11"/>
  <c r="AQ141" i="11"/>
  <c r="AP139" i="11"/>
  <c r="AS130" i="11" l="1"/>
  <c r="AU130" i="11"/>
  <c r="AV130" i="11"/>
  <c r="AT130" i="11"/>
  <c r="AV131" i="11"/>
  <c r="AU131" i="11"/>
  <c r="AT131" i="11"/>
  <c r="AS131" i="11"/>
  <c r="AS170" i="11"/>
  <c r="AS276" i="11"/>
  <c r="AS192" i="11"/>
  <c r="AS231" i="11"/>
  <c r="AS259" i="11"/>
  <c r="AS157" i="11"/>
  <c r="AS217" i="11"/>
  <c r="AS281" i="11"/>
  <c r="AS166" i="11"/>
  <c r="AS221" i="11"/>
  <c r="AS161" i="11"/>
  <c r="AS256" i="11"/>
  <c r="AS252" i="11"/>
  <c r="AS164" i="11"/>
  <c r="AS195" i="11"/>
  <c r="AS216" i="11"/>
  <c r="AS211" i="11"/>
  <c r="AS270" i="11"/>
  <c r="AS218" i="11"/>
  <c r="AS219" i="11"/>
  <c r="AS235" i="11"/>
  <c r="AS246" i="11"/>
  <c r="AS154" i="11"/>
  <c r="AS247" i="11"/>
  <c r="AS180" i="11"/>
  <c r="AS234" i="11"/>
  <c r="AS182" i="11"/>
  <c r="AS273" i="11"/>
  <c r="AS224" i="11"/>
  <c r="AS257" i="11"/>
  <c r="AS140" i="11"/>
  <c r="AS241" i="11"/>
  <c r="AS196" i="11"/>
  <c r="AS248" i="11"/>
  <c r="AS282" i="11"/>
  <c r="AS280" i="11"/>
  <c r="AS226" i="11"/>
  <c r="AS160" i="11"/>
  <c r="AS183" i="11"/>
  <c r="AS168" i="11"/>
  <c r="AS150" i="11"/>
  <c r="AS245" i="11"/>
  <c r="AS228" i="11"/>
  <c r="AS176" i="11"/>
  <c r="AS169" i="11"/>
  <c r="AS175" i="11"/>
  <c r="AS155" i="11"/>
  <c r="AS208" i="11"/>
  <c r="AS243" i="11"/>
  <c r="AS237" i="11"/>
  <c r="AS199" i="11"/>
  <c r="AS236" i="11"/>
  <c r="AS203" i="11"/>
  <c r="AS238" i="11"/>
  <c r="AS212" i="11"/>
  <c r="AS268" i="11"/>
  <c r="AS239" i="11"/>
  <c r="AS204" i="11"/>
  <c r="AS210" i="11"/>
  <c r="AS275" i="11"/>
  <c r="AS156" i="11"/>
  <c r="AS214" i="11"/>
  <c r="AS213" i="11"/>
  <c r="AS178" i="11"/>
  <c r="AS190" i="11"/>
  <c r="AS144" i="11"/>
  <c r="AS152" i="11"/>
  <c r="AS277" i="11"/>
  <c r="AS225" i="11"/>
  <c r="AS143" i="11"/>
  <c r="AS167" i="11"/>
  <c r="AS158" i="11"/>
  <c r="AS279" i="11"/>
  <c r="AS272" i="11"/>
  <c r="AS153" i="11"/>
  <c r="AS172" i="11"/>
  <c r="AS227" i="11"/>
  <c r="AS163" i="11"/>
  <c r="AS250" i="11"/>
  <c r="AS242" i="11"/>
  <c r="AS202" i="11"/>
  <c r="AS145" i="11"/>
  <c r="AS254" i="11"/>
  <c r="AS165" i="11"/>
  <c r="AS177" i="11"/>
  <c r="AS251" i="11"/>
  <c r="AS278" i="11"/>
  <c r="AS184" i="11"/>
  <c r="AS244" i="11"/>
  <c r="AS229" i="11"/>
  <c r="AS232" i="11"/>
  <c r="AS269" i="11"/>
  <c r="AS206" i="11"/>
  <c r="AS149" i="11"/>
  <c r="AS274" i="11"/>
  <c r="AS261" i="11"/>
  <c r="AS209" i="11"/>
  <c r="AS223" i="11"/>
  <c r="AS260" i="11"/>
  <c r="AS179" i="11"/>
  <c r="AS240" i="11"/>
  <c r="AS205" i="11"/>
  <c r="AS185" i="11"/>
  <c r="AS222" i="11"/>
  <c r="AS194" i="11"/>
  <c r="AS187" i="11"/>
  <c r="AS171" i="11"/>
  <c r="AS181" i="11"/>
  <c r="AS200" i="11"/>
  <c r="AS255" i="11"/>
  <c r="AS186" i="11"/>
  <c r="AS147" i="11"/>
  <c r="AS173" i="11"/>
  <c r="AS159" i="11"/>
  <c r="AS148" i="11"/>
  <c r="AS220" i="11"/>
  <c r="AS264" i="11"/>
  <c r="AS215" i="11"/>
  <c r="AS201" i="11"/>
  <c r="AS142" i="11"/>
  <c r="AS162" i="11"/>
  <c r="AS233" i="11"/>
  <c r="AS258" i="11"/>
  <c r="AS249" i="11"/>
  <c r="AS193" i="11"/>
  <c r="AS188" i="11"/>
  <c r="AS253" i="11"/>
  <c r="AS191" i="11"/>
  <c r="AV211" i="11"/>
  <c r="AT282" i="11"/>
  <c r="AU278" i="11"/>
  <c r="AV276" i="11"/>
  <c r="AT273" i="11"/>
  <c r="AU271" i="11"/>
  <c r="AV269" i="11"/>
  <c r="AU265" i="11"/>
  <c r="AV263" i="11"/>
  <c r="AT260" i="11"/>
  <c r="AU258" i="11"/>
  <c r="AV256" i="11"/>
  <c r="AT253" i="11"/>
  <c r="AU249" i="11"/>
  <c r="AV247" i="11"/>
  <c r="AT244" i="11"/>
  <c r="AU242" i="11"/>
  <c r="AV240" i="11"/>
  <c r="AT237" i="11"/>
  <c r="AU233" i="11"/>
  <c r="AV231" i="11"/>
  <c r="AT228" i="11"/>
  <c r="AU226" i="11"/>
  <c r="AV224" i="11"/>
  <c r="AT221" i="11"/>
  <c r="AU217" i="11"/>
  <c r="AV215" i="11"/>
  <c r="AT212" i="11"/>
  <c r="AT210" i="11"/>
  <c r="AU206" i="11"/>
  <c r="AV204" i="11"/>
  <c r="AT201" i="11"/>
  <c r="AU199" i="11"/>
  <c r="AV197" i="11"/>
  <c r="AT194" i="11"/>
  <c r="AU192" i="11"/>
  <c r="AV190" i="11"/>
  <c r="AT187" i="11"/>
  <c r="AU183" i="11"/>
  <c r="AV181" i="11"/>
  <c r="AT178" i="11"/>
  <c r="AU176" i="11"/>
  <c r="AV174" i="11"/>
  <c r="AT171" i="11"/>
  <c r="AU167" i="11"/>
  <c r="AV165" i="11"/>
  <c r="AT162" i="11"/>
  <c r="AU160" i="11"/>
  <c r="AV158" i="11"/>
  <c r="AT155" i="11"/>
  <c r="AU151" i="11"/>
  <c r="AV149" i="11"/>
  <c r="AT146" i="11"/>
  <c r="AV283" i="11"/>
  <c r="AT280" i="11"/>
  <c r="AU276" i="11"/>
  <c r="AV274" i="11"/>
  <c r="AT271" i="11"/>
  <c r="AU269" i="11"/>
  <c r="AV267" i="11"/>
  <c r="AU263" i="11"/>
  <c r="AV261" i="11"/>
  <c r="AT258" i="11"/>
  <c r="AU256" i="11"/>
  <c r="AV254" i="11"/>
  <c r="AT251" i="11"/>
  <c r="AU247" i="11"/>
  <c r="AV245" i="11"/>
  <c r="AT242" i="11"/>
  <c r="AU240" i="11"/>
  <c r="AV238" i="11"/>
  <c r="AT235" i="11"/>
  <c r="AU231" i="11"/>
  <c r="AV229" i="11"/>
  <c r="AT226" i="11"/>
  <c r="AU224" i="11"/>
  <c r="AV222" i="11"/>
  <c r="AT219" i="11"/>
  <c r="AU215" i="11"/>
  <c r="AV213" i="11"/>
  <c r="AT208" i="11"/>
  <c r="AU204" i="11"/>
  <c r="AV202" i="11"/>
  <c r="AT199" i="11"/>
  <c r="AU197" i="11"/>
  <c r="AV195" i="11"/>
  <c r="AT192" i="11"/>
  <c r="AU190" i="11"/>
  <c r="AV188" i="11"/>
  <c r="AT185" i="11"/>
  <c r="AU181" i="11"/>
  <c r="AV179" i="11"/>
  <c r="AT176" i="11"/>
  <c r="AU174" i="11"/>
  <c r="AV172" i="11"/>
  <c r="AT169" i="11"/>
  <c r="AU165" i="11"/>
  <c r="AV163" i="11"/>
  <c r="AT160" i="11"/>
  <c r="AU158" i="11"/>
  <c r="AV156" i="11"/>
  <c r="AT153" i="11"/>
  <c r="AU149" i="11"/>
  <c r="AV147" i="11"/>
  <c r="AU283" i="11"/>
  <c r="AV281" i="11"/>
  <c r="AT278" i="11"/>
  <c r="AU274" i="11"/>
  <c r="AV272" i="11"/>
  <c r="AT269" i="11"/>
  <c r="AU267" i="11"/>
  <c r="AT265" i="11"/>
  <c r="AU261" i="11"/>
  <c r="AV259" i="11"/>
  <c r="AT256" i="11"/>
  <c r="AU254" i="11"/>
  <c r="AV252" i="11"/>
  <c r="AT249" i="11"/>
  <c r="AU245" i="11"/>
  <c r="AV243" i="11"/>
  <c r="AT240" i="11"/>
  <c r="AU238" i="11"/>
  <c r="AV236" i="11"/>
  <c r="AT233" i="11"/>
  <c r="AU229" i="11"/>
  <c r="AV227" i="11"/>
  <c r="AT224" i="11"/>
  <c r="AU222" i="11"/>
  <c r="AV220" i="11"/>
  <c r="AT217" i="11"/>
  <c r="AU213" i="11"/>
  <c r="AU211" i="11"/>
  <c r="AV209" i="11"/>
  <c r="AT206" i="11"/>
  <c r="AU202" i="11"/>
  <c r="AV200" i="11"/>
  <c r="AU195" i="11"/>
  <c r="AV193" i="11"/>
  <c r="AT190" i="11"/>
  <c r="AU188" i="11"/>
  <c r="AV186" i="11"/>
  <c r="AT183" i="11"/>
  <c r="AU179" i="11"/>
  <c r="AV177" i="11"/>
  <c r="AT174" i="11"/>
  <c r="AU172" i="11"/>
  <c r="AV170" i="11"/>
  <c r="AT167" i="11"/>
  <c r="AU163" i="11"/>
  <c r="AV161" i="11"/>
  <c r="AT158" i="11"/>
  <c r="AU156" i="11"/>
  <c r="AV154" i="11"/>
  <c r="AT151" i="11"/>
  <c r="AU147" i="11"/>
  <c r="AV145" i="11"/>
  <c r="AT283" i="11"/>
  <c r="AU281" i="11"/>
  <c r="AV279" i="11"/>
  <c r="AT276" i="11"/>
  <c r="AU272" i="11"/>
  <c r="AV270" i="11"/>
  <c r="AT267" i="11"/>
  <c r="AV266" i="11"/>
  <c r="AT263" i="11"/>
  <c r="AU259" i="11"/>
  <c r="AV257" i="11"/>
  <c r="AT254" i="11"/>
  <c r="AU252" i="11"/>
  <c r="AV250" i="11"/>
  <c r="AT247" i="11"/>
  <c r="AU243" i="11"/>
  <c r="AV241" i="11"/>
  <c r="AT238" i="11"/>
  <c r="AU236" i="11"/>
  <c r="AV234" i="11"/>
  <c r="AT231" i="11"/>
  <c r="AU227" i="11"/>
  <c r="AV225" i="11"/>
  <c r="AT222" i="11"/>
  <c r="AU220" i="11"/>
  <c r="AV218" i="11"/>
  <c r="AT215" i="11"/>
  <c r="AT211" i="11"/>
  <c r="AU209" i="11"/>
  <c r="AV207" i="11"/>
  <c r="AT204" i="11"/>
  <c r="AU200" i="11"/>
  <c r="AT197" i="11"/>
  <c r="AU193" i="11"/>
  <c r="AV191" i="11"/>
  <c r="AT188" i="11"/>
  <c r="AU186" i="11"/>
  <c r="AV184" i="11"/>
  <c r="AT181" i="11"/>
  <c r="AU177" i="11"/>
  <c r="AV175" i="11"/>
  <c r="AT172" i="11"/>
  <c r="AU170" i="11"/>
  <c r="AV168" i="11"/>
  <c r="AT165" i="11"/>
  <c r="AU161" i="11"/>
  <c r="AV159" i="11"/>
  <c r="AT156" i="11"/>
  <c r="AU154" i="11"/>
  <c r="AV152" i="11"/>
  <c r="AT149" i="11"/>
  <c r="AU145" i="11"/>
  <c r="AT281" i="11"/>
  <c r="AU279" i="11"/>
  <c r="AV277" i="11"/>
  <c r="AT274" i="11"/>
  <c r="AU270" i="11"/>
  <c r="AV268" i="11"/>
  <c r="AU266" i="11"/>
  <c r="AV264" i="11"/>
  <c r="AT261" i="11"/>
  <c r="AU257" i="11"/>
  <c r="AV255" i="11"/>
  <c r="AT252" i="11"/>
  <c r="AU250" i="11"/>
  <c r="AV248" i="11"/>
  <c r="AT245" i="11"/>
  <c r="AU241" i="11"/>
  <c r="AV239" i="11"/>
  <c r="AT236" i="11"/>
  <c r="AU234" i="11"/>
  <c r="AV232" i="11"/>
  <c r="AT229" i="11"/>
  <c r="AU225" i="11"/>
  <c r="AV223" i="11"/>
  <c r="AT220" i="11"/>
  <c r="AU218" i="11"/>
  <c r="AV216" i="11"/>
  <c r="AT213" i="11"/>
  <c r="AT209" i="11"/>
  <c r="AU207" i="11"/>
  <c r="AV205" i="11"/>
  <c r="AT202" i="11"/>
  <c r="AV198" i="11"/>
  <c r="AT195" i="11"/>
  <c r="AU191" i="11"/>
  <c r="AV189" i="11"/>
  <c r="AV282" i="11"/>
  <c r="AT279" i="11"/>
  <c r="AU277" i="11"/>
  <c r="AV275" i="11"/>
  <c r="AT272" i="11"/>
  <c r="AU268" i="11"/>
  <c r="AT266" i="11"/>
  <c r="AU264" i="11"/>
  <c r="AV262" i="11"/>
  <c r="AT259" i="11"/>
  <c r="AU255" i="11"/>
  <c r="AV253" i="11"/>
  <c r="AT250" i="11"/>
  <c r="AU248" i="11"/>
  <c r="AV246" i="11"/>
  <c r="AT243" i="11"/>
  <c r="AU239" i="11"/>
  <c r="AV237" i="11"/>
  <c r="AT234" i="11"/>
  <c r="AU232" i="11"/>
  <c r="AV230" i="11"/>
  <c r="AT227" i="11"/>
  <c r="AU223" i="11"/>
  <c r="AV221" i="11"/>
  <c r="AT218" i="11"/>
  <c r="AU216" i="11"/>
  <c r="AV214" i="11"/>
  <c r="AV210" i="11"/>
  <c r="AT207" i="11"/>
  <c r="AU205" i="11"/>
  <c r="AV203" i="11"/>
  <c r="AT200" i="11"/>
  <c r="AU198" i="11"/>
  <c r="AV196" i="11"/>
  <c r="AT193" i="11"/>
  <c r="AU189" i="11"/>
  <c r="AV187" i="11"/>
  <c r="AT184" i="11"/>
  <c r="AU182" i="11"/>
  <c r="AV180" i="11"/>
  <c r="AT177" i="11"/>
  <c r="AU173" i="11"/>
  <c r="AV171" i="11"/>
  <c r="AT168" i="11"/>
  <c r="AU166" i="11"/>
  <c r="AV164" i="11"/>
  <c r="AT161" i="11"/>
  <c r="AU157" i="11"/>
  <c r="AV155" i="11"/>
  <c r="AT152" i="11"/>
  <c r="AU150" i="11"/>
  <c r="AV148" i="11"/>
  <c r="AT145" i="11"/>
  <c r="AU282" i="11"/>
  <c r="AV280" i="11"/>
  <c r="AT277" i="11"/>
  <c r="AU275" i="11"/>
  <c r="AV273" i="11"/>
  <c r="AT270" i="11"/>
  <c r="AT264" i="11"/>
  <c r="AU262" i="11"/>
  <c r="AV260" i="11"/>
  <c r="AT257" i="11"/>
  <c r="AU253" i="11"/>
  <c r="AV251" i="11"/>
  <c r="AT248" i="11"/>
  <c r="AU246" i="11"/>
  <c r="AV244" i="11"/>
  <c r="AT241" i="11"/>
  <c r="AU237" i="11"/>
  <c r="AV235" i="11"/>
  <c r="AT232" i="11"/>
  <c r="AU230" i="11"/>
  <c r="AV228" i="11"/>
  <c r="AT225" i="11"/>
  <c r="AU221" i="11"/>
  <c r="AV219" i="11"/>
  <c r="AT216" i="11"/>
  <c r="AU214" i="11"/>
  <c r="AV212" i="11"/>
  <c r="AU210" i="11"/>
  <c r="AV208" i="11"/>
  <c r="AT205" i="11"/>
  <c r="AU203" i="11"/>
  <c r="AV201" i="11"/>
  <c r="AT198" i="11"/>
  <c r="AU196" i="11"/>
  <c r="AV194" i="11"/>
  <c r="AT191" i="11"/>
  <c r="AU187" i="11"/>
  <c r="AV185" i="11"/>
  <c r="AT182" i="11"/>
  <c r="AU180" i="11"/>
  <c r="AV178" i="11"/>
  <c r="AT175" i="11"/>
  <c r="AU171" i="11"/>
  <c r="AV169" i="11"/>
  <c r="AT166" i="11"/>
  <c r="AU164" i="11"/>
  <c r="AV162" i="11"/>
  <c r="AT159" i="11"/>
  <c r="AU155" i="11"/>
  <c r="AV153" i="11"/>
  <c r="AT150" i="11"/>
  <c r="AU148" i="11"/>
  <c r="AV146" i="11"/>
  <c r="AT268" i="11"/>
  <c r="AV242" i="11"/>
  <c r="AU228" i="11"/>
  <c r="AT214" i="11"/>
  <c r="AV199" i="11"/>
  <c r="AU194" i="11"/>
  <c r="AU184" i="11"/>
  <c r="AT170" i="11"/>
  <c r="AT163" i="11"/>
  <c r="AT142" i="11"/>
  <c r="AU280" i="11"/>
  <c r="AT255" i="11"/>
  <c r="AV226" i="11"/>
  <c r="AU212" i="11"/>
  <c r="AV192" i="11"/>
  <c r="AV183" i="11"/>
  <c r="AV176" i="11"/>
  <c r="AU169" i="11"/>
  <c r="AU162" i="11"/>
  <c r="AT148" i="11"/>
  <c r="AV143" i="11"/>
  <c r="AV278" i="11"/>
  <c r="AT239" i="11"/>
  <c r="AV182" i="11"/>
  <c r="AU175" i="11"/>
  <c r="AU168" i="11"/>
  <c r="AT154" i="11"/>
  <c r="AT147" i="11"/>
  <c r="AU143" i="11"/>
  <c r="AV265" i="11"/>
  <c r="AU251" i="11"/>
  <c r="AT223" i="11"/>
  <c r="AU208" i="11"/>
  <c r="AT189" i="11"/>
  <c r="AV167" i="11"/>
  <c r="AV160" i="11"/>
  <c r="AU153" i="11"/>
  <c r="AU146" i="11"/>
  <c r="AT275" i="11"/>
  <c r="AV249" i="11"/>
  <c r="AU235" i="11"/>
  <c r="AV206" i="11"/>
  <c r="AV173" i="11"/>
  <c r="AV166" i="11"/>
  <c r="AU159" i="11"/>
  <c r="AU152" i="11"/>
  <c r="AT143" i="11"/>
  <c r="AU273" i="11"/>
  <c r="AT262" i="11"/>
  <c r="AV233" i="11"/>
  <c r="AU219" i="11"/>
  <c r="AT180" i="11"/>
  <c r="AT173" i="11"/>
  <c r="AV151" i="11"/>
  <c r="AV144" i="11"/>
  <c r="AV271" i="11"/>
  <c r="AU260" i="11"/>
  <c r="AT246" i="11"/>
  <c r="AV217" i="11"/>
  <c r="AT203" i="11"/>
  <c r="AT186" i="11"/>
  <c r="AT179" i="11"/>
  <c r="AV157" i="11"/>
  <c r="AV150" i="11"/>
  <c r="AU144" i="11"/>
  <c r="AV142" i="11"/>
  <c r="AU178" i="11"/>
  <c r="AV258" i="11"/>
  <c r="AU244" i="11"/>
  <c r="AT164" i="11"/>
  <c r="AT230" i="11"/>
  <c r="AT157" i="11"/>
  <c r="AU201" i="11"/>
  <c r="AT144" i="11"/>
  <c r="AT196" i="11"/>
  <c r="AU142" i="11"/>
  <c r="AU185" i="11"/>
  <c r="AS139" i="11"/>
  <c r="AV141" i="11"/>
  <c r="AT141" i="11"/>
  <c r="AU140" i="11"/>
  <c r="AT139" i="11"/>
  <c r="AV139" i="11"/>
  <c r="AU141" i="11"/>
  <c r="AU139" i="11"/>
  <c r="AT140" i="11"/>
  <c r="AV140" i="11"/>
  <c r="AX130" i="11" l="1"/>
  <c r="BB130" i="11" s="1"/>
  <c r="AX131" i="11"/>
  <c r="BB131" i="11" s="1"/>
  <c r="AX209" i="11"/>
  <c r="BB209" i="11" s="1"/>
  <c r="AX151" i="11"/>
  <c r="BB151" i="11" s="1"/>
  <c r="AX174" i="11"/>
  <c r="BB174" i="11" s="1"/>
  <c r="AX271" i="11"/>
  <c r="BB271" i="11" s="1"/>
  <c r="AX195" i="11"/>
  <c r="BB195" i="11" s="1"/>
  <c r="AX172" i="11"/>
  <c r="BB172" i="11" s="1"/>
  <c r="AX236" i="11"/>
  <c r="BB236" i="11" s="1"/>
  <c r="AX276" i="11"/>
  <c r="BB276" i="11" s="1"/>
  <c r="AX250" i="11"/>
  <c r="BB250" i="11" s="1"/>
  <c r="AX158" i="11"/>
  <c r="BB158" i="11" s="1"/>
  <c r="AX258" i="11"/>
  <c r="BB258" i="11" s="1"/>
  <c r="AX281" i="11"/>
  <c r="BB281" i="11" s="1"/>
  <c r="AX183" i="11"/>
  <c r="BB183" i="11" s="1"/>
  <c r="AX217" i="11"/>
  <c r="BB217" i="11" s="1"/>
  <c r="AX278" i="11"/>
  <c r="BB278" i="11" s="1"/>
  <c r="AX267" i="11"/>
  <c r="BB267" i="11" s="1"/>
  <c r="AX179" i="11"/>
  <c r="BB179" i="11" s="1"/>
  <c r="AX252" i="11"/>
  <c r="BB252" i="11" s="1"/>
  <c r="AX242" i="11"/>
  <c r="BB242" i="11" s="1"/>
  <c r="AX207" i="11"/>
  <c r="BB207" i="11" s="1"/>
  <c r="AX229" i="11"/>
  <c r="BB229" i="11" s="1"/>
  <c r="AX177" i="11"/>
  <c r="BB177" i="11" s="1"/>
  <c r="AX231" i="11"/>
  <c r="BB231" i="11" s="1"/>
  <c r="AX157" i="11"/>
  <c r="BB157" i="11" s="1"/>
  <c r="AX255" i="11"/>
  <c r="BB255" i="11" s="1"/>
  <c r="AX154" i="11"/>
  <c r="BB154" i="11" s="1"/>
  <c r="AX214" i="11"/>
  <c r="BB214" i="11" s="1"/>
  <c r="AX198" i="11"/>
  <c r="BB198" i="11" s="1"/>
  <c r="AX149" i="11"/>
  <c r="BB149" i="11" s="1"/>
  <c r="AX204" i="11"/>
  <c r="BB204" i="11" s="1"/>
  <c r="AX166" i="11"/>
  <c r="BB166" i="11" s="1"/>
  <c r="AX264" i="11"/>
  <c r="BB264" i="11" s="1"/>
  <c r="AX238" i="11"/>
  <c r="BB238" i="11" s="1"/>
  <c r="AX240" i="11"/>
  <c r="BB240" i="11" s="1"/>
  <c r="AX140" i="11"/>
  <c r="BB140" i="11" s="1"/>
  <c r="AX275" i="11"/>
  <c r="BB275" i="11" s="1"/>
  <c r="AX269" i="11"/>
  <c r="BB269" i="11" s="1"/>
  <c r="AX266" i="11"/>
  <c r="BB266" i="11" s="1"/>
  <c r="AX189" i="11"/>
  <c r="BB189" i="11" s="1"/>
  <c r="AX176" i="11"/>
  <c r="BB176" i="11" s="1"/>
  <c r="AX261" i="11"/>
  <c r="BB261" i="11" s="1"/>
  <c r="AX145" i="11"/>
  <c r="BB145" i="11" s="1"/>
  <c r="AX200" i="11"/>
  <c r="BB200" i="11" s="1"/>
  <c r="AX243" i="11"/>
  <c r="BB243" i="11" s="1"/>
  <c r="AX263" i="11"/>
  <c r="BB263" i="11" s="1"/>
  <c r="AX147" i="11"/>
  <c r="BB147" i="11" s="1"/>
  <c r="AX160" i="11"/>
  <c r="BB160" i="11" s="1"/>
  <c r="AX202" i="11"/>
  <c r="BB202" i="11" s="1"/>
  <c r="AX148" i="11"/>
  <c r="BB148" i="11" s="1"/>
  <c r="AX193" i="11"/>
  <c r="BB193" i="11" s="1"/>
  <c r="AX227" i="11"/>
  <c r="BB227" i="11" s="1"/>
  <c r="AX247" i="11"/>
  <c r="BB247" i="11" s="1"/>
  <c r="AX143" i="11"/>
  <c r="BB143" i="11" s="1"/>
  <c r="AX192" i="11"/>
  <c r="BB192" i="11" s="1"/>
  <c r="AX173" i="11"/>
  <c r="BB173" i="11" s="1"/>
  <c r="AX268" i="11"/>
  <c r="BB268" i="11" s="1"/>
  <c r="AX213" i="11"/>
  <c r="BB213" i="11" s="1"/>
  <c r="AX274" i="11"/>
  <c r="BB274" i="11" s="1"/>
  <c r="AX161" i="11"/>
  <c r="BB161" i="11" s="1"/>
  <c r="AX259" i="11"/>
  <c r="BB259" i="11" s="1"/>
  <c r="AX215" i="11"/>
  <c r="BB215" i="11" s="1"/>
  <c r="AX230" i="11"/>
  <c r="BB230" i="11" s="1"/>
  <c r="AX224" i="11"/>
  <c r="BB224" i="11" s="1"/>
  <c r="AX178" i="11"/>
  <c r="BB178" i="11" s="1"/>
  <c r="AX212" i="11"/>
  <c r="BB212" i="11" s="1"/>
  <c r="AX273" i="11"/>
  <c r="BB273" i="11" s="1"/>
  <c r="AX191" i="11"/>
  <c r="BB191" i="11" s="1"/>
  <c r="AX205" i="11"/>
  <c r="BB205" i="11" s="1"/>
  <c r="AX225" i="11"/>
  <c r="BB225" i="11" s="1"/>
  <c r="AX165" i="11"/>
  <c r="BB165" i="11" s="1"/>
  <c r="AX175" i="11"/>
  <c r="BB175" i="11" s="1"/>
  <c r="AX188" i="11"/>
  <c r="BB188" i="11" s="1"/>
  <c r="AX222" i="11"/>
  <c r="BB222" i="11" s="1"/>
  <c r="AX139" i="11"/>
  <c r="BB139" i="11" s="1"/>
  <c r="AX184" i="11"/>
  <c r="BB184" i="11" s="1"/>
  <c r="AX256" i="11"/>
  <c r="BB256" i="11" s="1"/>
  <c r="AX237" i="11"/>
  <c r="BB237" i="11" s="1"/>
  <c r="AX219" i="11"/>
  <c r="BB219" i="11" s="1"/>
  <c r="AX280" i="11"/>
  <c r="BB280" i="11" s="1"/>
  <c r="AX162" i="11"/>
  <c r="BB162" i="11" s="1"/>
  <c r="AX260" i="11"/>
  <c r="BB260" i="11" s="1"/>
  <c r="AX168" i="11"/>
  <c r="BB168" i="11" s="1"/>
  <c r="AX185" i="11"/>
  <c r="BB185" i="11" s="1"/>
  <c r="AX187" i="11"/>
  <c r="BB187" i="11" s="1"/>
  <c r="AX262" i="11"/>
  <c r="BB262" i="11" s="1"/>
  <c r="AX199" i="11"/>
  <c r="BB199" i="11" s="1"/>
  <c r="AX146" i="11"/>
  <c r="BB146" i="11" s="1"/>
  <c r="AX201" i="11"/>
  <c r="BB201" i="11" s="1"/>
  <c r="AX244" i="11"/>
  <c r="BB244" i="11" s="1"/>
  <c r="AX141" i="11"/>
  <c r="BB141" i="11" s="1"/>
  <c r="AX159" i="11"/>
  <c r="BB159" i="11" s="1"/>
  <c r="AX152" i="11"/>
  <c r="BB152" i="11" s="1"/>
  <c r="AX169" i="11"/>
  <c r="BB169" i="11" s="1"/>
  <c r="AX171" i="11"/>
  <c r="BB171" i="11" s="1"/>
  <c r="AX142" i="11"/>
  <c r="BB142" i="11" s="1"/>
  <c r="AX257" i="11"/>
  <c r="BB257" i="11" s="1"/>
  <c r="AX251" i="11"/>
  <c r="BB251" i="11" s="1"/>
  <c r="AX194" i="11"/>
  <c r="BB194" i="11" s="1"/>
  <c r="AX216" i="11"/>
  <c r="BB216" i="11" s="1"/>
  <c r="AX277" i="11"/>
  <c r="BB277" i="11" s="1"/>
  <c r="AX156" i="11"/>
  <c r="BB156" i="11" s="1"/>
  <c r="AX211" i="11"/>
  <c r="BB211" i="11" s="1"/>
  <c r="AX254" i="11"/>
  <c r="BB254" i="11" s="1"/>
  <c r="AX153" i="11"/>
  <c r="BB153" i="11" s="1"/>
  <c r="AX208" i="11"/>
  <c r="BB208" i="11" s="1"/>
  <c r="AX155" i="11"/>
  <c r="BB155" i="11" s="1"/>
  <c r="AX210" i="11"/>
  <c r="BB210" i="11" s="1"/>
  <c r="AX253" i="11"/>
  <c r="BB253" i="11" s="1"/>
  <c r="AX283" i="11" l="1"/>
  <c r="BB283" i="11" s="1"/>
  <c r="AX186" i="11"/>
  <c r="BB186" i="11" s="1"/>
  <c r="AX246" i="11"/>
  <c r="AX234" i="11"/>
  <c r="BB234" i="11" s="1"/>
  <c r="AX245" i="11"/>
  <c r="BB245" i="11" s="1"/>
  <c r="AX190" i="11"/>
  <c r="AX218" i="11"/>
  <c r="BB218" i="11" s="1"/>
  <c r="AX272" i="11"/>
  <c r="BB272" i="11" s="1"/>
  <c r="AX282" i="11"/>
  <c r="BB282" i="11" s="1"/>
  <c r="AX220" i="11"/>
  <c r="BB220" i="11" s="1"/>
  <c r="AX249" i="11"/>
  <c r="AX226" i="11"/>
  <c r="AX221" i="11"/>
  <c r="BB221" i="11" s="1"/>
  <c r="AX232" i="11"/>
  <c r="AX270" i="11"/>
  <c r="AX180" i="11"/>
  <c r="AX248" i="11"/>
  <c r="AX150" i="11"/>
  <c r="AX233" i="11"/>
  <c r="BB233" i="11" s="1"/>
  <c r="AX163" i="11"/>
  <c r="AX170" i="11"/>
  <c r="AX223" i="11"/>
  <c r="BB223" i="11" s="1"/>
  <c r="AX235" i="11"/>
  <c r="AX239" i="11"/>
  <c r="BB239" i="11" s="1"/>
  <c r="AX182" i="11"/>
  <c r="AX196" i="11"/>
  <c r="AX206" i="11"/>
  <c r="AX144" i="11"/>
  <c r="BB144" i="11" s="1"/>
  <c r="AX203" i="11"/>
  <c r="BB203" i="11" s="1"/>
  <c r="AX197" i="11"/>
  <c r="AX279" i="11"/>
  <c r="AX228" i="11"/>
  <c r="AX164" i="11"/>
  <c r="AX181" i="11"/>
  <c r="BB181" i="11" s="1"/>
  <c r="AX241" i="11"/>
  <c r="AX167" i="11"/>
  <c r="BB167" i="11" s="1"/>
  <c r="AX265" i="11"/>
  <c r="BB265" i="11" s="1"/>
  <c r="AY130" i="11"/>
  <c r="AY131" i="11"/>
  <c r="AY151" i="11"/>
  <c r="AY209" i="11"/>
  <c r="AY172" i="11"/>
  <c r="AY229" i="11"/>
  <c r="BD229" i="11" s="1"/>
  <c r="AY278" i="11"/>
  <c r="AY238" i="11"/>
  <c r="AY177" i="11"/>
  <c r="BD177" i="11" s="1"/>
  <c r="AY179" i="11"/>
  <c r="AY263" i="11"/>
  <c r="AY198" i="11"/>
  <c r="AY207" i="11"/>
  <c r="AY267" i="11"/>
  <c r="BD267" i="11" s="1"/>
  <c r="AY261" i="11"/>
  <c r="AY281" i="11"/>
  <c r="AY174" i="11"/>
  <c r="BD174" i="11" s="1"/>
  <c r="AY258" i="11"/>
  <c r="AY276" i="11"/>
  <c r="AY242" i="11"/>
  <c r="AY259" i="11"/>
  <c r="BD259" i="11" s="1"/>
  <c r="AY183" i="11"/>
  <c r="AY231" i="11"/>
  <c r="AY236" i="11"/>
  <c r="AY217" i="11"/>
  <c r="AY158" i="11"/>
  <c r="AY195" i="11"/>
  <c r="AY271" i="11"/>
  <c r="AY149" i="11"/>
  <c r="AY252" i="11"/>
  <c r="AY250" i="11"/>
  <c r="AY156" i="11"/>
  <c r="AY273" i="11"/>
  <c r="AY268" i="11"/>
  <c r="AY185" i="11"/>
  <c r="AY266" i="11"/>
  <c r="AY139" i="11"/>
  <c r="AY152" i="11"/>
  <c r="AY212" i="11"/>
  <c r="AY157" i="11"/>
  <c r="AY178" i="11"/>
  <c r="AY202" i="11"/>
  <c r="AY204" i="11"/>
  <c r="BD204" i="11" s="1"/>
  <c r="AY171" i="11"/>
  <c r="AY184" i="11"/>
  <c r="AY216" i="11"/>
  <c r="AY159" i="11"/>
  <c r="AY251" i="11"/>
  <c r="AY201" i="11"/>
  <c r="AY188" i="11"/>
  <c r="BD188" i="11" s="1"/>
  <c r="AY192" i="11"/>
  <c r="AY240" i="11"/>
  <c r="AY260" i="11"/>
  <c r="AY193" i="11"/>
  <c r="AY210" i="11"/>
  <c r="AY194" i="11"/>
  <c r="AY244" i="11"/>
  <c r="AY155" i="11"/>
  <c r="AY208" i="11"/>
  <c r="AY146" i="11"/>
  <c r="AY143" i="11"/>
  <c r="AY147" i="11"/>
  <c r="AY141" i="11"/>
  <c r="AY186" i="11" l="1"/>
  <c r="AY164" i="11"/>
  <c r="BB164" i="11"/>
  <c r="AY226" i="11"/>
  <c r="BB226" i="11"/>
  <c r="BD226" i="11" s="1"/>
  <c r="AY270" i="11"/>
  <c r="BB270" i="11"/>
  <c r="BD270" i="11" s="1"/>
  <c r="AY206" i="11"/>
  <c r="BB206" i="11"/>
  <c r="BD206" i="11" s="1"/>
  <c r="AY190" i="11"/>
  <c r="BB190" i="11"/>
  <c r="AY228" i="11"/>
  <c r="BB228" i="11"/>
  <c r="AY232" i="11"/>
  <c r="BB232" i="11"/>
  <c r="AY249" i="11"/>
  <c r="BB249" i="11"/>
  <c r="AY170" i="11"/>
  <c r="BB170" i="11"/>
  <c r="AY279" i="11"/>
  <c r="BB279" i="11"/>
  <c r="BD279" i="11" s="1"/>
  <c r="AY235" i="11"/>
  <c r="BB235" i="11"/>
  <c r="BD235" i="11" s="1"/>
  <c r="AY163" i="11"/>
  <c r="BB163" i="11"/>
  <c r="AY180" i="11"/>
  <c r="BB180" i="11"/>
  <c r="AY197" i="11"/>
  <c r="BB197" i="11"/>
  <c r="AY196" i="11"/>
  <c r="BB196" i="11"/>
  <c r="AY241" i="11"/>
  <c r="BB241" i="11"/>
  <c r="AY246" i="11"/>
  <c r="BB246" i="11"/>
  <c r="AY248" i="11"/>
  <c r="BB248" i="11"/>
  <c r="AY182" i="11"/>
  <c r="BB182" i="11"/>
  <c r="AY150" i="11"/>
  <c r="BB150" i="11"/>
  <c r="BD172" i="11"/>
  <c r="BD240" i="11"/>
  <c r="BD242" i="11"/>
  <c r="AY272" i="11"/>
  <c r="BD272" i="11" s="1"/>
  <c r="AY265" i="11"/>
  <c r="BD265" i="11" s="1"/>
  <c r="BD156" i="11"/>
  <c r="AY203" i="11"/>
  <c r="BD203" i="11" s="1"/>
  <c r="BD210" i="11"/>
  <c r="BD238" i="11"/>
  <c r="BD276" i="11"/>
  <c r="BD266" i="11"/>
  <c r="BD244" i="11"/>
  <c r="AY167" i="11"/>
  <c r="BD167" i="11" s="1"/>
  <c r="BD149" i="11"/>
  <c r="BD185" i="11"/>
  <c r="BD192" i="11"/>
  <c r="BD202" i="11"/>
  <c r="BD163" i="11"/>
  <c r="BD216" i="11"/>
  <c r="BD217" i="11"/>
  <c r="AY239" i="11"/>
  <c r="BD239" i="11" s="1"/>
  <c r="BD260" i="11"/>
  <c r="BD183" i="11"/>
  <c r="BD198" i="11"/>
  <c r="BD251" i="11"/>
  <c r="BD271" i="11"/>
  <c r="AY233" i="11"/>
  <c r="BD233" i="11" s="1"/>
  <c r="BD179" i="11"/>
  <c r="BD147" i="11"/>
  <c r="BD155" i="11"/>
  <c r="BD157" i="11"/>
  <c r="BD159" i="11"/>
  <c r="BD212" i="11"/>
  <c r="BD250" i="11"/>
  <c r="AY144" i="11"/>
  <c r="BD144" i="11" s="1"/>
  <c r="BD252" i="11"/>
  <c r="AY221" i="11"/>
  <c r="BD221" i="11" s="1"/>
  <c r="BD248" i="11"/>
  <c r="BD258" i="11"/>
  <c r="BD193" i="11"/>
  <c r="BD201" i="11"/>
  <c r="BD195" i="11"/>
  <c r="BD207" i="11"/>
  <c r="AY181" i="11"/>
  <c r="BD181" i="11" s="1"/>
  <c r="BD208" i="11"/>
  <c r="AY234" i="11"/>
  <c r="BD234" i="11" s="1"/>
  <c r="BD178" i="11"/>
  <c r="BD184" i="11"/>
  <c r="BD171" i="11"/>
  <c r="BD141" i="11"/>
  <c r="BD146" i="11"/>
  <c r="BD268" i="11"/>
  <c r="AY223" i="11"/>
  <c r="BD223" i="11" s="1"/>
  <c r="AY282" i="11"/>
  <c r="BD282" i="11" s="1"/>
  <c r="BD263" i="11"/>
  <c r="BD131" i="11"/>
  <c r="BD186" i="11"/>
  <c r="AY218" i="11"/>
  <c r="BD218" i="11" s="1"/>
  <c r="BD194" i="11"/>
  <c r="AY245" i="11"/>
  <c r="BD245" i="11" s="1"/>
  <c r="BD273" i="11"/>
  <c r="BD261" i="11"/>
  <c r="BD158" i="11"/>
  <c r="BD236" i="11"/>
  <c r="BD281" i="11"/>
  <c r="BD152" i="11"/>
  <c r="BD278" i="11"/>
  <c r="AY220" i="11"/>
  <c r="BD220" i="11" s="1"/>
  <c r="BD143" i="11"/>
  <c r="BD139" i="11"/>
  <c r="BD231" i="11"/>
  <c r="BD209" i="11"/>
  <c r="BD151" i="11"/>
  <c r="BD130" i="11"/>
  <c r="AY214" i="11"/>
  <c r="BD214" i="11" s="1"/>
  <c r="AY173" i="11"/>
  <c r="BD173" i="11" s="1"/>
  <c r="AY175" i="11"/>
  <c r="BD175" i="11" s="1"/>
  <c r="AY140" i="11"/>
  <c r="BD140" i="11" s="1"/>
  <c r="AY200" i="11"/>
  <c r="BD200" i="11" s="1"/>
  <c r="AY153" i="11"/>
  <c r="BD153" i="11" s="1"/>
  <c r="AY256" i="11"/>
  <c r="BD256" i="11" s="1"/>
  <c r="AY254" i="11"/>
  <c r="BD254" i="11" s="1"/>
  <c r="AY283" i="11"/>
  <c r="BD283" i="11" s="1"/>
  <c r="AY224" i="11"/>
  <c r="BD224" i="11" s="1"/>
  <c r="AY145" i="11"/>
  <c r="BD145" i="11" s="1"/>
  <c r="AY280" i="11"/>
  <c r="BD280" i="11" s="1"/>
  <c r="AY243" i="11"/>
  <c r="BD243" i="11" s="1"/>
  <c r="AY274" i="11"/>
  <c r="BD274" i="11" s="1"/>
  <c r="AY230" i="11"/>
  <c r="BD230" i="11" s="1"/>
  <c r="AY277" i="11"/>
  <c r="BD277" i="11" s="1"/>
  <c r="AY222" i="11"/>
  <c r="BD222" i="11" s="1"/>
  <c r="AY237" i="11"/>
  <c r="BD237" i="11" s="1"/>
  <c r="AY275" i="11"/>
  <c r="BD275" i="11" s="1"/>
  <c r="AY148" i="11"/>
  <c r="BD148" i="11" s="1"/>
  <c r="AY255" i="11"/>
  <c r="BD255" i="11" s="1"/>
  <c r="AY247" i="11"/>
  <c r="BD247" i="11" s="1"/>
  <c r="AY191" i="11"/>
  <c r="BD191" i="11" s="1"/>
  <c r="AY264" i="11"/>
  <c r="BD264" i="11" s="1"/>
  <c r="AY257" i="11"/>
  <c r="BD257" i="11" s="1"/>
  <c r="AY225" i="11"/>
  <c r="BD225" i="11" s="1"/>
  <c r="AY142" i="11"/>
  <c r="BD142" i="11" s="1"/>
  <c r="AY199" i="11"/>
  <c r="BD199" i="11" s="1"/>
  <c r="AY253" i="11"/>
  <c r="BD253" i="11" s="1"/>
  <c r="AY213" i="11"/>
  <c r="BD213" i="11" s="1"/>
  <c r="AY189" i="11"/>
  <c r="BD189" i="11" s="1"/>
  <c r="AY219" i="11"/>
  <c r="BD219" i="11" s="1"/>
  <c r="AY168" i="11"/>
  <c r="BD168" i="11" s="1"/>
  <c r="AY154" i="11"/>
  <c r="BD154" i="11" s="1"/>
  <c r="AY211" i="11"/>
  <c r="BD211" i="11" s="1"/>
  <c r="AY262" i="11"/>
  <c r="BD262" i="11" s="1"/>
  <c r="AY165" i="11"/>
  <c r="BD165" i="11" s="1"/>
  <c r="AY161" i="11"/>
  <c r="BD161" i="11" s="1"/>
  <c r="AY205" i="11"/>
  <c r="BD205" i="11" s="1"/>
  <c r="AY176" i="11"/>
  <c r="BD176" i="11" s="1"/>
  <c r="AY162" i="11"/>
  <c r="BD162" i="11" s="1"/>
  <c r="AY187" i="11"/>
  <c r="BD187" i="11" s="1"/>
  <c r="AY166" i="11"/>
  <c r="BD166" i="11" s="1"/>
  <c r="AY227" i="11"/>
  <c r="BD227" i="11" s="1"/>
  <c r="AY160" i="11"/>
  <c r="BD160" i="11" s="1"/>
  <c r="AY215" i="11"/>
  <c r="BD215" i="11" s="1"/>
  <c r="AY169" i="11"/>
  <c r="BD169" i="11" s="1"/>
  <c r="AY269" i="11"/>
  <c r="BD269" i="11" s="1"/>
  <c r="BD246" i="11" l="1"/>
  <c r="BD170" i="11"/>
  <c r="BD164" i="11"/>
  <c r="BD180" i="11"/>
  <c r="BD190" i="11"/>
  <c r="BD182" i="11"/>
  <c r="BD197" i="11"/>
  <c r="BD196" i="11"/>
  <c r="BD232" i="11"/>
  <c r="BD228" i="11"/>
  <c r="BD249" i="11"/>
  <c r="BD241" i="11"/>
  <c r="BD150" i="11"/>
  <c r="F7" i="12"/>
  <c r="F121" i="12" l="1"/>
  <c r="F117" i="12"/>
  <c r="F113" i="12"/>
  <c r="F109" i="12"/>
  <c r="F105" i="12"/>
  <c r="F101" i="12"/>
  <c r="F97" i="12"/>
  <c r="F93" i="12"/>
  <c r="F89" i="12"/>
  <c r="F85" i="12"/>
  <c r="F81" i="12"/>
  <c r="F77" i="12"/>
  <c r="F73" i="12"/>
  <c r="F69" i="12"/>
  <c r="F65" i="12"/>
  <c r="F61" i="12"/>
  <c r="F55" i="12"/>
  <c r="F51" i="12"/>
  <c r="F46" i="12"/>
  <c r="F42" i="12"/>
  <c r="F38" i="12"/>
  <c r="F30" i="12"/>
  <c r="F26" i="12"/>
  <c r="F22" i="12"/>
  <c r="F18" i="12"/>
  <c r="F14" i="12"/>
  <c r="F10" i="12"/>
  <c r="F123" i="12"/>
  <c r="F120" i="12"/>
  <c r="F116" i="12"/>
  <c r="F112" i="12"/>
  <c r="F108" i="12"/>
  <c r="F104" i="12"/>
  <c r="F100" i="12"/>
  <c r="F96" i="12"/>
  <c r="F92" i="12"/>
  <c r="F88" i="12"/>
  <c r="F84" i="12"/>
  <c r="F80" i="12"/>
  <c r="F76" i="12"/>
  <c r="F72" i="12"/>
  <c r="F68" i="12"/>
  <c r="F64" i="12"/>
  <c r="F60" i="12"/>
  <c r="F58" i="12"/>
  <c r="F54" i="12"/>
  <c r="F50" i="12"/>
  <c r="F41" i="12"/>
  <c r="F37" i="12"/>
  <c r="F33" i="12"/>
  <c r="F29" i="12"/>
  <c r="F25" i="12"/>
  <c r="F21" i="12"/>
  <c r="F17" i="12"/>
  <c r="F13" i="12"/>
  <c r="F9" i="12"/>
  <c r="F122" i="12"/>
  <c r="F119" i="12"/>
  <c r="F115" i="12"/>
  <c r="F111" i="12"/>
  <c r="F107" i="12"/>
  <c r="F103" i="12"/>
  <c r="F99" i="12"/>
  <c r="F95" i="12"/>
  <c r="F91" i="12"/>
  <c r="F87" i="12"/>
  <c r="F83" i="12"/>
  <c r="F79" i="12"/>
  <c r="F75" i="12"/>
  <c r="F71" i="12"/>
  <c r="F67" i="12"/>
  <c r="F63" i="12"/>
  <c r="F59" i="12"/>
  <c r="F57" i="12"/>
  <c r="F53" i="12"/>
  <c r="F49" i="12"/>
  <c r="F44" i="12"/>
  <c r="F40" i="12"/>
  <c r="F36" i="12"/>
  <c r="F32" i="12"/>
  <c r="F28" i="12"/>
  <c r="F24" i="12"/>
  <c r="F20" i="12"/>
  <c r="F16" i="12"/>
  <c r="F12" i="12"/>
  <c r="F8" i="12"/>
  <c r="F118" i="12"/>
  <c r="F114" i="12"/>
  <c r="F110" i="12"/>
  <c r="F106" i="12"/>
  <c r="F102" i="12"/>
  <c r="F98" i="12"/>
  <c r="F94" i="12"/>
  <c r="F90" i="12"/>
  <c r="F86" i="12"/>
  <c r="F82" i="12"/>
  <c r="F78" i="12"/>
  <c r="F74" i="12"/>
  <c r="F66" i="12"/>
  <c r="F62" i="12"/>
  <c r="F56" i="12"/>
  <c r="F52" i="12"/>
  <c r="F48" i="12"/>
  <c r="F47" i="12"/>
  <c r="F43" i="12"/>
  <c r="F39" i="12"/>
  <c r="F35" i="12"/>
  <c r="F31" i="12"/>
  <c r="F27" i="12"/>
  <c r="F23" i="12"/>
  <c r="F19" i="12"/>
  <c r="F15" i="12"/>
  <c r="F11" i="12"/>
  <c r="F6" i="12"/>
  <c r="F5" i="12"/>
  <c r="F4" i="12" l="1"/>
  <c r="F275" i="12" s="1"/>
  <c r="F34" i="12"/>
  <c r="F45" i="12"/>
  <c r="F70" i="12"/>
  <c r="H3" i="12" l="1"/>
  <c r="I87" i="11" l="1"/>
  <c r="J87" i="11"/>
  <c r="K87" i="11"/>
  <c r="L87" i="11"/>
  <c r="R87" i="11" s="1"/>
  <c r="AZ87" i="11" l="1"/>
  <c r="BA87" i="11" s="1"/>
  <c r="P87" i="11"/>
  <c r="Q87" i="11"/>
  <c r="O87" i="11"/>
  <c r="Y87" i="11" l="1"/>
  <c r="T97" i="11" l="1"/>
  <c r="T99" i="11"/>
  <c r="U99" i="11"/>
  <c r="U97" i="11"/>
  <c r="U98" i="11"/>
  <c r="V99" i="11"/>
  <c r="V98" i="11"/>
  <c r="V97" i="11"/>
  <c r="W99" i="11"/>
  <c r="W98" i="11"/>
  <c r="U90" i="11"/>
  <c r="U91" i="11"/>
  <c r="U96" i="11"/>
  <c r="W90" i="11"/>
  <c r="W91" i="11"/>
  <c r="W96" i="11"/>
  <c r="V90" i="11"/>
  <c r="V91" i="11"/>
  <c r="V96" i="11"/>
  <c r="V135" i="11"/>
  <c r="V137" i="11"/>
  <c r="V136" i="11"/>
  <c r="V138" i="11"/>
  <c r="V134" i="11"/>
  <c r="U134" i="11"/>
  <c r="U135" i="11"/>
  <c r="U136" i="11"/>
  <c r="U137" i="11"/>
  <c r="U138" i="11"/>
  <c r="W137" i="11"/>
  <c r="W136" i="11"/>
  <c r="W138" i="11"/>
  <c r="W134" i="11"/>
  <c r="W135" i="11"/>
  <c r="AC136" i="11"/>
  <c r="U132" i="11"/>
  <c r="U133" i="11"/>
  <c r="V133" i="11"/>
  <c r="V132" i="11"/>
  <c r="W133" i="11"/>
  <c r="W132" i="11"/>
  <c r="T81" i="11"/>
  <c r="U69" i="11"/>
  <c r="U80" i="11"/>
  <c r="U129" i="11"/>
  <c r="U125" i="11"/>
  <c r="U121" i="11"/>
  <c r="U117" i="11"/>
  <c r="U114" i="11"/>
  <c r="U110" i="11"/>
  <c r="U106" i="11"/>
  <c r="U102" i="11"/>
  <c r="U94" i="11"/>
  <c r="U88" i="11"/>
  <c r="U84" i="11"/>
  <c r="U82" i="11"/>
  <c r="U116" i="11"/>
  <c r="U101" i="11"/>
  <c r="U63" i="11"/>
  <c r="U11" i="11"/>
  <c r="U123" i="11"/>
  <c r="U115" i="11"/>
  <c r="U108" i="11"/>
  <c r="U95" i="11"/>
  <c r="U86" i="11"/>
  <c r="U79" i="11"/>
  <c r="U76" i="11"/>
  <c r="U68" i="11"/>
  <c r="U51" i="11"/>
  <c r="U47" i="11"/>
  <c r="U35" i="11"/>
  <c r="U31" i="11"/>
  <c r="U27" i="11"/>
  <c r="U120" i="11"/>
  <c r="U128" i="11"/>
  <c r="U113" i="11"/>
  <c r="U93" i="11"/>
  <c r="U64" i="11"/>
  <c r="U56" i="11"/>
  <c r="U48" i="11"/>
  <c r="U44" i="11"/>
  <c r="U36" i="11"/>
  <c r="U32" i="11"/>
  <c r="U20" i="11"/>
  <c r="U126" i="11"/>
  <c r="U119" i="11"/>
  <c r="U111" i="11"/>
  <c r="U104" i="11"/>
  <c r="U89" i="11"/>
  <c r="U65" i="11"/>
  <c r="U74" i="11"/>
  <c r="U72" i="11"/>
  <c r="U70" i="11"/>
  <c r="U60" i="11"/>
  <c r="U52" i="11"/>
  <c r="U40" i="11"/>
  <c r="U28" i="11"/>
  <c r="U24" i="11"/>
  <c r="U16" i="11"/>
  <c r="U12" i="11"/>
  <c r="U81" i="11"/>
  <c r="U124" i="11"/>
  <c r="U109" i="11"/>
  <c r="U122" i="11"/>
  <c r="U107" i="11"/>
  <c r="U100" i="11"/>
  <c r="U85" i="11"/>
  <c r="U77" i="11"/>
  <c r="U75" i="11"/>
  <c r="U73" i="11"/>
  <c r="U71" i="11"/>
  <c r="U66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105" i="11"/>
  <c r="U127" i="11"/>
  <c r="U118" i="11"/>
  <c r="U112" i="11"/>
  <c r="U103" i="11"/>
  <c r="U92" i="11"/>
  <c r="U78" i="11"/>
  <c r="U67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59" i="11"/>
  <c r="U55" i="11"/>
  <c r="U43" i="11"/>
  <c r="U39" i="11"/>
  <c r="U23" i="11"/>
  <c r="U19" i="11"/>
  <c r="U15" i="11"/>
  <c r="U83" i="11"/>
  <c r="U87" i="11"/>
  <c r="T107" i="11"/>
  <c r="V82" i="11"/>
  <c r="V128" i="11"/>
  <c r="V124" i="11"/>
  <c r="V120" i="11"/>
  <c r="V116" i="11"/>
  <c r="V113" i="11"/>
  <c r="V109" i="11"/>
  <c r="V105" i="11"/>
  <c r="V101" i="11"/>
  <c r="V93" i="11"/>
  <c r="V83" i="11"/>
  <c r="V69" i="11"/>
  <c r="V123" i="11"/>
  <c r="V115" i="11"/>
  <c r="V108" i="11"/>
  <c r="V95" i="11"/>
  <c r="V86" i="11"/>
  <c r="V79" i="11"/>
  <c r="V76" i="11"/>
  <c r="V55" i="11"/>
  <c r="V51" i="11"/>
  <c r="V35" i="11"/>
  <c r="V31" i="11"/>
  <c r="V27" i="11"/>
  <c r="V15" i="11"/>
  <c r="V11" i="11"/>
  <c r="V42" i="11"/>
  <c r="V121" i="11"/>
  <c r="V106" i="11"/>
  <c r="V84" i="11"/>
  <c r="V92" i="11"/>
  <c r="V50" i="11"/>
  <c r="V126" i="11"/>
  <c r="V119" i="11"/>
  <c r="V111" i="11"/>
  <c r="V104" i="11"/>
  <c r="V89" i="11"/>
  <c r="V65" i="11"/>
  <c r="V74" i="11"/>
  <c r="V72" i="11"/>
  <c r="V70" i="11"/>
  <c r="V64" i="11"/>
  <c r="V60" i="11"/>
  <c r="V56" i="11"/>
  <c r="V52" i="11"/>
  <c r="V48" i="11"/>
  <c r="V44" i="11"/>
  <c r="V40" i="11"/>
  <c r="V36" i="11"/>
  <c r="V32" i="11"/>
  <c r="V28" i="11"/>
  <c r="V24" i="11"/>
  <c r="V20" i="11"/>
  <c r="V16" i="11"/>
  <c r="V12" i="11"/>
  <c r="V41" i="11"/>
  <c r="V37" i="11"/>
  <c r="V33" i="11"/>
  <c r="V29" i="11"/>
  <c r="V34" i="11"/>
  <c r="V26" i="11"/>
  <c r="V81" i="11"/>
  <c r="V117" i="11"/>
  <c r="V102" i="11"/>
  <c r="V17" i="11"/>
  <c r="V13" i="11"/>
  <c r="V118" i="11"/>
  <c r="V78" i="11"/>
  <c r="V54" i="11"/>
  <c r="V46" i="11"/>
  <c r="V38" i="11"/>
  <c r="V30" i="11"/>
  <c r="V14" i="11"/>
  <c r="V122" i="11"/>
  <c r="V107" i="11"/>
  <c r="V100" i="11"/>
  <c r="V85" i="11"/>
  <c r="V77" i="11"/>
  <c r="V75" i="11"/>
  <c r="V73" i="11"/>
  <c r="V71" i="11"/>
  <c r="V66" i="11"/>
  <c r="V61" i="11"/>
  <c r="V57" i="11"/>
  <c r="V53" i="11"/>
  <c r="V49" i="11"/>
  <c r="V45" i="11"/>
  <c r="V25" i="11"/>
  <c r="V21" i="11"/>
  <c r="V112" i="11"/>
  <c r="V67" i="11"/>
  <c r="V22" i="11"/>
  <c r="V114" i="11"/>
  <c r="V94" i="11"/>
  <c r="V129" i="11"/>
  <c r="V58" i="11"/>
  <c r="V80" i="11"/>
  <c r="V125" i="11"/>
  <c r="V110" i="11"/>
  <c r="V88" i="11"/>
  <c r="V68" i="11"/>
  <c r="V63" i="11"/>
  <c r="V59" i="11"/>
  <c r="V47" i="11"/>
  <c r="V43" i="11"/>
  <c r="V39" i="11"/>
  <c r="V23" i="11"/>
  <c r="V19" i="11"/>
  <c r="V127" i="11"/>
  <c r="V103" i="11"/>
  <c r="V62" i="11"/>
  <c r="V18" i="11"/>
  <c r="V87" i="11"/>
  <c r="AC75" i="11"/>
  <c r="AC36" i="11"/>
  <c r="AC104" i="11"/>
  <c r="W81" i="11"/>
  <c r="W126" i="11"/>
  <c r="W122" i="11"/>
  <c r="W118" i="11"/>
  <c r="W115" i="11"/>
  <c r="W111" i="11"/>
  <c r="W107" i="11"/>
  <c r="W103" i="11"/>
  <c r="W95" i="11"/>
  <c r="W89" i="11"/>
  <c r="W85" i="11"/>
  <c r="W121" i="11"/>
  <c r="W106" i="11"/>
  <c r="W84" i="11"/>
  <c r="W40" i="11"/>
  <c r="W24" i="11"/>
  <c r="W20" i="11"/>
  <c r="W16" i="11"/>
  <c r="W128" i="11"/>
  <c r="W119" i="11"/>
  <c r="W113" i="11"/>
  <c r="W104" i="11"/>
  <c r="W93" i="11"/>
  <c r="W65" i="11"/>
  <c r="W74" i="11"/>
  <c r="W70" i="11"/>
  <c r="W64" i="11"/>
  <c r="W60" i="11"/>
  <c r="W56" i="11"/>
  <c r="W117" i="11"/>
  <c r="W102" i="11"/>
  <c r="W73" i="11"/>
  <c r="W61" i="11"/>
  <c r="W53" i="11"/>
  <c r="W41" i="11"/>
  <c r="W33" i="11"/>
  <c r="W29" i="11"/>
  <c r="W25" i="11"/>
  <c r="W17" i="11"/>
  <c r="W13" i="11"/>
  <c r="W80" i="11"/>
  <c r="W125" i="11"/>
  <c r="W88" i="11"/>
  <c r="W124" i="11"/>
  <c r="W109" i="11"/>
  <c r="W100" i="11"/>
  <c r="W77" i="11"/>
  <c r="W75" i="11"/>
  <c r="W71" i="11"/>
  <c r="W66" i="11"/>
  <c r="W57" i="11"/>
  <c r="W49" i="11"/>
  <c r="W45" i="11"/>
  <c r="W37" i="11"/>
  <c r="W21" i="11"/>
  <c r="W110" i="11"/>
  <c r="W114" i="11"/>
  <c r="W94" i="11"/>
  <c r="W129" i="11"/>
  <c r="W127" i="11"/>
  <c r="W120" i="11"/>
  <c r="W112" i="11"/>
  <c r="W105" i="11"/>
  <c r="W92" i="11"/>
  <c r="W83" i="11"/>
  <c r="W78" i="11"/>
  <c r="W67" i="11"/>
  <c r="W62" i="11"/>
  <c r="W58" i="11"/>
  <c r="W54" i="11"/>
  <c r="W50" i="11"/>
  <c r="W46" i="11"/>
  <c r="W42" i="11"/>
  <c r="W38" i="11"/>
  <c r="W34" i="11"/>
  <c r="W30" i="11"/>
  <c r="W26" i="11"/>
  <c r="W22" i="11"/>
  <c r="W18" i="11"/>
  <c r="W14" i="11"/>
  <c r="W69" i="11"/>
  <c r="W82" i="11"/>
  <c r="W123" i="11"/>
  <c r="W116" i="11"/>
  <c r="W108" i="11"/>
  <c r="W101" i="11"/>
  <c r="W86" i="11"/>
  <c r="W79" i="11"/>
  <c r="W76" i="11"/>
  <c r="W68" i="11"/>
  <c r="W63" i="11"/>
  <c r="W59" i="11"/>
  <c r="W55" i="11"/>
  <c r="W51" i="11"/>
  <c r="W47" i="11"/>
  <c r="W43" i="11"/>
  <c r="W39" i="11"/>
  <c r="W35" i="11"/>
  <c r="W31" i="11"/>
  <c r="W27" i="11"/>
  <c r="W23" i="11"/>
  <c r="W19" i="11"/>
  <c r="W15" i="11"/>
  <c r="W11" i="11"/>
  <c r="W72" i="11"/>
  <c r="W52" i="11"/>
  <c r="W48" i="11"/>
  <c r="W44" i="11"/>
  <c r="W36" i="11"/>
  <c r="W32" i="11"/>
  <c r="W28" i="11"/>
  <c r="W12" i="11"/>
  <c r="W87" i="11"/>
  <c r="AC110" i="11"/>
  <c r="W97" i="11" l="1"/>
  <c r="AC98" i="11"/>
  <c r="T98" i="11"/>
  <c r="AC97" i="11"/>
  <c r="AC99" i="11"/>
  <c r="AC82" i="11"/>
  <c r="AC40" i="11"/>
  <c r="AC24" i="11"/>
  <c r="AC67" i="11"/>
  <c r="AC138" i="11"/>
  <c r="AC54" i="11"/>
  <c r="AC89" i="11"/>
  <c r="AC96" i="11"/>
  <c r="AC109" i="11"/>
  <c r="AC38" i="11"/>
  <c r="AC27" i="11"/>
  <c r="AC68" i="11"/>
  <c r="AC16" i="11"/>
  <c r="AC53" i="11"/>
  <c r="AC115" i="11"/>
  <c r="AC21" i="11"/>
  <c r="AC127" i="11"/>
  <c r="AC80" i="11"/>
  <c r="AC90" i="11"/>
  <c r="AC85" i="11"/>
  <c r="AC91" i="11"/>
  <c r="AC18" i="11"/>
  <c r="AC49" i="11"/>
  <c r="AC119" i="11"/>
  <c r="AC48" i="11"/>
  <c r="AC44" i="11"/>
  <c r="AC17" i="11"/>
  <c r="AC34" i="11"/>
  <c r="T10" i="11"/>
  <c r="AC101" i="11"/>
  <c r="AC76" i="11"/>
  <c r="AC79" i="11"/>
  <c r="AC56" i="11"/>
  <c r="AC126" i="11"/>
  <c r="AC65" i="11"/>
  <c r="AC81" i="11"/>
  <c r="AC22" i="11"/>
  <c r="AC95" i="11"/>
  <c r="AC46" i="11"/>
  <c r="AC84" i="11"/>
  <c r="AC47" i="11"/>
  <c r="AC103" i="11"/>
  <c r="AC69" i="11"/>
  <c r="AC59" i="11"/>
  <c r="AC133" i="11"/>
  <c r="AC135" i="11"/>
  <c r="AC13" i="11"/>
  <c r="Z114" i="11"/>
  <c r="AB114" i="11" s="1"/>
  <c r="AC114" i="11"/>
  <c r="AC55" i="11"/>
  <c r="AC15" i="11"/>
  <c r="AC106" i="11"/>
  <c r="AC11" i="11"/>
  <c r="AC94" i="11"/>
  <c r="AC105" i="11"/>
  <c r="AC57" i="11"/>
  <c r="AC117" i="11"/>
  <c r="AC113" i="11"/>
  <c r="AC134" i="11"/>
  <c r="Z121" i="11"/>
  <c r="AB121" i="11" s="1"/>
  <c r="AC121" i="11"/>
  <c r="AC66" i="11"/>
  <c r="AC52" i="11"/>
  <c r="AC19" i="11"/>
  <c r="AC28" i="11"/>
  <c r="AC70" i="11"/>
  <c r="AC37" i="11"/>
  <c r="AC77" i="11"/>
  <c r="AC43" i="11"/>
  <c r="AC50" i="11"/>
  <c r="Z118" i="11"/>
  <c r="AB118" i="11" s="1"/>
  <c r="AC118" i="11"/>
  <c r="Z108" i="11"/>
  <c r="AB108" i="11" s="1"/>
  <c r="AC108" i="11"/>
  <c r="AC102" i="11"/>
  <c r="AC35" i="11"/>
  <c r="AC45" i="11"/>
  <c r="AC92" i="11"/>
  <c r="AC128" i="11"/>
  <c r="AC125" i="11"/>
  <c r="AC32" i="11"/>
  <c r="AC93" i="11"/>
  <c r="AC72" i="11"/>
  <c r="AC120" i="11"/>
  <c r="AC31" i="11"/>
  <c r="AC87" i="11"/>
  <c r="AC107" i="11"/>
  <c r="AC137" i="11"/>
  <c r="Z58" i="11"/>
  <c r="AB58" i="11" s="1"/>
  <c r="AC58" i="11"/>
  <c r="AC64" i="11"/>
  <c r="AC60" i="11"/>
  <c r="AC78" i="11"/>
  <c r="AC73" i="11"/>
  <c r="AC123" i="11"/>
  <c r="AC62" i="11"/>
  <c r="AC74" i="11"/>
  <c r="AC25" i="11"/>
  <c r="AC14" i="11"/>
  <c r="AC61" i="11"/>
  <c r="AC23" i="11"/>
  <c r="AC41" i="11"/>
  <c r="AC86" i="11"/>
  <c r="AC124" i="11"/>
  <c r="AC26" i="11"/>
  <c r="AC111" i="11"/>
  <c r="AC83" i="11"/>
  <c r="Z132" i="11"/>
  <c r="AB132" i="11" s="1"/>
  <c r="AC132" i="11"/>
  <c r="AC39" i="11"/>
  <c r="Z42" i="11"/>
  <c r="AB42" i="11" s="1"/>
  <c r="AC42" i="11"/>
  <c r="AC71" i="11"/>
  <c r="AC100" i="11"/>
  <c r="Z112" i="11"/>
  <c r="AB112" i="11" s="1"/>
  <c r="AC112" i="11"/>
  <c r="Z33" i="11"/>
  <c r="AB33" i="11" s="1"/>
  <c r="AC33" i="11"/>
  <c r="AC20" i="11"/>
  <c r="AC88" i="11"/>
  <c r="AC116" i="11"/>
  <c r="AC129" i="11"/>
  <c r="AC122" i="11"/>
  <c r="AC29" i="11"/>
  <c r="AC30" i="11"/>
  <c r="AC63" i="11"/>
  <c r="AC51" i="11"/>
  <c r="AC12" i="11"/>
  <c r="Z40" i="11"/>
  <c r="AB40" i="11" s="1"/>
  <c r="Z109" i="11"/>
  <c r="AB109" i="11" s="1"/>
  <c r="Z71" i="11"/>
  <c r="AB71" i="11" s="1"/>
  <c r="Z18" i="11"/>
  <c r="AB18" i="11" s="1"/>
  <c r="Z49" i="11"/>
  <c r="AB49" i="11" s="1"/>
  <c r="Z86" i="11"/>
  <c r="AB86" i="11" s="1"/>
  <c r="Z85" i="11"/>
  <c r="AB85" i="11" s="1"/>
  <c r="Z90" i="11"/>
  <c r="AB90" i="11" s="1"/>
  <c r="Z67" i="11"/>
  <c r="AB67" i="11" s="1"/>
  <c r="Z122" i="11"/>
  <c r="AB122" i="11" s="1"/>
  <c r="Z95" i="11"/>
  <c r="AB95" i="11" s="1"/>
  <c r="Z101" i="11"/>
  <c r="AB101" i="11" s="1"/>
  <c r="Z76" i="11"/>
  <c r="AB76" i="11" s="1"/>
  <c r="Z75" i="11"/>
  <c r="AB75" i="11" s="1"/>
  <c r="Z138" i="11"/>
  <c r="AB138" i="11" s="1"/>
  <c r="Z134" i="11"/>
  <c r="AB134" i="11" s="1"/>
  <c r="Z111" i="11"/>
  <c r="AB111" i="11" s="1"/>
  <c r="T83" i="11"/>
  <c r="Z83" i="11"/>
  <c r="AB83" i="11" s="1"/>
  <c r="Z100" i="11"/>
  <c r="AB100" i="11" s="1"/>
  <c r="T80" i="11"/>
  <c r="Z80" i="11"/>
  <c r="AB80" i="11" s="1"/>
  <c r="Z91" i="11"/>
  <c r="AB91" i="11" s="1"/>
  <c r="T119" i="11"/>
  <c r="Z119" i="11"/>
  <c r="AB119" i="11" s="1"/>
  <c r="T48" i="11"/>
  <c r="Z48" i="11"/>
  <c r="AB48" i="11" s="1"/>
  <c r="T44" i="11"/>
  <c r="Z44" i="11"/>
  <c r="AB44" i="11" s="1"/>
  <c r="T17" i="11"/>
  <c r="Z17" i="11"/>
  <c r="AB17" i="11" s="1"/>
  <c r="T34" i="11"/>
  <c r="Z34" i="11"/>
  <c r="AB34" i="11" s="1"/>
  <c r="T96" i="11"/>
  <c r="Z96" i="11"/>
  <c r="AB96" i="11" s="1"/>
  <c r="Z129" i="11"/>
  <c r="AB129" i="11" s="1"/>
  <c r="T63" i="11"/>
  <c r="Z63" i="11"/>
  <c r="AB63" i="11" s="1"/>
  <c r="Z39" i="11"/>
  <c r="AB39" i="11" s="1"/>
  <c r="Z21" i="11"/>
  <c r="AB21" i="11" s="1"/>
  <c r="Z36" i="11"/>
  <c r="AB36" i="11" s="1"/>
  <c r="Z69" i="11"/>
  <c r="AB69" i="11" s="1"/>
  <c r="Z59" i="11"/>
  <c r="AB59" i="11" s="1"/>
  <c r="Z84" i="11"/>
  <c r="AB84" i="11" s="1"/>
  <c r="Z47" i="11"/>
  <c r="AB47" i="11" s="1"/>
  <c r="T79" i="11"/>
  <c r="Z79" i="11"/>
  <c r="AB79" i="11" s="1"/>
  <c r="T56" i="11"/>
  <c r="Z56" i="11"/>
  <c r="AB56" i="11" s="1"/>
  <c r="T64" i="11"/>
  <c r="Z64" i="11"/>
  <c r="AB64" i="11" s="1"/>
  <c r="T126" i="11"/>
  <c r="Z126" i="11"/>
  <c r="AB126" i="11" s="1"/>
  <c r="T13" i="11"/>
  <c r="Z13" i="11"/>
  <c r="AB13" i="11" s="1"/>
  <c r="T65" i="11"/>
  <c r="Z65" i="11"/>
  <c r="AB65" i="11" s="1"/>
  <c r="Z20" i="11"/>
  <c r="AB20" i="11" s="1"/>
  <c r="T51" i="11"/>
  <c r="Z51" i="11"/>
  <c r="AB51" i="11" s="1"/>
  <c r="Z27" i="11"/>
  <c r="AB27" i="11" s="1"/>
  <c r="Z55" i="11"/>
  <c r="AB55" i="11" s="1"/>
  <c r="Z15" i="11"/>
  <c r="AB15" i="11" s="1"/>
  <c r="T106" i="11"/>
  <c r="Z106" i="11"/>
  <c r="AB106" i="11" s="1"/>
  <c r="Z11" i="11"/>
  <c r="AB11" i="11" s="1"/>
  <c r="T94" i="11"/>
  <c r="Z94" i="11"/>
  <c r="AB94" i="11" s="1"/>
  <c r="T105" i="11"/>
  <c r="Z105" i="11"/>
  <c r="AB105" i="11" s="1"/>
  <c r="T57" i="11"/>
  <c r="Z57" i="11"/>
  <c r="AB57" i="11" s="1"/>
  <c r="T117" i="11"/>
  <c r="Z117" i="11"/>
  <c r="AB117" i="11" s="1"/>
  <c r="T113" i="11"/>
  <c r="Z113" i="11"/>
  <c r="AB113" i="11" s="1"/>
  <c r="T26" i="11"/>
  <c r="Z26" i="11"/>
  <c r="AB26" i="11" s="1"/>
  <c r="Z89" i="11"/>
  <c r="AB89" i="11" s="1"/>
  <c r="Z22" i="11"/>
  <c r="AB22" i="11" s="1"/>
  <c r="Z46" i="11"/>
  <c r="AB46" i="11" s="1"/>
  <c r="Z115" i="11"/>
  <c r="AB115" i="11" s="1"/>
  <c r="Z24" i="11"/>
  <c r="AB24" i="11" s="1"/>
  <c r="Z68" i="11"/>
  <c r="AB68" i="11" s="1"/>
  <c r="Z54" i="11"/>
  <c r="AB54" i="11" s="1"/>
  <c r="Z127" i="11"/>
  <c r="AB127" i="11" s="1"/>
  <c r="Z52" i="11"/>
  <c r="AB52" i="11" s="1"/>
  <c r="Z16" i="11"/>
  <c r="AB16" i="11" s="1"/>
  <c r="T19" i="11"/>
  <c r="Z19" i="11"/>
  <c r="AB19" i="11" s="1"/>
  <c r="T28" i="11"/>
  <c r="Z28" i="11"/>
  <c r="AB28" i="11" s="1"/>
  <c r="T70" i="11"/>
  <c r="Z70" i="11"/>
  <c r="AB70" i="11" s="1"/>
  <c r="T37" i="11"/>
  <c r="Z37" i="11"/>
  <c r="AB37" i="11" s="1"/>
  <c r="T77" i="11"/>
  <c r="Z77" i="11"/>
  <c r="AB77" i="11" s="1"/>
  <c r="T43" i="11"/>
  <c r="Z43" i="11"/>
  <c r="AB43" i="11" s="1"/>
  <c r="T50" i="11"/>
  <c r="Z50" i="11"/>
  <c r="AB50" i="11" s="1"/>
  <c r="Z133" i="11"/>
  <c r="AB133" i="11" s="1"/>
  <c r="Z135" i="11"/>
  <c r="AB135" i="11" s="1"/>
  <c r="T124" i="11"/>
  <c r="Z124" i="11"/>
  <c r="AB124" i="11" s="1"/>
  <c r="Z88" i="11"/>
  <c r="AB88" i="11" s="1"/>
  <c r="Z29" i="11"/>
  <c r="AB29" i="11" s="1"/>
  <c r="T30" i="11"/>
  <c r="Z30" i="11"/>
  <c r="AB30" i="11" s="1"/>
  <c r="Z66" i="11"/>
  <c r="AB66" i="11" s="1"/>
  <c r="Z102" i="11"/>
  <c r="AB102" i="11" s="1"/>
  <c r="Z35" i="11"/>
  <c r="AB35" i="11" s="1"/>
  <c r="Z45" i="11"/>
  <c r="AB45" i="11" s="1"/>
  <c r="Z92" i="11"/>
  <c r="AB92" i="11" s="1"/>
  <c r="Z128" i="11"/>
  <c r="AB128" i="11" s="1"/>
  <c r="Z125" i="11"/>
  <c r="AB125" i="11" s="1"/>
  <c r="Z32" i="11"/>
  <c r="AB32" i="11" s="1"/>
  <c r="Z93" i="11"/>
  <c r="AB93" i="11" s="1"/>
  <c r="T72" i="11"/>
  <c r="Z72" i="11"/>
  <c r="AB72" i="11" s="1"/>
  <c r="T120" i="11"/>
  <c r="Z120" i="11"/>
  <c r="AB120" i="11" s="1"/>
  <c r="T31" i="11"/>
  <c r="Z31" i="11"/>
  <c r="AB31" i="11" s="1"/>
  <c r="T87" i="11"/>
  <c r="Z87" i="11"/>
  <c r="AB87" i="11" s="1"/>
  <c r="Z107" i="11"/>
  <c r="AB107" i="11" s="1"/>
  <c r="Z137" i="11"/>
  <c r="AB137" i="11" s="1"/>
  <c r="Z104" i="11"/>
  <c r="AB104" i="11" s="1"/>
  <c r="Z103" i="11"/>
  <c r="AB103" i="11" s="1"/>
  <c r="Z116" i="11"/>
  <c r="AB116" i="11" s="1"/>
  <c r="Z12" i="11"/>
  <c r="AB12" i="11" s="1"/>
  <c r="Z53" i="11"/>
  <c r="AB53" i="11" s="1"/>
  <c r="Z38" i="11"/>
  <c r="AB38" i="11" s="1"/>
  <c r="Z110" i="11"/>
  <c r="AB110" i="11" s="1"/>
  <c r="Z82" i="11"/>
  <c r="AB82" i="11" s="1"/>
  <c r="Z60" i="11"/>
  <c r="AB60" i="11" s="1"/>
  <c r="Z78" i="11"/>
  <c r="AB78" i="11" s="1"/>
  <c r="Z73" i="11"/>
  <c r="AB73" i="11" s="1"/>
  <c r="Z123" i="11"/>
  <c r="AB123" i="11" s="1"/>
  <c r="Z62" i="11"/>
  <c r="AB62" i="11" s="1"/>
  <c r="T74" i="11"/>
  <c r="Z74" i="11"/>
  <c r="AB74" i="11" s="1"/>
  <c r="T25" i="11"/>
  <c r="Z25" i="11"/>
  <c r="AB25" i="11" s="1"/>
  <c r="T14" i="11"/>
  <c r="Z14" i="11"/>
  <c r="AB14" i="11" s="1"/>
  <c r="T61" i="11"/>
  <c r="Z61" i="11"/>
  <c r="AB61" i="11" s="1"/>
  <c r="T23" i="11"/>
  <c r="Z23" i="11"/>
  <c r="AB23" i="11" s="1"/>
  <c r="T41" i="11"/>
  <c r="Z41" i="11"/>
  <c r="AB41" i="11" s="1"/>
  <c r="Z136" i="11"/>
  <c r="AB136" i="11" s="1"/>
  <c r="Z81" i="11"/>
  <c r="AB81" i="11" s="1"/>
  <c r="T90" i="11"/>
  <c r="T91" i="11"/>
  <c r="T93" i="11"/>
  <c r="T138" i="11"/>
  <c r="T134" i="11"/>
  <c r="T111" i="11"/>
  <c r="T135" i="11"/>
  <c r="T137" i="11"/>
  <c r="T136" i="11"/>
  <c r="T133" i="11"/>
  <c r="T11" i="11"/>
  <c r="T132" i="11"/>
  <c r="T12" i="11"/>
  <c r="T85" i="11"/>
  <c r="T39" i="11"/>
  <c r="T53" i="11"/>
  <c r="T38" i="11"/>
  <c r="T89" i="11"/>
  <c r="T127" i="11"/>
  <c r="T52" i="11"/>
  <c r="T62" i="11"/>
  <c r="T115" i="11"/>
  <c r="T75" i="11"/>
  <c r="T78" i="11"/>
  <c r="T73" i="11"/>
  <c r="T86" i="11"/>
  <c r="T29" i="11"/>
  <c r="T36" i="11"/>
  <c r="T92" i="11"/>
  <c r="T112" i="11"/>
  <c r="T110" i="11"/>
  <c r="T24" i="11"/>
  <c r="T68" i="11"/>
  <c r="T54" i="11"/>
  <c r="T18" i="11"/>
  <c r="T76" i="11"/>
  <c r="T21" i="11"/>
  <c r="T114" i="11"/>
  <c r="T118" i="11"/>
  <c r="T42" i="11"/>
  <c r="T35" i="11"/>
  <c r="T45" i="11"/>
  <c r="T100" i="11"/>
  <c r="T116" i="11"/>
  <c r="T49" i="11"/>
  <c r="T122" i="11"/>
  <c r="T47" i="11"/>
  <c r="T102" i="11"/>
  <c r="T58" i="11"/>
  <c r="T33" i="11"/>
  <c r="T40" i="11"/>
  <c r="T82" i="11"/>
  <c r="T60" i="11"/>
  <c r="T88" i="11"/>
  <c r="T95" i="11"/>
  <c r="T129" i="11"/>
  <c r="T101" i="11"/>
  <c r="T15" i="11"/>
  <c r="T121" i="11"/>
  <c r="T104" i="11"/>
  <c r="T71" i="11"/>
  <c r="T22" i="11"/>
  <c r="T59" i="11"/>
  <c r="T46" i="11"/>
  <c r="T84" i="11"/>
  <c r="T16" i="11"/>
  <c r="T128" i="11"/>
  <c r="T123" i="11"/>
  <c r="T108" i="11"/>
  <c r="T66" i="11"/>
  <c r="T109" i="11"/>
  <c r="T67" i="11"/>
  <c r="T103" i="11"/>
  <c r="T20" i="11"/>
  <c r="T69" i="11"/>
  <c r="T27" i="11"/>
  <c r="T55" i="11"/>
  <c r="T125" i="11"/>
  <c r="T32" i="11"/>
  <c r="W10" i="11"/>
  <c r="U10" i="11"/>
  <c r="V10" i="11"/>
  <c r="AB10" i="11" l="1"/>
  <c r="AD10" i="11" s="1"/>
  <c r="Z99" i="11"/>
  <c r="AB99" i="11" s="1"/>
  <c r="Z97" i="11"/>
  <c r="AB97" i="11" s="1"/>
  <c r="Z98" i="11"/>
  <c r="AB98" i="11" s="1"/>
  <c r="AD136" i="11"/>
  <c r="AN10" i="11" l="1"/>
  <c r="AI10" i="11"/>
  <c r="AS10" i="11" s="1"/>
  <c r="AE10" i="11"/>
  <c r="AN136" i="11"/>
  <c r="AI136" i="11"/>
  <c r="AG99" i="11"/>
  <c r="AF99" i="11"/>
  <c r="AE99" i="11"/>
  <c r="AJ99" i="11" s="1"/>
  <c r="AD99" i="11"/>
  <c r="AD97" i="11"/>
  <c r="AG97" i="11"/>
  <c r="AE97" i="11"/>
  <c r="AJ97" i="11" s="1"/>
  <c r="AF97" i="11"/>
  <c r="AK97" i="11" s="1"/>
  <c r="AF98" i="11"/>
  <c r="AK98" i="11" s="1"/>
  <c r="AG98" i="11"/>
  <c r="AD98" i="11"/>
  <c r="AE98" i="11"/>
  <c r="AJ98" i="11" s="1"/>
  <c r="AF77" i="11"/>
  <c r="AD77" i="11"/>
  <c r="AE77" i="11"/>
  <c r="AG77" i="11"/>
  <c r="AD71" i="11"/>
  <c r="AE71" i="11"/>
  <c r="AF71" i="11"/>
  <c r="AG71" i="11"/>
  <c r="AG66" i="11"/>
  <c r="AE66" i="11"/>
  <c r="AF66" i="11"/>
  <c r="AD66" i="11"/>
  <c r="AE59" i="11"/>
  <c r="AG59" i="11"/>
  <c r="AF59" i="11"/>
  <c r="AD59" i="11"/>
  <c r="AF60" i="11"/>
  <c r="AG60" i="11"/>
  <c r="AE60" i="11"/>
  <c r="AD60" i="11"/>
  <c r="AD106" i="11"/>
  <c r="AG106" i="11"/>
  <c r="AE106" i="11"/>
  <c r="AF106" i="11"/>
  <c r="AG75" i="11"/>
  <c r="AF75" i="11"/>
  <c r="AD75" i="11"/>
  <c r="AE75" i="11"/>
  <c r="AF16" i="11"/>
  <c r="AE16" i="11"/>
  <c r="AG16" i="11"/>
  <c r="AD16" i="11"/>
  <c r="AD43" i="11"/>
  <c r="AG43" i="11"/>
  <c r="AF43" i="11"/>
  <c r="AE43" i="11"/>
  <c r="AD55" i="11"/>
  <c r="AG55" i="11"/>
  <c r="AF55" i="11"/>
  <c r="AE55" i="11"/>
  <c r="AG114" i="11"/>
  <c r="AE114" i="11"/>
  <c r="AD114" i="11"/>
  <c r="AF114" i="11"/>
  <c r="AG87" i="11"/>
  <c r="AD87" i="11"/>
  <c r="AE87" i="11"/>
  <c r="AF87" i="11"/>
  <c r="AF20" i="11"/>
  <c r="AG20" i="11"/>
  <c r="AE20" i="11"/>
  <c r="AD20" i="11"/>
  <c r="AD79" i="11"/>
  <c r="AF79" i="11"/>
  <c r="AG79" i="11"/>
  <c r="AE79" i="11"/>
  <c r="AG80" i="11"/>
  <c r="AD80" i="11"/>
  <c r="AE80" i="11"/>
  <c r="AF80" i="11"/>
  <c r="AF38" i="11"/>
  <c r="AE38" i="11"/>
  <c r="AD38" i="11"/>
  <c r="AG38" i="11"/>
  <c r="AG126" i="11"/>
  <c r="AD126" i="11"/>
  <c r="AF126" i="11"/>
  <c r="AE126" i="11"/>
  <c r="AD138" i="11"/>
  <c r="AI138" i="11" s="1"/>
  <c r="AG138" i="11"/>
  <c r="AF138" i="11"/>
  <c r="AK138" i="11" s="1"/>
  <c r="AE138" i="11"/>
  <c r="AG81" i="11"/>
  <c r="AD81" i="11"/>
  <c r="AE81" i="11"/>
  <c r="AF81" i="11"/>
  <c r="AF112" i="11"/>
  <c r="AG112" i="11"/>
  <c r="AE112" i="11"/>
  <c r="AD112" i="11"/>
  <c r="AG109" i="11"/>
  <c r="AD109" i="11"/>
  <c r="AF109" i="11"/>
  <c r="AE109" i="11"/>
  <c r="AF61" i="11"/>
  <c r="AD61" i="11"/>
  <c r="AG61" i="11"/>
  <c r="AE61" i="11"/>
  <c r="AF117" i="11"/>
  <c r="AD117" i="11"/>
  <c r="AG117" i="11"/>
  <c r="AE117" i="11"/>
  <c r="AG33" i="11"/>
  <c r="AF33" i="11"/>
  <c r="AE33" i="11"/>
  <c r="AD33" i="11"/>
  <c r="AG121" i="11"/>
  <c r="AE121" i="11"/>
  <c r="AD121" i="11"/>
  <c r="AF121" i="11"/>
  <c r="AE132" i="11"/>
  <c r="AG132" i="11"/>
  <c r="AF132" i="11"/>
  <c r="AD132" i="11"/>
  <c r="AF11" i="11"/>
  <c r="AE11" i="11"/>
  <c r="AD11" i="11"/>
  <c r="AG11" i="11"/>
  <c r="AF76" i="11"/>
  <c r="AE76" i="11"/>
  <c r="AD76" i="11"/>
  <c r="AG76" i="11"/>
  <c r="AF44" i="11"/>
  <c r="AG44" i="11"/>
  <c r="AE44" i="11"/>
  <c r="AD44" i="11"/>
  <c r="AG88" i="11"/>
  <c r="AD88" i="11"/>
  <c r="AF88" i="11"/>
  <c r="AE88" i="11"/>
  <c r="AF91" i="11"/>
  <c r="AE91" i="11"/>
  <c r="AD91" i="11"/>
  <c r="AG91" i="11"/>
  <c r="AF135" i="11"/>
  <c r="AG135" i="11"/>
  <c r="AD135" i="11"/>
  <c r="AE135" i="11"/>
  <c r="AF67" i="11"/>
  <c r="AE67" i="11"/>
  <c r="AD67" i="11"/>
  <c r="AG67" i="11"/>
  <c r="AD122" i="11"/>
  <c r="AF122" i="11"/>
  <c r="AE122" i="11"/>
  <c r="AG122" i="11"/>
  <c r="AD46" i="11"/>
  <c r="AG46" i="11"/>
  <c r="AE46" i="11"/>
  <c r="AF46" i="11"/>
  <c r="AG35" i="11"/>
  <c r="AD35" i="11"/>
  <c r="AF35" i="11"/>
  <c r="AE35" i="11"/>
  <c r="AF28" i="11"/>
  <c r="AG28" i="11"/>
  <c r="AE28" i="11"/>
  <c r="AD28" i="11"/>
  <c r="AF12" i="11"/>
  <c r="AG12" i="11"/>
  <c r="AE12" i="11"/>
  <c r="AD12" i="11"/>
  <c r="AD92" i="11"/>
  <c r="AF92" i="11"/>
  <c r="AG92" i="11"/>
  <c r="AE92" i="11"/>
  <c r="AE90" i="11"/>
  <c r="AG90" i="11"/>
  <c r="AF90" i="11"/>
  <c r="AD90" i="11"/>
  <c r="AD118" i="11"/>
  <c r="AF118" i="11"/>
  <c r="AE118" i="11"/>
  <c r="AG118" i="11"/>
  <c r="AF24" i="11"/>
  <c r="AE24" i="11"/>
  <c r="AG24" i="11"/>
  <c r="AD24" i="11"/>
  <c r="AF108" i="11"/>
  <c r="AE108" i="11"/>
  <c r="AG108" i="11"/>
  <c r="AD108" i="11"/>
  <c r="AG120" i="11"/>
  <c r="AF120" i="11"/>
  <c r="AD120" i="11"/>
  <c r="AE120" i="11"/>
  <c r="AF27" i="11"/>
  <c r="AE27" i="11"/>
  <c r="AG27" i="11"/>
  <c r="AD27" i="11"/>
  <c r="AF134" i="11"/>
  <c r="AD134" i="11"/>
  <c r="AG134" i="11"/>
  <c r="AE134" i="11"/>
  <c r="AF70" i="11"/>
  <c r="AG70" i="11"/>
  <c r="AE70" i="11"/>
  <c r="AD70" i="11"/>
  <c r="AE18" i="11"/>
  <c r="AF18" i="11"/>
  <c r="AD18" i="11"/>
  <c r="AG18" i="11"/>
  <c r="AF82" i="11"/>
  <c r="AG82" i="11"/>
  <c r="AE82" i="11"/>
  <c r="AD82" i="11"/>
  <c r="AG86" i="11"/>
  <c r="AD86" i="11"/>
  <c r="AE86" i="11"/>
  <c r="AF86" i="11"/>
  <c r="AE42" i="11"/>
  <c r="AF42" i="11"/>
  <c r="AD42" i="11"/>
  <c r="AG42" i="11"/>
  <c r="AF128" i="11"/>
  <c r="AD128" i="11"/>
  <c r="AE128" i="11"/>
  <c r="AG128" i="11"/>
  <c r="AG84" i="11"/>
  <c r="AD84" i="11"/>
  <c r="AF84" i="11"/>
  <c r="AE84" i="11"/>
  <c r="AG17" i="11"/>
  <c r="AD17" i="11"/>
  <c r="AF17" i="11"/>
  <c r="AE17" i="11"/>
  <c r="AD52" i="11"/>
  <c r="AE52" i="11"/>
  <c r="AF52" i="11"/>
  <c r="AG52" i="11"/>
  <c r="AF22" i="11"/>
  <c r="AD22" i="11"/>
  <c r="AG22" i="11"/>
  <c r="AE22" i="11"/>
  <c r="AG72" i="11"/>
  <c r="AD72" i="11"/>
  <c r="AF72" i="11"/>
  <c r="AE72" i="11"/>
  <c r="AE19" i="11"/>
  <c r="AG19" i="11"/>
  <c r="AF19" i="11"/>
  <c r="AD19" i="11"/>
  <c r="AF58" i="11"/>
  <c r="AD58" i="11"/>
  <c r="AG58" i="11"/>
  <c r="AE58" i="11"/>
  <c r="AG73" i="11"/>
  <c r="AD73" i="11"/>
  <c r="AE73" i="11"/>
  <c r="AF73" i="11"/>
  <c r="AG54" i="11"/>
  <c r="AE54" i="11"/>
  <c r="AF54" i="11"/>
  <c r="AD54" i="11"/>
  <c r="AD39" i="11"/>
  <c r="AG39" i="11"/>
  <c r="AE39" i="11"/>
  <c r="AF39" i="11"/>
  <c r="AF50" i="11"/>
  <c r="AD50" i="11"/>
  <c r="AG50" i="11"/>
  <c r="AE50" i="11"/>
  <c r="AD133" i="11"/>
  <c r="AG133" i="11"/>
  <c r="AF133" i="11"/>
  <c r="AE133" i="11"/>
  <c r="AG129" i="11"/>
  <c r="AE129" i="11"/>
  <c r="AF129" i="11"/>
  <c r="AD129" i="11"/>
  <c r="AG74" i="11"/>
  <c r="AE74" i="11"/>
  <c r="AD74" i="11"/>
  <c r="AF74" i="11"/>
  <c r="AE69" i="11"/>
  <c r="AG69" i="11"/>
  <c r="AD123" i="11"/>
  <c r="AG123" i="11"/>
  <c r="AF116" i="11"/>
  <c r="AE116" i="11"/>
  <c r="AD116" i="11"/>
  <c r="AG116" i="11"/>
  <c r="AF62" i="11"/>
  <c r="AE62" i="11"/>
  <c r="AE104" i="11"/>
  <c r="AG104" i="11"/>
  <c r="AD105" i="11"/>
  <c r="AE105" i="11"/>
  <c r="AG105" i="11"/>
  <c r="AF105" i="11"/>
  <c r="AE123" i="11"/>
  <c r="AF123" i="11"/>
  <c r="AF100" i="11"/>
  <c r="AE100" i="11"/>
  <c r="AG100" i="11"/>
  <c r="AD100" i="11"/>
  <c r="AF37" i="11"/>
  <c r="AG37" i="11"/>
  <c r="AD37" i="11"/>
  <c r="AE37" i="11"/>
  <c r="AG47" i="11"/>
  <c r="AD47" i="11"/>
  <c r="AE47" i="11"/>
  <c r="AF47" i="11"/>
  <c r="AG13" i="11"/>
  <c r="AF13" i="11"/>
  <c r="AD13" i="11"/>
  <c r="AE13" i="11"/>
  <c r="AG111" i="11"/>
  <c r="AE111" i="11"/>
  <c r="AF111" i="11"/>
  <c r="AD111" i="11"/>
  <c r="AG127" i="11"/>
  <c r="AE127" i="11"/>
  <c r="AD127" i="11"/>
  <c r="AF127" i="11"/>
  <c r="AD31" i="11"/>
  <c r="AG31" i="11"/>
  <c r="AF31" i="11"/>
  <c r="AE31" i="11"/>
  <c r="AF30" i="11"/>
  <c r="AE30" i="11"/>
  <c r="AJ30" i="11" s="1"/>
  <c r="AD30" i="11"/>
  <c r="AG30" i="11"/>
  <c r="AG51" i="11"/>
  <c r="AE51" i="11"/>
  <c r="AF51" i="11"/>
  <c r="AD51" i="11"/>
  <c r="AE68" i="11"/>
  <c r="AG68" i="11"/>
  <c r="AD68" i="11"/>
  <c r="AF68" i="11"/>
  <c r="AD45" i="11"/>
  <c r="AF45" i="11"/>
  <c r="AG45" i="11"/>
  <c r="AE45" i="11"/>
  <c r="AF57" i="11"/>
  <c r="AE57" i="11"/>
  <c r="AG57" i="11"/>
  <c r="AD57" i="11"/>
  <c r="AD34" i="11"/>
  <c r="AF34" i="11"/>
  <c r="AE34" i="11"/>
  <c r="AG34" i="11"/>
  <c r="AG113" i="11"/>
  <c r="AD113" i="11"/>
  <c r="AE113" i="11"/>
  <c r="AF113" i="11"/>
  <c r="AG107" i="11"/>
  <c r="AD107" i="11"/>
  <c r="AF107" i="11"/>
  <c r="AE107" i="11"/>
  <c r="AF56" i="11"/>
  <c r="AE56" i="11"/>
  <c r="AG56" i="11"/>
  <c r="AD56" i="11"/>
  <c r="AG95" i="11"/>
  <c r="AE95" i="11"/>
  <c r="AD95" i="11"/>
  <c r="AF95" i="11"/>
  <c r="AG85" i="11"/>
  <c r="AD85" i="11"/>
  <c r="AF85" i="11"/>
  <c r="AE85" i="11"/>
  <c r="AG41" i="11"/>
  <c r="AD41" i="11"/>
  <c r="AE41" i="11"/>
  <c r="AF41" i="11"/>
  <c r="AE14" i="11"/>
  <c r="AG14" i="11"/>
  <c r="AF14" i="11"/>
  <c r="AD14" i="11"/>
  <c r="AG15" i="11"/>
  <c r="AD15" i="11"/>
  <c r="AF15" i="11"/>
  <c r="AE15" i="11"/>
  <c r="AF48" i="11"/>
  <c r="AE48" i="11"/>
  <c r="AG48" i="11"/>
  <c r="AD48" i="11"/>
  <c r="AF104" i="11"/>
  <c r="AF69" i="11"/>
  <c r="AD69" i="11"/>
  <c r="AG62" i="11"/>
  <c r="AG136" i="11"/>
  <c r="AD62" i="11"/>
  <c r="AF136" i="11"/>
  <c r="AD104" i="11"/>
  <c r="AG124" i="11"/>
  <c r="AF124" i="11"/>
  <c r="AE124" i="11"/>
  <c r="AD124" i="11"/>
  <c r="AD119" i="11"/>
  <c r="AF119" i="11"/>
  <c r="AG119" i="11"/>
  <c r="AE119" i="11"/>
  <c r="AF110" i="11"/>
  <c r="AD110" i="11"/>
  <c r="AG110" i="11"/>
  <c r="AE110" i="11"/>
  <c r="AF49" i="11"/>
  <c r="AD49" i="11"/>
  <c r="AG49" i="11"/>
  <c r="AE49" i="11"/>
  <c r="AE64" i="11"/>
  <c r="AG64" i="11"/>
  <c r="AD64" i="11"/>
  <c r="AF64" i="11"/>
  <c r="AG32" i="11"/>
  <c r="AD32" i="11"/>
  <c r="AF32" i="11"/>
  <c r="AE32" i="11"/>
  <c r="AG53" i="11"/>
  <c r="AD53" i="11"/>
  <c r="AE53" i="11"/>
  <c r="AF53" i="11"/>
  <c r="AG26" i="11"/>
  <c r="AE26" i="11"/>
  <c r="AF26" i="11"/>
  <c r="AD26" i="11"/>
  <c r="AE125" i="11"/>
  <c r="AF125" i="11"/>
  <c r="AD125" i="11"/>
  <c r="AG125" i="11"/>
  <c r="AE94" i="11"/>
  <c r="AG94" i="11"/>
  <c r="AD94" i="11"/>
  <c r="AF94" i="11"/>
  <c r="AG21" i="11"/>
  <c r="AD21" i="11"/>
  <c r="AF21" i="11"/>
  <c r="AE21" i="11"/>
  <c r="AE83" i="11"/>
  <c r="AF83" i="11"/>
  <c r="AD83" i="11"/>
  <c r="AG83" i="11"/>
  <c r="AG25" i="11"/>
  <c r="AE25" i="11"/>
  <c r="AD25" i="11"/>
  <c r="AF25" i="11"/>
  <c r="AF40" i="11"/>
  <c r="AE40" i="11"/>
  <c r="AG40" i="11"/>
  <c r="AD40" i="11"/>
  <c r="AG63" i="11"/>
  <c r="AD63" i="11"/>
  <c r="AF63" i="11"/>
  <c r="AE63" i="11"/>
  <c r="AD36" i="11"/>
  <c r="AF36" i="11"/>
  <c r="AG36" i="11"/>
  <c r="AE36" i="11"/>
  <c r="AG89" i="11"/>
  <c r="AD89" i="11"/>
  <c r="AF89" i="11"/>
  <c r="AE89" i="11"/>
  <c r="AD103" i="11"/>
  <c r="AF103" i="11"/>
  <c r="AG103" i="11"/>
  <c r="AE103" i="11"/>
  <c r="AF93" i="11"/>
  <c r="AG93" i="11"/>
  <c r="AD93" i="11"/>
  <c r="AE93" i="11"/>
  <c r="AF137" i="11"/>
  <c r="AE137" i="11"/>
  <c r="AG137" i="11"/>
  <c r="AD137" i="11"/>
  <c r="AF96" i="11"/>
  <c r="AE96" i="11"/>
  <c r="AD96" i="11"/>
  <c r="AG96" i="11"/>
  <c r="AG29" i="11"/>
  <c r="AF29" i="11"/>
  <c r="AE29" i="11"/>
  <c r="AD29" i="11"/>
  <c r="AE78" i="11"/>
  <c r="AG78" i="11"/>
  <c r="AD78" i="11"/>
  <c r="AF78" i="11"/>
  <c r="AE101" i="11"/>
  <c r="AD101" i="11"/>
  <c r="AG101" i="11"/>
  <c r="AF101" i="11"/>
  <c r="AG115" i="11"/>
  <c r="AD115" i="11"/>
  <c r="AF115" i="11"/>
  <c r="AE115" i="11"/>
  <c r="AG102" i="11"/>
  <c r="AD102" i="11"/>
  <c r="AF102" i="11"/>
  <c r="AE102" i="11"/>
  <c r="AF65" i="11"/>
  <c r="AG65" i="11"/>
  <c r="AE65" i="11"/>
  <c r="AD65" i="11"/>
  <c r="AG23" i="11"/>
  <c r="AD23" i="11"/>
  <c r="AF23" i="11"/>
  <c r="AE23" i="11"/>
  <c r="AE136" i="11"/>
  <c r="AS136" i="11"/>
  <c r="AN29" i="11" l="1"/>
  <c r="AI29" i="11"/>
  <c r="AN40" i="11"/>
  <c r="AI40" i="11"/>
  <c r="AO110" i="11"/>
  <c r="AJ110" i="11"/>
  <c r="AO15" i="11"/>
  <c r="AJ15" i="11"/>
  <c r="AN57" i="11"/>
  <c r="AI57" i="11"/>
  <c r="AO62" i="11"/>
  <c r="AJ62" i="11"/>
  <c r="AN58" i="11"/>
  <c r="AI58" i="11"/>
  <c r="AQ82" i="11"/>
  <c r="AL82" i="11"/>
  <c r="AP118" i="11"/>
  <c r="AK118" i="11"/>
  <c r="AO67" i="11"/>
  <c r="AJ67" i="11"/>
  <c r="AN117" i="11"/>
  <c r="AI117" i="11"/>
  <c r="AQ20" i="11"/>
  <c r="AL20" i="11"/>
  <c r="AO66" i="11"/>
  <c r="AJ66" i="11"/>
  <c r="AQ101" i="11"/>
  <c r="AL101" i="11"/>
  <c r="AQ40" i="11"/>
  <c r="AL40" i="11"/>
  <c r="AN64" i="11"/>
  <c r="AI64" i="11"/>
  <c r="AN69" i="11"/>
  <c r="AI69" i="11"/>
  <c r="AN95" i="11"/>
  <c r="AI95" i="11"/>
  <c r="AN68" i="11"/>
  <c r="AI68" i="11"/>
  <c r="AN37" i="11"/>
  <c r="AI37" i="11"/>
  <c r="AP50" i="11"/>
  <c r="AK50" i="11"/>
  <c r="AQ84" i="11"/>
  <c r="AL84" i="11"/>
  <c r="AP27" i="11"/>
  <c r="AK27" i="11"/>
  <c r="AN118" i="11"/>
  <c r="AI118" i="11"/>
  <c r="AP67" i="11"/>
  <c r="AK67" i="11"/>
  <c r="AQ121" i="11"/>
  <c r="AL121" i="11"/>
  <c r="AQ126" i="11"/>
  <c r="AL126" i="11"/>
  <c r="AN43" i="11"/>
  <c r="AI43" i="11"/>
  <c r="AP29" i="11"/>
  <c r="AK29" i="11"/>
  <c r="AO137" i="11"/>
  <c r="AJ137" i="11"/>
  <c r="AP103" i="11"/>
  <c r="AK103" i="11"/>
  <c r="AP36" i="11"/>
  <c r="AK36" i="11"/>
  <c r="AO40" i="11"/>
  <c r="AJ40" i="11"/>
  <c r="AP83" i="11"/>
  <c r="AK83" i="11"/>
  <c r="AQ94" i="11"/>
  <c r="AL94" i="11"/>
  <c r="AN53" i="11"/>
  <c r="AI53" i="11"/>
  <c r="AQ64" i="11"/>
  <c r="AL64" i="11"/>
  <c r="AN110" i="11"/>
  <c r="AI110" i="11"/>
  <c r="AP124" i="11"/>
  <c r="AK124" i="11"/>
  <c r="AP69" i="11"/>
  <c r="AK69" i="11"/>
  <c r="AN15" i="11"/>
  <c r="AI15" i="11"/>
  <c r="AN41" i="11"/>
  <c r="AI41" i="11"/>
  <c r="AO95" i="11"/>
  <c r="AJ95" i="11"/>
  <c r="AN107" i="11"/>
  <c r="AI107" i="11"/>
  <c r="AO57" i="11"/>
  <c r="AJ57" i="11"/>
  <c r="AQ68" i="11"/>
  <c r="AL68" i="11"/>
  <c r="AO127" i="11"/>
  <c r="AJ127" i="11"/>
  <c r="AP13" i="11"/>
  <c r="AK13" i="11"/>
  <c r="AQ37" i="11"/>
  <c r="AL37" i="11"/>
  <c r="AP105" i="11"/>
  <c r="AK105" i="11"/>
  <c r="AQ116" i="11"/>
  <c r="AL116" i="11"/>
  <c r="AP74" i="11"/>
  <c r="AK74" i="11"/>
  <c r="AO133" i="11"/>
  <c r="AJ133" i="11"/>
  <c r="AP39" i="11"/>
  <c r="AK39" i="11"/>
  <c r="AP73" i="11"/>
  <c r="AK73" i="11"/>
  <c r="AN19" i="11"/>
  <c r="AI19" i="11"/>
  <c r="AO22" i="11"/>
  <c r="AJ22" i="11"/>
  <c r="AO17" i="11"/>
  <c r="AJ17" i="11"/>
  <c r="AQ128" i="11"/>
  <c r="AL128" i="11"/>
  <c r="AP86" i="11"/>
  <c r="AK86" i="11"/>
  <c r="AQ18" i="11"/>
  <c r="AL18" i="11"/>
  <c r="AO134" i="11"/>
  <c r="AJ134" i="11"/>
  <c r="AO120" i="11"/>
  <c r="AJ120" i="11"/>
  <c r="AN24" i="11"/>
  <c r="AI24" i="11"/>
  <c r="AN90" i="11"/>
  <c r="AI90" i="11"/>
  <c r="AN12" i="11"/>
  <c r="AI12" i="11"/>
  <c r="AO35" i="11"/>
  <c r="AJ35" i="11"/>
  <c r="AQ122" i="11"/>
  <c r="AL122" i="11"/>
  <c r="AO135" i="11"/>
  <c r="AJ135" i="11"/>
  <c r="AO88" i="11"/>
  <c r="AJ88" i="11"/>
  <c r="AQ76" i="11"/>
  <c r="AL76" i="11"/>
  <c r="AN132" i="11"/>
  <c r="AI132" i="11"/>
  <c r="AN33" i="11"/>
  <c r="AI33" i="11"/>
  <c r="AO61" i="11"/>
  <c r="AJ61" i="11"/>
  <c r="AN112" i="11"/>
  <c r="AI112" i="11"/>
  <c r="AO138" i="11"/>
  <c r="AJ138" i="11"/>
  <c r="AQ38" i="11"/>
  <c r="AL38" i="11"/>
  <c r="AO79" i="11"/>
  <c r="AJ79" i="11"/>
  <c r="AP87" i="11"/>
  <c r="AK87" i="11"/>
  <c r="AO55" i="11"/>
  <c r="AJ55" i="11"/>
  <c r="AN16" i="11"/>
  <c r="AI16" i="11"/>
  <c r="AP106" i="11"/>
  <c r="AK106" i="11"/>
  <c r="AN59" i="11"/>
  <c r="AI59" i="11"/>
  <c r="AQ71" i="11"/>
  <c r="AL71" i="11"/>
  <c r="AN99" i="11"/>
  <c r="AI99" i="11"/>
  <c r="AO102" i="11"/>
  <c r="AJ102" i="11"/>
  <c r="AN137" i="11"/>
  <c r="AI137" i="11"/>
  <c r="AP41" i="11"/>
  <c r="AK41" i="11"/>
  <c r="AP68" i="11"/>
  <c r="AK68" i="11"/>
  <c r="AP123" i="11"/>
  <c r="AK123" i="11"/>
  <c r="AO54" i="11"/>
  <c r="AJ54" i="11"/>
  <c r="AN84" i="11"/>
  <c r="AI84" i="11"/>
  <c r="AQ28" i="11"/>
  <c r="AL28" i="11"/>
  <c r="AV28" i="11" s="1"/>
  <c r="AO11" i="11"/>
  <c r="AJ11" i="11"/>
  <c r="AN109" i="11"/>
  <c r="AI109" i="11"/>
  <c r="AO114" i="11"/>
  <c r="AJ114" i="11"/>
  <c r="AN77" i="11"/>
  <c r="AI77" i="11"/>
  <c r="AP102" i="11"/>
  <c r="AK102" i="11"/>
  <c r="AQ36" i="11"/>
  <c r="AL36" i="11"/>
  <c r="AO41" i="11"/>
  <c r="AJ41" i="11"/>
  <c r="AN30" i="11"/>
  <c r="AI30" i="11"/>
  <c r="AO123" i="11"/>
  <c r="AJ123" i="11"/>
  <c r="AQ54" i="11"/>
  <c r="AL54" i="11"/>
  <c r="AN52" i="11"/>
  <c r="AI52" i="11"/>
  <c r="AO42" i="11"/>
  <c r="AJ42" i="11"/>
  <c r="AP108" i="11"/>
  <c r="AK108" i="11"/>
  <c r="AN46" i="11"/>
  <c r="AI46" i="11"/>
  <c r="AP11" i="11"/>
  <c r="AK11" i="11"/>
  <c r="AQ81" i="11"/>
  <c r="AL81" i="11"/>
  <c r="AQ80" i="11"/>
  <c r="AL80" i="11"/>
  <c r="AQ75" i="11"/>
  <c r="AL75" i="11"/>
  <c r="AP60" i="11"/>
  <c r="AK60" i="11"/>
  <c r="AQ66" i="11"/>
  <c r="AL66" i="11"/>
  <c r="AN23" i="11"/>
  <c r="AI23" i="11"/>
  <c r="AO101" i="11"/>
  <c r="AJ101" i="11"/>
  <c r="AN103" i="11"/>
  <c r="AI103" i="11"/>
  <c r="AN36" i="11"/>
  <c r="AI36" i="11"/>
  <c r="AP40" i="11"/>
  <c r="AK40" i="11"/>
  <c r="AO83" i="11"/>
  <c r="AJ83" i="11"/>
  <c r="AO94" i="11"/>
  <c r="AJ94" i="11"/>
  <c r="AQ53" i="11"/>
  <c r="AL53" i="11"/>
  <c r="AO64" i="11"/>
  <c r="AJ64" i="11"/>
  <c r="AP110" i="11"/>
  <c r="AK110" i="11"/>
  <c r="AQ124" i="11"/>
  <c r="AL124" i="11"/>
  <c r="AP104" i="11"/>
  <c r="AK104" i="11"/>
  <c r="AU104" i="11" s="1"/>
  <c r="AQ15" i="11"/>
  <c r="AL15" i="11"/>
  <c r="AQ41" i="11"/>
  <c r="AL41" i="11"/>
  <c r="AQ95" i="11"/>
  <c r="AL95" i="11"/>
  <c r="AQ107" i="11"/>
  <c r="AL107" i="11"/>
  <c r="AP57" i="11"/>
  <c r="AK57" i="11"/>
  <c r="AO68" i="11"/>
  <c r="AJ68" i="11"/>
  <c r="AP30" i="11"/>
  <c r="AK30" i="11"/>
  <c r="AQ127" i="11"/>
  <c r="AL127" i="11"/>
  <c r="AQ13" i="11"/>
  <c r="AL13" i="11"/>
  <c r="AP37" i="11"/>
  <c r="AK37" i="11"/>
  <c r="AQ105" i="11"/>
  <c r="AL105" i="11"/>
  <c r="AN116" i="11"/>
  <c r="AI116" i="11"/>
  <c r="AN74" i="11"/>
  <c r="AI74" i="11"/>
  <c r="AP133" i="11"/>
  <c r="AK133" i="11"/>
  <c r="AO39" i="11"/>
  <c r="AJ39" i="11"/>
  <c r="AO73" i="11"/>
  <c r="AJ73" i="11"/>
  <c r="AP19" i="11"/>
  <c r="AK19" i="11"/>
  <c r="AQ22" i="11"/>
  <c r="AL22" i="11"/>
  <c r="AP17" i="11"/>
  <c r="AK17" i="11"/>
  <c r="AO128" i="11"/>
  <c r="AJ128" i="11"/>
  <c r="AO86" i="11"/>
  <c r="AJ86" i="11"/>
  <c r="AN18" i="11"/>
  <c r="AI18" i="11"/>
  <c r="AQ134" i="11"/>
  <c r="AL134" i="11"/>
  <c r="AN120" i="11"/>
  <c r="AI120" i="11"/>
  <c r="AQ24" i="11"/>
  <c r="AL24" i="11"/>
  <c r="AP90" i="11"/>
  <c r="AK90" i="11"/>
  <c r="AO12" i="11"/>
  <c r="AJ12" i="11"/>
  <c r="AP35" i="11"/>
  <c r="AK35" i="11"/>
  <c r="AO122" i="11"/>
  <c r="AJ122" i="11"/>
  <c r="AN135" i="11"/>
  <c r="AI135" i="11"/>
  <c r="AP88" i="11"/>
  <c r="AK88" i="11"/>
  <c r="AN76" i="11"/>
  <c r="AI76" i="11"/>
  <c r="AP132" i="11"/>
  <c r="AK132" i="11"/>
  <c r="AO33" i="11"/>
  <c r="AJ33" i="11"/>
  <c r="AQ61" i="11"/>
  <c r="AL61" i="11"/>
  <c r="AO112" i="11"/>
  <c r="AJ112" i="11"/>
  <c r="AN38" i="11"/>
  <c r="AI38" i="11"/>
  <c r="AQ79" i="11"/>
  <c r="AL79" i="11"/>
  <c r="AO87" i="11"/>
  <c r="AJ87" i="11"/>
  <c r="AP55" i="11"/>
  <c r="AK55" i="11"/>
  <c r="AQ16" i="11"/>
  <c r="AL16" i="11"/>
  <c r="AO106" i="11"/>
  <c r="AJ106" i="11"/>
  <c r="AP59" i="11"/>
  <c r="AK59" i="11"/>
  <c r="AP71" i="11"/>
  <c r="AK71" i="11"/>
  <c r="AP101" i="11"/>
  <c r="AK101" i="11"/>
  <c r="AQ83" i="11"/>
  <c r="AL83" i="11"/>
  <c r="AP95" i="11"/>
  <c r="AK95" i="11"/>
  <c r="AP127" i="11"/>
  <c r="AK127" i="11"/>
  <c r="AU127" i="11" s="1"/>
  <c r="AO129" i="11"/>
  <c r="AJ129" i="11"/>
  <c r="AO52" i="11"/>
  <c r="AJ52" i="11"/>
  <c r="AO108" i="11"/>
  <c r="AJ108" i="11"/>
  <c r="AQ44" i="11"/>
  <c r="AL44" i="11"/>
  <c r="AV44" i="11" s="1"/>
  <c r="AN80" i="11"/>
  <c r="AI80" i="11"/>
  <c r="AQ98" i="11"/>
  <c r="AL98" i="11"/>
  <c r="AO29" i="11"/>
  <c r="AJ29" i="11"/>
  <c r="AN94" i="11"/>
  <c r="AI94" i="11"/>
  <c r="AS94" i="11" s="1"/>
  <c r="AO124" i="11"/>
  <c r="AJ124" i="11"/>
  <c r="AP107" i="11"/>
  <c r="AK107" i="11"/>
  <c r="AN13" i="11"/>
  <c r="AI13" i="11"/>
  <c r="AQ129" i="11"/>
  <c r="AL129" i="11"/>
  <c r="AQ72" i="11"/>
  <c r="AL72" i="11"/>
  <c r="AP70" i="11"/>
  <c r="AK70" i="11"/>
  <c r="AN92" i="11"/>
  <c r="AI92" i="11"/>
  <c r="AP44" i="11"/>
  <c r="AK44" i="11"/>
  <c r="AU44" i="11" s="1"/>
  <c r="AQ109" i="11"/>
  <c r="AL109" i="11"/>
  <c r="AP20" i="11"/>
  <c r="AK20" i="11"/>
  <c r="AP77" i="11"/>
  <c r="AK77" i="11"/>
  <c r="AN102" i="11"/>
  <c r="AI102" i="11"/>
  <c r="AQ23" i="11"/>
  <c r="AL23" i="11"/>
  <c r="AQ29" i="11"/>
  <c r="AL29" i="11"/>
  <c r="AO115" i="11"/>
  <c r="AJ115" i="11"/>
  <c r="AO93" i="11"/>
  <c r="AJ93" i="11"/>
  <c r="AT93" i="11" s="1"/>
  <c r="AO63" i="11"/>
  <c r="AJ63" i="11"/>
  <c r="AQ125" i="11"/>
  <c r="AL125" i="11"/>
  <c r="AO32" i="11"/>
  <c r="AJ32" i="11"/>
  <c r="AO119" i="11"/>
  <c r="AJ119" i="11"/>
  <c r="AT119" i="11" s="1"/>
  <c r="AN104" i="11"/>
  <c r="AI104" i="11"/>
  <c r="AN48" i="11"/>
  <c r="AI48" i="11"/>
  <c r="AN14" i="11"/>
  <c r="AI14" i="11"/>
  <c r="AO85" i="11"/>
  <c r="AJ85" i="11"/>
  <c r="AT85" i="11" s="1"/>
  <c r="AN56" i="11"/>
  <c r="AI56" i="11"/>
  <c r="AP113" i="11"/>
  <c r="AK113" i="11"/>
  <c r="AQ34" i="11"/>
  <c r="AL34" i="11"/>
  <c r="AO45" i="11"/>
  <c r="AJ45" i="11"/>
  <c r="AT45" i="11" s="1"/>
  <c r="AN51" i="11"/>
  <c r="AI51" i="11"/>
  <c r="AO31" i="11"/>
  <c r="AJ31" i="11"/>
  <c r="AN111" i="11"/>
  <c r="AI111" i="11"/>
  <c r="AP47" i="11"/>
  <c r="AK47" i="11"/>
  <c r="AU47" i="11" s="1"/>
  <c r="AN100" i="11"/>
  <c r="AI100" i="11"/>
  <c r="AO105" i="11"/>
  <c r="AJ105" i="11"/>
  <c r="AO116" i="11"/>
  <c r="AJ116" i="11"/>
  <c r="AO74" i="11"/>
  <c r="AJ74" i="11"/>
  <c r="AQ133" i="11"/>
  <c r="AL133" i="11"/>
  <c r="AQ39" i="11"/>
  <c r="AL39" i="11"/>
  <c r="AN73" i="11"/>
  <c r="AI73" i="11"/>
  <c r="AQ19" i="11"/>
  <c r="AL19" i="11"/>
  <c r="AN22" i="11"/>
  <c r="AI22" i="11"/>
  <c r="AN17" i="11"/>
  <c r="AI17" i="11"/>
  <c r="AN128" i="11"/>
  <c r="AI128" i="11"/>
  <c r="AN86" i="11"/>
  <c r="AI86" i="11"/>
  <c r="AP18" i="11"/>
  <c r="AK18" i="11"/>
  <c r="AN134" i="11"/>
  <c r="AI134" i="11"/>
  <c r="AP120" i="11"/>
  <c r="AK120" i="11"/>
  <c r="AO24" i="11"/>
  <c r="AJ24" i="11"/>
  <c r="AQ90" i="11"/>
  <c r="AL90" i="11"/>
  <c r="AQ12" i="11"/>
  <c r="AL12" i="11"/>
  <c r="AN35" i="11"/>
  <c r="AI35" i="11"/>
  <c r="AP122" i="11"/>
  <c r="AK122" i="11"/>
  <c r="AQ135" i="11"/>
  <c r="AL135" i="11"/>
  <c r="AN88" i="11"/>
  <c r="AI88" i="11"/>
  <c r="AO76" i="11"/>
  <c r="AJ76" i="11"/>
  <c r="AQ132" i="11"/>
  <c r="AL132" i="11"/>
  <c r="AP33" i="11"/>
  <c r="AK33" i="11"/>
  <c r="AN61" i="11"/>
  <c r="AI61" i="11"/>
  <c r="AQ112" i="11"/>
  <c r="AL112" i="11"/>
  <c r="AQ138" i="11"/>
  <c r="AL138" i="11"/>
  <c r="AO38" i="11"/>
  <c r="AJ38" i="11"/>
  <c r="AP79" i="11"/>
  <c r="AK79" i="11"/>
  <c r="AN87" i="11"/>
  <c r="AI87" i="11"/>
  <c r="AQ55" i="11"/>
  <c r="AL55" i="11"/>
  <c r="AV55" i="11" s="1"/>
  <c r="AO16" i="11"/>
  <c r="AJ16" i="11"/>
  <c r="AQ106" i="11"/>
  <c r="AL106" i="11"/>
  <c r="AQ59" i="11"/>
  <c r="AL59" i="11"/>
  <c r="AO71" i="11"/>
  <c r="AJ71" i="11"/>
  <c r="AT71" i="11" s="1"/>
  <c r="AQ97" i="11"/>
  <c r="AL97" i="11"/>
  <c r="AP99" i="11"/>
  <c r="AK99" i="11"/>
  <c r="AO23" i="11"/>
  <c r="AJ23" i="11"/>
  <c r="AO36" i="11"/>
  <c r="AJ36" i="11"/>
  <c r="AP64" i="11"/>
  <c r="AK64" i="11"/>
  <c r="AQ62" i="11"/>
  <c r="AL62" i="11"/>
  <c r="AO37" i="11"/>
  <c r="AJ37" i="11"/>
  <c r="AN50" i="11"/>
  <c r="AI50" i="11"/>
  <c r="AS50" i="11" s="1"/>
  <c r="AP42" i="11"/>
  <c r="AK42" i="11"/>
  <c r="AP92" i="11"/>
  <c r="AK92" i="11"/>
  <c r="AO91" i="11"/>
  <c r="AJ91" i="11"/>
  <c r="AN81" i="11"/>
  <c r="AI81" i="11"/>
  <c r="AS81" i="11" s="1"/>
  <c r="AQ137" i="11"/>
  <c r="AL137" i="11"/>
  <c r="AO53" i="11"/>
  <c r="AJ53" i="11"/>
  <c r="AP15" i="11"/>
  <c r="AK15" i="11"/>
  <c r="AN127" i="11"/>
  <c r="AI127" i="11"/>
  <c r="AO69" i="11"/>
  <c r="AJ69" i="11"/>
  <c r="AP58" i="11"/>
  <c r="AK58" i="11"/>
  <c r="AP82" i="11"/>
  <c r="AK82" i="11"/>
  <c r="AP28" i="11"/>
  <c r="AK28" i="11"/>
  <c r="AP91" i="11"/>
  <c r="AK91" i="11"/>
  <c r="AP117" i="11"/>
  <c r="AK117" i="11"/>
  <c r="AQ114" i="11"/>
  <c r="AL114" i="11"/>
  <c r="AN101" i="11"/>
  <c r="AI101" i="11"/>
  <c r="AQ102" i="11"/>
  <c r="AL102" i="11"/>
  <c r="AP137" i="11"/>
  <c r="AK137" i="11"/>
  <c r="AN65" i="11"/>
  <c r="AI65" i="11"/>
  <c r="AP78" i="11"/>
  <c r="AK78" i="11"/>
  <c r="AQ96" i="11"/>
  <c r="AL96" i="11"/>
  <c r="AO89" i="11"/>
  <c r="AJ89" i="11"/>
  <c r="AP25" i="11"/>
  <c r="AK25" i="11"/>
  <c r="AO21" i="11"/>
  <c r="AJ21" i="11"/>
  <c r="AN26" i="11"/>
  <c r="AI26" i="11"/>
  <c r="AO49" i="11"/>
  <c r="AJ49" i="11"/>
  <c r="AO65" i="11"/>
  <c r="AJ65" i="11"/>
  <c r="AP115" i="11"/>
  <c r="AK115" i="11"/>
  <c r="AN78" i="11"/>
  <c r="AI78" i="11"/>
  <c r="AN96" i="11"/>
  <c r="AI96" i="11"/>
  <c r="AN93" i="11"/>
  <c r="AI93" i="11"/>
  <c r="AP89" i="11"/>
  <c r="AK89" i="11"/>
  <c r="AP63" i="11"/>
  <c r="AK63" i="11"/>
  <c r="AN25" i="11"/>
  <c r="AI25" i="11"/>
  <c r="AP21" i="11"/>
  <c r="AK21" i="11"/>
  <c r="AN125" i="11"/>
  <c r="AI125" i="11"/>
  <c r="AP26" i="11"/>
  <c r="AK26" i="11"/>
  <c r="AP32" i="11"/>
  <c r="AK32" i="11"/>
  <c r="AQ49" i="11"/>
  <c r="AL49" i="11"/>
  <c r="AQ119" i="11"/>
  <c r="AL119" i="11"/>
  <c r="AP136" i="11"/>
  <c r="AK136" i="11"/>
  <c r="AQ48" i="11"/>
  <c r="AL48" i="11"/>
  <c r="AP14" i="11"/>
  <c r="AK14" i="11"/>
  <c r="AP85" i="11"/>
  <c r="AK85" i="11"/>
  <c r="AQ56" i="11"/>
  <c r="AL56" i="11"/>
  <c r="AO113" i="11"/>
  <c r="AJ113" i="11"/>
  <c r="AO34" i="11"/>
  <c r="AJ34" i="11"/>
  <c r="AQ45" i="11"/>
  <c r="AL45" i="11"/>
  <c r="AP51" i="11"/>
  <c r="AK51" i="11"/>
  <c r="AP31" i="11"/>
  <c r="AK31" i="11"/>
  <c r="AP111" i="11"/>
  <c r="AK111" i="11"/>
  <c r="AO47" i="11"/>
  <c r="AJ47" i="11"/>
  <c r="AQ100" i="11"/>
  <c r="AL100" i="11"/>
  <c r="AN105" i="11"/>
  <c r="AI105" i="11"/>
  <c r="AP116" i="11"/>
  <c r="AK116" i="11"/>
  <c r="AQ74" i="11"/>
  <c r="AL74" i="11"/>
  <c r="AN133" i="11"/>
  <c r="AI133" i="11"/>
  <c r="AN39" i="11"/>
  <c r="AI39" i="11"/>
  <c r="AQ73" i="11"/>
  <c r="AL73" i="11"/>
  <c r="AO19" i="11"/>
  <c r="AJ19" i="11"/>
  <c r="AP22" i="11"/>
  <c r="AK22" i="11"/>
  <c r="AQ17" i="11"/>
  <c r="AL17" i="11"/>
  <c r="AP128" i="11"/>
  <c r="AK128" i="11"/>
  <c r="AQ86" i="11"/>
  <c r="AL86" i="11"/>
  <c r="AO18" i="11"/>
  <c r="AJ18" i="11"/>
  <c r="AP134" i="11"/>
  <c r="AK134" i="11"/>
  <c r="AQ120" i="11"/>
  <c r="AL120" i="11"/>
  <c r="AP24" i="11"/>
  <c r="AK24" i="11"/>
  <c r="AO90" i="11"/>
  <c r="AJ90" i="11"/>
  <c r="AP12" i="11"/>
  <c r="AK12" i="11"/>
  <c r="AQ35" i="11"/>
  <c r="AL35" i="11"/>
  <c r="AN122" i="11"/>
  <c r="AI122" i="11"/>
  <c r="AP135" i="11"/>
  <c r="AK135" i="11"/>
  <c r="AQ88" i="11"/>
  <c r="AL88" i="11"/>
  <c r="AP76" i="11"/>
  <c r="AK76" i="11"/>
  <c r="AO132" i="11"/>
  <c r="AJ132" i="11"/>
  <c r="AQ33" i="11"/>
  <c r="AL33" i="11"/>
  <c r="AP61" i="11"/>
  <c r="AK61" i="11"/>
  <c r="AP112" i="11"/>
  <c r="AK112" i="11"/>
  <c r="AP38" i="11"/>
  <c r="AK38" i="11"/>
  <c r="AN79" i="11"/>
  <c r="AI79" i="11"/>
  <c r="AQ87" i="11"/>
  <c r="AL87" i="11"/>
  <c r="AN55" i="11"/>
  <c r="AI55" i="11"/>
  <c r="AP16" i="11"/>
  <c r="AK16" i="11"/>
  <c r="AN106" i="11"/>
  <c r="AI106" i="11"/>
  <c r="AO59" i="11"/>
  <c r="AJ59" i="11"/>
  <c r="AN71" i="11"/>
  <c r="AI71" i="11"/>
  <c r="AN97" i="11"/>
  <c r="AI97" i="11"/>
  <c r="AQ99" i="11"/>
  <c r="AL99" i="11"/>
  <c r="AP94" i="11"/>
  <c r="AK94" i="11"/>
  <c r="AQ30" i="11"/>
  <c r="AL30" i="11"/>
  <c r="AQ70" i="11"/>
  <c r="AL70" i="11"/>
  <c r="AP75" i="11"/>
  <c r="AK75" i="11"/>
  <c r="AN83" i="11"/>
  <c r="AI83" i="11"/>
  <c r="AP62" i="11"/>
  <c r="AK62" i="11"/>
  <c r="AN115" i="11"/>
  <c r="AI115" i="11"/>
  <c r="AN89" i="11"/>
  <c r="AI89" i="11"/>
  <c r="AP125" i="11"/>
  <c r="AK125" i="11"/>
  <c r="AP119" i="11"/>
  <c r="AK119" i="11"/>
  <c r="AQ14" i="11"/>
  <c r="AL14" i="11"/>
  <c r="AN113" i="11"/>
  <c r="AI113" i="11"/>
  <c r="AQ31" i="11"/>
  <c r="AL31" i="11"/>
  <c r="AO100" i="11"/>
  <c r="AJ100" i="11"/>
  <c r="AN129" i="11"/>
  <c r="AI129" i="11"/>
  <c r="AO50" i="11"/>
  <c r="AJ50" i="11"/>
  <c r="AN54" i="11"/>
  <c r="AI54" i="11"/>
  <c r="AO72" i="11"/>
  <c r="AJ72" i="11"/>
  <c r="AQ52" i="11"/>
  <c r="AL52" i="11"/>
  <c r="AO84" i="11"/>
  <c r="AJ84" i="11"/>
  <c r="AQ42" i="11"/>
  <c r="AL42" i="11"/>
  <c r="AN82" i="11"/>
  <c r="AI82" i="11"/>
  <c r="AN70" i="11"/>
  <c r="AI70" i="11"/>
  <c r="AN27" i="11"/>
  <c r="AI27" i="11"/>
  <c r="AN108" i="11"/>
  <c r="AI108" i="11"/>
  <c r="AQ118" i="11"/>
  <c r="AL118" i="11"/>
  <c r="AO92" i="11"/>
  <c r="AJ92" i="11"/>
  <c r="AN28" i="11"/>
  <c r="AI28" i="11"/>
  <c r="AP46" i="11"/>
  <c r="AK46" i="11"/>
  <c r="AQ67" i="11"/>
  <c r="AL67" i="11"/>
  <c r="AQ91" i="11"/>
  <c r="AL91" i="11"/>
  <c r="AN44" i="11"/>
  <c r="AI44" i="11"/>
  <c r="AQ11" i="11"/>
  <c r="AL11" i="11"/>
  <c r="AP121" i="11"/>
  <c r="AK121" i="11"/>
  <c r="AO117" i="11"/>
  <c r="AJ117" i="11"/>
  <c r="AO109" i="11"/>
  <c r="AJ109" i="11"/>
  <c r="AP81" i="11"/>
  <c r="AK81" i="11"/>
  <c r="AO126" i="11"/>
  <c r="AJ126" i="11"/>
  <c r="AP80" i="11"/>
  <c r="AK80" i="11"/>
  <c r="AN20" i="11"/>
  <c r="AI20" i="11"/>
  <c r="AP114" i="11"/>
  <c r="AK114" i="11"/>
  <c r="AO43" i="11"/>
  <c r="AJ43" i="11"/>
  <c r="AO75" i="11"/>
  <c r="AJ75" i="11"/>
  <c r="AN60" i="11"/>
  <c r="AI60" i="11"/>
  <c r="AN66" i="11"/>
  <c r="AI66" i="11"/>
  <c r="AQ77" i="11"/>
  <c r="AL77" i="11"/>
  <c r="AO103" i="11"/>
  <c r="AJ103" i="11"/>
  <c r="AP53" i="11"/>
  <c r="AK53" i="11"/>
  <c r="AN124" i="11"/>
  <c r="AI124" i="11"/>
  <c r="AO107" i="11"/>
  <c r="AJ107" i="11"/>
  <c r="AO13" i="11"/>
  <c r="AJ13" i="11"/>
  <c r="AQ69" i="11"/>
  <c r="AL69" i="11"/>
  <c r="AN72" i="11"/>
  <c r="AI72" i="11"/>
  <c r="AO27" i="11"/>
  <c r="AJ27" i="11"/>
  <c r="AQ46" i="11"/>
  <c r="AL46" i="11"/>
  <c r="AO121" i="11"/>
  <c r="AJ121" i="11"/>
  <c r="AN126" i="11"/>
  <c r="AI126" i="11"/>
  <c r="AQ43" i="11"/>
  <c r="AL43" i="11"/>
  <c r="AQ60" i="11"/>
  <c r="AL60" i="11"/>
  <c r="AP23" i="11"/>
  <c r="AK23" i="11"/>
  <c r="AQ103" i="11"/>
  <c r="AL103" i="11"/>
  <c r="AQ110" i="11"/>
  <c r="AL110" i="11"/>
  <c r="AQ57" i="11"/>
  <c r="AL57" i="11"/>
  <c r="AQ65" i="11"/>
  <c r="AL65" i="11"/>
  <c r="AQ78" i="11"/>
  <c r="AL78" i="11"/>
  <c r="AO96" i="11"/>
  <c r="AJ96" i="11"/>
  <c r="AQ93" i="11"/>
  <c r="AL93" i="11"/>
  <c r="AN63" i="11"/>
  <c r="AI63" i="11"/>
  <c r="AO25" i="11"/>
  <c r="AJ25" i="11"/>
  <c r="AN21" i="11"/>
  <c r="AI21" i="11"/>
  <c r="AO26" i="11"/>
  <c r="AJ26" i="11"/>
  <c r="AN32" i="11"/>
  <c r="AI32" i="11"/>
  <c r="AN49" i="11"/>
  <c r="AI49" i="11"/>
  <c r="AN62" i="11"/>
  <c r="AI62" i="11"/>
  <c r="AO48" i="11"/>
  <c r="AJ48" i="11"/>
  <c r="AN85" i="11"/>
  <c r="AI85" i="11"/>
  <c r="AO56" i="11"/>
  <c r="AJ56" i="11"/>
  <c r="AP34" i="11"/>
  <c r="AK34" i="11"/>
  <c r="AP45" i="11"/>
  <c r="AK45" i="11"/>
  <c r="AO51" i="11"/>
  <c r="AJ51" i="11"/>
  <c r="AO111" i="11"/>
  <c r="AJ111" i="11"/>
  <c r="AN47" i="11"/>
  <c r="AI47" i="11"/>
  <c r="AQ104" i="11"/>
  <c r="AL104" i="11"/>
  <c r="AQ123" i="11"/>
  <c r="AL123" i="11"/>
  <c r="AO58" i="11"/>
  <c r="AJ58" i="11"/>
  <c r="AO136" i="11"/>
  <c r="AJ136" i="11"/>
  <c r="AP65" i="11"/>
  <c r="AK65" i="11"/>
  <c r="AQ115" i="11"/>
  <c r="AL115" i="11"/>
  <c r="AO78" i="11"/>
  <c r="AJ78" i="11"/>
  <c r="AP96" i="11"/>
  <c r="AK96" i="11"/>
  <c r="AP93" i="11"/>
  <c r="AK93" i="11"/>
  <c r="AQ89" i="11"/>
  <c r="AL89" i="11"/>
  <c r="AQ63" i="11"/>
  <c r="AL63" i="11"/>
  <c r="AQ25" i="11"/>
  <c r="AL25" i="11"/>
  <c r="AQ21" i="11"/>
  <c r="AL21" i="11"/>
  <c r="AO125" i="11"/>
  <c r="AJ125" i="11"/>
  <c r="AQ26" i="11"/>
  <c r="AL26" i="11"/>
  <c r="AQ32" i="11"/>
  <c r="AL32" i="11"/>
  <c r="AP49" i="11"/>
  <c r="AK49" i="11"/>
  <c r="AN119" i="11"/>
  <c r="AI119" i="11"/>
  <c r="AQ136" i="11"/>
  <c r="AL136" i="11"/>
  <c r="AP48" i="11"/>
  <c r="AK48" i="11"/>
  <c r="AO14" i="11"/>
  <c r="AJ14" i="11"/>
  <c r="AQ85" i="11"/>
  <c r="AL85" i="11"/>
  <c r="AP56" i="11"/>
  <c r="AK56" i="11"/>
  <c r="AQ113" i="11"/>
  <c r="AL113" i="11"/>
  <c r="AN34" i="11"/>
  <c r="AI34" i="11"/>
  <c r="AN45" i="11"/>
  <c r="AI45" i="11"/>
  <c r="AQ51" i="11"/>
  <c r="AL51" i="11"/>
  <c r="AN31" i="11"/>
  <c r="AI31" i="11"/>
  <c r="AQ111" i="11"/>
  <c r="AL111" i="11"/>
  <c r="AQ47" i="11"/>
  <c r="AL47" i="11"/>
  <c r="AP100" i="11"/>
  <c r="AK100" i="11"/>
  <c r="AO104" i="11"/>
  <c r="AJ104" i="11"/>
  <c r="AN123" i="11"/>
  <c r="AI123" i="11"/>
  <c r="AP129" i="11"/>
  <c r="AK129" i="11"/>
  <c r="AQ50" i="11"/>
  <c r="AL50" i="11"/>
  <c r="AP54" i="11"/>
  <c r="AK54" i="11"/>
  <c r="AQ58" i="11"/>
  <c r="AL58" i="11"/>
  <c r="AP72" i="11"/>
  <c r="AK72" i="11"/>
  <c r="AP52" i="11"/>
  <c r="AK52" i="11"/>
  <c r="AP84" i="11"/>
  <c r="AK84" i="11"/>
  <c r="AN42" i="11"/>
  <c r="AI42" i="11"/>
  <c r="AO82" i="11"/>
  <c r="AJ82" i="11"/>
  <c r="AO70" i="11"/>
  <c r="AJ70" i="11"/>
  <c r="AQ27" i="11"/>
  <c r="AL27" i="11"/>
  <c r="AQ108" i="11"/>
  <c r="AL108" i="11"/>
  <c r="AO118" i="11"/>
  <c r="AJ118" i="11"/>
  <c r="AQ92" i="11"/>
  <c r="AL92" i="11"/>
  <c r="AO28" i="11"/>
  <c r="AJ28" i="11"/>
  <c r="AO46" i="11"/>
  <c r="AJ46" i="11"/>
  <c r="AN67" i="11"/>
  <c r="AI67" i="11"/>
  <c r="AN91" i="11"/>
  <c r="AI91" i="11"/>
  <c r="AO44" i="11"/>
  <c r="AJ44" i="11"/>
  <c r="AN11" i="11"/>
  <c r="AI11" i="11"/>
  <c r="AN121" i="11"/>
  <c r="AI121" i="11"/>
  <c r="AQ117" i="11"/>
  <c r="AL117" i="11"/>
  <c r="AP109" i="11"/>
  <c r="AK109" i="11"/>
  <c r="AO81" i="11"/>
  <c r="AJ81" i="11"/>
  <c r="AP126" i="11"/>
  <c r="AK126" i="11"/>
  <c r="AO80" i="11"/>
  <c r="AJ80" i="11"/>
  <c r="AO20" i="11"/>
  <c r="AJ20" i="11"/>
  <c r="AN114" i="11"/>
  <c r="AI114" i="11"/>
  <c r="AP43" i="11"/>
  <c r="AK43" i="11"/>
  <c r="AN75" i="11"/>
  <c r="AI75" i="11"/>
  <c r="AO60" i="11"/>
  <c r="AJ60" i="11"/>
  <c r="AP66" i="11"/>
  <c r="AK66" i="11"/>
  <c r="AO77" i="11"/>
  <c r="AJ77" i="11"/>
  <c r="AN98" i="11"/>
  <c r="AI98" i="11"/>
  <c r="AO99" i="11"/>
  <c r="AT99" i="11" s="1"/>
  <c r="AO97" i="11"/>
  <c r="AT97" i="11" s="1"/>
  <c r="AP98" i="11"/>
  <c r="AU98" i="11" s="1"/>
  <c r="AO98" i="11"/>
  <c r="AT98" i="11" s="1"/>
  <c r="AP97" i="11"/>
  <c r="AU97" i="11" s="1"/>
  <c r="AU50" i="11"/>
  <c r="AN138" i="11"/>
  <c r="AS138" i="11" s="1"/>
  <c r="AU118" i="11"/>
  <c r="AT66" i="11"/>
  <c r="AS77" i="11"/>
  <c r="AU67" i="11"/>
  <c r="AS135" i="11"/>
  <c r="AP138" i="11"/>
  <c r="AU138" i="11" s="1"/>
  <c r="AV83" i="11"/>
  <c r="AS107" i="11"/>
  <c r="AO30" i="11"/>
  <c r="AT30" i="11" s="1"/>
  <c r="AS29" i="11"/>
  <c r="AS69" i="11"/>
  <c r="AV64" i="11"/>
  <c r="AU29" i="11"/>
  <c r="AS53" i="11"/>
  <c r="AS102" i="11"/>
  <c r="AS57" i="11"/>
  <c r="AT40" i="11"/>
  <c r="AU68" i="11"/>
  <c r="AV107" i="11"/>
  <c r="AT102" i="11" l="1"/>
  <c r="AT137" i="11"/>
  <c r="AU83" i="11"/>
  <c r="AV121" i="11"/>
  <c r="AS95" i="11"/>
  <c r="AV84" i="11"/>
  <c r="AT67" i="11"/>
  <c r="AV101" i="11"/>
  <c r="AS40" i="11"/>
  <c r="AT62" i="11"/>
  <c r="AU43" i="11"/>
  <c r="AS121" i="11"/>
  <c r="AT118" i="11"/>
  <c r="AU72" i="11"/>
  <c r="AV47" i="11"/>
  <c r="AV85" i="11"/>
  <c r="AT125" i="11"/>
  <c r="AV115" i="11"/>
  <c r="AT51" i="11"/>
  <c r="AS32" i="11"/>
  <c r="AV65" i="11"/>
  <c r="AT121" i="11"/>
  <c r="AU53" i="11"/>
  <c r="AS20" i="11"/>
  <c r="AS44" i="11"/>
  <c r="AS27" i="11"/>
  <c r="AT50" i="11"/>
  <c r="AS89" i="11"/>
  <c r="AV99" i="11"/>
  <c r="AT77" i="11"/>
  <c r="AU126" i="11"/>
  <c r="AS67" i="11"/>
  <c r="AT82" i="11"/>
  <c r="AS45" i="11"/>
  <c r="AS119" i="11"/>
  <c r="AV89" i="11"/>
  <c r="AV123" i="11"/>
  <c r="AS85" i="11"/>
  <c r="AS63" i="11"/>
  <c r="AU23" i="11"/>
  <c r="AV69" i="11"/>
  <c r="AS60" i="11"/>
  <c r="AT109" i="11"/>
  <c r="AS28" i="11"/>
  <c r="AT84" i="11"/>
  <c r="AS113" i="11"/>
  <c r="AS75" i="11"/>
  <c r="AV117" i="11"/>
  <c r="AV92" i="11"/>
  <c r="AU52" i="11"/>
  <c r="AU100" i="11"/>
  <c r="AU56" i="11"/>
  <c r="AT35" i="11"/>
  <c r="AV128" i="11"/>
  <c r="AT110" i="11"/>
  <c r="AU75" i="11"/>
  <c r="AS106" i="11"/>
  <c r="AV33" i="11"/>
  <c r="AT90" i="11"/>
  <c r="AU22" i="11"/>
  <c r="AV100" i="11"/>
  <c r="AV56" i="11"/>
  <c r="AU26" i="11"/>
  <c r="AS78" i="11"/>
  <c r="AV96" i="11"/>
  <c r="AU40" i="11"/>
  <c r="AS98" i="11"/>
  <c r="AT80" i="11"/>
  <c r="AS91" i="11"/>
  <c r="AT20" i="11"/>
  <c r="AT44" i="11"/>
  <c r="AV27" i="11"/>
  <c r="AU54" i="11"/>
  <c r="AS31" i="11"/>
  <c r="AU48" i="11"/>
  <c r="AV25" i="11"/>
  <c r="AT136" i="11"/>
  <c r="AU34" i="11"/>
  <c r="AS21" i="11"/>
  <c r="AV110" i="11"/>
  <c r="AT27" i="11"/>
  <c r="AV77" i="11"/>
  <c r="AT126" i="11"/>
  <c r="AV67" i="11"/>
  <c r="AS82" i="11"/>
  <c r="AT100" i="11"/>
  <c r="AU62" i="11"/>
  <c r="AS71" i="11"/>
  <c r="AU112" i="11"/>
  <c r="AV35" i="11"/>
  <c r="AU128" i="11"/>
  <c r="AU116" i="11"/>
  <c r="AT34" i="11"/>
  <c r="AV49" i="11"/>
  <c r="AS93" i="11"/>
  <c r="AU25" i="11"/>
  <c r="AT70" i="11"/>
  <c r="AV50" i="11"/>
  <c r="AV51" i="11"/>
  <c r="AV136" i="11"/>
  <c r="AV63" i="11"/>
  <c r="AT58" i="11"/>
  <c r="AT56" i="11"/>
  <c r="AT25" i="11"/>
  <c r="AV103" i="11"/>
  <c r="AS72" i="11"/>
  <c r="AS66" i="11"/>
  <c r="AU81" i="11"/>
  <c r="AU46" i="11"/>
  <c r="AV42" i="11"/>
  <c r="AV31" i="11"/>
  <c r="AS83" i="11"/>
  <c r="AT59" i="11"/>
  <c r="AU61" i="11"/>
  <c r="AV114" i="11"/>
  <c r="AU91" i="11"/>
  <c r="AU17" i="11"/>
  <c r="AS79" i="11"/>
  <c r="AU135" i="11"/>
  <c r="AT18" i="11"/>
  <c r="AS133" i="11"/>
  <c r="AU51" i="11"/>
  <c r="AU136" i="11"/>
  <c r="AU63" i="11"/>
  <c r="AS26" i="11"/>
  <c r="AV102" i="11"/>
  <c r="AV23" i="11"/>
  <c r="AU101" i="11"/>
  <c r="AS19" i="11"/>
  <c r="AU69" i="11"/>
  <c r="AV26" i="11"/>
  <c r="AT78" i="11"/>
  <c r="AT111" i="11"/>
  <c r="AS49" i="11"/>
  <c r="AV78" i="11"/>
  <c r="AS126" i="11"/>
  <c r="AS124" i="11"/>
  <c r="AU114" i="11"/>
  <c r="AV11" i="11"/>
  <c r="AS108" i="11"/>
  <c r="AS54" i="11"/>
  <c r="AU125" i="11"/>
  <c r="AU94" i="11"/>
  <c r="AV87" i="11"/>
  <c r="AV88" i="11"/>
  <c r="AU134" i="11"/>
  <c r="AS39" i="11"/>
  <c r="AU31" i="11"/>
  <c r="AV48" i="11"/>
  <c r="AS25" i="11"/>
  <c r="AT49" i="11"/>
  <c r="AU137" i="11"/>
  <c r="AU58" i="11"/>
  <c r="AU92" i="11"/>
  <c r="AU79" i="11"/>
  <c r="AS88" i="11"/>
  <c r="AS134" i="11"/>
  <c r="AV39" i="11"/>
  <c r="AU12" i="11"/>
  <c r="AV17" i="11"/>
  <c r="AS105" i="11"/>
  <c r="AT113" i="11"/>
  <c r="AU32" i="11"/>
  <c r="AS96" i="11"/>
  <c r="AT89" i="11"/>
  <c r="AU117" i="11"/>
  <c r="AT53" i="11"/>
  <c r="AV106" i="11"/>
  <c r="AS61" i="11"/>
  <c r="AV12" i="11"/>
  <c r="AS17" i="11"/>
  <c r="AT106" i="11"/>
  <c r="AT60" i="11"/>
  <c r="AU109" i="11"/>
  <c r="AT28" i="11"/>
  <c r="AU84" i="11"/>
  <c r="AT104" i="11"/>
  <c r="AV113" i="11"/>
  <c r="AV32" i="11"/>
  <c r="AU96" i="11"/>
  <c r="AS47" i="11"/>
  <c r="AS62" i="11"/>
  <c r="AT96" i="11"/>
  <c r="AV43" i="11"/>
  <c r="AT107" i="11"/>
  <c r="AT43" i="11"/>
  <c r="AU121" i="11"/>
  <c r="AV118" i="11"/>
  <c r="AT72" i="11"/>
  <c r="AU119" i="11"/>
  <c r="AV30" i="11"/>
  <c r="AS55" i="11"/>
  <c r="AU76" i="11"/>
  <c r="AV120" i="11"/>
  <c r="AV73" i="11"/>
  <c r="AU111" i="11"/>
  <c r="AU14" i="11"/>
  <c r="AU21" i="11"/>
  <c r="AT65" i="11"/>
  <c r="AS65" i="11"/>
  <c r="AU82" i="11"/>
  <c r="AT23" i="11"/>
  <c r="AU73" i="11"/>
  <c r="AV138" i="11"/>
  <c r="AT105" i="11"/>
  <c r="AT31" i="11"/>
  <c r="AS58" i="11"/>
  <c r="AU113" i="11"/>
  <c r="AS48" i="11"/>
  <c r="AV125" i="11"/>
  <c r="AV29" i="11"/>
  <c r="AU20" i="11"/>
  <c r="AU70" i="11"/>
  <c r="AU107" i="11"/>
  <c r="AV98" i="11"/>
  <c r="AT52" i="11"/>
  <c r="AV53" i="11"/>
  <c r="AS23" i="11"/>
  <c r="AV80" i="11"/>
  <c r="AU108" i="11"/>
  <c r="AT123" i="11"/>
  <c r="AV36" i="11"/>
  <c r="AS109" i="11"/>
  <c r="AU59" i="11"/>
  <c r="AT87" i="11"/>
  <c r="AV61" i="11"/>
  <c r="AU88" i="11"/>
  <c r="AT12" i="11"/>
  <c r="AV134" i="11"/>
  <c r="AT39" i="11"/>
  <c r="AV105" i="11"/>
  <c r="AU30" i="11"/>
  <c r="AU123" i="11"/>
  <c r="AS59" i="11"/>
  <c r="AU87" i="11"/>
  <c r="AS112" i="11"/>
  <c r="AV76" i="11"/>
  <c r="AT120" i="11"/>
  <c r="AV116" i="11"/>
  <c r="AT127" i="11"/>
  <c r="AT69" i="11"/>
  <c r="AU64" i="11"/>
  <c r="AV97" i="11"/>
  <c r="AV132" i="11"/>
  <c r="AU122" i="11"/>
  <c r="AT24" i="11"/>
  <c r="AT54" i="11"/>
  <c r="AT124" i="11"/>
  <c r="AS18" i="11"/>
  <c r="AU15" i="11"/>
  <c r="AT91" i="11"/>
  <c r="AT37" i="11"/>
  <c r="AT36" i="11"/>
  <c r="AT16" i="11"/>
  <c r="AT38" i="11"/>
  <c r="AU33" i="11"/>
  <c r="AV135" i="11"/>
  <c r="AV90" i="11"/>
  <c r="AU18" i="11"/>
  <c r="AS22" i="11"/>
  <c r="AV133" i="11"/>
  <c r="AS100" i="11"/>
  <c r="AS51" i="11"/>
  <c r="AS56" i="11"/>
  <c r="AS104" i="11"/>
  <c r="AT63" i="11"/>
  <c r="AV109" i="11"/>
  <c r="AV72" i="11"/>
  <c r="AS80" i="11"/>
  <c r="AT129" i="11"/>
  <c r="AV79" i="11"/>
  <c r="AT33" i="11"/>
  <c r="AU90" i="11"/>
  <c r="AV22" i="11"/>
  <c r="AU133" i="11"/>
  <c r="AU37" i="11"/>
  <c r="AT68" i="11"/>
  <c r="AV95" i="11"/>
  <c r="AV124" i="11"/>
  <c r="AS36" i="11"/>
  <c r="AV66" i="11"/>
  <c r="AV81" i="11"/>
  <c r="AT42" i="11"/>
  <c r="AS30" i="11"/>
  <c r="AU102" i="11"/>
  <c r="AT11" i="11"/>
  <c r="AS137" i="11"/>
  <c r="AV71" i="11"/>
  <c r="AT55" i="11"/>
  <c r="AT138" i="11"/>
  <c r="AS132" i="11"/>
  <c r="AV122" i="11"/>
  <c r="AS24" i="11"/>
  <c r="AU86" i="11"/>
  <c r="AU74" i="11"/>
  <c r="AU13" i="11"/>
  <c r="AS16" i="11"/>
  <c r="AV38" i="11"/>
  <c r="AS33" i="11"/>
  <c r="AT135" i="11"/>
  <c r="AS90" i="11"/>
  <c r="AV18" i="11"/>
  <c r="AT22" i="11"/>
  <c r="AT133" i="11"/>
  <c r="AV37" i="11"/>
  <c r="AT57" i="11"/>
  <c r="AS41" i="11"/>
  <c r="AS86" i="11"/>
  <c r="AV19" i="11"/>
  <c r="AT74" i="11"/>
  <c r="AV16" i="11"/>
  <c r="AS38" i="11"/>
  <c r="AU132" i="11"/>
  <c r="AT122" i="11"/>
  <c r="AV24" i="11"/>
  <c r="AT86" i="11"/>
  <c r="AU19" i="11"/>
  <c r="AS74" i="11"/>
  <c r="AV13" i="11"/>
  <c r="AU57" i="11"/>
  <c r="AV41" i="11"/>
  <c r="AU110" i="11"/>
  <c r="AT94" i="11"/>
  <c r="AU129" i="11"/>
  <c r="AV129" i="11"/>
  <c r="AS110" i="11"/>
  <c r="AV94" i="11"/>
  <c r="AU103" i="11"/>
  <c r="AV126" i="11"/>
  <c r="AU27" i="11"/>
  <c r="AS68" i="11"/>
  <c r="AS103" i="11"/>
  <c r="AU60" i="11"/>
  <c r="AU11" i="11"/>
  <c r="AS52" i="11"/>
  <c r="AT41" i="11"/>
  <c r="AS15" i="11"/>
  <c r="AU99" i="11"/>
  <c r="AU66" i="11"/>
  <c r="AS114" i="11"/>
  <c r="AT81" i="11"/>
  <c r="AS11" i="11"/>
  <c r="AT46" i="11"/>
  <c r="AV108" i="11"/>
  <c r="AS42" i="11"/>
  <c r="AV58" i="11"/>
  <c r="AS123" i="11"/>
  <c r="AV111" i="11"/>
  <c r="AS34" i="11"/>
  <c r="AT14" i="11"/>
  <c r="AU49" i="11"/>
  <c r="AV21" i="11"/>
  <c r="AU93" i="11"/>
  <c r="AU65" i="11"/>
  <c r="AV104" i="11"/>
  <c r="AU45" i="11"/>
  <c r="AT48" i="11"/>
  <c r="AT26" i="11"/>
  <c r="AV93" i="11"/>
  <c r="AV57" i="11"/>
  <c r="AV60" i="11"/>
  <c r="AV46" i="11"/>
  <c r="AT13" i="11"/>
  <c r="AT103" i="11"/>
  <c r="AT75" i="11"/>
  <c r="AU80" i="11"/>
  <c r="AT117" i="11"/>
  <c r="AV91" i="11"/>
  <c r="AT92" i="11"/>
  <c r="AS70" i="11"/>
  <c r="AV52" i="11"/>
  <c r="AS129" i="11"/>
  <c r="AV14" i="11"/>
  <c r="AS115" i="11"/>
  <c r="AV70" i="11"/>
  <c r="AS97" i="11"/>
  <c r="AU16" i="11"/>
  <c r="AV40" i="11"/>
  <c r="AS12" i="11"/>
  <c r="AU41" i="11"/>
  <c r="AU38" i="11"/>
  <c r="AT132" i="11"/>
  <c r="AS122" i="11"/>
  <c r="AU24" i="11"/>
  <c r="AV86" i="11"/>
  <c r="AT19" i="11"/>
  <c r="AV74" i="11"/>
  <c r="AT47" i="11"/>
  <c r="AV45" i="11"/>
  <c r="AU85" i="11"/>
  <c r="AV119" i="11"/>
  <c r="AS125" i="11"/>
  <c r="AU89" i="11"/>
  <c r="AU115" i="11"/>
  <c r="AT21" i="11"/>
  <c r="AU78" i="11"/>
  <c r="AS101" i="11"/>
  <c r="AU28" i="11"/>
  <c r="AS127" i="11"/>
  <c r="AV137" i="11"/>
  <c r="AU42" i="11"/>
  <c r="AV62" i="11"/>
  <c r="AV59" i="11"/>
  <c r="AS87" i="11"/>
  <c r="AV112" i="11"/>
  <c r="AT76" i="11"/>
  <c r="AS35" i="11"/>
  <c r="AU120" i="11"/>
  <c r="AS128" i="11"/>
  <c r="AS73" i="11"/>
  <c r="AT116" i="11"/>
  <c r="AS111" i="11"/>
  <c r="AV34" i="11"/>
  <c r="AS14" i="11"/>
  <c r="AT32" i="11"/>
  <c r="AT115" i="11"/>
  <c r="AU77" i="11"/>
  <c r="AS92" i="11"/>
  <c r="AS13" i="11"/>
  <c r="AT29" i="11"/>
  <c r="AT108" i="11"/>
  <c r="AU95" i="11"/>
  <c r="AU71" i="11"/>
  <c r="AU55" i="11"/>
  <c r="AT112" i="11"/>
  <c r="AS76" i="11"/>
  <c r="AU35" i="11"/>
  <c r="AS120" i="11"/>
  <c r="AT128" i="11"/>
  <c r="AT73" i="11"/>
  <c r="AS116" i="11"/>
  <c r="AV127" i="11"/>
  <c r="AV15" i="11"/>
  <c r="AT64" i="11"/>
  <c r="AT83" i="11"/>
  <c r="AT101" i="11"/>
  <c r="AV75" i="11"/>
  <c r="AS46" i="11"/>
  <c r="AV54" i="11"/>
  <c r="AT114" i="11"/>
  <c r="AS84" i="11"/>
  <c r="AS99" i="11"/>
  <c r="AU106" i="11"/>
  <c r="AT79" i="11"/>
  <c r="AT61" i="11"/>
  <c r="AT88" i="11"/>
  <c r="AT134" i="11"/>
  <c r="AT17" i="11"/>
  <c r="AU39" i="11"/>
  <c r="AU105" i="11"/>
  <c r="AV68" i="11"/>
  <c r="AT95" i="11"/>
  <c r="AU124" i="11"/>
  <c r="AU36" i="11"/>
  <c r="AS43" i="11"/>
  <c r="AS118" i="11"/>
  <c r="AS37" i="11"/>
  <c r="AS64" i="11"/>
  <c r="AV20" i="11"/>
  <c r="AV82" i="11"/>
  <c r="AT15" i="11"/>
  <c r="AS117" i="11"/>
  <c r="AX85" i="11" l="1"/>
  <c r="BB85" i="11" s="1"/>
  <c r="AX54" i="11"/>
  <c r="BB54" i="11" s="1"/>
  <c r="AX121" i="11"/>
  <c r="BB121" i="11" s="1"/>
  <c r="AX27" i="11"/>
  <c r="BB27" i="11" s="1"/>
  <c r="AX51" i="11"/>
  <c r="BB51" i="11" s="1"/>
  <c r="AX110" i="11"/>
  <c r="BB110" i="11" s="1"/>
  <c r="AX80" i="11"/>
  <c r="BB80" i="11" s="1"/>
  <c r="AX35" i="11"/>
  <c r="BB35" i="11" s="1"/>
  <c r="AX136" i="11"/>
  <c r="BB136" i="11" s="1"/>
  <c r="AX52" i="11"/>
  <c r="BB52" i="11" s="1"/>
  <c r="AX56" i="11"/>
  <c r="BB56" i="11" s="1"/>
  <c r="AX100" i="11"/>
  <c r="AX48" i="11"/>
  <c r="BB48" i="11" s="1"/>
  <c r="AX73" i="11"/>
  <c r="BB73" i="11" s="1"/>
  <c r="AX34" i="11"/>
  <c r="BB34" i="11" s="1"/>
  <c r="AX128" i="11"/>
  <c r="BB128" i="11" s="1"/>
  <c r="AX53" i="11"/>
  <c r="BB53" i="11" s="1"/>
  <c r="AX58" i="11"/>
  <c r="BB58" i="11" s="1"/>
  <c r="AX124" i="11"/>
  <c r="BB124" i="11" s="1"/>
  <c r="AX90" i="11"/>
  <c r="BB90" i="11" s="1"/>
  <c r="AX25" i="11"/>
  <c r="AX22" i="11"/>
  <c r="BB22" i="11" s="1"/>
  <c r="AX20" i="11"/>
  <c r="BB20" i="11" s="1"/>
  <c r="AX39" i="11"/>
  <c r="AX117" i="11"/>
  <c r="BB117" i="11" s="1"/>
  <c r="AX49" i="11"/>
  <c r="BB49" i="11" s="1"/>
  <c r="AX135" i="11"/>
  <c r="BB135" i="11" s="1"/>
  <c r="AX63" i="11"/>
  <c r="AX106" i="11"/>
  <c r="BB106" i="11" s="1"/>
  <c r="AX116" i="11"/>
  <c r="BB116" i="11" s="1"/>
  <c r="AX81" i="11"/>
  <c r="BB81" i="11" s="1"/>
  <c r="AX77" i="11"/>
  <c r="BB77" i="11" s="1"/>
  <c r="AX50" i="11"/>
  <c r="BB50" i="11" s="1"/>
  <c r="AX70" i="11"/>
  <c r="BB70" i="11" s="1"/>
  <c r="AX61" i="11"/>
  <c r="BB61" i="11" s="1"/>
  <c r="AX111" i="11"/>
  <c r="BB111" i="11" s="1"/>
  <c r="AX17" i="11"/>
  <c r="AX14" i="11"/>
  <c r="BB14" i="11" s="1"/>
  <c r="AX91" i="11"/>
  <c r="AX67" i="11"/>
  <c r="BB67" i="11" s="1"/>
  <c r="AX89" i="11"/>
  <c r="BB89" i="11" s="1"/>
  <c r="AX24" i="11"/>
  <c r="BB24" i="11" s="1"/>
  <c r="AX28" i="11"/>
  <c r="BB28" i="11" s="1"/>
  <c r="AX18" i="11"/>
  <c r="AX101" i="11"/>
  <c r="BB101" i="11" s="1"/>
  <c r="AX96" i="11"/>
  <c r="BB96" i="11" s="1"/>
  <c r="AX31" i="11"/>
  <c r="AX78" i="11"/>
  <c r="AX33" i="11"/>
  <c r="BB33" i="11" s="1"/>
  <c r="AX65" i="11"/>
  <c r="BB65" i="11" s="1"/>
  <c r="AX113" i="11"/>
  <c r="BB113" i="11" s="1"/>
  <c r="AX134" i="11"/>
  <c r="BB134" i="11" s="1"/>
  <c r="AX93" i="11"/>
  <c r="BB93" i="11" s="1"/>
  <c r="AX74" i="11"/>
  <c r="BB74" i="11" s="1"/>
  <c r="AX120" i="11"/>
  <c r="BB120" i="11" s="1"/>
  <c r="AX71" i="11"/>
  <c r="BB71" i="11" s="1"/>
  <c r="AX123" i="11"/>
  <c r="BB123" i="11" s="1"/>
  <c r="AX82" i="11"/>
  <c r="AX105" i="11"/>
  <c r="AX66" i="11"/>
  <c r="AX94" i="11"/>
  <c r="BB94" i="11" s="1"/>
  <c r="AX12" i="11"/>
  <c r="BB12" i="11" s="1"/>
  <c r="AX126" i="11"/>
  <c r="BB126" i="11" s="1"/>
  <c r="AX92" i="11"/>
  <c r="BB92" i="11" s="1"/>
  <c r="AX45" i="11"/>
  <c r="BB45" i="11" s="1"/>
  <c r="AX137" i="11"/>
  <c r="AX109" i="11"/>
  <c r="BB109" i="11" s="1"/>
  <c r="AX21" i="11"/>
  <c r="BB21" i="11" s="1"/>
  <c r="AX68" i="11"/>
  <c r="BB68" i="11" s="1"/>
  <c r="AX30" i="11"/>
  <c r="AX72" i="11"/>
  <c r="AX60" i="11"/>
  <c r="BB60" i="11" s="1"/>
  <c r="AX107" i="11"/>
  <c r="BB107" i="11" s="1"/>
  <c r="AX84" i="11"/>
  <c r="BB84" i="11" s="1"/>
  <c r="AX138" i="11"/>
  <c r="BB138" i="11" s="1"/>
  <c r="AX119" i="11"/>
  <c r="BB119" i="11" s="1"/>
  <c r="AX99" i="11"/>
  <c r="BB99" i="11" s="1"/>
  <c r="AX83" i="11"/>
  <c r="BB83" i="11" s="1"/>
  <c r="AX118" i="11"/>
  <c r="BB118" i="11" s="1"/>
  <c r="AX43" i="11"/>
  <c r="BB43" i="11" s="1"/>
  <c r="AX125" i="11"/>
  <c r="BB125" i="11" s="1"/>
  <c r="AX127" i="11"/>
  <c r="BB127" i="11" s="1"/>
  <c r="AX112" i="11"/>
  <c r="BB112" i="11" s="1"/>
  <c r="AX98" i="11"/>
  <c r="BB98" i="11" s="1"/>
  <c r="AX87" i="11"/>
  <c r="BB87" i="11" s="1"/>
  <c r="AX59" i="11"/>
  <c r="BB59" i="11" s="1"/>
  <c r="AX23" i="11"/>
  <c r="BB23" i="11" s="1"/>
  <c r="AX104" i="11"/>
  <c r="AX102" i="11"/>
  <c r="AX76" i="11"/>
  <c r="BB76" i="11" s="1"/>
  <c r="AX40" i="11"/>
  <c r="BB40" i="11" s="1"/>
  <c r="AX44" i="11"/>
  <c r="AX62" i="11"/>
  <c r="BB62" i="11" s="1"/>
  <c r="AX75" i="11"/>
  <c r="BB75" i="11" s="1"/>
  <c r="AX97" i="11"/>
  <c r="BB97" i="11" s="1"/>
  <c r="AX46" i="11"/>
  <c r="BB46" i="11" s="1"/>
  <c r="AX47" i="11"/>
  <c r="BB47" i="11" s="1"/>
  <c r="AX37" i="11"/>
  <c r="BB37" i="11" s="1"/>
  <c r="AX26" i="11"/>
  <c r="BB26" i="11" s="1"/>
  <c r="AX122" i="11"/>
  <c r="BB122" i="11" s="1"/>
  <c r="AX15" i="11"/>
  <c r="BB15" i="11" s="1"/>
  <c r="AX64" i="11"/>
  <c r="BB64" i="11" s="1"/>
  <c r="AX108" i="11"/>
  <c r="AX19" i="11"/>
  <c r="BB19" i="11" s="1"/>
  <c r="AX13" i="11"/>
  <c r="BB13" i="11" s="1"/>
  <c r="AX55" i="11"/>
  <c r="BB55" i="11" s="1"/>
  <c r="AX129" i="11"/>
  <c r="BB129" i="11" s="1"/>
  <c r="AX36" i="11"/>
  <c r="BB36" i="11" s="1"/>
  <c r="AX86" i="11"/>
  <c r="BB86" i="11" s="1"/>
  <c r="AX38" i="11"/>
  <c r="BB38" i="11" s="1"/>
  <c r="AX11" i="11"/>
  <c r="BB11" i="11" s="1"/>
  <c r="AX57" i="11"/>
  <c r="BB57" i="11" s="1"/>
  <c r="AX132" i="11"/>
  <c r="BB132" i="11" s="1"/>
  <c r="AX115" i="11"/>
  <c r="BB115" i="11" s="1"/>
  <c r="AX32" i="11"/>
  <c r="BB32" i="11" s="1"/>
  <c r="AX79" i="11"/>
  <c r="BB79" i="11" s="1"/>
  <c r="AX114" i="11"/>
  <c r="BB114" i="11" s="1"/>
  <c r="AY85" i="11"/>
  <c r="AY27" i="11"/>
  <c r="AY121" i="11"/>
  <c r="AY102" i="11" l="1"/>
  <c r="BB102" i="11"/>
  <c r="AY39" i="11"/>
  <c r="BB39" i="11"/>
  <c r="AY104" i="11"/>
  <c r="BB104" i="11"/>
  <c r="AY25" i="11"/>
  <c r="BB25" i="11"/>
  <c r="AY72" i="11"/>
  <c r="BB72" i="11"/>
  <c r="AY18" i="11"/>
  <c r="BB18" i="11"/>
  <c r="AY82" i="11"/>
  <c r="BB82" i="11"/>
  <c r="AY44" i="11"/>
  <c r="BB44" i="11"/>
  <c r="AY108" i="11"/>
  <c r="BB108" i="11"/>
  <c r="AY100" i="11"/>
  <c r="BB100" i="11"/>
  <c r="AY66" i="11"/>
  <c r="BB66" i="11"/>
  <c r="AY17" i="11"/>
  <c r="BB17" i="11"/>
  <c r="BD17" i="11" s="1"/>
  <c r="AY105" i="11"/>
  <c r="BB105" i="11"/>
  <c r="BD105" i="11" s="1"/>
  <c r="AY137" i="11"/>
  <c r="BB137" i="11"/>
  <c r="AY31" i="11"/>
  <c r="BB31" i="11"/>
  <c r="AY30" i="11"/>
  <c r="BB30" i="11"/>
  <c r="AY77" i="11"/>
  <c r="AY63" i="11"/>
  <c r="BB63" i="11"/>
  <c r="AY78" i="11"/>
  <c r="BB78" i="11"/>
  <c r="AY106" i="11"/>
  <c r="AY91" i="11"/>
  <c r="BB91" i="11"/>
  <c r="AY67" i="11"/>
  <c r="BD67" i="11" s="1"/>
  <c r="AY89" i="11"/>
  <c r="BD89" i="11" s="1"/>
  <c r="AY33" i="11"/>
  <c r="BD33" i="11" s="1"/>
  <c r="AY93" i="11"/>
  <c r="BD93" i="11" s="1"/>
  <c r="BD18" i="11"/>
  <c r="BD78" i="11"/>
  <c r="AY61" i="11"/>
  <c r="BD61" i="11" s="1"/>
  <c r="AY52" i="11"/>
  <c r="BD52" i="11" s="1"/>
  <c r="AY126" i="11"/>
  <c r="BD126" i="11" s="1"/>
  <c r="BD27" i="11"/>
  <c r="AY28" i="11"/>
  <c r="BD28" i="11" s="1"/>
  <c r="AY135" i="11"/>
  <c r="BD135" i="11" s="1"/>
  <c r="AY134" i="11"/>
  <c r="BD134" i="11" s="1"/>
  <c r="AY62" i="11"/>
  <c r="BD62" i="11" s="1"/>
  <c r="AY94" i="11"/>
  <c r="AY58" i="11"/>
  <c r="BD58" i="11" s="1"/>
  <c r="AY96" i="11"/>
  <c r="BD96" i="11" s="1"/>
  <c r="BD39" i="11"/>
  <c r="AY40" i="11"/>
  <c r="BD40" i="11" s="1"/>
  <c r="BD104" i="11"/>
  <c r="BD85" i="11"/>
  <c r="AY107" i="11"/>
  <c r="BD102" i="11"/>
  <c r="AY47" i="11"/>
  <c r="BD47" i="11" s="1"/>
  <c r="AY81" i="11"/>
  <c r="BD81" i="11" s="1"/>
  <c r="AY112" i="11"/>
  <c r="BD112" i="11" s="1"/>
  <c r="AY49" i="11"/>
  <c r="BD49" i="11" s="1"/>
  <c r="AY98" i="11"/>
  <c r="BD98" i="11" s="1"/>
  <c r="AX88" i="11"/>
  <c r="AX41" i="11"/>
  <c r="BD108" i="11"/>
  <c r="BD106" i="11"/>
  <c r="AX69" i="11"/>
  <c r="BD91" i="11"/>
  <c r="BD121" i="11"/>
  <c r="BD77" i="11"/>
  <c r="AX16" i="11"/>
  <c r="BB16" i="11" s="1"/>
  <c r="AX103" i="11"/>
  <c r="BB103" i="11" s="1"/>
  <c r="AX95" i="11"/>
  <c r="AX42" i="11"/>
  <c r="AX133" i="11"/>
  <c r="BB133" i="11" s="1"/>
  <c r="AX29" i="11"/>
  <c r="BB29" i="11" s="1"/>
  <c r="AY34" i="11"/>
  <c r="BD34" i="11" s="1"/>
  <c r="AY109" i="11"/>
  <c r="BD109" i="11" s="1"/>
  <c r="AY55" i="11"/>
  <c r="AY19" i="11"/>
  <c r="AY74" i="11"/>
  <c r="BD74" i="11" s="1"/>
  <c r="AY99" i="11"/>
  <c r="AY86" i="11"/>
  <c r="AY80" i="11"/>
  <c r="BD80" i="11" s="1"/>
  <c r="AY15" i="11"/>
  <c r="BD15" i="11" s="1"/>
  <c r="AY38" i="11"/>
  <c r="AY57" i="11"/>
  <c r="AY122" i="11"/>
  <c r="AY51" i="11"/>
  <c r="AY129" i="11"/>
  <c r="AY111" i="11"/>
  <c r="AY128" i="11"/>
  <c r="AY79" i="11"/>
  <c r="AY35" i="11"/>
  <c r="AY12" i="11"/>
  <c r="AY125" i="11"/>
  <c r="BD125" i="11" s="1"/>
  <c r="AY37" i="11"/>
  <c r="AY73" i="11"/>
  <c r="AY70" i="11"/>
  <c r="AY87" i="11"/>
  <c r="BD87" i="11" s="1"/>
  <c r="AY116" i="11"/>
  <c r="BD116" i="11" s="1"/>
  <c r="AY120" i="11"/>
  <c r="AY84" i="11"/>
  <c r="BD84" i="11" s="1"/>
  <c r="AY115" i="11"/>
  <c r="AY46" i="11"/>
  <c r="AY132" i="11"/>
  <c r="AY14" i="11"/>
  <c r="AY13" i="11"/>
  <c r="AY117" i="11"/>
  <c r="AY118" i="11"/>
  <c r="BD118" i="11" s="1"/>
  <c r="AY11" i="11"/>
  <c r="AY43" i="11"/>
  <c r="BD43" i="11" s="1"/>
  <c r="AY59" i="11"/>
  <c r="AY97" i="11"/>
  <c r="BD97" i="11" s="1"/>
  <c r="AY53" i="11"/>
  <c r="BD53" i="11" s="1"/>
  <c r="AY54" i="11"/>
  <c r="BD54" i="11" s="1"/>
  <c r="AY127" i="11"/>
  <c r="BD127" i="11" s="1"/>
  <c r="AY113" i="11"/>
  <c r="BD113" i="11" s="1"/>
  <c r="AY92" i="11"/>
  <c r="BD92" i="11" s="1"/>
  <c r="AY68" i="11"/>
  <c r="BD68" i="11" s="1"/>
  <c r="AY65" i="11"/>
  <c r="BD65" i="11" s="1"/>
  <c r="AY83" i="11"/>
  <c r="BD83" i="11" s="1"/>
  <c r="AY56" i="11"/>
  <c r="BD56" i="11" s="1"/>
  <c r="AY36" i="11"/>
  <c r="BD36" i="11" s="1"/>
  <c r="AY110" i="11"/>
  <c r="BD110" i="11" s="1"/>
  <c r="AY114" i="11"/>
  <c r="AY23" i="11"/>
  <c r="BD23" i="11" s="1"/>
  <c r="AY64" i="11"/>
  <c r="BD64" i="11" s="1"/>
  <c r="AY90" i="11"/>
  <c r="BD90" i="11" s="1"/>
  <c r="AY22" i="11"/>
  <c r="BD22" i="11" s="1"/>
  <c r="AY48" i="11"/>
  <c r="BD48" i="11" s="1"/>
  <c r="AY26" i="11"/>
  <c r="BD26" i="11" s="1"/>
  <c r="AY101" i="11"/>
  <c r="BD101" i="11" s="1"/>
  <c r="AY124" i="11"/>
  <c r="BD124" i="11" s="1"/>
  <c r="AY119" i="11"/>
  <c r="BD119" i="11" s="1"/>
  <c r="AY21" i="11"/>
  <c r="BD21" i="11" s="1"/>
  <c r="AY20" i="11"/>
  <c r="BD20" i="11" s="1"/>
  <c r="AY136" i="11"/>
  <c r="BD136" i="11" s="1"/>
  <c r="AY71" i="11"/>
  <c r="BD71" i="11" s="1"/>
  <c r="AY50" i="11"/>
  <c r="BD50" i="11" s="1"/>
  <c r="AY45" i="11"/>
  <c r="BD45" i="11" s="1"/>
  <c r="AY76" i="11"/>
  <c r="BD76" i="11" s="1"/>
  <c r="AY123" i="11"/>
  <c r="BD123" i="11" s="1"/>
  <c r="AY138" i="11"/>
  <c r="BD138" i="11" s="1"/>
  <c r="AY24" i="11"/>
  <c r="BD24" i="11" s="1"/>
  <c r="AY60" i="11"/>
  <c r="BD60" i="11" s="1"/>
  <c r="AY75" i="11"/>
  <c r="BD75" i="11" s="1"/>
  <c r="BD63" i="11" l="1"/>
  <c r="BD100" i="11"/>
  <c r="BD44" i="11"/>
  <c r="BD25" i="11"/>
  <c r="BD31" i="11"/>
  <c r="BD137" i="11"/>
  <c r="BD72" i="11"/>
  <c r="BD30" i="11"/>
  <c r="BD66" i="11"/>
  <c r="BD82" i="11"/>
  <c r="AY42" i="11"/>
  <c r="BB42" i="11"/>
  <c r="AY95" i="11"/>
  <c r="BB95" i="11"/>
  <c r="AY69" i="11"/>
  <c r="BB69" i="11"/>
  <c r="BD69" i="11" s="1"/>
  <c r="AY41" i="11"/>
  <c r="BB41" i="11"/>
  <c r="AY88" i="11"/>
  <c r="BB88" i="11"/>
  <c r="BD19" i="11"/>
  <c r="BD11" i="11"/>
  <c r="BD94" i="11"/>
  <c r="BD114" i="11"/>
  <c r="AY29" i="11"/>
  <c r="BD29" i="11" s="1"/>
  <c r="BD55" i="11"/>
  <c r="BD79" i="11"/>
  <c r="BD107" i="11"/>
  <c r="AY16" i="11"/>
  <c r="BD16" i="11" s="1"/>
  <c r="AY133" i="11"/>
  <c r="BD133" i="11" s="1"/>
  <c r="AY103" i="11"/>
  <c r="BD103" i="11" s="1"/>
  <c r="BD38" i="11"/>
  <c r="BD51" i="11"/>
  <c r="BD86" i="11"/>
  <c r="BD37" i="11"/>
  <c r="BD99" i="11"/>
  <c r="BD120" i="11"/>
  <c r="BD57" i="11"/>
  <c r="BD117" i="11"/>
  <c r="BD35" i="11"/>
  <c r="BD70" i="11"/>
  <c r="BD14" i="11"/>
  <c r="BD59" i="11"/>
  <c r="BD132" i="11"/>
  <c r="BD42" i="11"/>
  <c r="BD13" i="11"/>
  <c r="BD12" i="11"/>
  <c r="BD128" i="11"/>
  <c r="BD46" i="11"/>
  <c r="BD111" i="11"/>
  <c r="BD122" i="11"/>
  <c r="BD73" i="11"/>
  <c r="BD115" i="11"/>
  <c r="BD129" i="11"/>
  <c r="AY32" i="11"/>
  <c r="BD32" i="11" s="1"/>
  <c r="G93" i="12"/>
  <c r="G92" i="12"/>
  <c r="J98" i="12"/>
  <c r="J52" i="12"/>
  <c r="J63" i="12"/>
  <c r="J43" i="12"/>
  <c r="G90" i="12"/>
  <c r="J79" i="12"/>
  <c r="G56" i="12"/>
  <c r="G61" i="12"/>
  <c r="G53" i="12"/>
  <c r="G49" i="12"/>
  <c r="J102" i="12"/>
  <c r="G76" i="12"/>
  <c r="G32" i="12"/>
  <c r="G82" i="12"/>
  <c r="G106" i="12"/>
  <c r="J55" i="12"/>
  <c r="J80" i="12"/>
  <c r="J112" i="12"/>
  <c r="G24" i="12"/>
  <c r="G72" i="12"/>
  <c r="J29" i="12"/>
  <c r="G51" i="12"/>
  <c r="J64" i="12"/>
  <c r="G120" i="12"/>
  <c r="G34" i="12"/>
  <c r="G36" i="12"/>
  <c r="J116" i="12"/>
  <c r="J40" i="12"/>
  <c r="J96" i="12"/>
  <c r="G83" i="12"/>
  <c r="J25" i="12"/>
  <c r="J31" i="12"/>
  <c r="J57" i="12"/>
  <c r="G38" i="12"/>
  <c r="J89" i="12"/>
  <c r="J60" i="12"/>
  <c r="J6" i="12"/>
  <c r="J71" i="12"/>
  <c r="G28" i="12"/>
  <c r="J46" i="12"/>
  <c r="G22" i="12"/>
  <c r="J114" i="12"/>
  <c r="G11" i="12"/>
  <c r="G88" i="12"/>
  <c r="G19" i="12"/>
  <c r="G109" i="12"/>
  <c r="J8" i="12"/>
  <c r="G35" i="12"/>
  <c r="J87" i="12"/>
  <c r="J67" i="12"/>
  <c r="J41" i="12"/>
  <c r="G68" i="12"/>
  <c r="G27" i="12"/>
  <c r="J94" i="12"/>
  <c r="G119" i="12"/>
  <c r="G45" i="12"/>
  <c r="J12" i="12"/>
  <c r="J101" i="12"/>
  <c r="J85" i="12"/>
  <c r="J92" i="12"/>
  <c r="BD41" i="11" l="1"/>
  <c r="BD95" i="11"/>
  <c r="BD88" i="11"/>
  <c r="J93" i="12"/>
  <c r="K93" i="12" s="1"/>
  <c r="G121" i="12"/>
  <c r="G20" i="12"/>
  <c r="G73" i="12"/>
  <c r="G23" i="12"/>
  <c r="J17" i="12"/>
  <c r="P17" i="12" s="1"/>
  <c r="G47" i="12"/>
  <c r="G52" i="12"/>
  <c r="G118" i="12"/>
  <c r="G63" i="12"/>
  <c r="G98" i="12"/>
  <c r="G16" i="12"/>
  <c r="G15" i="12"/>
  <c r="G42" i="12"/>
  <c r="G104" i="12"/>
  <c r="G70" i="12"/>
  <c r="G95" i="12"/>
  <c r="J84" i="12"/>
  <c r="P84" i="12" s="1"/>
  <c r="G69" i="12"/>
  <c r="G107" i="12"/>
  <c r="J37" i="12"/>
  <c r="G50" i="12"/>
  <c r="G48" i="12"/>
  <c r="J62" i="12"/>
  <c r="J44" i="12"/>
  <c r="G65" i="12"/>
  <c r="G58" i="12"/>
  <c r="J77" i="12"/>
  <c r="G54" i="12"/>
  <c r="J10" i="12"/>
  <c r="K10" i="12" s="1"/>
  <c r="J14" i="12"/>
  <c r="P14" i="12" s="1"/>
  <c r="G39" i="12"/>
  <c r="G18" i="12"/>
  <c r="G86" i="12"/>
  <c r="J117" i="12"/>
  <c r="K117" i="12" s="1"/>
  <c r="J97" i="12"/>
  <c r="K97" i="12" s="1"/>
  <c r="G79" i="12"/>
  <c r="J49" i="12"/>
  <c r="K49" i="12" s="1"/>
  <c r="G43" i="12"/>
  <c r="G102" i="12"/>
  <c r="G55" i="12"/>
  <c r="J76" i="12"/>
  <c r="G89" i="12"/>
  <c r="G116" i="12"/>
  <c r="J32" i="12"/>
  <c r="P32" i="12" s="1"/>
  <c r="G80" i="12"/>
  <c r="G112" i="12"/>
  <c r="J61" i="12"/>
  <c r="K61" i="12" s="1"/>
  <c r="J68" i="12"/>
  <c r="J121" i="12"/>
  <c r="K121" i="12" s="1"/>
  <c r="J19" i="12"/>
  <c r="K19" i="12" s="1"/>
  <c r="J104" i="12"/>
  <c r="J88" i="12"/>
  <c r="K88" i="12" s="1"/>
  <c r="G101" i="12"/>
  <c r="J36" i="12"/>
  <c r="K36" i="12" s="1"/>
  <c r="J53" i="12"/>
  <c r="K53" i="12" s="1"/>
  <c r="J45" i="12"/>
  <c r="J56" i="12"/>
  <c r="P56" i="12" s="1"/>
  <c r="G46" i="12"/>
  <c r="G8" i="12"/>
  <c r="J27" i="12"/>
  <c r="P27" i="12" s="1"/>
  <c r="J82" i="12"/>
  <c r="G85" i="12"/>
  <c r="J24" i="12"/>
  <c r="K24" i="12" s="1"/>
  <c r="J90" i="12"/>
  <c r="P90" i="12" s="1"/>
  <c r="J106" i="12"/>
  <c r="P106" i="12" s="1"/>
  <c r="J11" i="12"/>
  <c r="K11" i="12" s="1"/>
  <c r="J35" i="12"/>
  <c r="K35" i="12" s="1"/>
  <c r="G94" i="12"/>
  <c r="G12" i="12"/>
  <c r="J34" i="12"/>
  <c r="P34" i="12" s="1"/>
  <c r="J22" i="12"/>
  <c r="K22" i="12" s="1"/>
  <c r="G57" i="12"/>
  <c r="J38" i="12"/>
  <c r="K38" i="12" s="1"/>
  <c r="G31" i="12"/>
  <c r="G6" i="12"/>
  <c r="G29" i="12"/>
  <c r="J120" i="12"/>
  <c r="P120" i="12" s="1"/>
  <c r="G25" i="12"/>
  <c r="J74" i="12"/>
  <c r="G64" i="12"/>
  <c r="G108" i="12"/>
  <c r="G60" i="12"/>
  <c r="J119" i="12"/>
  <c r="P119" i="12" s="1"/>
  <c r="J66" i="12"/>
  <c r="G5" i="12"/>
  <c r="J72" i="12"/>
  <c r="G114" i="12"/>
  <c r="J115" i="12"/>
  <c r="K115" i="12" s="1"/>
  <c r="G110" i="12"/>
  <c r="G71" i="12"/>
  <c r="J83" i="12"/>
  <c r="P83" i="12" s="1"/>
  <c r="G67" i="12"/>
  <c r="G40" i="12"/>
  <c r="G96" i="12"/>
  <c r="J28" i="12"/>
  <c r="J51" i="12"/>
  <c r="P51" i="12" s="1"/>
  <c r="G100" i="12"/>
  <c r="J100" i="12"/>
  <c r="P100" i="12" s="1"/>
  <c r="J111" i="12"/>
  <c r="K111" i="12" s="1"/>
  <c r="G111" i="12"/>
  <c r="G105" i="12"/>
  <c r="J105" i="12"/>
  <c r="J33" i="12"/>
  <c r="G87" i="12"/>
  <c r="G41" i="12"/>
  <c r="G26" i="12"/>
  <c r="J109" i="12"/>
  <c r="J75" i="12"/>
  <c r="J81" i="12"/>
  <c r="K94" i="12"/>
  <c r="P94" i="12"/>
  <c r="K60" i="12"/>
  <c r="P60" i="12"/>
  <c r="K92" i="12"/>
  <c r="P92" i="12"/>
  <c r="K52" i="12"/>
  <c r="P52" i="12"/>
  <c r="K80" i="12"/>
  <c r="P80" i="12"/>
  <c r="G13" i="12"/>
  <c r="J13" i="12"/>
  <c r="K101" i="12"/>
  <c r="P101" i="12"/>
  <c r="K29" i="12"/>
  <c r="P29" i="12"/>
  <c r="K85" i="12"/>
  <c r="P85" i="12"/>
  <c r="K67" i="12"/>
  <c r="P67" i="12"/>
  <c r="K64" i="12"/>
  <c r="P64" i="12"/>
  <c r="K46" i="12"/>
  <c r="P46" i="12"/>
  <c r="G122" i="12"/>
  <c r="J122" i="12"/>
  <c r="K96" i="12"/>
  <c r="P96" i="12"/>
  <c r="K114" i="12"/>
  <c r="P114" i="12"/>
  <c r="K71" i="12"/>
  <c r="P71" i="12"/>
  <c r="K116" i="12"/>
  <c r="P116" i="12"/>
  <c r="P12" i="12"/>
  <c r="K12" i="12"/>
  <c r="K8" i="12"/>
  <c r="P8" i="12"/>
  <c r="P43" i="12"/>
  <c r="K43" i="12"/>
  <c r="P57" i="12"/>
  <c r="K57" i="12"/>
  <c r="K102" i="12"/>
  <c r="P102" i="12"/>
  <c r="K6" i="12"/>
  <c r="P6" i="12"/>
  <c r="K41" i="12"/>
  <c r="P41" i="12"/>
  <c r="G123" i="12"/>
  <c r="J123" i="12"/>
  <c r="K63" i="12"/>
  <c r="P63" i="12"/>
  <c r="K112" i="12"/>
  <c r="P112" i="12"/>
  <c r="K55" i="12"/>
  <c r="P55" i="12"/>
  <c r="K87" i="12"/>
  <c r="P87" i="12"/>
  <c r="K89" i="12"/>
  <c r="P89" i="12"/>
  <c r="K25" i="12"/>
  <c r="P25" i="12"/>
  <c r="K31" i="12"/>
  <c r="P31" i="12"/>
  <c r="K79" i="12"/>
  <c r="P79" i="12"/>
  <c r="K40" i="12"/>
  <c r="P40" i="12"/>
  <c r="P98" i="12"/>
  <c r="K98" i="12"/>
  <c r="K14" i="12" l="1"/>
  <c r="P93" i="12"/>
  <c r="K77" i="12"/>
  <c r="K84" i="12"/>
  <c r="G17" i="12"/>
  <c r="J73" i="12"/>
  <c r="K17" i="12"/>
  <c r="P77" i="12"/>
  <c r="J48" i="12"/>
  <c r="P48" i="12" s="1"/>
  <c r="J47" i="12"/>
  <c r="K47" i="12" s="1"/>
  <c r="J23" i="12"/>
  <c r="K23" i="12" s="1"/>
  <c r="J20" i="12"/>
  <c r="K20" i="12" s="1"/>
  <c r="K37" i="12"/>
  <c r="P37" i="12"/>
  <c r="P44" i="12"/>
  <c r="G37" i="12"/>
  <c r="P117" i="12"/>
  <c r="J69" i="12"/>
  <c r="J118" i="12"/>
  <c r="P118" i="12" s="1"/>
  <c r="J95" i="12"/>
  <c r="K95" i="12" s="1"/>
  <c r="K44" i="12"/>
  <c r="G44" i="12"/>
  <c r="P10" i="12"/>
  <c r="J54" i="12"/>
  <c r="K54" i="12" s="1"/>
  <c r="J15" i="12"/>
  <c r="J70" i="12"/>
  <c r="K70" i="12" s="1"/>
  <c r="J58" i="12"/>
  <c r="K58" i="12" s="1"/>
  <c r="G117" i="12"/>
  <c r="J18" i="12"/>
  <c r="K18" i="12" s="1"/>
  <c r="G84" i="12"/>
  <c r="G14" i="12"/>
  <c r="J107" i="12"/>
  <c r="K107" i="12" s="1"/>
  <c r="J50" i="12"/>
  <c r="P50" i="12" s="1"/>
  <c r="J65" i="12"/>
  <c r="K65" i="12" s="1"/>
  <c r="G77" i="12"/>
  <c r="J16" i="12"/>
  <c r="G62" i="12"/>
  <c r="J42" i="12"/>
  <c r="K42" i="12" s="1"/>
  <c r="J86" i="12"/>
  <c r="K86" i="12" s="1"/>
  <c r="G10" i="12"/>
  <c r="P97" i="12"/>
  <c r="P62" i="12"/>
  <c r="K62" i="12"/>
  <c r="G97" i="12"/>
  <c r="J39" i="12"/>
  <c r="K39" i="12" s="1"/>
  <c r="J91" i="12"/>
  <c r="G91" i="12"/>
  <c r="P49" i="12"/>
  <c r="K72" i="12"/>
  <c r="P104" i="12"/>
  <c r="P82" i="12"/>
  <c r="K32" i="12"/>
  <c r="K34" i="12"/>
  <c r="K76" i="12"/>
  <c r="P76" i="12"/>
  <c r="K45" i="12"/>
  <c r="P68" i="12"/>
  <c r="K120" i="12"/>
  <c r="P36" i="12"/>
  <c r="J5" i="12"/>
  <c r="P38" i="12"/>
  <c r="P19" i="12"/>
  <c r="K68" i="12"/>
  <c r="P109" i="12"/>
  <c r="P72" i="12"/>
  <c r="P45" i="12"/>
  <c r="K109" i="12"/>
  <c r="G74" i="12"/>
  <c r="K119" i="12"/>
  <c r="K104" i="12"/>
  <c r="K56" i="12"/>
  <c r="P88" i="12"/>
  <c r="G66" i="12"/>
  <c r="K51" i="12"/>
  <c r="P61" i="12"/>
  <c r="K90" i="12"/>
  <c r="K106" i="12"/>
  <c r="P121" i="12"/>
  <c r="P53" i="12"/>
  <c r="P115" i="12"/>
  <c r="P24" i="12"/>
  <c r="P11" i="12"/>
  <c r="P35" i="12"/>
  <c r="K82" i="12"/>
  <c r="K27" i="12"/>
  <c r="P22" i="12"/>
  <c r="G115" i="12"/>
  <c r="K83" i="12"/>
  <c r="G75" i="12"/>
  <c r="K28" i="12"/>
  <c r="J110" i="12"/>
  <c r="P111" i="12"/>
  <c r="G33" i="12"/>
  <c r="J108" i="12"/>
  <c r="K100" i="12"/>
  <c r="J26" i="12"/>
  <c r="P26" i="12" s="1"/>
  <c r="P28" i="12"/>
  <c r="P105" i="12"/>
  <c r="K105" i="12"/>
  <c r="G81" i="12"/>
  <c r="J9" i="12"/>
  <c r="G9" i="12"/>
  <c r="G30" i="12"/>
  <c r="J30" i="12"/>
  <c r="G21" i="12"/>
  <c r="J21" i="12"/>
  <c r="J113" i="12"/>
  <c r="G113" i="12"/>
  <c r="G59" i="12"/>
  <c r="J59" i="12"/>
  <c r="J7" i="12"/>
  <c r="G7" i="12"/>
  <c r="G78" i="12"/>
  <c r="J78" i="12"/>
  <c r="J103" i="12"/>
  <c r="G103" i="12"/>
  <c r="J99" i="12"/>
  <c r="G99" i="12"/>
  <c r="P81" i="12"/>
  <c r="K81" i="12"/>
  <c r="K122" i="12"/>
  <c r="P122" i="12"/>
  <c r="K33" i="12"/>
  <c r="P33" i="12"/>
  <c r="K123" i="12"/>
  <c r="P123" i="12"/>
  <c r="K66" i="12"/>
  <c r="P66" i="12"/>
  <c r="K13" i="12"/>
  <c r="P13" i="12"/>
  <c r="P74" i="12"/>
  <c r="K74" i="12"/>
  <c r="P75" i="12"/>
  <c r="K75" i="12"/>
  <c r="K5" i="12" l="1"/>
  <c r="J275" i="12"/>
  <c r="Y9" i="12" s="1"/>
  <c r="P73" i="12"/>
  <c r="K73" i="12"/>
  <c r="P54" i="12"/>
  <c r="P23" i="12"/>
  <c r="K48" i="12"/>
  <c r="K118" i="12"/>
  <c r="P20" i="12"/>
  <c r="P47" i="12"/>
  <c r="K69" i="12"/>
  <c r="P69" i="12"/>
  <c r="P95" i="12"/>
  <c r="P70" i="12"/>
  <c r="K15" i="12"/>
  <c r="P15" i="12"/>
  <c r="P65" i="12"/>
  <c r="K16" i="12"/>
  <c r="P16" i="12"/>
  <c r="P18" i="12"/>
  <c r="P58" i="12"/>
  <c r="P107" i="12"/>
  <c r="K50" i="12"/>
  <c r="P39" i="12"/>
  <c r="P42" i="12"/>
  <c r="P86" i="12"/>
  <c r="K91" i="12"/>
  <c r="P91" i="12"/>
  <c r="P5" i="12"/>
  <c r="K110" i="12"/>
  <c r="P110" i="12"/>
  <c r="K26" i="12"/>
  <c r="K108" i="12"/>
  <c r="P108" i="12"/>
  <c r="K78" i="12"/>
  <c r="P78" i="12"/>
  <c r="K59" i="12"/>
  <c r="P59" i="12"/>
  <c r="K99" i="12"/>
  <c r="P99" i="12"/>
  <c r="K113" i="12"/>
  <c r="P113" i="12"/>
  <c r="K30" i="12"/>
  <c r="P30" i="12"/>
  <c r="P7" i="12"/>
  <c r="K7" i="12"/>
  <c r="K21" i="12"/>
  <c r="P21" i="12"/>
  <c r="K103" i="12"/>
  <c r="P103" i="12"/>
  <c r="K9" i="12"/>
  <c r="P9" i="12"/>
  <c r="M3" i="12" l="1"/>
  <c r="AJ10" i="11"/>
  <c r="AO10" i="11" l="1"/>
  <c r="AF10" i="11"/>
  <c r="AK10" i="11" s="1"/>
  <c r="AG10" i="11"/>
  <c r="AL10" i="11" s="1"/>
  <c r="AQ10" i="11" l="1"/>
  <c r="AP10" i="11"/>
  <c r="AU10" i="11" s="1"/>
  <c r="AT10" i="11"/>
  <c r="AV10" i="11" l="1"/>
  <c r="AX10" i="11" l="1"/>
  <c r="AY10" i="11" s="1"/>
  <c r="BB10" i="11" l="1"/>
  <c r="BD10" i="11" l="1"/>
  <c r="P4" i="12"/>
  <c r="G4" i="12"/>
  <c r="G275" i="12" s="1"/>
  <c r="P275" i="12" l="1"/>
  <c r="Q3" i="12" s="1"/>
  <c r="AB9" i="12"/>
  <c r="AC9" i="12" s="1"/>
  <c r="I3" i="12"/>
</calcChain>
</file>

<file path=xl/sharedStrings.xml><?xml version="1.0" encoding="utf-8"?>
<sst xmlns="http://schemas.openxmlformats.org/spreadsheetml/2006/main" count="938" uniqueCount="376">
  <si>
    <t>u</t>
  </si>
  <si>
    <r>
      <t>g</t>
    </r>
    <r>
      <rPr>
        <vertAlign val="subscript"/>
        <sz val="12"/>
        <color theme="9" tint="-0.499984740745262"/>
        <rFont val="宋体"/>
      </rPr>
      <t>0</t>
    </r>
    <r>
      <rPr>
        <sz val="12"/>
        <color theme="9" tint="-0.499984740745262"/>
        <rFont val="宋体"/>
        <charset val="134"/>
      </rPr>
      <t>=</t>
    </r>
  </si>
  <si>
    <r>
      <t>g</t>
    </r>
    <r>
      <rPr>
        <vertAlign val="subscript"/>
        <sz val="12"/>
        <color theme="9" tint="-0.499984740745262"/>
        <rFont val="宋体"/>
      </rPr>
      <t>1</t>
    </r>
    <r>
      <rPr>
        <sz val="12"/>
        <color theme="9" tint="-0.499984740745262"/>
        <rFont val="宋体"/>
        <charset val="134"/>
      </rPr>
      <t>=</t>
    </r>
  </si>
  <si>
    <t xml:space="preserve"> </t>
  </si>
  <si>
    <t>η</t>
  </si>
  <si>
    <r>
      <t>b</t>
    </r>
    <r>
      <rPr>
        <vertAlign val="subscript"/>
        <sz val="14"/>
        <color theme="1"/>
        <rFont val="Calibri"/>
        <family val="2"/>
      </rPr>
      <t>bp</t>
    </r>
    <r>
      <rPr>
        <sz val="14"/>
        <color theme="1"/>
        <rFont val="Calibri"/>
        <family val="2"/>
      </rPr>
      <t>(λ)</t>
    </r>
  </si>
  <si>
    <r>
      <t>a</t>
    </r>
    <r>
      <rPr>
        <i/>
        <sz val="14"/>
        <color theme="1"/>
        <rFont val="Calibri"/>
        <family val="2"/>
        <scheme val="minor"/>
      </rPr>
      <t>(</t>
    </r>
    <r>
      <rPr>
        <sz val="14"/>
        <color theme="1"/>
        <rFont val="Calibri"/>
        <family val="2"/>
      </rPr>
      <t>λ</t>
    </r>
    <r>
      <rPr>
        <i/>
        <sz val="14"/>
        <color theme="1"/>
        <rFont val="Calibri"/>
        <family val="2"/>
      </rPr>
      <t>)</t>
    </r>
  </si>
  <si>
    <r>
      <t>(m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2"/>
        <rFont val="宋体"/>
        <charset val="134"/>
      </rPr>
      <t>)</t>
    </r>
  </si>
  <si>
    <r>
      <t>a(</t>
    </r>
    <r>
      <rPr>
        <sz val="12"/>
        <color theme="9" tint="-0.499984740745262"/>
        <rFont val="Calibri"/>
        <family val="2"/>
      </rPr>
      <t>λ</t>
    </r>
    <r>
      <rPr>
        <vertAlign val="subscript"/>
        <sz val="12"/>
        <color theme="9" tint="-0.499984740745262"/>
        <rFont val="宋体"/>
      </rPr>
      <t>0</t>
    </r>
    <r>
      <rPr>
        <sz val="12"/>
        <color theme="9" tint="-0.499984740745262"/>
        <rFont val="宋体"/>
        <charset val="134"/>
      </rPr>
      <t xml:space="preserve">)=&gt; </t>
    </r>
  </si>
  <si>
    <r>
      <t>b</t>
    </r>
    <r>
      <rPr>
        <i/>
        <vertAlign val="subscript"/>
        <sz val="14"/>
        <color theme="1"/>
        <rFont val="Calibri"/>
        <family val="2"/>
        <scheme val="minor"/>
      </rPr>
      <t>b</t>
    </r>
    <r>
      <rPr>
        <i/>
        <sz val="14"/>
        <color theme="1"/>
        <rFont val="Calibri"/>
        <family val="2"/>
        <scheme val="minor"/>
      </rPr>
      <t>(</t>
    </r>
    <r>
      <rPr>
        <sz val="14"/>
        <color theme="1"/>
        <rFont val="Calibri"/>
        <family val="2"/>
      </rPr>
      <t>λ</t>
    </r>
    <r>
      <rPr>
        <i/>
        <sz val="14"/>
        <color theme="1"/>
        <rFont val="Calibri"/>
        <family val="2"/>
      </rPr>
      <t>)</t>
    </r>
  </si>
  <si>
    <r>
      <t>Z</t>
    </r>
    <r>
      <rPr>
        <vertAlign val="subscript"/>
        <sz val="12"/>
        <rFont val="宋体"/>
      </rPr>
      <t>SD</t>
    </r>
  </si>
  <si>
    <r>
      <t>(m</t>
    </r>
    <r>
      <rPr>
        <sz val="12"/>
        <rFont val="宋体"/>
        <charset val="134"/>
      </rPr>
      <t>)</t>
    </r>
  </si>
  <si>
    <r>
      <t>K</t>
    </r>
    <r>
      <rPr>
        <i/>
        <vertAlign val="subscript"/>
        <sz val="14"/>
        <color theme="1"/>
        <rFont val="Calibri"/>
        <family val="2"/>
        <scheme val="minor"/>
      </rPr>
      <t xml:space="preserve">d </t>
    </r>
    <r>
      <rPr>
        <i/>
        <vertAlign val="superscript"/>
        <sz val="14"/>
        <color theme="1"/>
        <rFont val="Calibri"/>
        <family val="2"/>
        <scheme val="minor"/>
      </rPr>
      <t xml:space="preserve">L8 </t>
    </r>
    <r>
      <rPr>
        <i/>
        <sz val="14"/>
        <color theme="1"/>
        <rFont val="Calibri"/>
        <family val="2"/>
        <scheme val="minor"/>
      </rPr>
      <t>(</t>
    </r>
    <r>
      <rPr>
        <sz val="14"/>
        <color theme="1"/>
        <rFont val="Calibri"/>
        <family val="2"/>
      </rPr>
      <t>λ</t>
    </r>
    <r>
      <rPr>
        <i/>
        <sz val="14"/>
        <color theme="1"/>
        <rFont val="Calibri"/>
        <family val="2"/>
      </rPr>
      <t>)</t>
    </r>
  </si>
  <si>
    <t>Lavon Lk nr East Fork Trinity River</t>
  </si>
  <si>
    <t>Lavon Lk nr Elm Creek Park</t>
  </si>
  <si>
    <t>Lavon Lk nr Little Ridge Pk nr Copeville, TX</t>
  </si>
  <si>
    <t>Lk Fk Res nr Hwy 154 Ramp nr Quitman, TX</t>
  </si>
  <si>
    <t>LAKE GRANBY NEAR GRANBY, CO.</t>
  </si>
  <si>
    <t>Lavon Lk nr Collin Pk Marina N Ramp nr Wylie, TX</t>
  </si>
  <si>
    <t>LAKE GRANBY NEAR HARVEY ISLAND, NEAR GRANBY, CO</t>
  </si>
  <si>
    <t>Lewisville Lk nr Pier 121 Marina nr Hebron, TX</t>
  </si>
  <si>
    <t>Lewisville Lk nr Eagle Pt Marina nr Lewisville, TX</t>
  </si>
  <si>
    <t>Lewisville Lk nr Hidden Cove Pk nr Little Elm, TX</t>
  </si>
  <si>
    <t>Lewisville Lk nr Little Elm Pk at Little Elm, TX</t>
  </si>
  <si>
    <t>Lk Texoma nr Fink, TX</t>
  </si>
  <si>
    <t>Lk Fk Res nr FM 17 Ramp nr Emory, TX</t>
  </si>
  <si>
    <t>Lk Fk Res nr Hwy 515 E Ramp nr Yantis, TX</t>
  </si>
  <si>
    <t>Lk Fk Res nr Dam Inflow nr Quitman, TX</t>
  </si>
  <si>
    <t>Lavon Lk nr Sister Grove Creek</t>
  </si>
  <si>
    <t>Lk Fk Res nr Sticky Branch nr Emory, TX</t>
  </si>
  <si>
    <t>Lewisville Lk nr Cantrell Slough nr Oak Point, TX</t>
  </si>
  <si>
    <t>MILFORD LK NR WAKEFIELD, KS</t>
  </si>
  <si>
    <t>Lewisville Lk nr Westlake Pk nr Lewisville, TX</t>
  </si>
  <si>
    <t>Lk Texoma off shore ZM site nr Denison, TX</t>
  </si>
  <si>
    <t>Lewisville Lk nr Intake nr Lewisville, TX</t>
  </si>
  <si>
    <t>Lk Ray Hubbard nr Bayview Marina E nr Rowlett, TX</t>
  </si>
  <si>
    <t>Lk Ray Hubbard nr Harbor Bay Marina nr Rockwall, T</t>
  </si>
  <si>
    <t>Lk Ray Hubbard nr Bayview Marina W nr Rowlett, TX</t>
  </si>
  <si>
    <t>Lk Ray Hubbard nr Chandler's Landing nr Rockwall,</t>
  </si>
  <si>
    <t>Lk Ray Hubbard nr Rockwall Park nr Rockwall, TX</t>
  </si>
  <si>
    <t>Lk Tawakoni nr Tawakoni State Pk nr Quinlan, TX</t>
  </si>
  <si>
    <t>Lk Tawakoni nr Rabbit Cove at W Tawakoni, TX</t>
  </si>
  <si>
    <t>LAKE GRANBY NEAR DEER ISLAND, NEAR GRANBY, CO</t>
  </si>
  <si>
    <t>LAKE GRANBY NEAR KOKANEE COVE, NEAR GRANBY, CO</t>
  </si>
  <si>
    <t>LAKE GRANBY NEAR STILLWATER CREEK, NEAR GRANBY, CO</t>
  </si>
  <si>
    <t>LAKE GRANBY (EAST) NEAR GRANBY, CO</t>
  </si>
  <si>
    <t>PUEBLO RESERVOIR SITE 7B</t>
  </si>
  <si>
    <t>Lk Tawakoni nr S Shore Marina nr Wills Point, TX</t>
  </si>
  <si>
    <t>Lk Tawakoni nr Mustang Cove nr Quinlan, TX</t>
  </si>
  <si>
    <t>Lk Tawakoni nr Caddo Ck Ramp nr Quinlan, TX</t>
  </si>
  <si>
    <t>Lk Tawakoni nr White Point Pk nr Quinlan, TX</t>
  </si>
  <si>
    <t>Lk Tawakoni nr Kennys Landing at E Tawakoni, TX</t>
  </si>
  <si>
    <t>Grapevine Lk at Oak Grove Pk W nr Grapevine, TX</t>
  </si>
  <si>
    <t>Grapevine Lk at Twin Coves Pk nr Grapevine, TX</t>
  </si>
  <si>
    <t>Grapevine Lk Site AC nr Grapevine, TX</t>
  </si>
  <si>
    <t>Grapevine Lk nr Katie's Woods Ramp nr Grapevine,TX</t>
  </si>
  <si>
    <t>Grapevine Lk at Meadowmere Pk nr Grapevine, TX</t>
  </si>
  <si>
    <t>Grapevine Lk at Murrell Pk E nr Grapevine, TX</t>
  </si>
  <si>
    <t>sceneID</t>
  </si>
  <si>
    <t>LC80270372014118LGN01</t>
  </si>
  <si>
    <t>LC80270372016188LGN01</t>
  </si>
  <si>
    <t>LC80340322016189LGN01</t>
  </si>
  <si>
    <t>LC80270372016124LGN01</t>
  </si>
  <si>
    <t>LC80270372013163LGN01</t>
  </si>
  <si>
    <t>LC80260372015194LGN01</t>
  </si>
  <si>
    <t>LC80280332016179LGN01</t>
  </si>
  <si>
    <t>LC80270362014070LGN01</t>
  </si>
  <si>
    <t>LC80270372016204LGN01</t>
  </si>
  <si>
    <t>LC80330332016198LGN01</t>
  </si>
  <si>
    <t>LC80330332014160LGN01</t>
  </si>
  <si>
    <t>LC80270372015217LGN01</t>
  </si>
  <si>
    <t>LC80330332015259LGN02</t>
  </si>
  <si>
    <t>LC80270362013163LGN01</t>
  </si>
  <si>
    <t>meas</t>
  </si>
  <si>
    <r>
      <t>RMS</t>
    </r>
    <r>
      <rPr>
        <vertAlign val="subscript"/>
        <sz val="11"/>
        <rFont val="Calibri"/>
        <family val="2"/>
        <scheme val="minor"/>
      </rPr>
      <t xml:space="preserve"> meas</t>
    </r>
  </si>
  <si>
    <r>
      <t xml:space="preserve">RMS </t>
    </r>
    <r>
      <rPr>
        <vertAlign val="subscript"/>
        <sz val="11"/>
        <rFont val="Calibri"/>
        <family val="2"/>
        <scheme val="minor"/>
      </rPr>
      <t>pred</t>
    </r>
    <r>
      <rPr>
        <sz val="11"/>
        <rFont val="Calibri"/>
        <family val="2"/>
        <scheme val="minor"/>
      </rPr>
      <t xml:space="preserve"> (m)</t>
    </r>
  </si>
  <si>
    <t>meas - pred</t>
  </si>
  <si>
    <r>
      <t>(meas - pred)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</si>
  <si>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RMSE (m)</t>
  </si>
  <si>
    <t>(meas-pred)/meas</t>
  </si>
  <si>
    <t>MAPE (%)</t>
  </si>
  <si>
    <t>MAE (m)</t>
  </si>
  <si>
    <t>(m)</t>
  </si>
  <si>
    <t>n=</t>
  </si>
  <si>
    <t>(Mean Absolute Error)</t>
  </si>
  <si>
    <t>(mean Abs % error)</t>
  </si>
  <si>
    <r>
      <rPr>
        <sz val="12"/>
        <rFont val="Calibri"/>
        <family val="2"/>
      </rPr>
      <t>∑</t>
    </r>
    <r>
      <rPr>
        <sz val="12"/>
        <rFont val="宋体"/>
        <charset val="134"/>
      </rPr>
      <t>=</t>
    </r>
  </si>
  <si>
    <t>KLAMATHTRIBES_WQX-KL0009</t>
  </si>
  <si>
    <t>KLAMATHTRIBES_WQX-KL0010</t>
  </si>
  <si>
    <t>KLAMATHTRIBES_WQX-KL0008</t>
  </si>
  <si>
    <r>
      <t>Min(K</t>
    </r>
    <r>
      <rPr>
        <i/>
        <vertAlign val="subscript"/>
        <sz val="11"/>
        <color theme="1"/>
        <rFont val="Calibri"/>
        <family val="2"/>
        <scheme val="minor"/>
      </rPr>
      <t xml:space="preserve">d </t>
    </r>
    <r>
      <rPr>
        <i/>
        <vertAlign val="superscript"/>
        <sz val="11"/>
        <color theme="1"/>
        <rFont val="Calibri"/>
        <family val="2"/>
        <scheme val="minor"/>
      </rPr>
      <t>L8</t>
    </r>
    <r>
      <rPr>
        <i/>
        <sz val="11"/>
        <color theme="1"/>
        <rFont val="Calibri"/>
        <family val="2"/>
        <scheme val="minor"/>
      </rPr>
      <t>)</t>
    </r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</si>
  <si>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</si>
  <si>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</si>
  <si>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</si>
  <si>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</si>
  <si>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</si>
  <si>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</si>
  <si>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</si>
  <si>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</si>
  <si>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</si>
  <si>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</si>
  <si>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</si>
  <si>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</si>
  <si>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</si>
  <si>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</si>
  <si>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</si>
  <si>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</si>
  <si>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</si>
  <si>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</si>
  <si>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</si>
  <si>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</si>
  <si>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</si>
  <si>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</si>
  <si>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</si>
  <si>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</si>
  <si>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Cumberland Bay, VT</t>
  </si>
  <si>
    <t>Port Henry, VT</t>
  </si>
  <si>
    <t>Isle LaMotte (off Grand Isle), VT</t>
  </si>
  <si>
    <t>St. Albans Bay, VT</t>
  </si>
  <si>
    <t>Isle LaMotte (off Rouses Pt), VT</t>
  </si>
  <si>
    <t>Missisquoi Bay, VT</t>
  </si>
  <si>
    <t>Missisquoi Bay Central, VT</t>
  </si>
  <si>
    <t>LC80140292014155LGN00</t>
  </si>
  <si>
    <t>LC80140292014187LGN00</t>
  </si>
  <si>
    <t>LC80140292015254LGN00</t>
  </si>
  <si>
    <t>Northeast Arm, VT</t>
  </si>
  <si>
    <t>Malletts Bay</t>
  </si>
  <si>
    <t>Isle LaMotte (off Grand Isle)</t>
  </si>
  <si>
    <t>LC80140292014267LGN00</t>
  </si>
  <si>
    <t>LC80450302015199LGN01</t>
  </si>
  <si>
    <t>LC80290272016234LGN01</t>
  </si>
  <si>
    <t>LC80280272016243LGN01</t>
  </si>
  <si>
    <t>RESIDUAL OUTPUT</t>
  </si>
  <si>
    <t>Observation</t>
  </si>
  <si>
    <t>Predicted Y</t>
  </si>
  <si>
    <t>Residuals</t>
  </si>
  <si>
    <r>
      <t>t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/n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</si>
  <si>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</si>
  <si>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T</t>
    </r>
  </si>
  <si>
    <t>a(554)</t>
  </si>
  <si>
    <t>KLAMATHTRIBES_WQX-KL0004</t>
  </si>
  <si>
    <t>KLAMATHTRIBES_WQX-KL0007</t>
  </si>
  <si>
    <t>KLAMATHTRIBES_WQX-KL0011</t>
  </si>
  <si>
    <t>LC80330332016166LGN01</t>
  </si>
  <si>
    <t>Lake Tahoe LTP (Index) Station</t>
  </si>
  <si>
    <t>LC80430332016204LGN01</t>
  </si>
  <si>
    <t>LC80240282016247LGN01</t>
  </si>
  <si>
    <t>Wisconsin LTER-Crystal Lake (8/31/2016 sample date)</t>
  </si>
  <si>
    <t>Wisconsin LTER-Trout Lake (8/13/2015 sample date)</t>
  </si>
  <si>
    <t>LC80240282015228LGN01</t>
  </si>
  <si>
    <t>LC80250282016174LGN01</t>
  </si>
  <si>
    <t>Wisconsin LTER-Crystal Lake (6/22/16 sample date)</t>
  </si>
  <si>
    <t>Wisconsin LTER -Big Muskellunge Lake (6/21/16 sample date)</t>
  </si>
  <si>
    <t>Wisconsin LTER-Sparkling Lake (6/20/16 sample date)</t>
  </si>
  <si>
    <t>Wisconsin LTER-Allequash Lake (6/20/16 sample date)</t>
  </si>
  <si>
    <t>Wisconsin LTER-Trout Lake (6/23/16 sample date)</t>
  </si>
  <si>
    <t>Otter Creek Segment</t>
  </si>
  <si>
    <t>Port Henry Segment</t>
  </si>
  <si>
    <t>LC80140292014235LGN00</t>
  </si>
  <si>
    <t>SUMMARY OUTPUT</t>
  </si>
  <si>
    <t>n =</t>
  </si>
  <si>
    <t>LC80430332016220LGN01</t>
  </si>
  <si>
    <t>Cumberland Bay</t>
  </si>
  <si>
    <r>
      <t>b</t>
    </r>
    <r>
      <rPr>
        <vertAlign val="subscript"/>
        <sz val="12"/>
        <color theme="9" tint="-0.499984740745262"/>
        <rFont val="宋体"/>
      </rPr>
      <t>bp</t>
    </r>
    <r>
      <rPr>
        <i/>
        <sz val="12"/>
        <color theme="9" tint="-0.499984740745262"/>
        <rFont val="宋体"/>
      </rPr>
      <t>(</t>
    </r>
    <r>
      <rPr>
        <sz val="12"/>
        <color theme="9" tint="-0.499984740745262"/>
        <rFont val="宋体"/>
      </rPr>
      <t>554)</t>
    </r>
  </si>
  <si>
    <r>
      <rPr>
        <sz val="9"/>
        <color theme="9" tint="-0.499984740745262"/>
        <rFont val="宋体"/>
      </rPr>
      <t>b</t>
    </r>
    <r>
      <rPr>
        <vertAlign val="subscript"/>
        <sz val="9"/>
        <color theme="9" tint="-0.499984740745262"/>
        <rFont val="宋体"/>
      </rPr>
      <t>bw</t>
    </r>
    <r>
      <rPr>
        <sz val="9"/>
        <color theme="9" tint="-0.499984740745262"/>
        <rFont val="宋体"/>
      </rPr>
      <t>(554)=&gt;</t>
    </r>
  </si>
  <si>
    <r>
      <rPr>
        <sz val="10"/>
        <color theme="9" tint="-0.499984740745262"/>
        <rFont val="宋体"/>
      </rPr>
      <t>a</t>
    </r>
    <r>
      <rPr>
        <vertAlign val="subscript"/>
        <sz val="10"/>
        <color theme="9" tint="-0.499984740745262"/>
        <rFont val="宋体"/>
      </rPr>
      <t>w</t>
    </r>
    <r>
      <rPr>
        <sz val="10"/>
        <color theme="9" tint="-0.499984740745262"/>
        <rFont val="宋体"/>
      </rPr>
      <t>(554) =&gt;</t>
    </r>
  </si>
  <si>
    <t>predicted</t>
  </si>
  <si>
    <r>
      <t>Z</t>
    </r>
    <r>
      <rPr>
        <b/>
        <vertAlign val="subscript"/>
        <sz val="12"/>
        <rFont val="宋体"/>
      </rPr>
      <t>SD</t>
    </r>
  </si>
  <si>
    <r>
      <t>meas(Z</t>
    </r>
    <r>
      <rPr>
        <vertAlign val="subscript"/>
        <sz val="12"/>
        <rFont val="宋体"/>
      </rPr>
      <t>SD</t>
    </r>
    <r>
      <rPr>
        <sz val="12"/>
        <rFont val="宋体"/>
      </rPr>
      <t>)</t>
    </r>
    <r>
      <rPr>
        <vertAlign val="superscript"/>
        <sz val="12"/>
        <rFont val="宋体"/>
      </rPr>
      <t>2</t>
    </r>
  </si>
  <si>
    <r>
      <t>pred(Z</t>
    </r>
    <r>
      <rPr>
        <vertAlign val="subscript"/>
        <sz val="12"/>
        <rFont val="宋体"/>
      </rPr>
      <t>SD</t>
    </r>
    <r>
      <rPr>
        <sz val="12"/>
        <rFont val="宋体"/>
      </rPr>
      <t>)</t>
    </r>
    <r>
      <rPr>
        <vertAlign val="superscript"/>
        <sz val="12"/>
        <rFont val="宋体"/>
      </rPr>
      <t>2</t>
    </r>
  </si>
  <si>
    <r>
      <t>b</t>
    </r>
    <r>
      <rPr>
        <vertAlign val="subscript"/>
        <sz val="12"/>
        <color theme="9" tint="-0.499984740745262"/>
        <rFont val="宋体"/>
      </rPr>
      <t>bw</t>
    </r>
    <r>
      <rPr>
        <sz val="12"/>
        <color theme="9" tint="-0.499984740745262"/>
        <rFont val="宋体"/>
        <charset val="134"/>
      </rPr>
      <t>(</t>
    </r>
    <r>
      <rPr>
        <sz val="12"/>
        <color theme="9" tint="-0.499984740745262"/>
        <rFont val="Calibri"/>
        <family val="2"/>
      </rPr>
      <t>λ</t>
    </r>
    <r>
      <rPr>
        <sz val="12"/>
        <color theme="9" tint="-0.499984740745262"/>
        <rFont val="宋体"/>
        <charset val="134"/>
      </rPr>
      <t>)=&gt;</t>
    </r>
  </si>
  <si>
    <r>
      <t>1/(2.5*k</t>
    </r>
    <r>
      <rPr>
        <i/>
        <vertAlign val="subscript"/>
        <sz val="11"/>
        <color theme="1"/>
        <rFont val="Calibri"/>
        <family val="2"/>
        <scheme val="minor"/>
      </rPr>
      <t>d</t>
    </r>
    <r>
      <rPr>
        <i/>
        <sz val="11"/>
        <color theme="1"/>
        <rFont val="Calibri"/>
        <family val="2"/>
        <scheme val="minor"/>
      </rPr>
      <t>min)</t>
    </r>
  </si>
  <si>
    <t>MNPCA-03-0359-00-201 Sallie Lake</t>
  </si>
  <si>
    <t>MNPCA-03-0582-00-201 Ida Lake</t>
  </si>
  <si>
    <t>MNPCA-04-0007-00-203 Kitchi Lake</t>
  </si>
  <si>
    <t>MNPCA-04-0049-00-204 Big Lake</t>
  </si>
  <si>
    <t>MNPCA-04-0069-00-205 Black Duck Lake</t>
  </si>
  <si>
    <t>MNPCA-04-0152-00-201 Movil Lake</t>
  </si>
  <si>
    <t>MNPCA-29-0151-01-201 Mantrap Lake</t>
  </si>
  <si>
    <t>MNPCA-44-0038-00-206 Island Lake</t>
  </si>
  <si>
    <t>MNPCA-01-0142-01-203 Hill Lake</t>
  </si>
  <si>
    <t>MNPCA-01-0142-02-201 Hill Lake</t>
  </si>
  <si>
    <t>MNPCA-03-0017-00-202 Two Inlets Lake</t>
  </si>
  <si>
    <t>MNPCA-03-0107-00-203 Toad Lake</t>
  </si>
  <si>
    <t>MNPCA-03-0107-00-204 Todd Lake</t>
  </si>
  <si>
    <t>MNPCA-04-0110-00-201 Little Bass Lake</t>
  </si>
  <si>
    <t>MNPCA-04-0329-00-201 Balm (Turtle) Lake</t>
  </si>
  <si>
    <t>MNPCA-11-0043-02-213 Roosevelt Lake</t>
  </si>
  <si>
    <t>MNPCA-11-0413-00-202 Ten Mile Lake</t>
  </si>
  <si>
    <t>MNPCA-11-0490-00-202 Portage Lake</t>
  </si>
  <si>
    <t>MNPCA-29-0243-00-206 Potato Lake</t>
  </si>
  <si>
    <t>MNPCA-31-0334-00-201 Deer Lake</t>
  </si>
  <si>
    <t>MNPCA-31-0392-00-205 Wabana Lake</t>
  </si>
  <si>
    <t>MNPCA-56-0130-00-206 Big Pine Lake</t>
  </si>
  <si>
    <t>MNPCA-56-0523-00-202 East Loon Lake</t>
  </si>
  <si>
    <t>MNPCA-56-0523-00-203 East Loon Lake</t>
  </si>
  <si>
    <t>MNPCA-80-0038-00-201 Morgan Lake</t>
  </si>
  <si>
    <t>Owl lake</t>
  </si>
  <si>
    <t>Owl Lake</t>
  </si>
  <si>
    <t>Leek Lake</t>
  </si>
  <si>
    <t>Rose lake</t>
  </si>
  <si>
    <t>Trowbridge lake</t>
  </si>
  <si>
    <t>LC80160352015092LGN00</t>
  </si>
  <si>
    <t>LC80160352014345LGN00</t>
  </si>
  <si>
    <t>Jordan Lake at Bouy 12 at Farrington, NC</t>
  </si>
  <si>
    <t>Jordan Lake at Bells Landing, near Griffins Xroad,NC</t>
  </si>
  <si>
    <t>B.E. JORDAN LK AT BELLS LANDNG NR GRIFFINS XRDS,NC</t>
  </si>
  <si>
    <t>MNPCA-13-0083-01-202</t>
  </si>
  <si>
    <t>MNPCA-33-0036-00-201</t>
  </si>
  <si>
    <t>MNPCA-58-0142-00-101</t>
  </si>
  <si>
    <t>MNPCA-33-0028-00-207</t>
  </si>
  <si>
    <t>WIDNR_WQX-493080</t>
  </si>
  <si>
    <t>MNPCA-33-0040-00-201</t>
  </si>
  <si>
    <t>WIDNR_WQX-493106</t>
  </si>
  <si>
    <t>MNPCA-13-0033-00-201</t>
  </si>
  <si>
    <t>MNPCA-33-0015-00-203</t>
  </si>
  <si>
    <t>MNPCA-13-0027-00-207</t>
  </si>
  <si>
    <t>MNPCA-13-0069-02-204</t>
  </si>
  <si>
    <t>MNPCA-13-0069-01-208</t>
  </si>
  <si>
    <t>MNPCA-58-0119-00-103</t>
  </si>
  <si>
    <t>MNPCA-13-0041-01-202</t>
  </si>
  <si>
    <t>WIDNR_WQX-073079</t>
  </si>
  <si>
    <t>WIDNR_WQX-493166</t>
  </si>
  <si>
    <t>MNPCA-09-0067-00-201</t>
  </si>
  <si>
    <t>MNPCA-13-0083-02-208</t>
  </si>
  <si>
    <t>MNPCA-18-0136-00-210</t>
  </si>
  <si>
    <t>MNPCA-18-0136-00-209</t>
  </si>
  <si>
    <t>MNPCA-18-0169-00-203</t>
  </si>
  <si>
    <t>WIDNR_WQX-073123</t>
  </si>
  <si>
    <t>WIDNR_WQX-163300</t>
  </si>
  <si>
    <t>MNPCA-09-0010-00-101</t>
  </si>
  <si>
    <t>MNPCA-01-0099-00-205</t>
  </si>
  <si>
    <t>MNPCA-71-0158-00-201</t>
  </si>
  <si>
    <t>MNPCA-30-0036-00-201</t>
  </si>
  <si>
    <t>MNPCA-13-0041-02-201</t>
  </si>
  <si>
    <t>MNPCA-01-0033-00-201</t>
  </si>
  <si>
    <t>MNPCA-01-0033-00-202</t>
  </si>
  <si>
    <t>WIDNR_WQX-493104</t>
  </si>
  <si>
    <t>MNPCA-33-0009-00-203</t>
  </si>
  <si>
    <t>WIDNR_WQX-10021821</t>
  </si>
  <si>
    <t>MNPCA-58-0081-00-102</t>
  </si>
  <si>
    <t>MNPCA-09-0035-00-202</t>
  </si>
  <si>
    <t>MNPCA-11-0053-00-203</t>
  </si>
  <si>
    <t>MNPCA-11-0053-00-205</t>
  </si>
  <si>
    <t>WIDNR_WQX-073086</t>
  </si>
  <si>
    <t>MNPCA-09-0035-00-201</t>
  </si>
  <si>
    <t>MNPCA-01-0096-00-201</t>
  </si>
  <si>
    <t>MNPCA-30-0035-00-203</t>
  </si>
  <si>
    <t>MNPCA-18-0038-00-207</t>
  </si>
  <si>
    <t>MNPCA-01-0178-00-202</t>
  </si>
  <si>
    <t>WIDNR_WQX-073126</t>
  </si>
  <si>
    <t>WIDNR_WQX-663115</t>
  </si>
  <si>
    <t>WIDNR_WQX-663129</t>
  </si>
  <si>
    <t>WIDNR_WQX-073054</t>
  </si>
  <si>
    <t>WIDNR_WQX-493075</t>
  </si>
  <si>
    <t>WIDNR_WQX-493055</t>
  </si>
  <si>
    <t>WIDNR_WQX-10028988</t>
  </si>
  <si>
    <t>MNPCA-71-0040-00-204</t>
  </si>
  <si>
    <t>MNPCA-01-0178-00-201</t>
  </si>
  <si>
    <t>WIDNR_WQX-493063</t>
  </si>
  <si>
    <t>MNPCA-02-0035-00-201</t>
  </si>
  <si>
    <t>MNPCA-18-0050-00-201</t>
  </si>
  <si>
    <t>MNPCA-49-0024-00-202</t>
  </si>
  <si>
    <t>MNPCA-18-0034-00-206</t>
  </si>
  <si>
    <t>WIDNR_WQX-443081</t>
  </si>
  <si>
    <t>WIDNR_WQX-513087</t>
  </si>
  <si>
    <t>WIDNR_WQX-643220</t>
  </si>
  <si>
    <t>WIDNR_WQX-513121</t>
  </si>
  <si>
    <t>WIDNR_WQX-513079</t>
  </si>
  <si>
    <t>WIDNR_WQX-213131</t>
  </si>
  <si>
    <t>WIDNR_WQX-443091</t>
  </si>
  <si>
    <t>WIDNR_WQX-443033</t>
  </si>
  <si>
    <t>WIDNR_WQX-443489</t>
  </si>
  <si>
    <t>WIDNR_WQX-443251</t>
  </si>
  <si>
    <t>WIDNR_WQX-443055</t>
  </si>
  <si>
    <t>WIDNR_WQX-643177</t>
  </si>
  <si>
    <t>WIDNR_WQX-10029957</t>
  </si>
  <si>
    <t>WIDNR_WQX-443256</t>
  </si>
  <si>
    <t>WIDNR_WQX-643451</t>
  </si>
  <si>
    <t>WIDNR_WQX-643401</t>
  </si>
  <si>
    <t>WIDNR_WQX-643192</t>
  </si>
  <si>
    <t>WIDNR_WQX-643059</t>
  </si>
  <si>
    <t>WIDNR_WQX-643459</t>
  </si>
  <si>
    <t>WIDNR_WQX-443488</t>
  </si>
  <si>
    <t>WIDNR_WQX-443144</t>
  </si>
  <si>
    <t>WIDNR_WQX-643055</t>
  </si>
  <si>
    <t>WIDNR_WQX-643145</t>
  </si>
  <si>
    <t>WIDNR_WQX-263048</t>
  </si>
  <si>
    <t>WIDNR_WQX-643255</t>
  </si>
  <si>
    <t>WIDNR_WQX-443125</t>
  </si>
  <si>
    <t>WIDNR_WQX-443406</t>
  </si>
  <si>
    <t>WIDNR_WQX-443210</t>
  </si>
  <si>
    <t>WIDNR_WQX-263050</t>
  </si>
  <si>
    <t>WIDNR_WQX-643230</t>
  </si>
  <si>
    <t>WIDNR_WQX-443140</t>
  </si>
  <si>
    <t>WIDNR_WQX-643568</t>
  </si>
  <si>
    <t>WIDNR_WQX-643273</t>
  </si>
  <si>
    <t>WIDNR_WQX-643058</t>
  </si>
  <si>
    <t>WIDNR_WQX-10049228</t>
  </si>
  <si>
    <t>WIDNR_WQX-263056</t>
  </si>
  <si>
    <t>WIDNR_WQX-643086</t>
  </si>
  <si>
    <t>WIDNR_WQX-643084</t>
  </si>
  <si>
    <t>WIDNR_WQX-643434</t>
  </si>
  <si>
    <t>WIDNR_WQX-643125</t>
  </si>
  <si>
    <t>WIDNR_WQX-263126</t>
  </si>
  <si>
    <t>WIDNR_WQX-643066</t>
  </si>
  <si>
    <t>WIDNR_WQX-643478</t>
  </si>
  <si>
    <t>WIDNR_WQX-513098</t>
  </si>
  <si>
    <t>WIDNR_WQX-10046810</t>
  </si>
  <si>
    <t>WIDNR_WQX-583204</t>
  </si>
  <si>
    <t>WIDNR_WQX-443254</t>
  </si>
  <si>
    <t>WIDNR_WQX-10051244</t>
  </si>
  <si>
    <t>WIDNR_WQX-443043</t>
  </si>
  <si>
    <t>WIDNR_WQX-643385</t>
  </si>
  <si>
    <t>WIDNR_WQX-643225</t>
  </si>
  <si>
    <t>WIDNR_WQX-643446</t>
  </si>
  <si>
    <t>WIDNR_WQX-643113</t>
  </si>
  <si>
    <t>WIDNR_WQX-263046</t>
  </si>
  <si>
    <t>WIDNR_WQX-10049055</t>
  </si>
  <si>
    <t>WIDNR_WQX-643105</t>
  </si>
  <si>
    <t>WIDNR_WQX-643196</t>
  </si>
  <si>
    <t>WIDNR_WQX-643430</t>
  </si>
  <si>
    <t>WIDNR_WQX-643435</t>
  </si>
  <si>
    <t>WIDNR_WQX-643240</t>
  </si>
  <si>
    <t>WIDNR_WQX-643252</t>
  </si>
  <si>
    <t>WIDNR_WQX-643417</t>
  </si>
  <si>
    <t>WIDNR_WQX-443123</t>
  </si>
  <si>
    <t>WIDNR_WQX-643106</t>
  </si>
  <si>
    <t>WIDNR_WQX-643140</t>
  </si>
  <si>
    <t>WIDNR_WQX-643267</t>
  </si>
  <si>
    <t>WIDNR_WQX-643243</t>
  </si>
  <si>
    <t>WIDNR_WQX-643455</t>
  </si>
  <si>
    <t>21FLPOLK_WQX-JULIANA1 (Florida)</t>
  </si>
  <si>
    <t>21FLPOLK_WQX-MATTIE1</t>
  </si>
  <si>
    <t>21FLPOLK_WQX-ALFRED1</t>
  </si>
  <si>
    <t>21FLPOLK_WQX-SWOOPE1N</t>
  </si>
  <si>
    <t>21FLPOLK_WQX-ECHO1</t>
  </si>
  <si>
    <t>21FLPOLK_WQX-SWOOPE1S</t>
  </si>
  <si>
    <t>21FLSJWM_WQX-HAR</t>
  </si>
  <si>
    <t>21FLSJWM_WQX-LGNA</t>
  </si>
  <si>
    <t>21FLSJWM_WQX-20020381</t>
  </si>
  <si>
    <t>21FLCEN_WQX-26011388</t>
  </si>
  <si>
    <t>21FLSJWM_WQX-20020368</t>
  </si>
  <si>
    <t>21FLORAN_WQX-BC5</t>
  </si>
  <si>
    <t>21FLSJWM_WQX-CLH</t>
  </si>
  <si>
    <t>21FLORAN_WQX-BC20</t>
  </si>
  <si>
    <t>21FLSJWM_WQX-ASH</t>
  </si>
  <si>
    <t>21FLCEN_WQX-26011390</t>
  </si>
  <si>
    <t>21FLORAN_WQX-SC17</t>
  </si>
  <si>
    <t>(log10 pred-log10 meas)</t>
  </si>
  <si>
    <t>R/Q</t>
  </si>
  <si>
    <t>Mean</t>
  </si>
  <si>
    <t>Mean Std dev</t>
  </si>
  <si>
    <t>Coeff of variation</t>
  </si>
  <si>
    <t>Bias</t>
  </si>
  <si>
    <t>(CV)</t>
  </si>
  <si>
    <t>(pred values)</t>
  </si>
  <si>
    <t>(meas - pred val)</t>
  </si>
  <si>
    <t>LC8016040201401LGN01</t>
  </si>
  <si>
    <t>LC80270282018225LGN00</t>
  </si>
  <si>
    <t>LC80250282018211LGN00</t>
  </si>
  <si>
    <t>cell # based on secchi depth</t>
  </si>
  <si>
    <t>Lunetta et al., 2016</t>
  </si>
  <si>
    <t>Algal Bloom Classification</t>
  </si>
  <si>
    <t>based on cell #s</t>
  </si>
  <si>
    <t>from Vermont</t>
  </si>
  <si>
    <t>Monitoring Location</t>
  </si>
  <si>
    <t>Latitude</t>
  </si>
  <si>
    <t>Longitude</t>
  </si>
  <si>
    <t>Field Sampling Date</t>
  </si>
  <si>
    <t>sun_elev (degrees)</t>
  </si>
  <si>
    <t>sun_zenith (degrees)</t>
  </si>
  <si>
    <r>
      <t>Secchi depth (Z</t>
    </r>
    <r>
      <rPr>
        <vertAlign val="subscript"/>
        <sz val="12"/>
        <rFont val="宋体"/>
      </rPr>
      <t>SD)</t>
    </r>
  </si>
  <si>
    <t>Measured</t>
  </si>
  <si>
    <t>Predicted</t>
  </si>
  <si>
    <t>(χ)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</si>
</sst>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m/d/yy;@"/>
    <numFmt numFmtId="167" formatCode="m/d/yyyy;@"/>
    <numFmt numFmtId="168" formatCode="0.00000"/>
    <numFmt numFmtId="169" formatCode="0.0"/>
  </numFmts>
  <fonts count="58">
    <font>
      <sz val="12"/>
      <name val="宋体"/>
      <charset val="134"/>
    </font>
    <font>
      <sz val="12"/>
      <name val="宋体"/>
      <family val="3"/>
      <charset val="13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宋体"/>
      <charset val="134"/>
    </font>
    <font>
      <b/>
      <sz val="16"/>
      <color rgb="FF002060"/>
      <name val="宋体"/>
    </font>
    <font>
      <b/>
      <sz val="16"/>
      <color rgb="FF00B050"/>
      <name val="宋体"/>
    </font>
    <font>
      <sz val="12"/>
      <color rgb="FF0070C0"/>
      <name val="宋体"/>
      <charset val="134"/>
    </font>
    <font>
      <sz val="12"/>
      <color theme="9" tint="-0.499984740745262"/>
      <name val="宋体"/>
      <charset val="134"/>
    </font>
    <font>
      <b/>
      <sz val="12"/>
      <color theme="9" tint="-0.499984740745262"/>
      <name val="Calibri"/>
      <family val="2"/>
      <scheme val="minor"/>
    </font>
    <font>
      <vertAlign val="subscript"/>
      <sz val="12"/>
      <color theme="9" tint="-0.499984740745262"/>
      <name val="宋体"/>
    </font>
    <font>
      <sz val="12"/>
      <color theme="9" tint="-0.499984740745262"/>
      <name val="Calibri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</font>
    <font>
      <vertAlign val="subscript"/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i/>
      <sz val="14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vertAlign val="subscript"/>
      <sz val="14"/>
      <color theme="1"/>
      <name val="Calibri"/>
      <family val="2"/>
      <scheme val="minor"/>
    </font>
    <font>
      <i/>
      <sz val="12"/>
      <color theme="9" tint="-0.499984740745262"/>
      <name val="宋体"/>
    </font>
    <font>
      <i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vertAlign val="superscript"/>
      <sz val="14"/>
      <color theme="1"/>
      <name val="Calibri"/>
      <family val="2"/>
      <scheme val="minor"/>
    </font>
    <font>
      <sz val="12"/>
      <color theme="5" tint="-0.249977111117893"/>
      <name val="宋体"/>
      <charset val="134"/>
    </font>
    <font>
      <vertAlign val="subscript"/>
      <sz val="12"/>
      <name val="宋体"/>
    </font>
    <font>
      <i/>
      <vertAlign val="subscript"/>
      <sz val="11"/>
      <color theme="1"/>
      <name val="Calibri"/>
      <family val="2"/>
      <scheme val="minor"/>
    </font>
    <font>
      <b/>
      <sz val="12"/>
      <name val="宋体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name val="宋体"/>
      <family val="2"/>
      <charset val="134"/>
    </font>
    <font>
      <i/>
      <vertAlign val="superscript"/>
      <sz val="11"/>
      <color theme="1"/>
      <name val="Calibri"/>
      <family val="2"/>
      <scheme val="minor"/>
    </font>
    <font>
      <i/>
      <sz val="12"/>
      <name val="宋体"/>
      <charset val="134"/>
    </font>
    <font>
      <sz val="12"/>
      <color theme="1"/>
      <name val="Calibri"/>
      <family val="2"/>
      <scheme val="minor"/>
    </font>
    <font>
      <i/>
      <sz val="12"/>
      <color theme="9" tint="-0.499984740745262"/>
      <name val="Calibri"/>
      <family val="2"/>
    </font>
    <font>
      <sz val="12"/>
      <color theme="9" tint="-0.499984740745262"/>
      <name val="宋体"/>
    </font>
    <font>
      <sz val="10"/>
      <color theme="9" tint="-0.499984740745262"/>
      <name val="宋体"/>
    </font>
    <font>
      <vertAlign val="subscript"/>
      <sz val="10"/>
      <color theme="9" tint="-0.499984740745262"/>
      <name val="宋体"/>
    </font>
    <font>
      <sz val="9"/>
      <color theme="9" tint="-0.499984740745262"/>
      <name val="宋体"/>
    </font>
    <font>
      <vertAlign val="subscript"/>
      <sz val="9"/>
      <color theme="9" tint="-0.499984740745262"/>
      <name val="宋体"/>
    </font>
    <font>
      <vertAlign val="superscript"/>
      <sz val="12"/>
      <name val="宋体"/>
    </font>
    <font>
      <b/>
      <vertAlign val="subscript"/>
      <sz val="12"/>
      <name val="宋体"/>
    </font>
    <font>
      <sz val="12"/>
      <name val="宋体"/>
    </font>
    <font>
      <sz val="9"/>
      <name val="Calibri"/>
      <family val="2"/>
      <scheme val="minor"/>
    </font>
    <font>
      <b/>
      <sz val="12"/>
      <color rgb="FF0070C0"/>
      <name val="Cambria"/>
      <family val="1"/>
      <scheme val="major"/>
    </font>
    <font>
      <sz val="8"/>
      <name val="宋体"/>
    </font>
    <font>
      <sz val="11"/>
      <color theme="1"/>
      <name val="Calibri"/>
      <family val="2"/>
    </font>
    <font>
      <sz val="12"/>
      <color theme="0"/>
      <name val="Calibri"/>
      <family val="2"/>
      <scheme val="minor"/>
    </font>
    <font>
      <sz val="12"/>
      <name val="宋体"/>
      <charset val="134"/>
    </font>
    <font>
      <sz val="10"/>
      <color theme="1"/>
      <name val="Arial"/>
      <family val="2"/>
    </font>
    <font>
      <b/>
      <sz val="16"/>
      <color theme="1"/>
      <name val="宋体"/>
    </font>
    <font>
      <sz val="12"/>
      <color theme="1"/>
      <name val="宋体"/>
      <charset val="134"/>
    </font>
    <font>
      <b/>
      <sz val="12"/>
      <color theme="1"/>
      <name val="宋体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7" fillId="0" borderId="0" xfId="0" applyFont="1"/>
    <xf numFmtId="0" fontId="8" fillId="0" borderId="0" xfId="0" applyFont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2" fillId="0" borderId="0" xfId="0" applyNumberFormat="1" applyFont="1"/>
    <xf numFmtId="0" fontId="0" fillId="2" borderId="0" xfId="0" applyFill="1"/>
    <xf numFmtId="0" fontId="12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2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32" fillId="4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/>
    <xf numFmtId="164" fontId="33" fillId="0" borderId="0" xfId="0" applyNumberFormat="1" applyFont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Alignment="1"/>
    <xf numFmtId="2" fontId="33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0" fontId="8" fillId="0" borderId="0" xfId="0" applyFont="1" applyFill="1"/>
    <xf numFmtId="0" fontId="0" fillId="0" borderId="0" xfId="0" applyFill="1" applyAlignment="1"/>
    <xf numFmtId="0" fontId="35" fillId="2" borderId="0" xfId="0" applyFont="1" applyFill="1" applyAlignment="1">
      <alignment horizontal="right"/>
    </xf>
    <xf numFmtId="2" fontId="28" fillId="3" borderId="0" xfId="0" applyNumberFormat="1" applyFont="1" applyFill="1" applyAlignment="1">
      <alignment horizontal="center"/>
    </xf>
    <xf numFmtId="2" fontId="3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37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Continuous"/>
    </xf>
    <xf numFmtId="0" fontId="0" fillId="6" borderId="0" xfId="0" applyFill="1"/>
    <xf numFmtId="0" fontId="38" fillId="0" borderId="0" xfId="0" applyFont="1" applyFill="1" applyBorder="1" applyAlignment="1">
      <alignment wrapText="1"/>
    </xf>
    <xf numFmtId="0" fontId="33" fillId="0" borderId="0" xfId="0" applyFont="1" applyFill="1" applyBorder="1"/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3" fillId="5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0" fontId="0" fillId="0" borderId="0" xfId="0" applyFont="1" applyFill="1"/>
    <xf numFmtId="0" fontId="26" fillId="0" borderId="0" xfId="0" applyFont="1" applyFill="1"/>
    <xf numFmtId="164" fontId="3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0" fillId="2" borderId="0" xfId="0" applyFill="1" applyAlignment="1">
      <alignment horizontal="center" vertical="center"/>
    </xf>
    <xf numFmtId="0" fontId="0" fillId="8" borderId="0" xfId="0" applyFill="1"/>
    <xf numFmtId="0" fontId="0" fillId="9" borderId="0" xfId="0" applyFill="1"/>
    <xf numFmtId="0" fontId="33" fillId="0" borderId="0" xfId="0" applyFont="1" applyFill="1" applyBorder="1" applyAlignment="1">
      <alignment wrapText="1"/>
    </xf>
    <xf numFmtId="164" fontId="0" fillId="0" borderId="0" xfId="0" applyNumberFormat="1" applyFont="1" applyFill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167" fontId="0" fillId="0" borderId="0" xfId="0" applyNumberFormat="1" applyAlignment="1">
      <alignment horizontal="center"/>
    </xf>
    <xf numFmtId="14" fontId="0" fillId="0" borderId="0" xfId="0" applyNumberFormat="1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164" fontId="26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164" fontId="26" fillId="5" borderId="0" xfId="0" applyNumberFormat="1" applyFont="1" applyFill="1" applyAlignment="1">
      <alignment horizontal="center"/>
    </xf>
    <xf numFmtId="0" fontId="2" fillId="0" borderId="0" xfId="0" applyFont="1" applyFill="1"/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9" fillId="0" borderId="0" xfId="0" applyNumberFormat="1" applyFont="1" applyFill="1"/>
    <xf numFmtId="165" fontId="12" fillId="0" borderId="0" xfId="0" applyNumberFormat="1" applyFont="1" applyFill="1" applyAlignment="1">
      <alignment horizontal="center"/>
    </xf>
    <xf numFmtId="0" fontId="26" fillId="0" borderId="0" xfId="0" applyFont="1"/>
    <xf numFmtId="169" fontId="32" fillId="4" borderId="0" xfId="0" applyNumberFormat="1" applyFont="1" applyFill="1" applyAlignment="1">
      <alignment horizontal="center"/>
    </xf>
    <xf numFmtId="0" fontId="33" fillId="12" borderId="0" xfId="0" applyFont="1" applyFill="1" applyBorder="1"/>
    <xf numFmtId="0" fontId="33" fillId="11" borderId="0" xfId="0" applyFont="1" applyFill="1" applyBorder="1"/>
    <xf numFmtId="0" fontId="33" fillId="2" borderId="0" xfId="0" applyFont="1" applyFill="1" applyBorder="1"/>
    <xf numFmtId="2" fontId="33" fillId="2" borderId="0" xfId="0" applyNumberFormat="1" applyFont="1" applyFill="1" applyBorder="1"/>
    <xf numFmtId="0" fontId="33" fillId="13" borderId="0" xfId="0" applyFont="1" applyFill="1" applyBorder="1"/>
    <xf numFmtId="0" fontId="33" fillId="14" borderId="0" xfId="0" applyFont="1" applyFill="1" applyBorder="1"/>
    <xf numFmtId="0" fontId="33" fillId="15" borderId="0" xfId="0" applyFont="1" applyFill="1" applyBorder="1"/>
    <xf numFmtId="0" fontId="33" fillId="16" borderId="0" xfId="0" applyFont="1" applyFill="1" applyBorder="1"/>
    <xf numFmtId="0" fontId="33" fillId="17" borderId="0" xfId="0" applyFont="1" applyFill="1" applyBorder="1"/>
    <xf numFmtId="0" fontId="33" fillId="10" borderId="0" xfId="0" applyFont="1" applyFill="1" applyBorder="1"/>
    <xf numFmtId="0" fontId="51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Alignment="1">
      <alignment horizontal="center"/>
    </xf>
    <xf numFmtId="2" fontId="26" fillId="0" borderId="0" xfId="0" applyNumberFormat="1" applyFont="1" applyAlignment="1">
      <alignment horizontal="center"/>
    </xf>
    <xf numFmtId="0" fontId="50" fillId="0" borderId="0" xfId="0" applyFont="1" applyFill="1" applyAlignment="1">
      <alignment horizontal="center"/>
    </xf>
    <xf numFmtId="165" fontId="48" fillId="0" borderId="0" xfId="0" applyNumberFormat="1" applyFont="1" applyFill="1" applyAlignment="1">
      <alignment horizontal="center"/>
    </xf>
    <xf numFmtId="2" fontId="52" fillId="3" borderId="0" xfId="0" applyNumberFormat="1" applyFont="1" applyFill="1" applyAlignment="1">
      <alignment horizontal="center"/>
    </xf>
    <xf numFmtId="164" fontId="4" fillId="0" borderId="0" xfId="0" applyNumberFormat="1" applyFont="1"/>
    <xf numFmtId="3" fontId="0" fillId="0" borderId="0" xfId="0" applyNumberFormat="1"/>
    <xf numFmtId="0" fontId="0" fillId="7" borderId="0" xfId="0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12" borderId="0" xfId="0" applyFont="1" applyFill="1" applyBorder="1" applyAlignment="1">
      <alignment horizontal="left"/>
    </xf>
    <xf numFmtId="0" fontId="33" fillId="11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2" fontId="33" fillId="2" borderId="0" xfId="0" applyNumberFormat="1" applyFont="1" applyFill="1" applyBorder="1" applyAlignment="1">
      <alignment horizontal="left"/>
    </xf>
    <xf numFmtId="0" fontId="33" fillId="13" borderId="0" xfId="0" applyFont="1" applyFill="1" applyBorder="1" applyAlignment="1">
      <alignment horizontal="left"/>
    </xf>
    <xf numFmtId="0" fontId="33" fillId="14" borderId="0" xfId="0" applyFont="1" applyFill="1" applyBorder="1" applyAlignment="1">
      <alignment horizontal="left"/>
    </xf>
    <xf numFmtId="0" fontId="33" fillId="15" borderId="0" xfId="0" applyFont="1" applyFill="1" applyBorder="1" applyAlignment="1">
      <alignment horizontal="left"/>
    </xf>
    <xf numFmtId="0" fontId="33" fillId="16" borderId="0" xfId="0" applyFont="1" applyFill="1" applyBorder="1" applyAlignment="1">
      <alignment horizontal="left"/>
    </xf>
    <xf numFmtId="0" fontId="33" fillId="17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33" fillId="10" borderId="0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0" fillId="5" borderId="0" xfId="0" applyNumberFormat="1" applyFill="1" applyAlignment="1">
      <alignment horizontal="left"/>
    </xf>
    <xf numFmtId="2" fontId="2" fillId="5" borderId="0" xfId="0" applyNumberFormat="1" applyFont="1" applyFill="1" applyAlignment="1">
      <alignment horizontal="left"/>
    </xf>
    <xf numFmtId="2" fontId="3" fillId="5" borderId="0" xfId="0" applyNumberFormat="1" applyFont="1" applyFill="1" applyAlignment="1">
      <alignment horizontal="left"/>
    </xf>
    <xf numFmtId="49" fontId="0" fillId="0" borderId="4" xfId="0" applyNumberFormat="1" applyFont="1" applyFill="1" applyBorder="1"/>
    <xf numFmtId="49" fontId="0" fillId="0" borderId="0" xfId="0" applyNumberFormat="1" applyFont="1" applyFill="1" applyBorder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53" fillId="0" borderId="0" xfId="0" applyFont="1" applyFill="1"/>
    <xf numFmtId="0" fontId="5" fillId="0" borderId="0" xfId="0" applyFont="1" applyFill="1" applyAlignment="1">
      <alignment horizontal="center"/>
    </xf>
    <xf numFmtId="164" fontId="0" fillId="9" borderId="0" xfId="0" applyNumberFormat="1" applyFill="1" applyAlignment="1">
      <alignment horizontal="center"/>
    </xf>
    <xf numFmtId="14" fontId="0" fillId="9" borderId="0" xfId="0" applyNumberFormat="1" applyFill="1" applyAlignment="1">
      <alignment horizontal="center"/>
    </xf>
    <xf numFmtId="166" fontId="0" fillId="9" borderId="0" xfId="0" applyNumberFormat="1" applyFill="1" applyAlignment="1">
      <alignment horizontal="center"/>
    </xf>
    <xf numFmtId="167" fontId="0" fillId="9" borderId="0" xfId="0" applyNumberFormat="1" applyFill="1" applyAlignment="1">
      <alignment horizontal="center"/>
    </xf>
    <xf numFmtId="14" fontId="0" fillId="9" borderId="0" xfId="0" applyNumberFormat="1" applyFont="1" applyFill="1" applyBorder="1" applyAlignment="1">
      <alignment horizontal="center" wrapText="1"/>
    </xf>
    <xf numFmtId="0" fontId="2" fillId="9" borderId="0" xfId="0" applyFont="1" applyFill="1"/>
    <xf numFmtId="0" fontId="3" fillId="9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1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43" fillId="0" borderId="0" xfId="0" applyFont="1" applyFill="1" applyAlignment="1">
      <alignment horizontal="right"/>
    </xf>
    <xf numFmtId="168" fontId="8" fillId="0" borderId="0" xfId="0" applyNumberFormat="1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164" fontId="47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</cellXfs>
  <cellStyles count="2">
    <cellStyle name="Normal" xfId="0" builtinId="0"/>
    <cellStyle name="常规_info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428466"/>
      <color rgb="FF4A5E02"/>
      <color rgb="FFC49A4E"/>
      <color rgb="FFCAA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'Zsd meas vs pred &lt;10 m depth'!$S$27:$S$295</c:f>
              <c:numCache>
                <c:formatCode>General</c:formatCode>
                <c:ptCount val="269"/>
                <c:pt idx="0">
                  <c:v>1.4139626106383958</c:v>
                </c:pt>
                <c:pt idx="1">
                  <c:v>1.3943854983058332</c:v>
                </c:pt>
                <c:pt idx="2">
                  <c:v>1.8553275083382472</c:v>
                </c:pt>
                <c:pt idx="3">
                  <c:v>1.4153374078527612</c:v>
                </c:pt>
                <c:pt idx="4">
                  <c:v>1.3727186942074354</c:v>
                </c:pt>
                <c:pt idx="5">
                  <c:v>1.7924717796974634</c:v>
                </c:pt>
                <c:pt idx="6">
                  <c:v>1.6039045937751122</c:v>
                </c:pt>
                <c:pt idx="7">
                  <c:v>1.4991450460404727</c:v>
                </c:pt>
                <c:pt idx="8">
                  <c:v>1.5410488651343286</c:v>
                </c:pt>
                <c:pt idx="9">
                  <c:v>1.3105778601181215</c:v>
                </c:pt>
                <c:pt idx="10">
                  <c:v>1.3943854983058332</c:v>
                </c:pt>
                <c:pt idx="11">
                  <c:v>1.8538977192353072</c:v>
                </c:pt>
                <c:pt idx="12">
                  <c:v>2.8191153474969308</c:v>
                </c:pt>
                <c:pt idx="13">
                  <c:v>2.63054816157458</c:v>
                </c:pt>
                <c:pt idx="14">
                  <c:v>3.1264100208518739</c:v>
                </c:pt>
                <c:pt idx="15">
                  <c:v>3.4057688148109122</c:v>
                </c:pt>
                <c:pt idx="16">
                  <c:v>1.5200969555874007</c:v>
                </c:pt>
                <c:pt idx="17">
                  <c:v>1.22677022193041</c:v>
                </c:pt>
                <c:pt idx="18">
                  <c:v>1.4153374078527612</c:v>
                </c:pt>
                <c:pt idx="19">
                  <c:v>1.205818312383482</c:v>
                </c:pt>
                <c:pt idx="20">
                  <c:v>1.2477221314773379</c:v>
                </c:pt>
                <c:pt idx="21">
                  <c:v>1.6039045937751122</c:v>
                </c:pt>
                <c:pt idx="22">
                  <c:v>1.4991450460404727</c:v>
                </c:pt>
                <c:pt idx="23">
                  <c:v>1.4991450460404727</c:v>
                </c:pt>
                <c:pt idx="24">
                  <c:v>1.1220106741957705</c:v>
                </c:pt>
                <c:pt idx="25">
                  <c:v>1.6458084128689681</c:v>
                </c:pt>
                <c:pt idx="26">
                  <c:v>1.3105778601181215</c:v>
                </c:pt>
                <c:pt idx="27">
                  <c:v>1.3734335887589053</c:v>
                </c:pt>
                <c:pt idx="28">
                  <c:v>1.7924717796974634</c:v>
                </c:pt>
                <c:pt idx="29">
                  <c:v>1.5620007746812565</c:v>
                </c:pt>
                <c:pt idx="30">
                  <c:v>1.478193136493545</c:v>
                </c:pt>
                <c:pt idx="31">
                  <c:v>1.205818312383482</c:v>
                </c:pt>
                <c:pt idx="32">
                  <c:v>1.478193136493545</c:v>
                </c:pt>
                <c:pt idx="33">
                  <c:v>1.7715198701505357</c:v>
                </c:pt>
                <c:pt idx="34">
                  <c:v>1.7086641415097519</c:v>
                </c:pt>
                <c:pt idx="35">
                  <c:v>1.939135146525959</c:v>
                </c:pt>
                <c:pt idx="36">
                  <c:v>2.3581733374645171</c:v>
                </c:pt>
                <c:pt idx="37">
                  <c:v>1.4153374078527612</c:v>
                </c:pt>
                <c:pt idx="38">
                  <c:v>1.0591549455549867</c:v>
                </c:pt>
                <c:pt idx="39">
                  <c:v>1.8553275083382472</c:v>
                </c:pt>
                <c:pt idx="40">
                  <c:v>1.6667603224158962</c:v>
                </c:pt>
                <c:pt idx="41">
                  <c:v>2.7422916791581953</c:v>
                </c:pt>
                <c:pt idx="42">
                  <c:v>3.0914901716069938</c:v>
                </c:pt>
                <c:pt idx="43">
                  <c:v>1.0382030360080587</c:v>
                </c:pt>
                <c:pt idx="44">
                  <c:v>1.205818312383482</c:v>
                </c:pt>
                <c:pt idx="45">
                  <c:v>1.2896259505711938</c:v>
                </c:pt>
                <c:pt idx="46">
                  <c:v>1.0591549455549867</c:v>
                </c:pt>
                <c:pt idx="47">
                  <c:v>1.3105778601181215</c:v>
                </c:pt>
                <c:pt idx="48">
                  <c:v>1.0591549455549867</c:v>
                </c:pt>
                <c:pt idx="49">
                  <c:v>1.4153374078527612</c:v>
                </c:pt>
                <c:pt idx="50">
                  <c:v>2.2534137897298776</c:v>
                </c:pt>
                <c:pt idx="51">
                  <c:v>1.4414585549257026</c:v>
                </c:pt>
                <c:pt idx="52">
                  <c:v>1.5200969555874007</c:v>
                </c:pt>
                <c:pt idx="53">
                  <c:v>1.8538977192353072</c:v>
                </c:pt>
                <c:pt idx="54">
                  <c:v>1.9810389656198146</c:v>
                </c:pt>
                <c:pt idx="55">
                  <c:v>2.335076744263179</c:v>
                </c:pt>
                <c:pt idx="56">
                  <c:v>1.1429625837426984</c:v>
                </c:pt>
                <c:pt idx="57">
                  <c:v>1.5200969555874007</c:v>
                </c:pt>
                <c:pt idx="58">
                  <c:v>3.1089500962294334</c:v>
                </c:pt>
                <c:pt idx="59">
                  <c:v>4.2438451966880288</c:v>
                </c:pt>
                <c:pt idx="60">
                  <c:v>3.4406886640557923</c:v>
                </c:pt>
                <c:pt idx="61">
                  <c:v>1.8972313274321031</c:v>
                </c:pt>
                <c:pt idx="62">
                  <c:v>1.4362893173996891</c:v>
                </c:pt>
                <c:pt idx="63">
                  <c:v>1.7086641415097519</c:v>
                </c:pt>
                <c:pt idx="64">
                  <c:v>1.78515785851704</c:v>
                </c:pt>
                <c:pt idx="65">
                  <c:v>1.3105778601181215</c:v>
                </c:pt>
                <c:pt idx="66">
                  <c:v>1.7924717796974634</c:v>
                </c:pt>
                <c:pt idx="67">
                  <c:v>1.8538977192353072</c:v>
                </c:pt>
                <c:pt idx="68">
                  <c:v>1.7164179977987724</c:v>
                </c:pt>
                <c:pt idx="69">
                  <c:v>1.78515785851704</c:v>
                </c:pt>
                <c:pt idx="70">
                  <c:v>3.4057688148109122</c:v>
                </c:pt>
                <c:pt idx="71">
                  <c:v>2.8295913022703951</c:v>
                </c:pt>
                <c:pt idx="72">
                  <c:v>2.6724519806684359</c:v>
                </c:pt>
                <c:pt idx="73">
                  <c:v>2.6787760478545164</c:v>
                </c:pt>
                <c:pt idx="74">
                  <c:v>5.3596306158669451</c:v>
                </c:pt>
                <c:pt idx="75">
                  <c:v>2.9537354907275857</c:v>
                </c:pt>
                <c:pt idx="76">
                  <c:v>3.0224753514458538</c:v>
                </c:pt>
                <c:pt idx="77">
                  <c:v>1.78515785851704</c:v>
                </c:pt>
                <c:pt idx="78">
                  <c:v>2.5412963264179815</c:v>
                </c:pt>
                <c:pt idx="79">
                  <c:v>4.4660124265294696</c:v>
                </c:pt>
                <c:pt idx="80">
                  <c:v>4.1910529836563999</c:v>
                </c:pt>
                <c:pt idx="81">
                  <c:v>5.2908907551486779</c:v>
                </c:pt>
                <c:pt idx="82">
                  <c:v>3.9848334015015974</c:v>
                </c:pt>
                <c:pt idx="83">
                  <c:v>3.6411340979102604</c:v>
                </c:pt>
                <c:pt idx="84">
                  <c:v>4.947191451557341</c:v>
                </c:pt>
                <c:pt idx="85">
                  <c:v>4.603492147966004</c:v>
                </c:pt>
                <c:pt idx="86">
                  <c:v>4.4660124265294696</c:v>
                </c:pt>
                <c:pt idx="87">
                  <c:v>4.947191451557341</c:v>
                </c:pt>
                <c:pt idx="88">
                  <c:v>4.8097117301208065</c:v>
                </c:pt>
                <c:pt idx="89">
                  <c:v>4.603492147966004</c:v>
                </c:pt>
                <c:pt idx="90">
                  <c:v>1.6476781370805051</c:v>
                </c:pt>
                <c:pt idx="91">
                  <c:v>1.9226375799535746</c:v>
                </c:pt>
                <c:pt idx="92">
                  <c:v>1.7164179977987724</c:v>
                </c:pt>
                <c:pt idx="93">
                  <c:v>2.1288571621083769</c:v>
                </c:pt>
                <c:pt idx="94">
                  <c:v>1.6476781370805051</c:v>
                </c:pt>
                <c:pt idx="95">
                  <c:v>2.6787760478545164</c:v>
                </c:pt>
                <c:pt idx="96">
                  <c:v>3.2286949336006554</c:v>
                </c:pt>
                <c:pt idx="97">
                  <c:v>3.8473536800650621</c:v>
                </c:pt>
                <c:pt idx="98">
                  <c:v>4.0535732622198646</c:v>
                </c:pt>
                <c:pt idx="99">
                  <c:v>2.6787760478545164</c:v>
                </c:pt>
                <c:pt idx="100">
                  <c:v>1.6476781370805051</c:v>
                </c:pt>
                <c:pt idx="101">
                  <c:v>3.8473536800650621</c:v>
                </c:pt>
                <c:pt idx="102">
                  <c:v>4.3285327050929343</c:v>
                </c:pt>
                <c:pt idx="103">
                  <c:v>2.1288571621083769</c:v>
                </c:pt>
                <c:pt idx="104">
                  <c:v>2.747515908572784</c:v>
                </c:pt>
                <c:pt idx="105">
                  <c:v>2.1975970228266446</c:v>
                </c:pt>
                <c:pt idx="106">
                  <c:v>2.2663368835449118</c:v>
                </c:pt>
                <c:pt idx="107">
                  <c:v>1.6476781370805051</c:v>
                </c:pt>
                <c:pt idx="108">
                  <c:v>1.6476781370805051</c:v>
                </c:pt>
                <c:pt idx="109">
                  <c:v>4.4660124265294696</c:v>
                </c:pt>
                <c:pt idx="110">
                  <c:v>2.8849956300093185</c:v>
                </c:pt>
                <c:pt idx="111">
                  <c:v>2.8849956300093185</c:v>
                </c:pt>
                <c:pt idx="112">
                  <c:v>4.4660124265294696</c:v>
                </c:pt>
                <c:pt idx="113">
                  <c:v>2.9537354907275857</c:v>
                </c:pt>
                <c:pt idx="114">
                  <c:v>2.5412963264179815</c:v>
                </c:pt>
                <c:pt idx="115">
                  <c:v>2.747515908572784</c:v>
                </c:pt>
                <c:pt idx="116">
                  <c:v>4.3285327050929343</c:v>
                </c:pt>
                <c:pt idx="117">
                  <c:v>6.6313180391548929</c:v>
                </c:pt>
                <c:pt idx="118">
                  <c:v>4.947191451557341</c:v>
                </c:pt>
                <c:pt idx="119">
                  <c:v>6.2188788748452879</c:v>
                </c:pt>
                <c:pt idx="120">
                  <c:v>6.1501390141270207</c:v>
                </c:pt>
                <c:pt idx="121">
                  <c:v>5.3252606855078115</c:v>
                </c:pt>
                <c:pt idx="122">
                  <c:v>3.0568452818049874</c:v>
                </c:pt>
                <c:pt idx="123">
                  <c:v>5.5658501980217476</c:v>
                </c:pt>
                <c:pt idx="124">
                  <c:v>1.5101984156439703</c:v>
                </c:pt>
                <c:pt idx="125">
                  <c:v>1.4414585549257026</c:v>
                </c:pt>
                <c:pt idx="126">
                  <c:v>1.4414585549257026</c:v>
                </c:pt>
                <c:pt idx="127">
                  <c:v>1.2352389727709006</c:v>
                </c:pt>
                <c:pt idx="128">
                  <c:v>1.303978833489168</c:v>
                </c:pt>
                <c:pt idx="129">
                  <c:v>1.303978833489168</c:v>
                </c:pt>
                <c:pt idx="130">
                  <c:v>1.303978833489168</c:v>
                </c:pt>
                <c:pt idx="131">
                  <c:v>1.3105778601181215</c:v>
                </c:pt>
                <c:pt idx="132">
                  <c:v>1.2352389727709006</c:v>
                </c:pt>
                <c:pt idx="133">
                  <c:v>1.2352389727709006</c:v>
                </c:pt>
                <c:pt idx="134">
                  <c:v>1.303978833489168</c:v>
                </c:pt>
                <c:pt idx="135">
                  <c:v>1.303978833489168</c:v>
                </c:pt>
                <c:pt idx="136">
                  <c:v>1.303978833489168</c:v>
                </c:pt>
                <c:pt idx="137">
                  <c:v>1.3105778601181215</c:v>
                </c:pt>
                <c:pt idx="138">
                  <c:v>1.5101984156439703</c:v>
                </c:pt>
                <c:pt idx="139">
                  <c:v>1.5101984156439703</c:v>
                </c:pt>
                <c:pt idx="140">
                  <c:v>1.6476781370805051</c:v>
                </c:pt>
                <c:pt idx="141">
                  <c:v>1.7296160510566798</c:v>
                </c:pt>
                <c:pt idx="142">
                  <c:v>1.8343755987913193</c:v>
                </c:pt>
                <c:pt idx="143">
                  <c:v>1.8538977192353072</c:v>
                </c:pt>
                <c:pt idx="144">
                  <c:v>1.9226375799535746</c:v>
                </c:pt>
                <c:pt idx="145">
                  <c:v>1.9226375799535746</c:v>
                </c:pt>
                <c:pt idx="146">
                  <c:v>1.9226375799535746</c:v>
                </c:pt>
                <c:pt idx="147">
                  <c:v>1.9226375799535746</c:v>
                </c:pt>
                <c:pt idx="148">
                  <c:v>1.939135146525959</c:v>
                </c:pt>
                <c:pt idx="149">
                  <c:v>1.939135146525959</c:v>
                </c:pt>
                <c:pt idx="150">
                  <c:v>2.0601173013901093</c:v>
                </c:pt>
                <c:pt idx="151">
                  <c:v>2.0601173013901093</c:v>
                </c:pt>
                <c:pt idx="152">
                  <c:v>2.1288571621083769</c:v>
                </c:pt>
                <c:pt idx="153">
                  <c:v>2.1288571621083769</c:v>
                </c:pt>
                <c:pt idx="154">
                  <c:v>2.2663368835449118</c:v>
                </c:pt>
                <c:pt idx="155">
                  <c:v>2.335076744263179</c:v>
                </c:pt>
                <c:pt idx="156">
                  <c:v>2.335076744263179</c:v>
                </c:pt>
                <c:pt idx="157">
                  <c:v>2.3581733374645171</c:v>
                </c:pt>
                <c:pt idx="158">
                  <c:v>2.4038166049814467</c:v>
                </c:pt>
                <c:pt idx="159">
                  <c:v>2.4629328851991565</c:v>
                </c:pt>
                <c:pt idx="160">
                  <c:v>2.5412963264179815</c:v>
                </c:pt>
                <c:pt idx="161">
                  <c:v>2.5412963264179815</c:v>
                </c:pt>
                <c:pt idx="162">
                  <c:v>2.5412963264179815</c:v>
                </c:pt>
                <c:pt idx="163">
                  <c:v>2.5412963264179815</c:v>
                </c:pt>
                <c:pt idx="164">
                  <c:v>2.8819710761377149</c:v>
                </c:pt>
                <c:pt idx="165">
                  <c:v>2.8849956300093185</c:v>
                </c:pt>
                <c:pt idx="166">
                  <c:v>2.8849956300093185</c:v>
                </c:pt>
                <c:pt idx="167">
                  <c:v>2.9537354907275857</c:v>
                </c:pt>
                <c:pt idx="168">
                  <c:v>3.091215212164121</c:v>
                </c:pt>
                <c:pt idx="169">
                  <c:v>3.2286949336006554</c:v>
                </c:pt>
                <c:pt idx="170">
                  <c:v>3.248629493208953</c:v>
                </c:pt>
                <c:pt idx="171">
                  <c:v>3.3010092670762727</c:v>
                </c:pt>
                <c:pt idx="172">
                  <c:v>3.4057688148109122</c:v>
                </c:pt>
                <c:pt idx="173">
                  <c:v>3.4057688148109122</c:v>
                </c:pt>
                <c:pt idx="174">
                  <c:v>3.5105283625455526</c:v>
                </c:pt>
                <c:pt idx="175">
                  <c:v>3.5105283625455526</c:v>
                </c:pt>
                <c:pt idx="176">
                  <c:v>3.615287910280192</c:v>
                </c:pt>
                <c:pt idx="177">
                  <c:v>3.6411340979102604</c:v>
                </c:pt>
                <c:pt idx="178">
                  <c:v>3.8473536800650621</c:v>
                </c:pt>
                <c:pt idx="179">
                  <c:v>4.0343261012187499</c:v>
                </c:pt>
                <c:pt idx="180">
                  <c:v>4.0535732622198646</c:v>
                </c:pt>
                <c:pt idx="181">
                  <c:v>4.0535732622198646</c:v>
                </c:pt>
                <c:pt idx="182">
                  <c:v>4.2597928443746671</c:v>
                </c:pt>
                <c:pt idx="183">
                  <c:v>4.3285327050929343</c:v>
                </c:pt>
                <c:pt idx="184">
                  <c:v>1.3105778601181215</c:v>
                </c:pt>
                <c:pt idx="185">
                  <c:v>1.4153374078527612</c:v>
                </c:pt>
                <c:pt idx="186">
                  <c:v>1.4153374078527612</c:v>
                </c:pt>
                <c:pt idx="187">
                  <c:v>1.4153374078527612</c:v>
                </c:pt>
                <c:pt idx="188">
                  <c:v>1.4677171817200809</c:v>
                </c:pt>
                <c:pt idx="189">
                  <c:v>1.4677171817200809</c:v>
                </c:pt>
                <c:pt idx="190">
                  <c:v>1.4677171817200809</c:v>
                </c:pt>
                <c:pt idx="191">
                  <c:v>1.4677171817200809</c:v>
                </c:pt>
                <c:pt idx="192">
                  <c:v>1.5200969555874007</c:v>
                </c:pt>
                <c:pt idx="193">
                  <c:v>1.5200969555874007</c:v>
                </c:pt>
                <c:pt idx="194">
                  <c:v>1.5200969555874007</c:v>
                </c:pt>
                <c:pt idx="195">
                  <c:v>1.5200969555874007</c:v>
                </c:pt>
                <c:pt idx="196">
                  <c:v>1.5200969555874007</c:v>
                </c:pt>
                <c:pt idx="197">
                  <c:v>1.6248565033220403</c:v>
                </c:pt>
                <c:pt idx="198">
                  <c:v>1.7086641415097519</c:v>
                </c:pt>
                <c:pt idx="199">
                  <c:v>1.7296160510566798</c:v>
                </c:pt>
                <c:pt idx="200">
                  <c:v>1.7296160510566798</c:v>
                </c:pt>
                <c:pt idx="201">
                  <c:v>1.7819958249239995</c:v>
                </c:pt>
                <c:pt idx="202">
                  <c:v>1.7924717796974634</c:v>
                </c:pt>
                <c:pt idx="203">
                  <c:v>1.8343755987913193</c:v>
                </c:pt>
                <c:pt idx="204">
                  <c:v>1.8343755987913193</c:v>
                </c:pt>
                <c:pt idx="205">
                  <c:v>1.8343755987913193</c:v>
                </c:pt>
                <c:pt idx="206">
                  <c:v>1.8343755987913193</c:v>
                </c:pt>
                <c:pt idx="207">
                  <c:v>1.8343755987913193</c:v>
                </c:pt>
                <c:pt idx="208">
                  <c:v>1.8343755987913193</c:v>
                </c:pt>
                <c:pt idx="209">
                  <c:v>1.939135146525959</c:v>
                </c:pt>
                <c:pt idx="210">
                  <c:v>1.939135146525959</c:v>
                </c:pt>
                <c:pt idx="211">
                  <c:v>1.939135146525959</c:v>
                </c:pt>
                <c:pt idx="212">
                  <c:v>1.939135146525959</c:v>
                </c:pt>
                <c:pt idx="213">
                  <c:v>1.939135146525959</c:v>
                </c:pt>
                <c:pt idx="214">
                  <c:v>2.0438946942605982</c:v>
                </c:pt>
                <c:pt idx="215">
                  <c:v>2.1486542419952377</c:v>
                </c:pt>
                <c:pt idx="216">
                  <c:v>2.2534137897298776</c:v>
                </c:pt>
                <c:pt idx="217">
                  <c:v>2.3581733374645171</c:v>
                </c:pt>
                <c:pt idx="218">
                  <c:v>2.3581733374645171</c:v>
                </c:pt>
                <c:pt idx="219">
                  <c:v>2.3791252470114448</c:v>
                </c:pt>
                <c:pt idx="220">
                  <c:v>2.4629328851991565</c:v>
                </c:pt>
                <c:pt idx="221">
                  <c:v>2.5153126590664767</c:v>
                </c:pt>
                <c:pt idx="222">
                  <c:v>2.5676924329337965</c:v>
                </c:pt>
                <c:pt idx="223">
                  <c:v>2.5676924329337965</c:v>
                </c:pt>
                <c:pt idx="224">
                  <c:v>2.5676924329337965</c:v>
                </c:pt>
                <c:pt idx="225">
                  <c:v>2.7772115284030754</c:v>
                </c:pt>
                <c:pt idx="226">
                  <c:v>2.7772115284030754</c:v>
                </c:pt>
                <c:pt idx="227">
                  <c:v>2.7772115284030754</c:v>
                </c:pt>
                <c:pt idx="228">
                  <c:v>2.7772115284030754</c:v>
                </c:pt>
                <c:pt idx="229">
                  <c:v>2.9867306238723543</c:v>
                </c:pt>
                <c:pt idx="230">
                  <c:v>2.9867306238723543</c:v>
                </c:pt>
                <c:pt idx="231">
                  <c:v>2.9867306238723543</c:v>
                </c:pt>
                <c:pt idx="232">
                  <c:v>2.9867306238723543</c:v>
                </c:pt>
                <c:pt idx="233">
                  <c:v>2.9867306238723543</c:v>
                </c:pt>
                <c:pt idx="234">
                  <c:v>3.0914901716069938</c:v>
                </c:pt>
                <c:pt idx="235">
                  <c:v>3.1543459002477778</c:v>
                </c:pt>
                <c:pt idx="236">
                  <c:v>3.1962497193416333</c:v>
                </c:pt>
                <c:pt idx="237">
                  <c:v>3.1962497193416333</c:v>
                </c:pt>
                <c:pt idx="238">
                  <c:v>3.248629493208953</c:v>
                </c:pt>
                <c:pt idx="239">
                  <c:v>3.4057688148109122</c:v>
                </c:pt>
                <c:pt idx="240">
                  <c:v>3.7200474580148315</c:v>
                </c:pt>
                <c:pt idx="241">
                  <c:v>3.8771867796167907</c:v>
                </c:pt>
                <c:pt idx="242">
                  <c:v>3.9295665534841104</c:v>
                </c:pt>
                <c:pt idx="243">
                  <c:v>4.0343261012187499</c:v>
                </c:pt>
                <c:pt idx="244">
                  <c:v>4.0343261012187499</c:v>
                </c:pt>
                <c:pt idx="245">
                  <c:v>4.0343261012187499</c:v>
                </c:pt>
                <c:pt idx="246">
                  <c:v>4.0867058750860696</c:v>
                </c:pt>
                <c:pt idx="247">
                  <c:v>4.0867058750860696</c:v>
                </c:pt>
                <c:pt idx="248">
                  <c:v>4.3486047444226683</c:v>
                </c:pt>
                <c:pt idx="249">
                  <c:v>4.5581238398919472</c:v>
                </c:pt>
                <c:pt idx="250">
                  <c:v>4.6628833876265867</c:v>
                </c:pt>
                <c:pt idx="251">
                  <c:v>4.8200227092285468</c:v>
                </c:pt>
                <c:pt idx="252">
                  <c:v>1.303978833489168</c:v>
                </c:pt>
                <c:pt idx="253">
                  <c:v>1.303978833489168</c:v>
                </c:pt>
                <c:pt idx="254">
                  <c:v>1.3727186942074354</c:v>
                </c:pt>
                <c:pt idx="255">
                  <c:v>1.8538977192353072</c:v>
                </c:pt>
                <c:pt idx="256">
                  <c:v>2.9537354907275857</c:v>
                </c:pt>
                <c:pt idx="257">
                  <c:v>3.2630648639597828</c:v>
                </c:pt>
                <c:pt idx="258">
                  <c:v>1.2489869449145541</c:v>
                </c:pt>
                <c:pt idx="259">
                  <c:v>1.2627349170582076</c:v>
                </c:pt>
                <c:pt idx="260">
                  <c:v>1.2696089031300342</c:v>
                </c:pt>
                <c:pt idx="261">
                  <c:v>1.303978833489168</c:v>
                </c:pt>
                <c:pt idx="262">
                  <c:v>1.3177268056328213</c:v>
                </c:pt>
                <c:pt idx="263">
                  <c:v>1.5445683460031039</c:v>
                </c:pt>
                <c:pt idx="264">
                  <c:v>1.5789382763622375</c:v>
                </c:pt>
                <c:pt idx="265">
                  <c:v>1.6476781370805051</c:v>
                </c:pt>
                <c:pt idx="266">
                  <c:v>2.0051254128154956</c:v>
                </c:pt>
                <c:pt idx="267">
                  <c:v>2.0601173013901093</c:v>
                </c:pt>
                <c:pt idx="268">
                  <c:v>3.6411340979102604</c:v>
                </c:pt>
              </c:numCache>
            </c:numRef>
          </c:xVal>
          <c:yVal>
            <c:numRef>
              <c:f>'Zsd meas vs pred &lt;10 m depth'!$T$27:$T$295</c:f>
              <c:numCache>
                <c:formatCode>General</c:formatCode>
                <c:ptCount val="269"/>
                <c:pt idx="0">
                  <c:v>-0.97056903858380439</c:v>
                </c:pt>
                <c:pt idx="1">
                  <c:v>-0.32349289905460998</c:v>
                </c:pt>
                <c:pt idx="2">
                  <c:v>-0.80054559013139559</c:v>
                </c:pt>
                <c:pt idx="3">
                  <c:v>-0.55710295614256111</c:v>
                </c:pt>
                <c:pt idx="4">
                  <c:v>-0.39218084074637305</c:v>
                </c:pt>
                <c:pt idx="5">
                  <c:v>-0.66752123080762682</c:v>
                </c:pt>
                <c:pt idx="6">
                  <c:v>-0.59740300580909222</c:v>
                </c:pt>
                <c:pt idx="7">
                  <c:v>-0.49419331518685983</c:v>
                </c:pt>
                <c:pt idx="8">
                  <c:v>-0.45294492298697131</c:v>
                </c:pt>
                <c:pt idx="9">
                  <c:v>-0.18589821791588879</c:v>
                </c:pt>
                <c:pt idx="10">
                  <c:v>-0.31897559914410856</c:v>
                </c:pt>
                <c:pt idx="11">
                  <c:v>-0.88407137864008734</c:v>
                </c:pt>
                <c:pt idx="12">
                  <c:v>-1.7929603150858711</c:v>
                </c:pt>
                <c:pt idx="13">
                  <c:v>-1.5476048267215661</c:v>
                </c:pt>
                <c:pt idx="14">
                  <c:v>-1.3375050800457919</c:v>
                </c:pt>
                <c:pt idx="15">
                  <c:v>-1.6642991736313328</c:v>
                </c:pt>
                <c:pt idx="16">
                  <c:v>-0.90999160636924725</c:v>
                </c:pt>
                <c:pt idx="17">
                  <c:v>-0.38530800978661472</c:v>
                </c:pt>
                <c:pt idx="18">
                  <c:v>-0.84571443367442578</c:v>
                </c:pt>
                <c:pt idx="19">
                  <c:v>-0.70105900667353516</c:v>
                </c:pt>
                <c:pt idx="20">
                  <c:v>-0.3498741202943122</c:v>
                </c:pt>
                <c:pt idx="21">
                  <c:v>-0.80592798149224221</c:v>
                </c:pt>
                <c:pt idx="22">
                  <c:v>-1.05739617985672</c:v>
                </c:pt>
                <c:pt idx="23">
                  <c:v>-0.92121533505310693</c:v>
                </c:pt>
                <c:pt idx="24">
                  <c:v>-0.31162952560054358</c:v>
                </c:pt>
                <c:pt idx="25">
                  <c:v>-0.90872856658692136</c:v>
                </c:pt>
                <c:pt idx="26">
                  <c:v>-4.3533194657780827E-2</c:v>
                </c:pt>
                <c:pt idx="27">
                  <c:v>1.8357521778815105</c:v>
                </c:pt>
                <c:pt idx="28">
                  <c:v>0.90488276186293648</c:v>
                </c:pt>
                <c:pt idx="29">
                  <c:v>0.65006803205572239</c:v>
                </c:pt>
                <c:pt idx="30">
                  <c:v>8.1881951864523295E-2</c:v>
                </c:pt>
                <c:pt idx="31">
                  <c:v>0.80854360025583816</c:v>
                </c:pt>
                <c:pt idx="32">
                  <c:v>-0.13012865163664999</c:v>
                </c:pt>
                <c:pt idx="33">
                  <c:v>-0.13474672765836271</c:v>
                </c:pt>
                <c:pt idx="34">
                  <c:v>0.21174848380853195</c:v>
                </c:pt>
                <c:pt idx="35">
                  <c:v>2.2114258411742922</c:v>
                </c:pt>
                <c:pt idx="36">
                  <c:v>0.63053082081795031</c:v>
                </c:pt>
                <c:pt idx="37">
                  <c:v>0.49245870056010599</c:v>
                </c:pt>
                <c:pt idx="38">
                  <c:v>-0.46334205174572696</c:v>
                </c:pt>
                <c:pt idx="39">
                  <c:v>-0.69922659126914755</c:v>
                </c:pt>
                <c:pt idx="40">
                  <c:v>-1.0157483131454161</c:v>
                </c:pt>
                <c:pt idx="41">
                  <c:v>-1.5903000157578038</c:v>
                </c:pt>
                <c:pt idx="42">
                  <c:v>-1.6982474330542032</c:v>
                </c:pt>
                <c:pt idx="43">
                  <c:v>-0.30006697049666242</c:v>
                </c:pt>
                <c:pt idx="44">
                  <c:v>-0.55889711397258557</c:v>
                </c:pt>
                <c:pt idx="45">
                  <c:v>-0.5137845301825279</c:v>
                </c:pt>
                <c:pt idx="46">
                  <c:v>-0.3633180962866468</c:v>
                </c:pt>
                <c:pt idx="47">
                  <c:v>-0.42266515195719712</c:v>
                </c:pt>
                <c:pt idx="48">
                  <c:v>-0.46888904090122951</c:v>
                </c:pt>
                <c:pt idx="49">
                  <c:v>-0.58704892413900767</c:v>
                </c:pt>
                <c:pt idx="50">
                  <c:v>-1.2693680930929037</c:v>
                </c:pt>
                <c:pt idx="51">
                  <c:v>-0.16429900144469189</c:v>
                </c:pt>
                <c:pt idx="52">
                  <c:v>-0.3596413537319525</c:v>
                </c:pt>
                <c:pt idx="53">
                  <c:v>-0.48187595595435018</c:v>
                </c:pt>
                <c:pt idx="54">
                  <c:v>-0.77643711885430133</c:v>
                </c:pt>
                <c:pt idx="55">
                  <c:v>-1.6456921245768414</c:v>
                </c:pt>
                <c:pt idx="56">
                  <c:v>-0.27872539146697606</c:v>
                </c:pt>
                <c:pt idx="57">
                  <c:v>-0.65984343649894117</c:v>
                </c:pt>
                <c:pt idx="58">
                  <c:v>9.4629615835864822E-2</c:v>
                </c:pt>
                <c:pt idx="59">
                  <c:v>-1.7548192390105983</c:v>
                </c:pt>
                <c:pt idx="60">
                  <c:v>-1.1536723264159523</c:v>
                </c:pt>
                <c:pt idx="61">
                  <c:v>-0.66599484522469488</c:v>
                </c:pt>
                <c:pt idx="62">
                  <c:v>-0.19988392637484798</c:v>
                </c:pt>
                <c:pt idx="63">
                  <c:v>-0.46504775534718434</c:v>
                </c:pt>
                <c:pt idx="64">
                  <c:v>-0.4822329461360304</c:v>
                </c:pt>
                <c:pt idx="65">
                  <c:v>-6.5646017200432061E-2</c:v>
                </c:pt>
                <c:pt idx="66">
                  <c:v>-0.64847200136070082</c:v>
                </c:pt>
                <c:pt idx="67">
                  <c:v>-0.85460389953480287</c:v>
                </c:pt>
                <c:pt idx="68">
                  <c:v>-0.64566139945674106</c:v>
                </c:pt>
                <c:pt idx="69">
                  <c:v>-0.86423952884219812</c:v>
                </c:pt>
                <c:pt idx="70">
                  <c:v>-2.7514319863621215</c:v>
                </c:pt>
                <c:pt idx="71">
                  <c:v>-2.2114083869490946</c:v>
                </c:pt>
                <c:pt idx="72">
                  <c:v>-1.7336556244480312</c:v>
                </c:pt>
                <c:pt idx="73">
                  <c:v>-0.41156225371270372</c:v>
                </c:pt>
                <c:pt idx="74">
                  <c:v>3.5615500308341792</c:v>
                </c:pt>
                <c:pt idx="75">
                  <c:v>0.85166731691544983</c:v>
                </c:pt>
                <c:pt idx="76">
                  <c:v>-0.24762546143015873</c:v>
                </c:pt>
                <c:pt idx="77">
                  <c:v>0.17847218012637311</c:v>
                </c:pt>
                <c:pt idx="78">
                  <c:v>-1.298829607773158</c:v>
                </c:pt>
                <c:pt idx="79">
                  <c:v>-1.7962305329521158</c:v>
                </c:pt>
                <c:pt idx="80">
                  <c:v>-0.56010805120978713</c:v>
                </c:pt>
                <c:pt idx="81">
                  <c:v>-1.4245998569064979</c:v>
                </c:pt>
                <c:pt idx="82">
                  <c:v>0.56920959293927087</c:v>
                </c:pt>
                <c:pt idx="83">
                  <c:v>1.7055433584405444</c:v>
                </c:pt>
                <c:pt idx="84">
                  <c:v>1.7228183388084455</c:v>
                </c:pt>
                <c:pt idx="85">
                  <c:v>1.145927943405618</c:v>
                </c:pt>
                <c:pt idx="86">
                  <c:v>1.2641654559267925</c:v>
                </c:pt>
                <c:pt idx="87">
                  <c:v>1.7228183388084455</c:v>
                </c:pt>
                <c:pt idx="88">
                  <c:v>1.1387690315791872</c:v>
                </c:pt>
                <c:pt idx="89">
                  <c:v>1.145927943405618</c:v>
                </c:pt>
                <c:pt idx="90">
                  <c:v>-0.12267706282921931</c:v>
                </c:pt>
                <c:pt idx="91">
                  <c:v>-0.30437019171507917</c:v>
                </c:pt>
                <c:pt idx="92">
                  <c:v>-0.66362611154591344</c:v>
                </c:pt>
                <c:pt idx="93">
                  <c:v>-0.77567309247799487</c:v>
                </c:pt>
                <c:pt idx="94">
                  <c:v>-0.50863993387006556</c:v>
                </c:pt>
                <c:pt idx="95">
                  <c:v>-0.65896862954033297</c:v>
                </c:pt>
                <c:pt idx="96">
                  <c:v>-2.3570202441308914</c:v>
                </c:pt>
                <c:pt idx="97">
                  <c:v>-2.6012746188954861</c:v>
                </c:pt>
                <c:pt idx="98">
                  <c:v>-2.7913661108742778</c:v>
                </c:pt>
                <c:pt idx="99">
                  <c:v>-1.5775866416719138</c:v>
                </c:pt>
                <c:pt idx="100">
                  <c:v>0.43141245993291877</c:v>
                </c:pt>
                <c:pt idx="101">
                  <c:v>-1.2918025419340724</c:v>
                </c:pt>
                <c:pt idx="102">
                  <c:v>-2.6464430346020187</c:v>
                </c:pt>
                <c:pt idx="103">
                  <c:v>0.73380173685759376</c:v>
                </c:pt>
                <c:pt idx="104">
                  <c:v>-1.2306009041469037</c:v>
                </c:pt>
                <c:pt idx="105">
                  <c:v>-1.0141445391733188</c:v>
                </c:pt>
                <c:pt idx="106">
                  <c:v>-0.17097503550606818</c:v>
                </c:pt>
                <c:pt idx="107">
                  <c:v>0.29808333172385892</c:v>
                </c:pt>
                <c:pt idx="108">
                  <c:v>0.22650962255828411</c:v>
                </c:pt>
                <c:pt idx="109">
                  <c:v>1.3062155177775256</c:v>
                </c:pt>
                <c:pt idx="110">
                  <c:v>1.3423201128352407</c:v>
                </c:pt>
                <c:pt idx="111">
                  <c:v>-0.90114156109835863</c:v>
                </c:pt>
                <c:pt idx="112">
                  <c:v>0.59790880234709576</c:v>
                </c:pt>
                <c:pt idx="113">
                  <c:v>0.70985229067545319</c:v>
                </c:pt>
                <c:pt idx="114">
                  <c:v>1.2032278137605963</c:v>
                </c:pt>
                <c:pt idx="115">
                  <c:v>-1.2121629728035346</c:v>
                </c:pt>
                <c:pt idx="116">
                  <c:v>-0.49168711570943291</c:v>
                </c:pt>
                <c:pt idx="117">
                  <c:v>4.0453769665539721</c:v>
                </c:pt>
                <c:pt idx="118">
                  <c:v>0.37761999080330266</c:v>
                </c:pt>
                <c:pt idx="119">
                  <c:v>-3.2474218136774091E-2</c:v>
                </c:pt>
                <c:pt idx="120">
                  <c:v>0.20653174017616216</c:v>
                </c:pt>
                <c:pt idx="121">
                  <c:v>-2.0643746294032912</c:v>
                </c:pt>
                <c:pt idx="122">
                  <c:v>0.90100627948410805</c:v>
                </c:pt>
                <c:pt idx="123">
                  <c:v>-0.241038755661104</c:v>
                </c:pt>
                <c:pt idx="124">
                  <c:v>-0.36056659382872325</c:v>
                </c:pt>
                <c:pt idx="125">
                  <c:v>-5.9486429359107307E-2</c:v>
                </c:pt>
                <c:pt idx="126">
                  <c:v>0.29616780564777634</c:v>
                </c:pt>
                <c:pt idx="127">
                  <c:v>-0.16169597702780236</c:v>
                </c:pt>
                <c:pt idx="128">
                  <c:v>0.11252976077048071</c:v>
                </c:pt>
                <c:pt idx="129">
                  <c:v>0.18704050434660369</c:v>
                </c:pt>
                <c:pt idx="130">
                  <c:v>1.1425695549136083E-2</c:v>
                </c:pt>
                <c:pt idx="131">
                  <c:v>-0.31660782365628404</c:v>
                </c:pt>
                <c:pt idx="132">
                  <c:v>0.21021917062406859</c:v>
                </c:pt>
                <c:pt idx="133">
                  <c:v>-0.33298805869811299</c:v>
                </c:pt>
                <c:pt idx="134">
                  <c:v>-0.56246379121027323</c:v>
                </c:pt>
                <c:pt idx="135">
                  <c:v>0.77020293658609051</c:v>
                </c:pt>
                <c:pt idx="136">
                  <c:v>-0.18968510244467596</c:v>
                </c:pt>
                <c:pt idx="137">
                  <c:v>-0.29366135776351299</c:v>
                </c:pt>
                <c:pt idx="138">
                  <c:v>-0.57960610055889028</c:v>
                </c:pt>
                <c:pt idx="139">
                  <c:v>0.43441184114319475</c:v>
                </c:pt>
                <c:pt idx="140">
                  <c:v>-0.58841776927324863</c:v>
                </c:pt>
                <c:pt idx="141">
                  <c:v>-0.53959737081411063</c:v>
                </c:pt>
                <c:pt idx="142">
                  <c:v>-0.61674137064716339</c:v>
                </c:pt>
                <c:pt idx="143">
                  <c:v>0.72824793341295413</c:v>
                </c:pt>
                <c:pt idx="144">
                  <c:v>-0.34145713647552345</c:v>
                </c:pt>
                <c:pt idx="145">
                  <c:v>9.7722508704973121E-2</c:v>
                </c:pt>
                <c:pt idx="146">
                  <c:v>-0.15948881270425419</c:v>
                </c:pt>
                <c:pt idx="147">
                  <c:v>0.55887204327160611</c:v>
                </c:pt>
                <c:pt idx="148">
                  <c:v>-0.74053978356224692</c:v>
                </c:pt>
                <c:pt idx="149">
                  <c:v>-0.40514780646407944</c:v>
                </c:pt>
                <c:pt idx="150">
                  <c:v>0.77724409194901023</c:v>
                </c:pt>
                <c:pt idx="151">
                  <c:v>0.1703568656230745</c:v>
                </c:pt>
                <c:pt idx="152">
                  <c:v>0.45582980348033963</c:v>
                </c:pt>
                <c:pt idx="153">
                  <c:v>0.62258755404995281</c:v>
                </c:pt>
                <c:pt idx="154">
                  <c:v>-0.5440196248145357</c:v>
                </c:pt>
                <c:pt idx="155">
                  <c:v>0.18379119716624626</c:v>
                </c:pt>
                <c:pt idx="156">
                  <c:v>0.14525061914157256</c:v>
                </c:pt>
                <c:pt idx="157">
                  <c:v>-0.51654212842690317</c:v>
                </c:pt>
                <c:pt idx="158">
                  <c:v>0.13514304156546064</c:v>
                </c:pt>
                <c:pt idx="159">
                  <c:v>6.5802636342659593E-2</c:v>
                </c:pt>
                <c:pt idx="160">
                  <c:v>-0.10352167166327364</c:v>
                </c:pt>
                <c:pt idx="161">
                  <c:v>0.46089228573970509</c:v>
                </c:pt>
                <c:pt idx="162">
                  <c:v>0.16334545625552055</c:v>
                </c:pt>
                <c:pt idx="163">
                  <c:v>0.17003590612481068</c:v>
                </c:pt>
                <c:pt idx="164">
                  <c:v>-1.0614926689801751</c:v>
                </c:pt>
                <c:pt idx="165">
                  <c:v>0.21573779443119045</c:v>
                </c:pt>
                <c:pt idx="166">
                  <c:v>-0.28767724264952443</c:v>
                </c:pt>
                <c:pt idx="167">
                  <c:v>-0.36924403915548387</c:v>
                </c:pt>
                <c:pt idx="168">
                  <c:v>0.32954356967464893</c:v>
                </c:pt>
                <c:pt idx="169">
                  <c:v>0.27347932771000671</c:v>
                </c:pt>
                <c:pt idx="170">
                  <c:v>-1.0719370481163346</c:v>
                </c:pt>
                <c:pt idx="171">
                  <c:v>-0.59332529235361875</c:v>
                </c:pt>
                <c:pt idx="172">
                  <c:v>-0.64971877130621891</c:v>
                </c:pt>
                <c:pt idx="173">
                  <c:v>-1.1281408709906113</c:v>
                </c:pt>
                <c:pt idx="174">
                  <c:v>-0.33483203617576596</c:v>
                </c:pt>
                <c:pt idx="175">
                  <c:v>-0.37428099347842947</c:v>
                </c:pt>
                <c:pt idx="176">
                  <c:v>-0.39753227121201951</c:v>
                </c:pt>
                <c:pt idx="177">
                  <c:v>-0.33420630778738447</c:v>
                </c:pt>
                <c:pt idx="178">
                  <c:v>-0.14214824337729359</c:v>
                </c:pt>
                <c:pt idx="179">
                  <c:v>-0.8125049670133544</c:v>
                </c:pt>
                <c:pt idx="180">
                  <c:v>-0.89958437027789673</c:v>
                </c:pt>
                <c:pt idx="181">
                  <c:v>-0.57763124105208563</c:v>
                </c:pt>
                <c:pt idx="182">
                  <c:v>-0.49652278221733681</c:v>
                </c:pt>
                <c:pt idx="183">
                  <c:v>-0.2771279673937812</c:v>
                </c:pt>
                <c:pt idx="184">
                  <c:v>1.4266940747488097</c:v>
                </c:pt>
                <c:pt idx="185">
                  <c:v>1.7989203352618495</c:v>
                </c:pt>
                <c:pt idx="186">
                  <c:v>1.5273321069589125</c:v>
                </c:pt>
                <c:pt idx="187">
                  <c:v>1.1303166412522587</c:v>
                </c:pt>
                <c:pt idx="188">
                  <c:v>-0.16041272433218134</c:v>
                </c:pt>
                <c:pt idx="189">
                  <c:v>-0.3616965248596733</c:v>
                </c:pt>
                <c:pt idx="190">
                  <c:v>1.2709867942999644</c:v>
                </c:pt>
                <c:pt idx="191">
                  <c:v>2.3286790481269843</c:v>
                </c:pt>
                <c:pt idx="192">
                  <c:v>0.87324825559723895</c:v>
                </c:pt>
                <c:pt idx="193">
                  <c:v>1.2311679451717314</c:v>
                </c:pt>
                <c:pt idx="194">
                  <c:v>1.5991160725080762</c:v>
                </c:pt>
                <c:pt idx="195">
                  <c:v>-6.9019469429390634E-2</c:v>
                </c:pt>
                <c:pt idx="196">
                  <c:v>1.2017505116561116</c:v>
                </c:pt>
                <c:pt idx="197">
                  <c:v>0.52675505114579613</c:v>
                </c:pt>
                <c:pt idx="198">
                  <c:v>-0.1611465753157526</c:v>
                </c:pt>
                <c:pt idx="199">
                  <c:v>1.5431977337403735</c:v>
                </c:pt>
                <c:pt idx="200">
                  <c:v>1.6178506053696697</c:v>
                </c:pt>
                <c:pt idx="201">
                  <c:v>-0.21726705150671499</c:v>
                </c:pt>
                <c:pt idx="202">
                  <c:v>2.4879254921216014</c:v>
                </c:pt>
                <c:pt idx="203">
                  <c:v>0.21241777331123757</c:v>
                </c:pt>
                <c:pt idx="204">
                  <c:v>1.2069475688766373</c:v>
                </c:pt>
                <c:pt idx="205">
                  <c:v>0.57528748457996048</c:v>
                </c:pt>
                <c:pt idx="206">
                  <c:v>0.22776038954538702</c:v>
                </c:pt>
                <c:pt idx="207">
                  <c:v>0.78889691265181749</c:v>
                </c:pt>
                <c:pt idx="208">
                  <c:v>2.5397382641336144</c:v>
                </c:pt>
                <c:pt idx="209">
                  <c:v>0.55100096536353793</c:v>
                </c:pt>
                <c:pt idx="210">
                  <c:v>0.96708059379192446</c:v>
                </c:pt>
                <c:pt idx="211">
                  <c:v>0.67193746876762028</c:v>
                </c:pt>
                <c:pt idx="212">
                  <c:v>0.64514613548677269</c:v>
                </c:pt>
                <c:pt idx="213">
                  <c:v>-1.3069212912179662E-2</c:v>
                </c:pt>
                <c:pt idx="214">
                  <c:v>-0.13377712635244254</c:v>
                </c:pt>
                <c:pt idx="215">
                  <c:v>0.7059948087671315</c:v>
                </c:pt>
                <c:pt idx="216">
                  <c:v>0.52191241966555024</c:v>
                </c:pt>
                <c:pt idx="217">
                  <c:v>0.15340969454669739</c:v>
                </c:pt>
                <c:pt idx="218">
                  <c:v>1.5282580828201504</c:v>
                </c:pt>
                <c:pt idx="219">
                  <c:v>0.51545931725031702</c:v>
                </c:pt>
                <c:pt idx="220">
                  <c:v>0.18728972280072487</c:v>
                </c:pt>
                <c:pt idx="221">
                  <c:v>2.2856505110262137</c:v>
                </c:pt>
                <c:pt idx="222">
                  <c:v>0.39332709606619876</c:v>
                </c:pt>
                <c:pt idx="223">
                  <c:v>-0.15118468102928162</c:v>
                </c:pt>
                <c:pt idx="224">
                  <c:v>1.441119088891031</c:v>
                </c:pt>
                <c:pt idx="225">
                  <c:v>0.20202943558678843</c:v>
                </c:pt>
                <c:pt idx="226">
                  <c:v>1.1599301079312268</c:v>
                </c:pt>
                <c:pt idx="227">
                  <c:v>0.76403393284255561</c:v>
                </c:pt>
                <c:pt idx="228">
                  <c:v>1.0774027118240661</c:v>
                </c:pt>
                <c:pt idx="229">
                  <c:v>1.5386183459908764</c:v>
                </c:pt>
                <c:pt idx="230">
                  <c:v>0.56781682980475567</c:v>
                </c:pt>
                <c:pt idx="231">
                  <c:v>0.55970565986145759</c:v>
                </c:pt>
                <c:pt idx="232">
                  <c:v>-0.25881274788079223</c:v>
                </c:pt>
                <c:pt idx="233">
                  <c:v>2.5887083384410481</c:v>
                </c:pt>
                <c:pt idx="234">
                  <c:v>0.88385647026956837</c:v>
                </c:pt>
                <c:pt idx="235">
                  <c:v>1.2220177816016866</c:v>
                </c:pt>
                <c:pt idx="236">
                  <c:v>0.40480201536732885</c:v>
                </c:pt>
                <c:pt idx="237">
                  <c:v>0.49072822564602037</c:v>
                </c:pt>
                <c:pt idx="238">
                  <c:v>0.12083171293921113</c:v>
                </c:pt>
                <c:pt idx="239">
                  <c:v>0.30100522394294282</c:v>
                </c:pt>
                <c:pt idx="240">
                  <c:v>-0.29476109993263089</c:v>
                </c:pt>
                <c:pt idx="241">
                  <c:v>0.1350658445393389</c:v>
                </c:pt>
                <c:pt idx="242">
                  <c:v>-0.35752151603446158</c:v>
                </c:pt>
                <c:pt idx="243">
                  <c:v>4.2939511822431164E-2</c:v>
                </c:pt>
                <c:pt idx="244">
                  <c:v>0.4865673532656789</c:v>
                </c:pt>
                <c:pt idx="245">
                  <c:v>0.531019998520323</c:v>
                </c:pt>
                <c:pt idx="246">
                  <c:v>-0.72008341325070546</c:v>
                </c:pt>
                <c:pt idx="247">
                  <c:v>-0.28351026292431891</c:v>
                </c:pt>
                <c:pt idx="248">
                  <c:v>-0.40172498310342419</c:v>
                </c:pt>
                <c:pt idx="249">
                  <c:v>-9.2359121357699081E-2</c:v>
                </c:pt>
                <c:pt idx="250">
                  <c:v>-0.23682098266790685</c:v>
                </c:pt>
                <c:pt idx="251">
                  <c:v>-0.2064871519105953</c:v>
                </c:pt>
                <c:pt idx="252">
                  <c:v>-0.33206570118023704</c:v>
                </c:pt>
                <c:pt idx="253">
                  <c:v>2.3413043252427395</c:v>
                </c:pt>
                <c:pt idx="254">
                  <c:v>-0.55400320593338515</c:v>
                </c:pt>
                <c:pt idx="255">
                  <c:v>0.24717312690246329</c:v>
                </c:pt>
                <c:pt idx="256">
                  <c:v>2.2332953576379326</c:v>
                </c:pt>
                <c:pt idx="257">
                  <c:v>2.5078227791986292</c:v>
                </c:pt>
                <c:pt idx="258">
                  <c:v>-0.28159654768227016</c:v>
                </c:pt>
                <c:pt idx="259">
                  <c:v>-0.41073871352777391</c:v>
                </c:pt>
                <c:pt idx="260">
                  <c:v>-0.37190514655000162</c:v>
                </c:pt>
                <c:pt idx="261">
                  <c:v>0.70769640505979781</c:v>
                </c:pt>
                <c:pt idx="262">
                  <c:v>-0.4266238458171836</c:v>
                </c:pt>
                <c:pt idx="263">
                  <c:v>1.0746934727190944</c:v>
                </c:pt>
                <c:pt idx="264">
                  <c:v>0.13701840240689944</c:v>
                </c:pt>
                <c:pt idx="265">
                  <c:v>0.28946312508489735</c:v>
                </c:pt>
                <c:pt idx="266">
                  <c:v>0.24692728239504458</c:v>
                </c:pt>
                <c:pt idx="267">
                  <c:v>2.4146860527895635</c:v>
                </c:pt>
                <c:pt idx="268">
                  <c:v>2.6682105011875059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06-4DC2-BE4F-638B66116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06240"/>
        <c:axId val="678701976"/>
      </c:scatterChart>
      <c:valAx>
        <c:axId val="67870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Z</a:t>
                </a:r>
                <a:r>
                  <a:rPr lang="en-US" baseline="-25000">
                    <a:solidFill>
                      <a:sysClr val="windowText" lastClr="000000"/>
                    </a:solidFill>
                  </a:rPr>
                  <a:t>SD</a:t>
                </a:r>
                <a:r>
                  <a:rPr lang="en-US">
                    <a:solidFill>
                      <a:sysClr val="windowText" lastClr="000000"/>
                    </a:solidFill>
                  </a:rPr>
                  <a:t>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01976"/>
        <c:crosses val="autoZero"/>
        <c:crossBetween val="midCat"/>
      </c:valAx>
      <c:valAx>
        <c:axId val="678701976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Residual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0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'Zsd meas vs pred &lt;10 m depth'!$D$4:$D$272</c:f>
              <c:numCache>
                <c:formatCode>0.00</c:formatCode>
                <c:ptCount val="269"/>
                <c:pt idx="0">
                  <c:v>0.76</c:v>
                </c:pt>
                <c:pt idx="1">
                  <c:v>0.73151999999999995</c:v>
                </c:pt>
                <c:pt idx="2">
                  <c:v>1.40208</c:v>
                </c:pt>
                <c:pt idx="3">
                  <c:v>0.76200000000000001</c:v>
                </c:pt>
                <c:pt idx="4">
                  <c:v>0.7</c:v>
                </c:pt>
                <c:pt idx="5">
                  <c:v>1.31064</c:v>
                </c:pt>
                <c:pt idx="6">
                  <c:v>1.0363199999999999</c:v>
                </c:pt>
                <c:pt idx="7">
                  <c:v>0.88392000000000004</c:v>
                </c:pt>
                <c:pt idx="8">
                  <c:v>0.94488000000000005</c:v>
                </c:pt>
                <c:pt idx="9">
                  <c:v>0.60960000000000003</c:v>
                </c:pt>
                <c:pt idx="10">
                  <c:v>0.73151999999999995</c:v>
                </c:pt>
                <c:pt idx="11">
                  <c:v>1.4</c:v>
                </c:pt>
                <c:pt idx="12">
                  <c:v>2.80416</c:v>
                </c:pt>
                <c:pt idx="13">
                  <c:v>2.5298400000000001</c:v>
                </c:pt>
                <c:pt idx="14">
                  <c:v>3.2511999999999999</c:v>
                </c:pt>
                <c:pt idx="15">
                  <c:v>3.6576</c:v>
                </c:pt>
                <c:pt idx="16">
                  <c:v>0.91439999999999999</c:v>
                </c:pt>
                <c:pt idx="17">
                  <c:v>0.48768</c:v>
                </c:pt>
                <c:pt idx="18">
                  <c:v>0.76200000000000001</c:v>
                </c:pt>
                <c:pt idx="19">
                  <c:v>0.4572</c:v>
                </c:pt>
                <c:pt idx="20">
                  <c:v>0.51815999999999995</c:v>
                </c:pt>
                <c:pt idx="21">
                  <c:v>1.0363199999999999</c:v>
                </c:pt>
                <c:pt idx="22">
                  <c:v>0.88392000000000004</c:v>
                </c:pt>
                <c:pt idx="23">
                  <c:v>0.88392000000000004</c:v>
                </c:pt>
                <c:pt idx="24">
                  <c:v>0.33528000000000002</c:v>
                </c:pt>
                <c:pt idx="25">
                  <c:v>1.09728</c:v>
                </c:pt>
                <c:pt idx="26">
                  <c:v>0.60960000000000003</c:v>
                </c:pt>
                <c:pt idx="27">
                  <c:v>0.70104</c:v>
                </c:pt>
                <c:pt idx="28">
                  <c:v>1.31064</c:v>
                </c:pt>
                <c:pt idx="29">
                  <c:v>0.97536</c:v>
                </c:pt>
                <c:pt idx="30">
                  <c:v>0.85343999999999998</c:v>
                </c:pt>
                <c:pt idx="31">
                  <c:v>0.4572</c:v>
                </c:pt>
                <c:pt idx="32">
                  <c:v>0.85343999999999998</c:v>
                </c:pt>
                <c:pt idx="33">
                  <c:v>1.28016</c:v>
                </c:pt>
                <c:pt idx="34">
                  <c:v>1.18872</c:v>
                </c:pt>
                <c:pt idx="35">
                  <c:v>1.524</c:v>
                </c:pt>
                <c:pt idx="36">
                  <c:v>2.1335999999999999</c:v>
                </c:pt>
                <c:pt idx="37">
                  <c:v>0.76200000000000001</c:v>
                </c:pt>
                <c:pt idx="38">
                  <c:v>0.24384</c:v>
                </c:pt>
                <c:pt idx="39">
                  <c:v>1.40208</c:v>
                </c:pt>
                <c:pt idx="40">
                  <c:v>1.1277600000000001</c:v>
                </c:pt>
                <c:pt idx="41">
                  <c:v>2.6924000000000001</c:v>
                </c:pt>
                <c:pt idx="42">
                  <c:v>3.2004000000000001</c:v>
                </c:pt>
                <c:pt idx="43">
                  <c:v>0.21335999999999999</c:v>
                </c:pt>
                <c:pt idx="44">
                  <c:v>0.4572</c:v>
                </c:pt>
                <c:pt idx="45">
                  <c:v>0.57911999999999997</c:v>
                </c:pt>
                <c:pt idx="46">
                  <c:v>0.24384</c:v>
                </c:pt>
                <c:pt idx="47">
                  <c:v>0.60960000000000003</c:v>
                </c:pt>
                <c:pt idx="48">
                  <c:v>0.24384</c:v>
                </c:pt>
                <c:pt idx="49">
                  <c:v>0.76200000000000001</c:v>
                </c:pt>
                <c:pt idx="50">
                  <c:v>1.9812000000000001</c:v>
                </c:pt>
                <c:pt idx="51">
                  <c:v>0.8</c:v>
                </c:pt>
                <c:pt idx="52">
                  <c:v>0.91439999999999999</c:v>
                </c:pt>
                <c:pt idx="53">
                  <c:v>1.4</c:v>
                </c:pt>
                <c:pt idx="54">
                  <c:v>1.5849599999999999</c:v>
                </c:pt>
                <c:pt idx="55">
                  <c:v>2.1</c:v>
                </c:pt>
                <c:pt idx="56">
                  <c:v>0.36575999999999997</c:v>
                </c:pt>
                <c:pt idx="57">
                  <c:v>0.91439999999999999</c:v>
                </c:pt>
                <c:pt idx="58">
                  <c:v>3.2258</c:v>
                </c:pt>
                <c:pt idx="59">
                  <c:v>4.8768000000000002</c:v>
                </c:pt>
                <c:pt idx="60">
                  <c:v>3.7084000000000001</c:v>
                </c:pt>
                <c:pt idx="61">
                  <c:v>1.4630399999999999</c:v>
                </c:pt>
                <c:pt idx="62">
                  <c:v>0.79247999999999996</c:v>
                </c:pt>
                <c:pt idx="63">
                  <c:v>1.18872</c:v>
                </c:pt>
                <c:pt idx="64">
                  <c:v>1.3</c:v>
                </c:pt>
                <c:pt idx="65">
                  <c:v>0.60960000000000003</c:v>
                </c:pt>
                <c:pt idx="66">
                  <c:v>1.31064</c:v>
                </c:pt>
                <c:pt idx="67">
                  <c:v>1.4</c:v>
                </c:pt>
                <c:pt idx="68">
                  <c:v>1.2</c:v>
                </c:pt>
                <c:pt idx="69">
                  <c:v>1.3</c:v>
                </c:pt>
                <c:pt idx="70">
                  <c:v>3.6576</c:v>
                </c:pt>
                <c:pt idx="71">
                  <c:v>2.8193999999999999</c:v>
                </c:pt>
                <c:pt idx="72">
                  <c:v>2.5908000000000002</c:v>
                </c:pt>
                <c:pt idx="73">
                  <c:v>2.6</c:v>
                </c:pt>
                <c:pt idx="74">
                  <c:v>6.5</c:v>
                </c:pt>
                <c:pt idx="75">
                  <c:v>3</c:v>
                </c:pt>
                <c:pt idx="76">
                  <c:v>3.1</c:v>
                </c:pt>
                <c:pt idx="77">
                  <c:v>1.3</c:v>
                </c:pt>
                <c:pt idx="78">
                  <c:v>2.4</c:v>
                </c:pt>
                <c:pt idx="79">
                  <c:v>5.2</c:v>
                </c:pt>
                <c:pt idx="80">
                  <c:v>4.8</c:v>
                </c:pt>
                <c:pt idx="81">
                  <c:v>6.4</c:v>
                </c:pt>
                <c:pt idx="82">
                  <c:v>4.5</c:v>
                </c:pt>
                <c:pt idx="83">
                  <c:v>4</c:v>
                </c:pt>
                <c:pt idx="84">
                  <c:v>5.9</c:v>
                </c:pt>
                <c:pt idx="85">
                  <c:v>5.4</c:v>
                </c:pt>
                <c:pt idx="86">
                  <c:v>5.2</c:v>
                </c:pt>
                <c:pt idx="87">
                  <c:v>5.9</c:v>
                </c:pt>
                <c:pt idx="88">
                  <c:v>5.7</c:v>
                </c:pt>
                <c:pt idx="89">
                  <c:v>5.4</c:v>
                </c:pt>
                <c:pt idx="90">
                  <c:v>1.1000000000000001</c:v>
                </c:pt>
                <c:pt idx="91">
                  <c:v>1.5</c:v>
                </c:pt>
                <c:pt idx="92">
                  <c:v>1.2</c:v>
                </c:pt>
                <c:pt idx="93">
                  <c:v>1.8</c:v>
                </c:pt>
                <c:pt idx="94">
                  <c:v>1.1000000000000001</c:v>
                </c:pt>
                <c:pt idx="95">
                  <c:v>2.6</c:v>
                </c:pt>
                <c:pt idx="96">
                  <c:v>3.4</c:v>
                </c:pt>
                <c:pt idx="97">
                  <c:v>3.8</c:v>
                </c:pt>
                <c:pt idx="98">
                  <c:v>2.9</c:v>
                </c:pt>
                <c:pt idx="99">
                  <c:v>2</c:v>
                </c:pt>
                <c:pt idx="100">
                  <c:v>4.3</c:v>
                </c:pt>
                <c:pt idx="101">
                  <c:v>4.5999999999999996</c:v>
                </c:pt>
                <c:pt idx="102">
                  <c:v>2.6</c:v>
                </c:pt>
                <c:pt idx="103">
                  <c:v>1.1000000000000001</c:v>
                </c:pt>
                <c:pt idx="104">
                  <c:v>4.3</c:v>
                </c:pt>
                <c:pt idx="105">
                  <c:v>5</c:v>
                </c:pt>
                <c:pt idx="106">
                  <c:v>1.8</c:v>
                </c:pt>
                <c:pt idx="107">
                  <c:v>2.7</c:v>
                </c:pt>
                <c:pt idx="108">
                  <c:v>1.9</c:v>
                </c:pt>
                <c:pt idx="109">
                  <c:v>2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5.2</c:v>
                </c:pt>
                <c:pt idx="113">
                  <c:v>2.9</c:v>
                </c:pt>
                <c:pt idx="114">
                  <c:v>2.9</c:v>
                </c:pt>
                <c:pt idx="115">
                  <c:v>5.2</c:v>
                </c:pt>
                <c:pt idx="116">
                  <c:v>3</c:v>
                </c:pt>
                <c:pt idx="117">
                  <c:v>2.4</c:v>
                </c:pt>
                <c:pt idx="118">
                  <c:v>2.7</c:v>
                </c:pt>
                <c:pt idx="119">
                  <c:v>5</c:v>
                </c:pt>
                <c:pt idx="120">
                  <c:v>5.9</c:v>
                </c:pt>
                <c:pt idx="121">
                  <c:v>7.75</c:v>
                </c:pt>
                <c:pt idx="122">
                  <c:v>7.65</c:v>
                </c:pt>
                <c:pt idx="123">
                  <c:v>6.45</c:v>
                </c:pt>
                <c:pt idx="124">
                  <c:v>3.15</c:v>
                </c:pt>
                <c:pt idx="125">
                  <c:v>6.8</c:v>
                </c:pt>
                <c:pt idx="126">
                  <c:v>0.9</c:v>
                </c:pt>
                <c:pt idx="127">
                  <c:v>0.8</c:v>
                </c:pt>
                <c:pt idx="128">
                  <c:v>0.8</c:v>
                </c:pt>
                <c:pt idx="129">
                  <c:v>0.5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0.60960000000000003</c:v>
                </c:pt>
                <c:pt idx="134">
                  <c:v>0.5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0.60960000000000003</c:v>
                </c:pt>
                <c:pt idx="140">
                  <c:v>0.9</c:v>
                </c:pt>
                <c:pt idx="141">
                  <c:v>0.9</c:v>
                </c:pt>
                <c:pt idx="142">
                  <c:v>1.1000000000000001</c:v>
                </c:pt>
                <c:pt idx="143">
                  <c:v>1.2192000000000001</c:v>
                </c:pt>
                <c:pt idx="144">
                  <c:v>1.3715999999999999</c:v>
                </c:pt>
                <c:pt idx="145">
                  <c:v>1.4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  <c:pt idx="150">
                  <c:v>1.524</c:v>
                </c:pt>
                <c:pt idx="151">
                  <c:v>1.524</c:v>
                </c:pt>
                <c:pt idx="152">
                  <c:v>1.7</c:v>
                </c:pt>
                <c:pt idx="153">
                  <c:v>1.7</c:v>
                </c:pt>
                <c:pt idx="154">
                  <c:v>1.8</c:v>
                </c:pt>
                <c:pt idx="155">
                  <c:v>1.8</c:v>
                </c:pt>
                <c:pt idx="156">
                  <c:v>2</c:v>
                </c:pt>
                <c:pt idx="157">
                  <c:v>2.1</c:v>
                </c:pt>
                <c:pt idx="158">
                  <c:v>2.1</c:v>
                </c:pt>
                <c:pt idx="159">
                  <c:v>2.1335999999999999</c:v>
                </c:pt>
                <c:pt idx="160">
                  <c:v>2.2000000000000002</c:v>
                </c:pt>
                <c:pt idx="161">
                  <c:v>2.286</c:v>
                </c:pt>
                <c:pt idx="162">
                  <c:v>2.4</c:v>
                </c:pt>
                <c:pt idx="163">
                  <c:v>2.4</c:v>
                </c:pt>
                <c:pt idx="164">
                  <c:v>2.4</c:v>
                </c:pt>
                <c:pt idx="165">
                  <c:v>2.4</c:v>
                </c:pt>
                <c:pt idx="166">
                  <c:v>2.8956</c:v>
                </c:pt>
                <c:pt idx="167">
                  <c:v>2.9</c:v>
                </c:pt>
                <c:pt idx="168">
                  <c:v>2.9</c:v>
                </c:pt>
                <c:pt idx="169">
                  <c:v>3</c:v>
                </c:pt>
                <c:pt idx="170">
                  <c:v>3.2</c:v>
                </c:pt>
                <c:pt idx="171">
                  <c:v>3.4</c:v>
                </c:pt>
                <c:pt idx="172">
                  <c:v>3.4289999999999998</c:v>
                </c:pt>
                <c:pt idx="173">
                  <c:v>3.5051999999999999</c:v>
                </c:pt>
                <c:pt idx="174">
                  <c:v>3.6576</c:v>
                </c:pt>
                <c:pt idx="175">
                  <c:v>3.6576</c:v>
                </c:pt>
                <c:pt idx="176">
                  <c:v>3.81</c:v>
                </c:pt>
                <c:pt idx="177">
                  <c:v>3.81</c:v>
                </c:pt>
                <c:pt idx="178">
                  <c:v>3.9624000000000001</c:v>
                </c:pt>
                <c:pt idx="179">
                  <c:v>4</c:v>
                </c:pt>
                <c:pt idx="180">
                  <c:v>4.3</c:v>
                </c:pt>
                <c:pt idx="181">
                  <c:v>4.5720000000000001</c:v>
                </c:pt>
                <c:pt idx="182">
                  <c:v>4.5999999999999996</c:v>
                </c:pt>
                <c:pt idx="183">
                  <c:v>4.5999999999999996</c:v>
                </c:pt>
                <c:pt idx="184">
                  <c:v>4.9000000000000004</c:v>
                </c:pt>
                <c:pt idx="185">
                  <c:v>5</c:v>
                </c:pt>
                <c:pt idx="186">
                  <c:v>0.60960000000000003</c:v>
                </c:pt>
                <c:pt idx="187">
                  <c:v>0.76200000000000001</c:v>
                </c:pt>
                <c:pt idx="188">
                  <c:v>0.76200000000000001</c:v>
                </c:pt>
                <c:pt idx="189">
                  <c:v>0.76200000000000001</c:v>
                </c:pt>
                <c:pt idx="190">
                  <c:v>0.83819999999999995</c:v>
                </c:pt>
                <c:pt idx="191">
                  <c:v>0.83819999999999995</c:v>
                </c:pt>
                <c:pt idx="192">
                  <c:v>0.83819999999999995</c:v>
                </c:pt>
                <c:pt idx="193">
                  <c:v>0.83819999999999995</c:v>
                </c:pt>
                <c:pt idx="194">
                  <c:v>0.91439999999999999</c:v>
                </c:pt>
                <c:pt idx="195">
                  <c:v>0.91439999999999999</c:v>
                </c:pt>
                <c:pt idx="196">
                  <c:v>0.91439999999999999</c:v>
                </c:pt>
                <c:pt idx="197">
                  <c:v>0.91439999999999999</c:v>
                </c:pt>
                <c:pt idx="198">
                  <c:v>0.91439999999999999</c:v>
                </c:pt>
                <c:pt idx="199">
                  <c:v>1.0668</c:v>
                </c:pt>
                <c:pt idx="200">
                  <c:v>1.18872</c:v>
                </c:pt>
                <c:pt idx="201">
                  <c:v>1.2192000000000001</c:v>
                </c:pt>
                <c:pt idx="202">
                  <c:v>1.2192000000000001</c:v>
                </c:pt>
                <c:pt idx="203">
                  <c:v>1.2954000000000001</c:v>
                </c:pt>
                <c:pt idx="204">
                  <c:v>1.31064</c:v>
                </c:pt>
                <c:pt idx="205">
                  <c:v>1.3715999999999999</c:v>
                </c:pt>
                <c:pt idx="206">
                  <c:v>1.3715999999999999</c:v>
                </c:pt>
                <c:pt idx="207">
                  <c:v>1.3715999999999999</c:v>
                </c:pt>
                <c:pt idx="208">
                  <c:v>1.3715999999999999</c:v>
                </c:pt>
                <c:pt idx="209">
                  <c:v>1.3715999999999999</c:v>
                </c:pt>
                <c:pt idx="210">
                  <c:v>1.3715999999999999</c:v>
                </c:pt>
                <c:pt idx="211">
                  <c:v>1.524</c:v>
                </c:pt>
                <c:pt idx="212">
                  <c:v>1.524</c:v>
                </c:pt>
                <c:pt idx="213">
                  <c:v>1.524</c:v>
                </c:pt>
                <c:pt idx="214">
                  <c:v>1.524</c:v>
                </c:pt>
                <c:pt idx="215">
                  <c:v>1.524</c:v>
                </c:pt>
                <c:pt idx="216">
                  <c:v>1.6763999999999999</c:v>
                </c:pt>
                <c:pt idx="217">
                  <c:v>1.8288</c:v>
                </c:pt>
                <c:pt idx="218">
                  <c:v>1.9812000000000001</c:v>
                </c:pt>
                <c:pt idx="219">
                  <c:v>2.1335999999999999</c:v>
                </c:pt>
                <c:pt idx="220">
                  <c:v>2.1335999999999999</c:v>
                </c:pt>
                <c:pt idx="221">
                  <c:v>2.1640799999999998</c:v>
                </c:pt>
                <c:pt idx="222">
                  <c:v>2.286</c:v>
                </c:pt>
                <c:pt idx="223">
                  <c:v>2.3622000000000001</c:v>
                </c:pt>
                <c:pt idx="224">
                  <c:v>2.4384000000000001</c:v>
                </c:pt>
                <c:pt idx="225">
                  <c:v>2.4384000000000001</c:v>
                </c:pt>
                <c:pt idx="226">
                  <c:v>2.4384000000000001</c:v>
                </c:pt>
                <c:pt idx="227">
                  <c:v>2.7431999999999999</c:v>
                </c:pt>
                <c:pt idx="228">
                  <c:v>2.7431999999999999</c:v>
                </c:pt>
                <c:pt idx="229">
                  <c:v>2.7431999999999999</c:v>
                </c:pt>
                <c:pt idx="230">
                  <c:v>2.7431999999999999</c:v>
                </c:pt>
                <c:pt idx="231">
                  <c:v>3.048</c:v>
                </c:pt>
                <c:pt idx="232">
                  <c:v>3.048</c:v>
                </c:pt>
                <c:pt idx="233">
                  <c:v>3.048</c:v>
                </c:pt>
                <c:pt idx="234">
                  <c:v>3.048</c:v>
                </c:pt>
                <c:pt idx="235">
                  <c:v>3.048</c:v>
                </c:pt>
                <c:pt idx="236">
                  <c:v>3.2004000000000001</c:v>
                </c:pt>
                <c:pt idx="237">
                  <c:v>3.2918400000000001</c:v>
                </c:pt>
                <c:pt idx="238">
                  <c:v>3.3527999999999998</c:v>
                </c:pt>
                <c:pt idx="239">
                  <c:v>3.3527999999999998</c:v>
                </c:pt>
                <c:pt idx="240">
                  <c:v>3.4289999999999998</c:v>
                </c:pt>
                <c:pt idx="241">
                  <c:v>3.6576</c:v>
                </c:pt>
                <c:pt idx="242">
                  <c:v>4.1147999999999998</c:v>
                </c:pt>
                <c:pt idx="243">
                  <c:v>4.3433999999999999</c:v>
                </c:pt>
                <c:pt idx="244">
                  <c:v>4.4196</c:v>
                </c:pt>
                <c:pt idx="245">
                  <c:v>4.5720000000000001</c:v>
                </c:pt>
                <c:pt idx="246">
                  <c:v>4.5720000000000001</c:v>
                </c:pt>
                <c:pt idx="247">
                  <c:v>4.5720000000000001</c:v>
                </c:pt>
                <c:pt idx="248">
                  <c:v>4.6482000000000001</c:v>
                </c:pt>
                <c:pt idx="249">
                  <c:v>4.6482000000000001</c:v>
                </c:pt>
                <c:pt idx="250">
                  <c:v>5.0292000000000003</c:v>
                </c:pt>
                <c:pt idx="251">
                  <c:v>5.3339999999999996</c:v>
                </c:pt>
                <c:pt idx="252">
                  <c:v>5.4863999999999997</c:v>
                </c:pt>
                <c:pt idx="253">
                  <c:v>5.7149999999999999</c:v>
                </c:pt>
                <c:pt idx="254">
                  <c:v>0.6</c:v>
                </c:pt>
                <c:pt idx="255">
                  <c:v>0.6</c:v>
                </c:pt>
                <c:pt idx="256">
                  <c:v>0.7</c:v>
                </c:pt>
                <c:pt idx="257">
                  <c:v>1.4</c:v>
                </c:pt>
                <c:pt idx="258">
                  <c:v>3</c:v>
                </c:pt>
                <c:pt idx="259">
                  <c:v>3.44999999999999</c:v>
                </c:pt>
                <c:pt idx="260">
                  <c:v>0.52</c:v>
                </c:pt>
                <c:pt idx="261">
                  <c:v>0.54</c:v>
                </c:pt>
                <c:pt idx="262">
                  <c:v>0.55000000000000004</c:v>
                </c:pt>
                <c:pt idx="263">
                  <c:v>0.6</c:v>
                </c:pt>
                <c:pt idx="264">
                  <c:v>0.62</c:v>
                </c:pt>
                <c:pt idx="265">
                  <c:v>0.95</c:v>
                </c:pt>
                <c:pt idx="266">
                  <c:v>1</c:v>
                </c:pt>
                <c:pt idx="267">
                  <c:v>1.1000000000000001</c:v>
                </c:pt>
                <c:pt idx="268">
                  <c:v>1.62</c:v>
                </c:pt>
              </c:numCache>
            </c:numRef>
          </c:xVal>
          <c:yVal>
            <c:numRef>
              <c:f>'Zsd meas vs pred &lt;10 m depth'!$E$4:$E$272</c:f>
              <c:numCache>
                <c:formatCode>0.00</c:formatCode>
                <c:ptCount val="269"/>
                <c:pt idx="0">
                  <c:v>0.49144499132987141</c:v>
                </c:pt>
                <c:pt idx="1">
                  <c:v>1.4432166078250062</c:v>
                </c:pt>
                <c:pt idx="2">
                  <c:v>1.4232066777588348</c:v>
                </c:pt>
                <c:pt idx="3">
                  <c:v>1.0401335029120877</c:v>
                </c:pt>
                <c:pt idx="4">
                  <c:v>1.3980796536035014</c:v>
                </c:pt>
                <c:pt idx="5">
                  <c:v>1.5496962840578001</c:v>
                </c:pt>
                <c:pt idx="6">
                  <c:v>1.3220625257003258</c:v>
                </c:pt>
                <c:pt idx="7">
                  <c:v>1.3405226588474786</c:v>
                </c:pt>
                <c:pt idx="8">
                  <c:v>1.5620196875094889</c:v>
                </c:pt>
                <c:pt idx="9">
                  <c:v>1.696265758714236</c:v>
                </c:pt>
                <c:pt idx="10">
                  <c:v>1.5493649007876693</c:v>
                </c:pt>
                <c:pt idx="11">
                  <c:v>1.2309763984951878</c:v>
                </c:pt>
                <c:pt idx="12">
                  <c:v>1.0704257737785217</c:v>
                </c:pt>
                <c:pt idx="13">
                  <c:v>1.1228587664356811</c:v>
                </c:pt>
                <c:pt idx="14">
                  <c:v>1.7738513247416479</c:v>
                </c:pt>
                <c:pt idx="15">
                  <c:v>1.7413662145356137</c:v>
                </c:pt>
                <c:pt idx="16">
                  <c:v>0.66625711634642004</c:v>
                </c:pt>
                <c:pt idx="17">
                  <c:v>0.91681242308278121</c:v>
                </c:pt>
                <c:pt idx="18">
                  <c:v>0.65283319416546426</c:v>
                </c:pt>
                <c:pt idx="19">
                  <c:v>0.55217593505853302</c:v>
                </c:pt>
                <c:pt idx="20">
                  <c:v>0.99034518311331854</c:v>
                </c:pt>
                <c:pt idx="21">
                  <c:v>0.8817221296124268</c:v>
                </c:pt>
                <c:pt idx="22">
                  <c:v>0.4670968114569799</c:v>
                </c:pt>
                <c:pt idx="23">
                  <c:v>0.66911965387239014</c:v>
                </c:pt>
                <c:pt idx="24">
                  <c:v>0.87466584103474887</c:v>
                </c:pt>
                <c:pt idx="25">
                  <c:v>0.83220548586991372</c:v>
                </c:pt>
                <c:pt idx="26">
                  <c:v>1.2899824622514817</c:v>
                </c:pt>
                <c:pt idx="27">
                  <c:v>3.9623499930052657</c:v>
                </c:pt>
                <c:pt idx="28">
                  <c:v>3.2300175771578066</c:v>
                </c:pt>
                <c:pt idx="29">
                  <c:v>2.6706063710680792</c:v>
                </c:pt>
                <c:pt idx="30">
                  <c:v>1.7333103715121743</c:v>
                </c:pt>
                <c:pt idx="31">
                  <c:v>2.3115391768234259</c:v>
                </c:pt>
                <c:pt idx="32">
                  <c:v>1.4200069530224597</c:v>
                </c:pt>
                <c:pt idx="33">
                  <c:v>1.7355175652832506</c:v>
                </c:pt>
                <c:pt idx="34">
                  <c:v>1.938737064907738</c:v>
                </c:pt>
                <c:pt idx="35">
                  <c:v>4.7708634923142093</c:v>
                </c:pt>
                <c:pt idx="36">
                  <c:v>3.517104105936999</c:v>
                </c:pt>
                <c:pt idx="37">
                  <c:v>2.2736081022027976</c:v>
                </c:pt>
                <c:pt idx="38">
                  <c:v>0.63100532746674165</c:v>
                </c:pt>
                <c:pt idx="39">
                  <c:v>1.1960145088261225</c:v>
                </c:pt>
                <c:pt idx="40">
                  <c:v>0.68401312900769284</c:v>
                </c:pt>
                <c:pt idx="41">
                  <c:v>1.1587758789594063</c:v>
                </c:pt>
                <c:pt idx="42">
                  <c:v>1.4350060439168684</c:v>
                </c:pt>
                <c:pt idx="43">
                  <c:v>0.76259323685429847</c:v>
                </c:pt>
                <c:pt idx="44">
                  <c:v>0.69481979774273528</c:v>
                </c:pt>
                <c:pt idx="45">
                  <c:v>0.83022164890072825</c:v>
                </c:pt>
                <c:pt idx="46">
                  <c:v>0.75082789332784916</c:v>
                </c:pt>
                <c:pt idx="47">
                  <c:v>0.97353403275903094</c:v>
                </c:pt>
                <c:pt idx="48">
                  <c:v>0.62300266148314098</c:v>
                </c:pt>
                <c:pt idx="49">
                  <c:v>0.84070903176792455</c:v>
                </c:pt>
                <c:pt idx="50">
                  <c:v>0.97091615879957571</c:v>
                </c:pt>
                <c:pt idx="51">
                  <c:v>1.2765898897200323</c:v>
                </c:pt>
                <c:pt idx="52">
                  <c:v>1.1961358090129894</c:v>
                </c:pt>
                <c:pt idx="53">
                  <c:v>1.4067326429990297</c:v>
                </c:pt>
                <c:pt idx="54">
                  <c:v>1.1896766541981141</c:v>
                </c:pt>
                <c:pt idx="55">
                  <c:v>0.71285749928172437</c:v>
                </c:pt>
                <c:pt idx="56">
                  <c:v>1.005695757031555</c:v>
                </c:pt>
                <c:pt idx="57">
                  <c:v>0.90695947266236931</c:v>
                </c:pt>
                <c:pt idx="58">
                  <c:v>3.1777571212574465</c:v>
                </c:pt>
                <c:pt idx="59">
                  <c:v>2.4608163142630719</c:v>
                </c:pt>
                <c:pt idx="60">
                  <c:v>2.3999061968509032</c:v>
                </c:pt>
                <c:pt idx="61">
                  <c:v>1.2886677603538768</c:v>
                </c:pt>
                <c:pt idx="62">
                  <c:v>1.2908232328569</c:v>
                </c:pt>
                <c:pt idx="63">
                  <c:v>1.3019861078593602</c:v>
                </c:pt>
                <c:pt idx="64">
                  <c:v>1.3414626179526146</c:v>
                </c:pt>
                <c:pt idx="65">
                  <c:v>1.2959493433104921</c:v>
                </c:pt>
                <c:pt idx="66">
                  <c:v>1.2364058457518541</c:v>
                </c:pt>
                <c:pt idx="67">
                  <c:v>0.98248320280739432</c:v>
                </c:pt>
                <c:pt idx="68">
                  <c:v>1.0544491027005516</c:v>
                </c:pt>
                <c:pt idx="69">
                  <c:v>0.90389400027225242</c:v>
                </c:pt>
                <c:pt idx="70">
                  <c:v>0.64364863490247348</c:v>
                </c:pt>
                <c:pt idx="71">
                  <c:v>0.60664812288030334</c:v>
                </c:pt>
                <c:pt idx="72">
                  <c:v>0.93211329164348511</c:v>
                </c:pt>
                <c:pt idx="73">
                  <c:v>2.2517678260820038</c:v>
                </c:pt>
                <c:pt idx="74">
                  <c:v>8.8795522012036567</c:v>
                </c:pt>
                <c:pt idx="75">
                  <c:v>3.7793552524404457</c:v>
                </c:pt>
                <c:pt idx="76">
                  <c:v>2.7475434899818567</c:v>
                </c:pt>
                <c:pt idx="77">
                  <c:v>1.9430475881458953</c:v>
                </c:pt>
                <c:pt idx="78">
                  <c:v>1.2324623463104312</c:v>
                </c:pt>
                <c:pt idx="79">
                  <c:v>2.6579238017337197</c:v>
                </c:pt>
                <c:pt idx="80">
                  <c:v>3.6125472434634753</c:v>
                </c:pt>
                <c:pt idx="81">
                  <c:v>3.8460842784531781</c:v>
                </c:pt>
                <c:pt idx="82">
                  <c:v>4.5256360037218482</c:v>
                </c:pt>
                <c:pt idx="83">
                  <c:v>5.3140857962185031</c:v>
                </c:pt>
                <c:pt idx="84">
                  <c:v>6.6406460604036344</c:v>
                </c:pt>
                <c:pt idx="85">
                  <c:v>5.7254767718611879</c:v>
                </c:pt>
                <c:pt idx="86">
                  <c:v>5.7078141313589832</c:v>
                </c:pt>
                <c:pt idx="87">
                  <c:v>6.6406460604036344</c:v>
                </c:pt>
                <c:pt idx="88">
                  <c:v>5.9203327393337499</c:v>
                </c:pt>
                <c:pt idx="89">
                  <c:v>5.7254767718611879</c:v>
                </c:pt>
                <c:pt idx="90">
                  <c:v>1.5131156139979087</c:v>
                </c:pt>
                <c:pt idx="91">
                  <c:v>1.6032430416233392</c:v>
                </c:pt>
                <c:pt idx="92">
                  <c:v>1.0426670279407872</c:v>
                </c:pt>
                <c:pt idx="93">
                  <c:v>1.3436953336435542</c:v>
                </c:pt>
                <c:pt idx="94">
                  <c:v>1.1250200494384082</c:v>
                </c:pt>
                <c:pt idx="95">
                  <c:v>2.0107980867285336</c:v>
                </c:pt>
                <c:pt idx="96">
                  <c:v>0.86107035743448901</c:v>
                </c:pt>
                <c:pt idx="97">
                  <c:v>1.0023344863013546</c:v>
                </c:pt>
                <c:pt idx="98">
                  <c:v>1.4789009544424181</c:v>
                </c:pt>
                <c:pt idx="99">
                  <c:v>1.0302289138052039</c:v>
                </c:pt>
                <c:pt idx="100">
                  <c:v>1.2277805664017598</c:v>
                </c:pt>
                <c:pt idx="101">
                  <c:v>1.2425087806966748</c:v>
                </c:pt>
                <c:pt idx="102">
                  <c:v>1.0834063461022518</c:v>
                </c:pt>
                <c:pt idx="103">
                  <c:v>2.0636007243046564</c:v>
                </c:pt>
                <c:pt idx="104">
                  <c:v>2.537924046243794</c:v>
                </c:pt>
                <c:pt idx="105">
                  <c:v>1.671335614100061</c:v>
                </c:pt>
                <c:pt idx="106">
                  <c:v>2.9242378232852877</c:v>
                </c:pt>
                <c:pt idx="107">
                  <c:v>1.508306671792299</c:v>
                </c:pt>
                <c:pt idx="108">
                  <c:v>1.1800163559396395</c:v>
                </c:pt>
                <c:pt idx="109">
                  <c:v>2.0733540999273434</c:v>
                </c:pt>
                <c:pt idx="110">
                  <c:v>1.9208450566793653</c:v>
                </c:pt>
                <c:pt idx="111">
                  <c:v>1.8491923106601935</c:v>
                </c:pt>
                <c:pt idx="112">
                  <c:v>5.7425185006682744</c:v>
                </c:pt>
                <c:pt idx="113">
                  <c:v>4.1973476970891896</c:v>
                </c:pt>
                <c:pt idx="114">
                  <c:v>1.9671137773585712</c:v>
                </c:pt>
                <c:pt idx="115">
                  <c:v>5.0317264010087923</c:v>
                </c:pt>
                <c:pt idx="116">
                  <c:v>3.6393675988517291</c:v>
                </c:pt>
                <c:pt idx="117">
                  <c:v>3.7162270047816568</c:v>
                </c:pt>
                <c:pt idx="118">
                  <c:v>1.5292207392160382</c:v>
                </c:pt>
                <c:pt idx="119">
                  <c:v>3.8174245124285355</c:v>
                </c:pt>
                <c:pt idx="120">
                  <c:v>5.2982601082590257</c:v>
                </c:pt>
                <c:pt idx="121">
                  <c:v>6.1514669587421622</c:v>
                </c:pt>
                <c:pt idx="122">
                  <c:v>6.3275606113418572</c:v>
                </c:pt>
                <c:pt idx="123">
                  <c:v>3.2409673286878542</c:v>
                </c:pt>
                <c:pt idx="124">
                  <c:v>3.9453991041794718</c:v>
                </c:pt>
                <c:pt idx="125">
                  <c:v>5.2982601082590257</c:v>
                </c:pt>
                <c:pt idx="126">
                  <c:v>1.1336985031435678</c:v>
                </c:pt>
                <c:pt idx="127">
                  <c:v>1.3641632285548264</c:v>
                </c:pt>
                <c:pt idx="128">
                  <c:v>1.722078993275644</c:v>
                </c:pt>
                <c:pt idx="129">
                  <c:v>1.0580728906945323</c:v>
                </c:pt>
                <c:pt idx="130">
                  <c:v>1.3971760439529837</c:v>
                </c:pt>
                <c:pt idx="131">
                  <c:v>1.4739468362669599</c:v>
                </c:pt>
                <c:pt idx="132">
                  <c:v>1.2960408098998495</c:v>
                </c:pt>
                <c:pt idx="133">
                  <c:v>0.98101782072706767</c:v>
                </c:pt>
                <c:pt idx="134">
                  <c:v>1.4272225534442058</c:v>
                </c:pt>
                <c:pt idx="135">
                  <c:v>0.88526842415946538</c:v>
                </c:pt>
                <c:pt idx="136">
                  <c:v>0.72586057227423295</c:v>
                </c:pt>
                <c:pt idx="137">
                  <c:v>2.0567349790982443</c:v>
                </c:pt>
                <c:pt idx="138">
                  <c:v>1.0958369099467977</c:v>
                </c:pt>
                <c:pt idx="139">
                  <c:v>0.99783368513656379</c:v>
                </c:pt>
                <c:pt idx="140">
                  <c:v>0.90979589031013619</c:v>
                </c:pt>
                <c:pt idx="141">
                  <c:v>1.9266100273189848</c:v>
                </c:pt>
                <c:pt idx="142">
                  <c:v>1.0362331803635954</c:v>
                </c:pt>
                <c:pt idx="143">
                  <c:v>1.1723547328482515</c:v>
                </c:pt>
                <c:pt idx="144">
                  <c:v>1.2035677990158229</c:v>
                </c:pt>
                <c:pt idx="145">
                  <c:v>2.5435190167742725</c:v>
                </c:pt>
                <c:pt idx="146">
                  <c:v>1.5638209926789921</c:v>
                </c:pt>
                <c:pt idx="147">
                  <c:v>1.9907018921799406</c:v>
                </c:pt>
                <c:pt idx="148">
                  <c:v>1.7334761088317221</c:v>
                </c:pt>
                <c:pt idx="149">
                  <c:v>2.4442528616477528</c:v>
                </c:pt>
                <c:pt idx="150">
                  <c:v>1.185087782458601</c:v>
                </c:pt>
                <c:pt idx="151">
                  <c:v>1.5188835434598866</c:v>
                </c:pt>
                <c:pt idx="152">
                  <c:v>2.8073499240000261</c:v>
                </c:pt>
                <c:pt idx="153">
                  <c:v>2.1940801561375518</c:v>
                </c:pt>
                <c:pt idx="154">
                  <c:v>2.5507255344119333</c:v>
                </c:pt>
                <c:pt idx="155">
                  <c:v>2.7304831284985114</c:v>
                </c:pt>
                <c:pt idx="156">
                  <c:v>1.6972548273835855</c:v>
                </c:pt>
                <c:pt idx="157">
                  <c:v>2.4773706294702036</c:v>
                </c:pt>
                <c:pt idx="158">
                  <c:v>2.4394277050185256</c:v>
                </c:pt>
                <c:pt idx="159">
                  <c:v>1.8273560847018082</c:v>
                </c:pt>
                <c:pt idx="160">
                  <c:v>2.5147385044929966</c:v>
                </c:pt>
                <c:pt idx="161">
                  <c:v>2.5108100428295579</c:v>
                </c:pt>
                <c:pt idx="162">
                  <c:v>2.4093142711258699</c:v>
                </c:pt>
                <c:pt idx="163">
                  <c:v>2.9725514572864591</c:v>
                </c:pt>
                <c:pt idx="164">
                  <c:v>2.657493691326358</c:v>
                </c:pt>
                <c:pt idx="165">
                  <c:v>2.6636757681269851</c:v>
                </c:pt>
                <c:pt idx="166">
                  <c:v>1.7957054870871156</c:v>
                </c:pt>
                <c:pt idx="167">
                  <c:v>3.0712037148927434</c:v>
                </c:pt>
                <c:pt idx="168">
                  <c:v>2.5665433904476647</c:v>
                </c:pt>
                <c:pt idx="169">
                  <c:v>2.5610527841001605</c:v>
                </c:pt>
                <c:pt idx="170">
                  <c:v>3.378826361757024</c:v>
                </c:pt>
                <c:pt idx="171">
                  <c:v>3.4655035289162575</c:v>
                </c:pt>
                <c:pt idx="172">
                  <c:v>2.1525537799441801</c:v>
                </c:pt>
                <c:pt idx="173">
                  <c:v>2.6826567717464309</c:v>
                </c:pt>
                <c:pt idx="174">
                  <c:v>2.7308146076645694</c:v>
                </c:pt>
                <c:pt idx="175">
                  <c:v>2.2599673516327745</c:v>
                </c:pt>
                <c:pt idx="176">
                  <c:v>3.153792243038215</c:v>
                </c:pt>
                <c:pt idx="177">
                  <c:v>3.1027111660888775</c:v>
                </c:pt>
                <c:pt idx="178">
                  <c:v>3.1914249222728759</c:v>
                </c:pt>
                <c:pt idx="179">
                  <c:v>3.2716258497186081</c:v>
                </c:pt>
                <c:pt idx="180">
                  <c:v>3.6666959328045103</c:v>
                </c:pt>
                <c:pt idx="181">
                  <c:v>3.1864301559897714</c:v>
                </c:pt>
                <c:pt idx="182">
                  <c:v>3.1304691319426206</c:v>
                </c:pt>
                <c:pt idx="183">
                  <c:v>3.4369063538862235</c:v>
                </c:pt>
                <c:pt idx="184">
                  <c:v>3.7234643516816779</c:v>
                </c:pt>
                <c:pt idx="185">
                  <c:v>4.011794473633346</c:v>
                </c:pt>
                <c:pt idx="186">
                  <c:v>2.9135708651226837</c:v>
                </c:pt>
                <c:pt idx="187">
                  <c:v>3.1889616725287731</c:v>
                </c:pt>
                <c:pt idx="188">
                  <c:v>2.944653393985238</c:v>
                </c:pt>
                <c:pt idx="189">
                  <c:v>2.5238902683182385</c:v>
                </c:pt>
                <c:pt idx="190">
                  <c:v>1.2820519526099072</c:v>
                </c:pt>
                <c:pt idx="191">
                  <c:v>1.0862262450487929</c:v>
                </c:pt>
                <c:pt idx="192">
                  <c:v>2.8811707136978031</c:v>
                </c:pt>
                <c:pt idx="193">
                  <c:v>3.7787968218721186</c:v>
                </c:pt>
                <c:pt idx="194">
                  <c:v>2.5049795480497692</c:v>
                </c:pt>
                <c:pt idx="195">
                  <c:v>2.839109878035849</c:v>
                </c:pt>
                <c:pt idx="196">
                  <c:v>3.1495621432929521</c:v>
                </c:pt>
                <c:pt idx="197">
                  <c:v>1.434561527170169</c:v>
                </c:pt>
                <c:pt idx="198">
                  <c:v>2.7675532304030002</c:v>
                </c:pt>
                <c:pt idx="199">
                  <c:v>2.2076983356555293</c:v>
                </c:pt>
                <c:pt idx="200">
                  <c:v>1.5227337690073421</c:v>
                </c:pt>
                <c:pt idx="201">
                  <c:v>3.2409196792285666</c:v>
                </c:pt>
                <c:pt idx="202">
                  <c:v>3.3250402218039978</c:v>
                </c:pt>
                <c:pt idx="203">
                  <c:v>1.5488906514613003</c:v>
                </c:pt>
                <c:pt idx="204">
                  <c:v>4.2453925313023158</c:v>
                </c:pt>
                <c:pt idx="205">
                  <c:v>2.0250815856293718</c:v>
                </c:pt>
                <c:pt idx="206">
                  <c:v>3.0213937976139587</c:v>
                </c:pt>
                <c:pt idx="207">
                  <c:v>2.3843617459897843</c:v>
                </c:pt>
                <c:pt idx="208">
                  <c:v>2.0941412280867451</c:v>
                </c:pt>
                <c:pt idx="209">
                  <c:v>2.6299449643122625</c:v>
                </c:pt>
                <c:pt idx="210">
                  <c:v>4.3459086709434063</c:v>
                </c:pt>
                <c:pt idx="211">
                  <c:v>2.4991517490522859</c:v>
                </c:pt>
                <c:pt idx="212">
                  <c:v>2.9978912501464379</c:v>
                </c:pt>
                <c:pt idx="213">
                  <c:v>2.705058972073703</c:v>
                </c:pt>
                <c:pt idx="214">
                  <c:v>2.645608895646125</c:v>
                </c:pt>
                <c:pt idx="215">
                  <c:v>1.903345205622839</c:v>
                </c:pt>
                <c:pt idx="216">
                  <c:v>1.8878991808100611</c:v>
                </c:pt>
                <c:pt idx="217">
                  <c:v>2.8298348419186672</c:v>
                </c:pt>
                <c:pt idx="218">
                  <c:v>2.750397300367132</c:v>
                </c:pt>
                <c:pt idx="219">
                  <c:v>2.4885260454672671</c:v>
                </c:pt>
                <c:pt idx="220">
                  <c:v>3.8623570894237425</c:v>
                </c:pt>
                <c:pt idx="221">
                  <c:v>2.866959594010051</c:v>
                </c:pt>
                <c:pt idx="222">
                  <c:v>2.6260807468307346</c:v>
                </c:pt>
                <c:pt idx="223">
                  <c:v>4.77686552207697</c:v>
                </c:pt>
                <c:pt idx="224">
                  <c:v>2.9347422484906014</c:v>
                </c:pt>
                <c:pt idx="225">
                  <c:v>2.3888978643069554</c:v>
                </c:pt>
                <c:pt idx="226">
                  <c:v>3.9718040624216111</c:v>
                </c:pt>
                <c:pt idx="227">
                  <c:v>2.953482437993046</c:v>
                </c:pt>
                <c:pt idx="228">
                  <c:v>3.9077837126050539</c:v>
                </c:pt>
                <c:pt idx="229">
                  <c:v>3.5066667250672179</c:v>
                </c:pt>
                <c:pt idx="230">
                  <c:v>3.8276644458630997</c:v>
                </c:pt>
                <c:pt idx="231">
                  <c:v>4.491439349827191</c:v>
                </c:pt>
                <c:pt idx="232">
                  <c:v>3.5282828081689415</c:v>
                </c:pt>
                <c:pt idx="233">
                  <c:v>3.5188096734961753</c:v>
                </c:pt>
                <c:pt idx="234">
                  <c:v>2.7064584765497246</c:v>
                </c:pt>
                <c:pt idx="235">
                  <c:v>5.5481600022903388</c:v>
                </c:pt>
                <c:pt idx="236">
                  <c:v>3.9464978514642639</c:v>
                </c:pt>
                <c:pt idx="237">
                  <c:v>4.3440662390458158</c:v>
                </c:pt>
                <c:pt idx="238">
                  <c:v>3.5754875239800006</c:v>
                </c:pt>
                <c:pt idx="239">
                  <c:v>3.657047861996721</c:v>
                </c:pt>
                <c:pt idx="240">
                  <c:v>3.3403686047688423</c:v>
                </c:pt>
                <c:pt idx="241">
                  <c:v>3.6819968732258999</c:v>
                </c:pt>
                <c:pt idx="242">
                  <c:v>3.3922554391940998</c:v>
                </c:pt>
                <c:pt idx="243">
                  <c:v>3.9790623001101557</c:v>
                </c:pt>
                <c:pt idx="244">
                  <c:v>3.5428577814707802</c:v>
                </c:pt>
                <c:pt idx="245">
                  <c:v>4.0470777665074689</c:v>
                </c:pt>
                <c:pt idx="246">
                  <c:v>4.4879172431635856</c:v>
                </c:pt>
                <c:pt idx="247">
                  <c:v>4.5366762642964549</c:v>
                </c:pt>
                <c:pt idx="248">
                  <c:v>3.3335348859414431</c:v>
                </c:pt>
                <c:pt idx="249">
                  <c:v>3.7689837369519692</c:v>
                </c:pt>
                <c:pt idx="250">
                  <c:v>3.9166330719975448</c:v>
                </c:pt>
                <c:pt idx="251">
                  <c:v>4.4318911804805365</c:v>
                </c:pt>
                <c:pt idx="252">
                  <c:v>4.3953958225066501</c:v>
                </c:pt>
                <c:pt idx="253">
                  <c:v>4.5765295871333054</c:v>
                </c:pt>
                <c:pt idx="254">
                  <c:v>0.95600202582527793</c:v>
                </c:pt>
                <c:pt idx="255">
                  <c:v>3.8319987304902421</c:v>
                </c:pt>
                <c:pt idx="256">
                  <c:v>0.80525009283481974</c:v>
                </c:pt>
                <c:pt idx="257">
                  <c:v>2.0897776595154993</c:v>
                </c:pt>
                <c:pt idx="258">
                  <c:v>5.1639125260764294</c:v>
                </c:pt>
                <c:pt idx="259">
                  <c:v>5.75493411556719</c:v>
                </c:pt>
                <c:pt idx="260">
                  <c:v>0.95078723685206734</c:v>
                </c:pt>
                <c:pt idx="261">
                  <c:v>0.83651138763637201</c:v>
                </c:pt>
                <c:pt idx="262">
                  <c:v>0.88168124989590047</c:v>
                </c:pt>
                <c:pt idx="263">
                  <c:v>2.0028460343598966</c:v>
                </c:pt>
                <c:pt idx="264">
                  <c:v>0.87522688382425973</c:v>
                </c:pt>
                <c:pt idx="265">
                  <c:v>2.6074458389931072</c:v>
                </c:pt>
                <c:pt idx="266">
                  <c:v>1.7762292337493508</c:v>
                </c:pt>
                <c:pt idx="267">
                  <c:v>1.9218237527477651</c:v>
                </c:pt>
                <c:pt idx="268">
                  <c:v>2.2854932462576278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0F-4788-9B27-AEE02180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915280"/>
        <c:axId val="335917904"/>
      </c:scatterChart>
      <c:valAx>
        <c:axId val="335915280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</a:t>
                </a:r>
                <a:r>
                  <a:rPr lang="en-US" baseline="-25000"/>
                  <a:t>SD</a:t>
                </a:r>
                <a:r>
                  <a:rPr lang="en-US"/>
                  <a:t> measured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17904"/>
        <c:crosses val="autoZero"/>
        <c:crossBetween val="midCat"/>
      </c:valAx>
      <c:valAx>
        <c:axId val="335917904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</a:t>
                </a:r>
                <a:r>
                  <a:rPr lang="en-US" baseline="-25000"/>
                  <a:t>SD</a:t>
                </a:r>
                <a:r>
                  <a:rPr lang="en-US"/>
                  <a:t> predicted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1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6426071741032"/>
          <c:y val="2.8936278798483522E-2"/>
          <c:w val="0.82329418197725279"/>
          <c:h val="0.81207692788401453"/>
        </c:manualLayout>
      </c:layout>
      <c:scatterChart>
        <c:scatterStyle val="lineMarker"/>
        <c:varyColors val="0"/>
        <c:ser>
          <c:idx val="0"/>
          <c:order val="0"/>
          <c:tx>
            <c:v>Texas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'Zsd meas vs pred &lt;10 m depth'!$AG$8:$AG$63</c:f>
              <c:numCache>
                <c:formatCode>0.00</c:formatCode>
                <c:ptCount val="56"/>
                <c:pt idx="0">
                  <c:v>0.76</c:v>
                </c:pt>
                <c:pt idx="1">
                  <c:v>0.73151999999999995</c:v>
                </c:pt>
                <c:pt idx="2">
                  <c:v>1.40208</c:v>
                </c:pt>
                <c:pt idx="3">
                  <c:v>0.76200000000000001</c:v>
                </c:pt>
                <c:pt idx="4">
                  <c:v>0.7</c:v>
                </c:pt>
                <c:pt idx="5">
                  <c:v>1.31064</c:v>
                </c:pt>
                <c:pt idx="6">
                  <c:v>1.0363199999999999</c:v>
                </c:pt>
                <c:pt idx="7">
                  <c:v>0.88392000000000004</c:v>
                </c:pt>
                <c:pt idx="8">
                  <c:v>0.94488000000000005</c:v>
                </c:pt>
                <c:pt idx="9">
                  <c:v>0.60960000000000003</c:v>
                </c:pt>
                <c:pt idx="10">
                  <c:v>0.73151999999999995</c:v>
                </c:pt>
                <c:pt idx="11">
                  <c:v>1.4</c:v>
                </c:pt>
                <c:pt idx="12">
                  <c:v>2.80416</c:v>
                </c:pt>
                <c:pt idx="13">
                  <c:v>2.5298400000000001</c:v>
                </c:pt>
                <c:pt idx="14">
                  <c:v>3.2511999999999999</c:v>
                </c:pt>
                <c:pt idx="15">
                  <c:v>3.6576</c:v>
                </c:pt>
                <c:pt idx="16">
                  <c:v>0.91439999999999999</c:v>
                </c:pt>
                <c:pt idx="17">
                  <c:v>0.48768</c:v>
                </c:pt>
                <c:pt idx="18">
                  <c:v>0.76200000000000001</c:v>
                </c:pt>
                <c:pt idx="19">
                  <c:v>0.4572</c:v>
                </c:pt>
                <c:pt idx="20">
                  <c:v>0.51815999999999995</c:v>
                </c:pt>
                <c:pt idx="21">
                  <c:v>1.0363199999999999</c:v>
                </c:pt>
                <c:pt idx="22">
                  <c:v>0.88392000000000004</c:v>
                </c:pt>
                <c:pt idx="23">
                  <c:v>0.88392000000000004</c:v>
                </c:pt>
                <c:pt idx="24">
                  <c:v>0.33528000000000002</c:v>
                </c:pt>
                <c:pt idx="25">
                  <c:v>1.09728</c:v>
                </c:pt>
                <c:pt idx="26">
                  <c:v>0.60960000000000003</c:v>
                </c:pt>
                <c:pt idx="27">
                  <c:v>0.70104</c:v>
                </c:pt>
                <c:pt idx="28">
                  <c:v>1.31064</c:v>
                </c:pt>
                <c:pt idx="29">
                  <c:v>0.97536</c:v>
                </c:pt>
                <c:pt idx="30">
                  <c:v>0.85343999999999998</c:v>
                </c:pt>
                <c:pt idx="31">
                  <c:v>0.4572</c:v>
                </c:pt>
                <c:pt idx="32">
                  <c:v>0.85343999999999998</c:v>
                </c:pt>
                <c:pt idx="33">
                  <c:v>1.28016</c:v>
                </c:pt>
                <c:pt idx="34">
                  <c:v>1.18872</c:v>
                </c:pt>
                <c:pt idx="35">
                  <c:v>1.524</c:v>
                </c:pt>
                <c:pt idx="36">
                  <c:v>2.1335999999999999</c:v>
                </c:pt>
                <c:pt idx="37">
                  <c:v>0.76200000000000001</c:v>
                </c:pt>
                <c:pt idx="38">
                  <c:v>0.24384</c:v>
                </c:pt>
                <c:pt idx="39">
                  <c:v>1.40208</c:v>
                </c:pt>
                <c:pt idx="40">
                  <c:v>1.1277600000000001</c:v>
                </c:pt>
                <c:pt idx="41">
                  <c:v>2.6924000000000001</c:v>
                </c:pt>
                <c:pt idx="42">
                  <c:v>3.2004000000000001</c:v>
                </c:pt>
                <c:pt idx="43">
                  <c:v>0.21335999999999999</c:v>
                </c:pt>
                <c:pt idx="44">
                  <c:v>0.4572</c:v>
                </c:pt>
                <c:pt idx="45">
                  <c:v>0.57911999999999997</c:v>
                </c:pt>
                <c:pt idx="46">
                  <c:v>0.24384</c:v>
                </c:pt>
                <c:pt idx="47">
                  <c:v>0.60960000000000003</c:v>
                </c:pt>
                <c:pt idx="48">
                  <c:v>0.24384</c:v>
                </c:pt>
                <c:pt idx="49">
                  <c:v>0.76200000000000001</c:v>
                </c:pt>
                <c:pt idx="50">
                  <c:v>1.9812000000000001</c:v>
                </c:pt>
                <c:pt idx="51">
                  <c:v>0.8</c:v>
                </c:pt>
                <c:pt idx="52">
                  <c:v>0.91439999999999999</c:v>
                </c:pt>
                <c:pt idx="53">
                  <c:v>1.4</c:v>
                </c:pt>
                <c:pt idx="54">
                  <c:v>1.5849599999999999</c:v>
                </c:pt>
                <c:pt idx="55">
                  <c:v>2.1</c:v>
                </c:pt>
              </c:numCache>
            </c:numRef>
          </c:xVal>
          <c:yVal>
            <c:numRef>
              <c:f>'Zsd meas vs pred &lt;10 m depth'!$AH$8:$AH$63</c:f>
              <c:numCache>
                <c:formatCode>0.00</c:formatCode>
                <c:ptCount val="56"/>
                <c:pt idx="0">
                  <c:v>0.44339357205459135</c:v>
                </c:pt>
                <c:pt idx="1">
                  <c:v>1.0708925992512233</c:v>
                </c:pt>
                <c:pt idx="2">
                  <c:v>1.0547819182068516</c:v>
                </c:pt>
                <c:pt idx="3">
                  <c:v>0.85823445171020007</c:v>
                </c:pt>
                <c:pt idx="4">
                  <c:v>0.98053785346106237</c:v>
                </c:pt>
                <c:pt idx="5">
                  <c:v>1.1249505488898366</c:v>
                </c:pt>
                <c:pt idx="6">
                  <c:v>1.00650158796602</c:v>
                </c:pt>
                <c:pt idx="7">
                  <c:v>1.0049517308536129</c:v>
                </c:pt>
                <c:pt idx="8">
                  <c:v>1.0881039421473573</c:v>
                </c:pt>
                <c:pt idx="9">
                  <c:v>1.1246796422022327</c:v>
                </c:pt>
                <c:pt idx="10">
                  <c:v>1.0754098991617247</c:v>
                </c:pt>
                <c:pt idx="11">
                  <c:v>0.96982634059521988</c:v>
                </c:pt>
                <c:pt idx="12">
                  <c:v>1.0261550324110598</c:v>
                </c:pt>
                <c:pt idx="13">
                  <c:v>1.082943334853014</c:v>
                </c:pt>
                <c:pt idx="14">
                  <c:v>1.788904940806082</c:v>
                </c:pt>
                <c:pt idx="15">
                  <c:v>1.7414696411795794</c:v>
                </c:pt>
                <c:pt idx="16">
                  <c:v>0.6101053492181534</c:v>
                </c:pt>
                <c:pt idx="17">
                  <c:v>0.84146221214379524</c:v>
                </c:pt>
                <c:pt idx="18">
                  <c:v>0.56962297417833541</c:v>
                </c:pt>
                <c:pt idx="19">
                  <c:v>0.50475930570994687</c:v>
                </c:pt>
                <c:pt idx="20">
                  <c:v>0.89784801118302571</c:v>
                </c:pt>
                <c:pt idx="21">
                  <c:v>0.79797661228286998</c:v>
                </c:pt>
                <c:pt idx="22">
                  <c:v>0.4417488661837527</c:v>
                </c:pt>
                <c:pt idx="23">
                  <c:v>0.57792971098736579</c:v>
                </c:pt>
                <c:pt idx="24">
                  <c:v>0.81038114859522692</c:v>
                </c:pt>
                <c:pt idx="25">
                  <c:v>0.7370798462820467</c:v>
                </c:pt>
                <c:pt idx="26">
                  <c:v>1.2670446654603407</c:v>
                </c:pt>
                <c:pt idx="27">
                  <c:v>3.2091857666404158</c:v>
                </c:pt>
                <c:pt idx="28">
                  <c:v>2.6973545415603999</c:v>
                </c:pt>
                <c:pt idx="29">
                  <c:v>2.2120688067369789</c:v>
                </c:pt>
                <c:pt idx="30">
                  <c:v>1.5600750883580683</c:v>
                </c:pt>
                <c:pt idx="31">
                  <c:v>2.0143619126393202</c:v>
                </c:pt>
                <c:pt idx="32">
                  <c:v>1.348064484856895</c:v>
                </c:pt>
                <c:pt idx="33">
                  <c:v>1.636773142492173</c:v>
                </c:pt>
                <c:pt idx="34">
                  <c:v>1.9204126253182838</c:v>
                </c:pt>
                <c:pt idx="35">
                  <c:v>4.1505609877002509</c:v>
                </c:pt>
                <c:pt idx="36">
                  <c:v>2.9887041582824674</c:v>
                </c:pt>
                <c:pt idx="37">
                  <c:v>1.9077961084128672</c:v>
                </c:pt>
                <c:pt idx="38">
                  <c:v>0.59581289380925972</c:v>
                </c:pt>
                <c:pt idx="39">
                  <c:v>1.1561009170690997</c:v>
                </c:pt>
                <c:pt idx="40">
                  <c:v>0.65101200927047997</c:v>
                </c:pt>
                <c:pt idx="41">
                  <c:v>1.1519916634003915</c:v>
                </c:pt>
                <c:pt idx="42">
                  <c:v>1.3932427385527906</c:v>
                </c:pt>
                <c:pt idx="43">
                  <c:v>0.73813606551139632</c:v>
                </c:pt>
                <c:pt idx="44">
                  <c:v>0.64692119841089646</c:v>
                </c:pt>
                <c:pt idx="45">
                  <c:v>0.77584142038866588</c:v>
                </c:pt>
                <c:pt idx="46">
                  <c:v>0.69583684926833989</c:v>
                </c:pt>
                <c:pt idx="47">
                  <c:v>0.88791270816092438</c:v>
                </c:pt>
                <c:pt idx="48">
                  <c:v>0.59026590465375717</c:v>
                </c:pt>
                <c:pt idx="49">
                  <c:v>0.82828848371375352</c:v>
                </c:pt>
                <c:pt idx="50">
                  <c:v>0.98404569663697405</c:v>
                </c:pt>
                <c:pt idx="51">
                  <c:v>1.2771595534810107</c:v>
                </c:pt>
                <c:pt idx="52">
                  <c:v>1.1604556018554482</c:v>
                </c:pt>
                <c:pt idx="53">
                  <c:v>1.372021763280957</c:v>
                </c:pt>
                <c:pt idx="54">
                  <c:v>1.2046018467655133</c:v>
                </c:pt>
                <c:pt idx="55">
                  <c:v>0.68938461968633757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61-4DED-9A18-613483E64294}"/>
            </c:ext>
          </c:extLst>
        </c:ser>
        <c:ser>
          <c:idx val="1"/>
          <c:order val="1"/>
          <c:tx>
            <c:v>Kansas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'Zsd meas vs pred &lt;10 m depth'!$AG$64</c:f>
              <c:numCache>
                <c:formatCode>0.00</c:formatCode>
                <c:ptCount val="1"/>
                <c:pt idx="0">
                  <c:v>0.36575999999999997</c:v>
                </c:pt>
              </c:numCache>
            </c:numRef>
          </c:xVal>
          <c:yVal>
            <c:numRef>
              <c:f>'Zsd meas vs pred &lt;10 m depth'!$AH$64</c:f>
              <c:numCache>
                <c:formatCode>0.00</c:formatCode>
                <c:ptCount val="1"/>
                <c:pt idx="0">
                  <c:v>0.86423719227572238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61-4DED-9A18-613483E64294}"/>
            </c:ext>
          </c:extLst>
        </c:ser>
        <c:ser>
          <c:idx val="2"/>
          <c:order val="2"/>
          <c:tx>
            <c:v>Colorado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'Zsd meas vs pred &lt;10 m depth'!$AG$65:$AG$74</c:f>
              <c:numCache>
                <c:formatCode>0.00</c:formatCode>
                <c:ptCount val="10"/>
                <c:pt idx="0">
                  <c:v>0.91439999999999999</c:v>
                </c:pt>
                <c:pt idx="1">
                  <c:v>3.2258</c:v>
                </c:pt>
                <c:pt idx="2">
                  <c:v>4.8768000000000002</c:v>
                </c:pt>
                <c:pt idx="3">
                  <c:v>3.7084000000000001</c:v>
                </c:pt>
                <c:pt idx="4">
                  <c:v>1.4630399999999999</c:v>
                </c:pt>
                <c:pt idx="5">
                  <c:v>0.79247999999999996</c:v>
                </c:pt>
                <c:pt idx="6">
                  <c:v>1.18872</c:v>
                </c:pt>
                <c:pt idx="7">
                  <c:v>1.3</c:v>
                </c:pt>
                <c:pt idx="8">
                  <c:v>0.60960000000000003</c:v>
                </c:pt>
                <c:pt idx="9">
                  <c:v>1.31064</c:v>
                </c:pt>
              </c:numCache>
            </c:numRef>
          </c:xVal>
          <c:yVal>
            <c:numRef>
              <c:f>'Zsd meas vs pred &lt;10 m depth'!$AH$65:$AH$74</c:f>
              <c:numCache>
                <c:formatCode>0.00</c:formatCode>
                <c:ptCount val="10"/>
                <c:pt idx="0">
                  <c:v>0.86025351908845948</c:v>
                </c:pt>
                <c:pt idx="1">
                  <c:v>3.2035797120652982</c:v>
                </c:pt>
                <c:pt idx="2">
                  <c:v>2.4890259576774305</c:v>
                </c:pt>
                <c:pt idx="3">
                  <c:v>2.28701633763984</c:v>
                </c:pt>
                <c:pt idx="4">
                  <c:v>1.2312364822074082</c:v>
                </c:pt>
                <c:pt idx="5">
                  <c:v>1.2364053910248411</c:v>
                </c:pt>
                <c:pt idx="6">
                  <c:v>1.2436163861625675</c:v>
                </c:pt>
                <c:pt idx="7">
                  <c:v>1.3029249123810096</c:v>
                </c:pt>
                <c:pt idx="8">
                  <c:v>1.2449318429176894</c:v>
                </c:pt>
                <c:pt idx="9">
                  <c:v>1.1439997783367626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61-4DED-9A18-613483E64294}"/>
            </c:ext>
          </c:extLst>
        </c:ser>
        <c:ser>
          <c:idx val="3"/>
          <c:order val="3"/>
          <c:tx>
            <c:v>Oregon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'Zsd meas vs pred &lt;10 m depth'!$AG$75:$AG$80</c:f>
              <c:numCache>
                <c:formatCode>0.00</c:formatCode>
                <c:ptCount val="6"/>
                <c:pt idx="0">
                  <c:v>1.4</c:v>
                </c:pt>
                <c:pt idx="1">
                  <c:v>1.2</c:v>
                </c:pt>
                <c:pt idx="2">
                  <c:v>1.3</c:v>
                </c:pt>
                <c:pt idx="3">
                  <c:v>3.6576</c:v>
                </c:pt>
                <c:pt idx="4">
                  <c:v>2.8193999999999999</c:v>
                </c:pt>
                <c:pt idx="5">
                  <c:v>2.5908000000000002</c:v>
                </c:pt>
              </c:numCache>
            </c:numRef>
          </c:xVal>
          <c:yVal>
            <c:numRef>
              <c:f>'Zsd meas vs pred &lt;10 m depth'!$AH$75:$AH$80</c:f>
              <c:numCache>
                <c:formatCode>0.00</c:formatCode>
                <c:ptCount val="6"/>
                <c:pt idx="0">
                  <c:v>0.99929381970050435</c:v>
                </c:pt>
                <c:pt idx="1">
                  <c:v>1.0707565983420313</c:v>
                </c:pt>
                <c:pt idx="2">
                  <c:v>0.92091832967484188</c:v>
                </c:pt>
                <c:pt idx="3">
                  <c:v>0.65433682844879071</c:v>
                </c:pt>
                <c:pt idx="4">
                  <c:v>0.61818291532130065</c:v>
                </c:pt>
                <c:pt idx="5">
                  <c:v>0.9387963562204048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61-4DED-9A18-613483E64294}"/>
            </c:ext>
          </c:extLst>
        </c:ser>
        <c:ser>
          <c:idx val="4"/>
          <c:order val="4"/>
          <c:tx>
            <c:v>Vermont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28466"/>
              </a:solidFill>
              <a:ln w="9525">
                <a:solidFill>
                  <a:srgbClr val="C49A4E"/>
                </a:solidFill>
              </a:ln>
              <a:effectLst/>
            </c:spPr>
          </c:marker>
          <c:xVal>
            <c:numRef>
              <c:f>'Zsd meas vs pred &lt;10 m depth'!$AG$81:$AG$97</c:f>
              <c:numCache>
                <c:formatCode>0.00</c:formatCode>
                <c:ptCount val="17"/>
                <c:pt idx="0">
                  <c:v>2.6</c:v>
                </c:pt>
                <c:pt idx="1">
                  <c:v>6.5</c:v>
                </c:pt>
                <c:pt idx="2">
                  <c:v>3</c:v>
                </c:pt>
                <c:pt idx="3">
                  <c:v>3.1</c:v>
                </c:pt>
                <c:pt idx="4">
                  <c:v>1.3</c:v>
                </c:pt>
                <c:pt idx="5">
                  <c:v>2.4</c:v>
                </c:pt>
                <c:pt idx="6">
                  <c:v>5.2</c:v>
                </c:pt>
                <c:pt idx="7">
                  <c:v>4.8</c:v>
                </c:pt>
                <c:pt idx="8">
                  <c:v>6.4</c:v>
                </c:pt>
                <c:pt idx="9">
                  <c:v>4.5</c:v>
                </c:pt>
                <c:pt idx="10">
                  <c:v>4</c:v>
                </c:pt>
                <c:pt idx="11">
                  <c:v>5.9</c:v>
                </c:pt>
                <c:pt idx="12">
                  <c:v>5.4</c:v>
                </c:pt>
                <c:pt idx="13">
                  <c:v>5.2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</c:numCache>
            </c:numRef>
          </c:xVal>
          <c:yVal>
            <c:numRef>
              <c:f>'Zsd meas vs pred &lt;10 m depth'!$AH$81:$AH$97</c:f>
              <c:numCache>
                <c:formatCode>0.00</c:formatCode>
                <c:ptCount val="17"/>
                <c:pt idx="0">
                  <c:v>2.2672137941418127</c:v>
                </c:pt>
                <c:pt idx="1">
                  <c:v>8.9211806467011243</c:v>
                </c:pt>
                <c:pt idx="2">
                  <c:v>3.8054028076430355</c:v>
                </c:pt>
                <c:pt idx="3">
                  <c:v>2.774849890015695</c:v>
                </c:pt>
                <c:pt idx="4">
                  <c:v>1.9636300386434131</c:v>
                </c:pt>
                <c:pt idx="5">
                  <c:v>1.2424667186448235</c:v>
                </c:pt>
                <c:pt idx="6">
                  <c:v>2.6697818935773538</c:v>
                </c:pt>
                <c:pt idx="7">
                  <c:v>3.6309449324466128</c:v>
                </c:pt>
                <c:pt idx="8">
                  <c:v>3.86629089824218</c:v>
                </c:pt>
                <c:pt idx="9">
                  <c:v>4.5540429944408682</c:v>
                </c:pt>
                <c:pt idx="10">
                  <c:v>5.3466774563508048</c:v>
                </c:pt>
                <c:pt idx="11">
                  <c:v>6.6700097903657865</c:v>
                </c:pt>
                <c:pt idx="12">
                  <c:v>5.749420091371622</c:v>
                </c:pt>
                <c:pt idx="13">
                  <c:v>5.7301778824562621</c:v>
                </c:pt>
                <c:pt idx="14">
                  <c:v>6.6700097903657865</c:v>
                </c:pt>
                <c:pt idx="15">
                  <c:v>5.9484807616999937</c:v>
                </c:pt>
                <c:pt idx="16">
                  <c:v>5.749420091371622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61-4DED-9A18-613483E64294}"/>
            </c:ext>
          </c:extLst>
        </c:ser>
        <c:ser>
          <c:idx val="5"/>
          <c:order val="5"/>
          <c:tx>
            <c:v>Jordan Lake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'Zsd meas vs pred &lt;10 m depth'!$AG$98:$AG$100</c:f>
              <c:numCache>
                <c:formatCode>0.00</c:formatCode>
                <c:ptCount val="3"/>
                <c:pt idx="0">
                  <c:v>0.9</c:v>
                </c:pt>
                <c:pt idx="1">
                  <c:v>0.8</c:v>
                </c:pt>
                <c:pt idx="2">
                  <c:v>0.8</c:v>
                </c:pt>
              </c:numCache>
            </c:numRef>
          </c:xVal>
          <c:yVal>
            <c:numRef>
              <c:f>'Zsd meas vs pred &lt;10 m depth'!$AH$98:$AH$100</c:f>
              <c:numCache>
                <c:formatCode>0.00</c:formatCode>
                <c:ptCount val="3"/>
                <c:pt idx="0">
                  <c:v>1.149631821815247</c:v>
                </c:pt>
                <c:pt idx="1">
                  <c:v>1.3819721255665953</c:v>
                </c:pt>
                <c:pt idx="2">
                  <c:v>1.737626360573479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61-4DED-9A18-613483E64294}"/>
            </c:ext>
          </c:extLst>
        </c:ser>
        <c:ser>
          <c:idx val="6"/>
          <c:order val="6"/>
          <c:tx>
            <c:v>Wisconsin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'Zsd meas vs pred &lt;10 m depth'!$AG$101:$AG$191</c:f>
              <c:numCache>
                <c:formatCode>0.00</c:formatCode>
                <c:ptCount val="91"/>
                <c:pt idx="0">
                  <c:v>5.9</c:v>
                </c:pt>
                <c:pt idx="1">
                  <c:v>7.75</c:v>
                </c:pt>
                <c:pt idx="2">
                  <c:v>7.65</c:v>
                </c:pt>
                <c:pt idx="3">
                  <c:v>6.45</c:v>
                </c:pt>
                <c:pt idx="4">
                  <c:v>3.15</c:v>
                </c:pt>
                <c:pt idx="5">
                  <c:v>6.8</c:v>
                </c:pt>
                <c:pt idx="6">
                  <c:v>0.60960000000000003</c:v>
                </c:pt>
                <c:pt idx="7">
                  <c:v>0.76200000000000001</c:v>
                </c:pt>
                <c:pt idx="8">
                  <c:v>0.76200000000000001</c:v>
                </c:pt>
                <c:pt idx="9">
                  <c:v>0.76200000000000001</c:v>
                </c:pt>
                <c:pt idx="10">
                  <c:v>0.83819999999999995</c:v>
                </c:pt>
                <c:pt idx="11">
                  <c:v>0.83819999999999995</c:v>
                </c:pt>
                <c:pt idx="12">
                  <c:v>0.83819999999999995</c:v>
                </c:pt>
                <c:pt idx="13">
                  <c:v>0.83819999999999995</c:v>
                </c:pt>
                <c:pt idx="14">
                  <c:v>0.91439999999999999</c:v>
                </c:pt>
                <c:pt idx="15">
                  <c:v>0.91439999999999999</c:v>
                </c:pt>
                <c:pt idx="16">
                  <c:v>0.91439999999999999</c:v>
                </c:pt>
                <c:pt idx="17">
                  <c:v>0.91439999999999999</c:v>
                </c:pt>
                <c:pt idx="18">
                  <c:v>0.91439999999999999</c:v>
                </c:pt>
                <c:pt idx="19">
                  <c:v>1.0668</c:v>
                </c:pt>
                <c:pt idx="20">
                  <c:v>1.18872</c:v>
                </c:pt>
                <c:pt idx="21">
                  <c:v>1.2192000000000001</c:v>
                </c:pt>
                <c:pt idx="22">
                  <c:v>1.2192000000000001</c:v>
                </c:pt>
                <c:pt idx="23">
                  <c:v>1.2954000000000001</c:v>
                </c:pt>
                <c:pt idx="24">
                  <c:v>1.31064</c:v>
                </c:pt>
                <c:pt idx="25">
                  <c:v>1.3715999999999999</c:v>
                </c:pt>
                <c:pt idx="26">
                  <c:v>1.3715999999999999</c:v>
                </c:pt>
                <c:pt idx="27">
                  <c:v>1.3715999999999999</c:v>
                </c:pt>
                <c:pt idx="28">
                  <c:v>1.3715999999999999</c:v>
                </c:pt>
                <c:pt idx="29">
                  <c:v>1.3715999999999999</c:v>
                </c:pt>
                <c:pt idx="30">
                  <c:v>1.3715999999999999</c:v>
                </c:pt>
                <c:pt idx="31">
                  <c:v>1.524</c:v>
                </c:pt>
                <c:pt idx="32">
                  <c:v>1.524</c:v>
                </c:pt>
                <c:pt idx="33">
                  <c:v>1.524</c:v>
                </c:pt>
                <c:pt idx="34">
                  <c:v>1.524</c:v>
                </c:pt>
                <c:pt idx="35">
                  <c:v>1.524</c:v>
                </c:pt>
                <c:pt idx="36">
                  <c:v>1.6763999999999999</c:v>
                </c:pt>
                <c:pt idx="37">
                  <c:v>1.8288</c:v>
                </c:pt>
                <c:pt idx="38">
                  <c:v>1.9812000000000001</c:v>
                </c:pt>
                <c:pt idx="39">
                  <c:v>2.1335999999999999</c:v>
                </c:pt>
                <c:pt idx="40">
                  <c:v>2.1335999999999999</c:v>
                </c:pt>
                <c:pt idx="41">
                  <c:v>2.1640799999999998</c:v>
                </c:pt>
                <c:pt idx="42">
                  <c:v>2.286</c:v>
                </c:pt>
                <c:pt idx="43">
                  <c:v>2.3622000000000001</c:v>
                </c:pt>
                <c:pt idx="44">
                  <c:v>2.4384000000000001</c:v>
                </c:pt>
                <c:pt idx="45">
                  <c:v>2.4384000000000001</c:v>
                </c:pt>
                <c:pt idx="46">
                  <c:v>2.4384000000000001</c:v>
                </c:pt>
                <c:pt idx="47">
                  <c:v>2.7431999999999999</c:v>
                </c:pt>
                <c:pt idx="48">
                  <c:v>2.7431999999999999</c:v>
                </c:pt>
                <c:pt idx="49">
                  <c:v>2.7431999999999999</c:v>
                </c:pt>
                <c:pt idx="50">
                  <c:v>2.7431999999999999</c:v>
                </c:pt>
                <c:pt idx="51">
                  <c:v>3.048</c:v>
                </c:pt>
                <c:pt idx="52">
                  <c:v>3.048</c:v>
                </c:pt>
                <c:pt idx="53">
                  <c:v>3.048</c:v>
                </c:pt>
                <c:pt idx="54">
                  <c:v>3.048</c:v>
                </c:pt>
                <c:pt idx="55">
                  <c:v>3.048</c:v>
                </c:pt>
                <c:pt idx="56">
                  <c:v>3.2004000000000001</c:v>
                </c:pt>
                <c:pt idx="57">
                  <c:v>3.2918400000000001</c:v>
                </c:pt>
                <c:pt idx="58">
                  <c:v>3.3527999999999998</c:v>
                </c:pt>
                <c:pt idx="59">
                  <c:v>3.3527999999999998</c:v>
                </c:pt>
                <c:pt idx="60">
                  <c:v>3.4289999999999998</c:v>
                </c:pt>
                <c:pt idx="61">
                  <c:v>3.6576</c:v>
                </c:pt>
                <c:pt idx="62">
                  <c:v>4.1147999999999998</c:v>
                </c:pt>
                <c:pt idx="63">
                  <c:v>4.3433999999999999</c:v>
                </c:pt>
                <c:pt idx="64">
                  <c:v>4.4196</c:v>
                </c:pt>
                <c:pt idx="65">
                  <c:v>4.5720000000000001</c:v>
                </c:pt>
                <c:pt idx="66">
                  <c:v>4.5720000000000001</c:v>
                </c:pt>
                <c:pt idx="67">
                  <c:v>4.5720000000000001</c:v>
                </c:pt>
                <c:pt idx="68">
                  <c:v>4.6482000000000001</c:v>
                </c:pt>
                <c:pt idx="69">
                  <c:v>4.6482000000000001</c:v>
                </c:pt>
                <c:pt idx="70">
                  <c:v>5.0292000000000003</c:v>
                </c:pt>
                <c:pt idx="71">
                  <c:v>5.3339999999999996</c:v>
                </c:pt>
                <c:pt idx="72">
                  <c:v>5.4863999999999997</c:v>
                </c:pt>
                <c:pt idx="73">
                  <c:v>5.7149999999999999</c:v>
                </c:pt>
                <c:pt idx="74">
                  <c:v>0.60960000000000003</c:v>
                </c:pt>
                <c:pt idx="75">
                  <c:v>0.5</c:v>
                </c:pt>
                <c:pt idx="76">
                  <c:v>1.2192000000000001</c:v>
                </c:pt>
                <c:pt idx="77">
                  <c:v>1.3715999999999999</c:v>
                </c:pt>
                <c:pt idx="78">
                  <c:v>1.524</c:v>
                </c:pt>
                <c:pt idx="79">
                  <c:v>1.524</c:v>
                </c:pt>
                <c:pt idx="80">
                  <c:v>2.1335999999999999</c:v>
                </c:pt>
                <c:pt idx="81">
                  <c:v>2.286</c:v>
                </c:pt>
                <c:pt idx="82">
                  <c:v>2.8956</c:v>
                </c:pt>
                <c:pt idx="83">
                  <c:v>3.4289999999999998</c:v>
                </c:pt>
                <c:pt idx="84">
                  <c:v>3.5051999999999999</c:v>
                </c:pt>
                <c:pt idx="85">
                  <c:v>3.6576</c:v>
                </c:pt>
                <c:pt idx="86">
                  <c:v>3.6576</c:v>
                </c:pt>
                <c:pt idx="87">
                  <c:v>3.81</c:v>
                </c:pt>
                <c:pt idx="88">
                  <c:v>3.81</c:v>
                </c:pt>
                <c:pt idx="89">
                  <c:v>3.9624000000000001</c:v>
                </c:pt>
                <c:pt idx="90">
                  <c:v>4.5720000000000001</c:v>
                </c:pt>
              </c:numCache>
            </c:numRef>
          </c:xVal>
          <c:yVal>
            <c:numRef>
              <c:f>'Zsd meas vs pred &lt;10 m depth'!$AH$101:$AH$191</c:f>
              <c:numCache>
                <c:formatCode>0.00</c:formatCode>
                <c:ptCount val="91"/>
                <c:pt idx="0">
                  <c:v>5.3248114423606436</c:v>
                </c:pt>
                <c:pt idx="1">
                  <c:v>6.1864046567085138</c:v>
                </c:pt>
                <c:pt idx="2">
                  <c:v>6.3566707543031828</c:v>
                </c:pt>
                <c:pt idx="3">
                  <c:v>3.2608860561045203</c:v>
                </c:pt>
                <c:pt idx="4">
                  <c:v>3.9578515612890954</c:v>
                </c:pt>
                <c:pt idx="5">
                  <c:v>5.3248114423606436</c:v>
                </c:pt>
                <c:pt idx="6">
                  <c:v>2.7372719348669312</c:v>
                </c:pt>
                <c:pt idx="7">
                  <c:v>3.2142577431146107</c:v>
                </c:pt>
                <c:pt idx="8">
                  <c:v>2.9426695148116737</c:v>
                </c:pt>
                <c:pt idx="9">
                  <c:v>2.5456540491050199</c:v>
                </c:pt>
                <c:pt idx="10">
                  <c:v>1.3073044573878996</c:v>
                </c:pt>
                <c:pt idx="11">
                  <c:v>1.1060206568604076</c:v>
                </c:pt>
                <c:pt idx="12">
                  <c:v>2.7387039760200453</c:v>
                </c:pt>
                <c:pt idx="13">
                  <c:v>3.7963962298470655</c:v>
                </c:pt>
                <c:pt idx="14">
                  <c:v>2.3933452111846396</c:v>
                </c:pt>
                <c:pt idx="15">
                  <c:v>2.7512649007591321</c:v>
                </c:pt>
                <c:pt idx="16">
                  <c:v>3.1192130280954768</c:v>
                </c:pt>
                <c:pt idx="17">
                  <c:v>1.45107748615801</c:v>
                </c:pt>
                <c:pt idx="18">
                  <c:v>2.7218474672435122</c:v>
                </c:pt>
                <c:pt idx="19">
                  <c:v>2.1516115544678365</c:v>
                </c:pt>
                <c:pt idx="20">
                  <c:v>1.5475175661939993</c:v>
                </c:pt>
                <c:pt idx="21">
                  <c:v>3.2728137847970533</c:v>
                </c:pt>
                <c:pt idx="22">
                  <c:v>3.3474666564263496</c:v>
                </c:pt>
                <c:pt idx="23">
                  <c:v>1.5647287734172846</c:v>
                </c:pt>
                <c:pt idx="24">
                  <c:v>4.2803972718190648</c:v>
                </c:pt>
                <c:pt idx="25">
                  <c:v>2.0467933721025569</c:v>
                </c:pt>
                <c:pt idx="26">
                  <c:v>3.0413231676679566</c:v>
                </c:pt>
                <c:pt idx="27">
                  <c:v>2.4096630833712798</c:v>
                </c:pt>
                <c:pt idx="28">
                  <c:v>2.0621359883367063</c:v>
                </c:pt>
                <c:pt idx="29">
                  <c:v>2.6232725114431368</c:v>
                </c:pt>
                <c:pt idx="30">
                  <c:v>4.3741138629249336</c:v>
                </c:pt>
                <c:pt idx="31">
                  <c:v>2.4901361118894969</c:v>
                </c:pt>
                <c:pt idx="32">
                  <c:v>2.9062157403178834</c:v>
                </c:pt>
                <c:pt idx="33">
                  <c:v>2.6110726152935793</c:v>
                </c:pt>
                <c:pt idx="34">
                  <c:v>2.5842812820127317</c:v>
                </c:pt>
                <c:pt idx="35">
                  <c:v>1.9260659336137793</c:v>
                </c:pt>
                <c:pt idx="36">
                  <c:v>1.9101175679081557</c:v>
                </c:pt>
                <c:pt idx="37">
                  <c:v>2.8546490507623692</c:v>
                </c:pt>
                <c:pt idx="38">
                  <c:v>2.7753262093954278</c:v>
                </c:pt>
                <c:pt idx="39">
                  <c:v>2.5115830320112145</c:v>
                </c:pt>
                <c:pt idx="40">
                  <c:v>3.8864314202846675</c:v>
                </c:pt>
                <c:pt idx="41">
                  <c:v>2.8945845642617618</c:v>
                </c:pt>
                <c:pt idx="42">
                  <c:v>2.6502226079998814</c:v>
                </c:pt>
                <c:pt idx="43">
                  <c:v>4.8009631700926905</c:v>
                </c:pt>
                <c:pt idx="44">
                  <c:v>2.9610195289999952</c:v>
                </c:pt>
                <c:pt idx="45">
                  <c:v>2.4165077519045148</c:v>
                </c:pt>
                <c:pt idx="46">
                  <c:v>4.0088115218248275</c:v>
                </c:pt>
                <c:pt idx="47">
                  <c:v>2.9792409639898638</c:v>
                </c:pt>
                <c:pt idx="48">
                  <c:v>3.9371416363343021</c:v>
                </c:pt>
                <c:pt idx="49">
                  <c:v>3.541245461245631</c:v>
                </c:pt>
                <c:pt idx="50">
                  <c:v>3.8546142402271415</c:v>
                </c:pt>
                <c:pt idx="51">
                  <c:v>4.5253489698632308</c:v>
                </c:pt>
                <c:pt idx="52">
                  <c:v>3.55454745367711</c:v>
                </c:pt>
                <c:pt idx="53">
                  <c:v>3.5464362837338119</c:v>
                </c:pt>
                <c:pt idx="54">
                  <c:v>2.7279178759915621</c:v>
                </c:pt>
                <c:pt idx="55">
                  <c:v>5.5754389623134024</c:v>
                </c:pt>
                <c:pt idx="56">
                  <c:v>3.9753466418765622</c:v>
                </c:pt>
                <c:pt idx="57">
                  <c:v>4.3763636818494644</c:v>
                </c:pt>
                <c:pt idx="58">
                  <c:v>3.6010517347089621</c:v>
                </c:pt>
                <c:pt idx="59">
                  <c:v>3.6869779449876536</c:v>
                </c:pt>
                <c:pt idx="60">
                  <c:v>3.3694612061481641</c:v>
                </c:pt>
                <c:pt idx="61">
                  <c:v>3.706774038753855</c:v>
                </c:pt>
                <c:pt idx="62">
                  <c:v>3.4252863580822006</c:v>
                </c:pt>
                <c:pt idx="63">
                  <c:v>4.0122526241561296</c:v>
                </c:pt>
                <c:pt idx="64">
                  <c:v>3.5720450374496489</c:v>
                </c:pt>
                <c:pt idx="65">
                  <c:v>4.0772656130411811</c:v>
                </c:pt>
                <c:pt idx="66">
                  <c:v>4.5208934544844288</c:v>
                </c:pt>
                <c:pt idx="67">
                  <c:v>4.5653460997390729</c:v>
                </c:pt>
                <c:pt idx="68">
                  <c:v>3.3666224618353642</c:v>
                </c:pt>
                <c:pt idx="69">
                  <c:v>3.8031956121617507</c:v>
                </c:pt>
                <c:pt idx="70">
                  <c:v>3.9468797613192441</c:v>
                </c:pt>
                <c:pt idx="71">
                  <c:v>4.4657647185342482</c:v>
                </c:pt>
                <c:pt idx="72">
                  <c:v>4.4260624049586799</c:v>
                </c:pt>
                <c:pt idx="73">
                  <c:v>4.6135355573179515</c:v>
                </c:pt>
                <c:pt idx="74">
                  <c:v>0.99397003646183746</c:v>
                </c:pt>
                <c:pt idx="75">
                  <c:v>0.90225091407278757</c:v>
                </c:pt>
                <c:pt idx="76">
                  <c:v>1.1900186802425692</c:v>
                </c:pt>
                <c:pt idx="77">
                  <c:v>1.2176342281441559</c:v>
                </c:pt>
                <c:pt idx="78">
                  <c:v>1.1985953629637121</c:v>
                </c:pt>
                <c:pt idx="79">
                  <c:v>1.5339873400618795</c:v>
                </c:pt>
                <c:pt idx="80">
                  <c:v>1.8416312090376139</c:v>
                </c:pt>
                <c:pt idx="81">
                  <c:v>2.5287355215418161</c:v>
                </c:pt>
                <c:pt idx="82">
                  <c:v>1.8204784071575397</c:v>
                </c:pt>
                <c:pt idx="83">
                  <c:v>2.1766924450926184</c:v>
                </c:pt>
                <c:pt idx="84">
                  <c:v>2.707683974722654</c:v>
                </c:pt>
                <c:pt idx="85">
                  <c:v>2.7560500435046933</c:v>
                </c:pt>
                <c:pt idx="86">
                  <c:v>2.2776279438203009</c:v>
                </c:pt>
                <c:pt idx="87">
                  <c:v>3.1756963263697866</c:v>
                </c:pt>
                <c:pt idx="88">
                  <c:v>3.1362473690671231</c:v>
                </c:pt>
                <c:pt idx="89">
                  <c:v>3.2177556390681725</c:v>
                </c:pt>
                <c:pt idx="90">
                  <c:v>3.2218211342053955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61-4DED-9A18-613483E64294}"/>
            </c:ext>
          </c:extLst>
        </c:ser>
        <c:ser>
          <c:idx val="7"/>
          <c:order val="7"/>
          <c:tx>
            <c:v>Florida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'Zsd meas vs pred &lt;10 m depth'!$AG$192:$AG$208</c:f>
              <c:numCache>
                <c:formatCode>0.00</c:formatCode>
                <c:ptCount val="17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1.4</c:v>
                </c:pt>
                <c:pt idx="4">
                  <c:v>3</c:v>
                </c:pt>
                <c:pt idx="5">
                  <c:v>3.44999999999999</c:v>
                </c:pt>
                <c:pt idx="6">
                  <c:v>0.52</c:v>
                </c:pt>
                <c:pt idx="7">
                  <c:v>0.54</c:v>
                </c:pt>
                <c:pt idx="8">
                  <c:v>0.55000000000000004</c:v>
                </c:pt>
                <c:pt idx="9">
                  <c:v>0.6</c:v>
                </c:pt>
                <c:pt idx="10">
                  <c:v>0.62</c:v>
                </c:pt>
                <c:pt idx="11">
                  <c:v>0.95</c:v>
                </c:pt>
                <c:pt idx="12">
                  <c:v>1</c:v>
                </c:pt>
                <c:pt idx="13">
                  <c:v>1.1000000000000001</c:v>
                </c:pt>
                <c:pt idx="14">
                  <c:v>1.62</c:v>
                </c:pt>
                <c:pt idx="15">
                  <c:v>1.7</c:v>
                </c:pt>
                <c:pt idx="16">
                  <c:v>4</c:v>
                </c:pt>
              </c:numCache>
            </c:numRef>
          </c:xVal>
          <c:yVal>
            <c:numRef>
              <c:f>'Zsd meas vs pred &lt;10 m depth'!$AH$192:$AH$207</c:f>
              <c:numCache>
                <c:formatCode>0.00</c:formatCode>
                <c:ptCount val="16"/>
                <c:pt idx="0">
                  <c:v>0.97191313230893095</c:v>
                </c:pt>
                <c:pt idx="1">
                  <c:v>3.6452831587319072</c:v>
                </c:pt>
                <c:pt idx="2">
                  <c:v>0.81871548827405027</c:v>
                </c:pt>
                <c:pt idx="3">
                  <c:v>2.1010708461377705</c:v>
                </c:pt>
                <c:pt idx="4">
                  <c:v>5.1870308483655183</c:v>
                </c:pt>
                <c:pt idx="5">
                  <c:v>5.770887643158412</c:v>
                </c:pt>
                <c:pt idx="6">
                  <c:v>0.96739039723228393</c:v>
                </c:pt>
                <c:pt idx="7">
                  <c:v>0.8519962035304337</c:v>
                </c:pt>
                <c:pt idx="8">
                  <c:v>0.89770375658003254</c:v>
                </c:pt>
                <c:pt idx="9">
                  <c:v>2.0116752385489658</c:v>
                </c:pt>
                <c:pt idx="10">
                  <c:v>0.8911029598156377</c:v>
                </c:pt>
                <c:pt idx="11">
                  <c:v>2.6192618187221983</c:v>
                </c:pt>
                <c:pt idx="12">
                  <c:v>1.7159566787691369</c:v>
                </c:pt>
                <c:pt idx="13">
                  <c:v>1.9371412621654025</c:v>
                </c:pt>
                <c:pt idx="14">
                  <c:v>2.2520526952105402</c:v>
                </c:pt>
                <c:pt idx="15">
                  <c:v>4.4748033541796728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461-4DED-9A18-613483E64294}"/>
            </c:ext>
          </c:extLst>
        </c:ser>
        <c:ser>
          <c:idx val="8"/>
          <c:order val="8"/>
          <c:tx>
            <c:v>MInnesota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'Zsd meas vs pred &lt;10 m depth'!$AG$209:$AG$278</c:f>
              <c:numCache>
                <c:formatCode>0.00</c:formatCode>
                <c:ptCount val="70"/>
                <c:pt idx="0">
                  <c:v>1.1000000000000001</c:v>
                </c:pt>
                <c:pt idx="1">
                  <c:v>1.5</c:v>
                </c:pt>
                <c:pt idx="2">
                  <c:v>1.2</c:v>
                </c:pt>
                <c:pt idx="3">
                  <c:v>1.8</c:v>
                </c:pt>
                <c:pt idx="4">
                  <c:v>1.1000000000000001</c:v>
                </c:pt>
                <c:pt idx="5">
                  <c:v>2.6</c:v>
                </c:pt>
                <c:pt idx="6">
                  <c:v>3.4</c:v>
                </c:pt>
                <c:pt idx="7">
                  <c:v>3.8</c:v>
                </c:pt>
                <c:pt idx="8">
                  <c:v>2.9</c:v>
                </c:pt>
                <c:pt idx="9">
                  <c:v>2</c:v>
                </c:pt>
                <c:pt idx="10">
                  <c:v>4.3</c:v>
                </c:pt>
                <c:pt idx="11">
                  <c:v>4.5999999999999996</c:v>
                </c:pt>
                <c:pt idx="12">
                  <c:v>2.6</c:v>
                </c:pt>
                <c:pt idx="13">
                  <c:v>1.1000000000000001</c:v>
                </c:pt>
                <c:pt idx="14">
                  <c:v>4.3</c:v>
                </c:pt>
                <c:pt idx="15">
                  <c:v>5</c:v>
                </c:pt>
                <c:pt idx="16">
                  <c:v>1.8</c:v>
                </c:pt>
                <c:pt idx="17">
                  <c:v>2.7</c:v>
                </c:pt>
                <c:pt idx="18">
                  <c:v>1.9</c:v>
                </c:pt>
                <c:pt idx="19">
                  <c:v>2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5.2</c:v>
                </c:pt>
                <c:pt idx="23">
                  <c:v>2.9</c:v>
                </c:pt>
                <c:pt idx="24">
                  <c:v>2.9</c:v>
                </c:pt>
                <c:pt idx="25">
                  <c:v>5.2</c:v>
                </c:pt>
                <c:pt idx="26">
                  <c:v>3</c:v>
                </c:pt>
                <c:pt idx="27">
                  <c:v>2.4</c:v>
                </c:pt>
                <c:pt idx="28">
                  <c:v>2.7</c:v>
                </c:pt>
                <c:pt idx="29">
                  <c:v>5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0.5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0.60960000000000003</c:v>
                </c:pt>
                <c:pt idx="39">
                  <c:v>0.9</c:v>
                </c:pt>
                <c:pt idx="40">
                  <c:v>0.9</c:v>
                </c:pt>
                <c:pt idx="41">
                  <c:v>1.1000000000000001</c:v>
                </c:pt>
                <c:pt idx="42">
                  <c:v>1.4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1.7</c:v>
                </c:pt>
                <c:pt idx="48">
                  <c:v>1.7</c:v>
                </c:pt>
                <c:pt idx="49">
                  <c:v>1.8</c:v>
                </c:pt>
                <c:pt idx="50">
                  <c:v>1.8</c:v>
                </c:pt>
                <c:pt idx="51">
                  <c:v>2</c:v>
                </c:pt>
                <c:pt idx="52">
                  <c:v>2.1</c:v>
                </c:pt>
                <c:pt idx="53">
                  <c:v>2.1</c:v>
                </c:pt>
                <c:pt idx="54">
                  <c:v>2.2000000000000002</c:v>
                </c:pt>
                <c:pt idx="55">
                  <c:v>2.4</c:v>
                </c:pt>
                <c:pt idx="56">
                  <c:v>2.4</c:v>
                </c:pt>
                <c:pt idx="57">
                  <c:v>2.4</c:v>
                </c:pt>
                <c:pt idx="58">
                  <c:v>2.4</c:v>
                </c:pt>
                <c:pt idx="59">
                  <c:v>2.9</c:v>
                </c:pt>
                <c:pt idx="60">
                  <c:v>2.9</c:v>
                </c:pt>
                <c:pt idx="61">
                  <c:v>3</c:v>
                </c:pt>
                <c:pt idx="62">
                  <c:v>3.2</c:v>
                </c:pt>
                <c:pt idx="63">
                  <c:v>3.4</c:v>
                </c:pt>
                <c:pt idx="64">
                  <c:v>4</c:v>
                </c:pt>
                <c:pt idx="65">
                  <c:v>4.3</c:v>
                </c:pt>
                <c:pt idx="66">
                  <c:v>4.5999999999999996</c:v>
                </c:pt>
                <c:pt idx="67">
                  <c:v>4.5999999999999996</c:v>
                </c:pt>
                <c:pt idx="68">
                  <c:v>4.9000000000000004</c:v>
                </c:pt>
                <c:pt idx="69">
                  <c:v>5</c:v>
                </c:pt>
              </c:numCache>
            </c:numRef>
          </c:xVal>
          <c:yVal>
            <c:numRef>
              <c:f>'Zsd meas vs pred &lt;10 m depth'!$AH$209:$AH$278</c:f>
              <c:numCache>
                <c:formatCode>0.00</c:formatCode>
                <c:ptCount val="70"/>
                <c:pt idx="0">
                  <c:v>1.5250010742512858</c:v>
                </c:pt>
                <c:pt idx="1">
                  <c:v>1.6182673882384955</c:v>
                </c:pt>
                <c:pt idx="2">
                  <c:v>1.0527918862528589</c:v>
                </c:pt>
                <c:pt idx="3">
                  <c:v>1.3531840696303821</c:v>
                </c:pt>
                <c:pt idx="4">
                  <c:v>1.1390382032104396</c:v>
                </c:pt>
                <c:pt idx="5">
                  <c:v>2.0198074183141834</c:v>
                </c:pt>
                <c:pt idx="6">
                  <c:v>0.87167468946976412</c:v>
                </c:pt>
                <c:pt idx="7">
                  <c:v>1.0192183965660506</c:v>
                </c:pt>
                <c:pt idx="8">
                  <c:v>1.4991590533588863</c:v>
                </c:pt>
                <c:pt idx="9">
                  <c:v>1.044567270173073</c:v>
                </c:pt>
                <c:pt idx="10">
                  <c:v>1.246079061169576</c:v>
                </c:pt>
                <c:pt idx="11">
                  <c:v>1.2622071513455866</c:v>
                </c:pt>
                <c:pt idx="12">
                  <c:v>1.1011894061826026</c:v>
                </c:pt>
                <c:pt idx="13">
                  <c:v>2.0790905970134239</c:v>
                </c:pt>
                <c:pt idx="14">
                  <c:v>2.5555511381309897</c:v>
                </c:pt>
                <c:pt idx="15">
                  <c:v>1.6820896704909154</c:v>
                </c:pt>
                <c:pt idx="16">
                  <c:v>2.8626588989659707</c:v>
                </c:pt>
                <c:pt idx="17">
                  <c:v>1.5169150044258803</c:v>
                </c:pt>
                <c:pt idx="18">
                  <c:v>1.1834524836533258</c:v>
                </c:pt>
                <c:pt idx="19">
                  <c:v>2.0953618480388436</c:v>
                </c:pt>
                <c:pt idx="20">
                  <c:v>1.9457614688043641</c:v>
                </c:pt>
                <c:pt idx="21">
                  <c:v>1.8741877596387893</c:v>
                </c:pt>
                <c:pt idx="22">
                  <c:v>5.7722279443069953</c:v>
                </c:pt>
                <c:pt idx="23">
                  <c:v>4.2273157428445591</c:v>
                </c:pt>
                <c:pt idx="24">
                  <c:v>1.9838540689109598</c:v>
                </c:pt>
                <c:pt idx="25">
                  <c:v>5.0639212288765654</c:v>
                </c:pt>
                <c:pt idx="26">
                  <c:v>3.6635877814030389</c:v>
                </c:pt>
                <c:pt idx="27">
                  <c:v>3.7445241401785778</c:v>
                </c:pt>
                <c:pt idx="28">
                  <c:v>1.5353529357692495</c:v>
                </c:pt>
                <c:pt idx="29">
                  <c:v>3.8368455893835014</c:v>
                </c:pt>
                <c:pt idx="30">
                  <c:v>1.0735429957430982</c:v>
                </c:pt>
                <c:pt idx="31">
                  <c:v>1.4165085942596487</c:v>
                </c:pt>
                <c:pt idx="32">
                  <c:v>1.4910193378357717</c:v>
                </c:pt>
                <c:pt idx="33">
                  <c:v>1.3154045290383041</c:v>
                </c:pt>
                <c:pt idx="34">
                  <c:v>1.4454581433949691</c:v>
                </c:pt>
                <c:pt idx="35">
                  <c:v>0.74151504227889475</c:v>
                </c:pt>
                <c:pt idx="36">
                  <c:v>2.0741817700752585</c:v>
                </c:pt>
                <c:pt idx="37">
                  <c:v>1.114293731044492</c:v>
                </c:pt>
                <c:pt idx="38">
                  <c:v>1.0169165023546085</c:v>
                </c:pt>
                <c:pt idx="39">
                  <c:v>0.93059231508508</c:v>
                </c:pt>
                <c:pt idx="40">
                  <c:v>1.944610256787165</c:v>
                </c:pt>
                <c:pt idx="41">
                  <c:v>1.0592603678072565</c:v>
                </c:pt>
                <c:pt idx="42">
                  <c:v>2.5821456526482613</c:v>
                </c:pt>
                <c:pt idx="43">
                  <c:v>1.5811804434780512</c:v>
                </c:pt>
                <c:pt idx="44">
                  <c:v>2.0203600886585478</c:v>
                </c:pt>
                <c:pt idx="45">
                  <c:v>1.7631487672493205</c:v>
                </c:pt>
                <c:pt idx="46">
                  <c:v>2.4815096232251808</c:v>
                </c:pt>
                <c:pt idx="47">
                  <c:v>2.8373613933391195</c:v>
                </c:pt>
                <c:pt idx="48">
                  <c:v>2.2304741670131838</c:v>
                </c:pt>
                <c:pt idx="49">
                  <c:v>2.5846869655887166</c:v>
                </c:pt>
                <c:pt idx="50">
                  <c:v>2.7514447161583298</c:v>
                </c:pt>
                <c:pt idx="51">
                  <c:v>1.7223172587303761</c:v>
                </c:pt>
                <c:pt idx="52">
                  <c:v>2.5188679414294253</c:v>
                </c:pt>
                <c:pt idx="53">
                  <c:v>2.4803273634047516</c:v>
                </c:pt>
                <c:pt idx="54">
                  <c:v>2.5389596465469073</c:v>
                </c:pt>
                <c:pt idx="55">
                  <c:v>2.4377746547547079</c:v>
                </c:pt>
                <c:pt idx="56">
                  <c:v>3.0021886121576866</c:v>
                </c:pt>
                <c:pt idx="57">
                  <c:v>2.7046417826735021</c:v>
                </c:pt>
                <c:pt idx="58">
                  <c:v>2.7113322325427922</c:v>
                </c:pt>
                <c:pt idx="59">
                  <c:v>3.1007334244405089</c:v>
                </c:pt>
                <c:pt idx="60">
                  <c:v>2.597318387359794</c:v>
                </c:pt>
                <c:pt idx="61">
                  <c:v>2.5844914515721018</c:v>
                </c:pt>
                <c:pt idx="62">
                  <c:v>3.4207587818387699</c:v>
                </c:pt>
                <c:pt idx="63">
                  <c:v>3.5021742613106621</c:v>
                </c:pt>
                <c:pt idx="64">
                  <c:v>3.306927790122876</c:v>
                </c:pt>
                <c:pt idx="65">
                  <c:v>3.7052054366877685</c:v>
                </c:pt>
                <c:pt idx="66">
                  <c:v>3.1539888919419679</c:v>
                </c:pt>
                <c:pt idx="67">
                  <c:v>3.475942021167779</c:v>
                </c:pt>
                <c:pt idx="68">
                  <c:v>3.7632700621573303</c:v>
                </c:pt>
                <c:pt idx="69">
                  <c:v>4.0514047376991531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461-4DED-9A18-613483E64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556728"/>
        <c:axId val="472557384"/>
      </c:scatterChart>
      <c:valAx>
        <c:axId val="472556728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Z</a:t>
                </a:r>
                <a:r>
                  <a:rPr lang="en-US" sz="1200" baseline="-25000">
                    <a:solidFill>
                      <a:sysClr val="windowText" lastClr="000000"/>
                    </a:solidFill>
                  </a:rPr>
                  <a:t>SD measured</a:t>
                </a:r>
                <a:r>
                  <a:rPr lang="en-US"/>
                  <a:t>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557384"/>
        <c:crosses val="autoZero"/>
        <c:crossBetween val="midCat"/>
        <c:minorUnit val="0.5"/>
      </c:valAx>
      <c:valAx>
        <c:axId val="472557384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Z</a:t>
                </a:r>
                <a:r>
                  <a:rPr lang="en-US" sz="1200" baseline="-25000">
                    <a:solidFill>
                      <a:sysClr val="windowText" lastClr="000000"/>
                    </a:solidFill>
                  </a:rPr>
                  <a:t>SD predicted</a:t>
                </a:r>
                <a:r>
                  <a:rPr lang="en-US" sz="1200">
                    <a:solidFill>
                      <a:sysClr val="windowText" lastClr="000000"/>
                    </a:solidFill>
                  </a:rPr>
                  <a:t>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556728"/>
        <c:crosses val="autoZero"/>
        <c:crossBetween val="midCat"/>
        <c:majorUnit val="2"/>
        <c:minorUnit val="0.5"/>
      </c:valAx>
      <c:spPr>
        <a:noFill/>
        <a:ln>
          <a:noFill/>
        </a:ln>
        <a:effectLst/>
      </c:spPr>
    </c:plotArea>
    <c:legend>
      <c:legendPos val="r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394633712087615"/>
          <c:y val="1.6857107977781848E-2"/>
          <c:w val="0.43930240885095867"/>
          <c:h val="0.23834157358237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689609</xdr:colOff>
      <xdr:row>3</xdr:row>
      <xdr:rowOff>99060</xdr:rowOff>
    </xdr:from>
    <xdr:to>
      <xdr:col>11</xdr:col>
      <xdr:colOff>601980</xdr:colOff>
      <xdr:row>7</xdr:row>
      <xdr:rowOff>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EB82842D-54D5-4070-AB1F-AD5458611918}"/>
            </a:ext>
          </a:extLst>
        </xdr:cNvPr>
        <xdr:cNvSpPr txBox="1"/>
      </xdr:nvSpPr>
      <xdr:spPr>
        <a:xfrm>
          <a:off x="16958309" y="822960"/>
          <a:ext cx="3143251" cy="792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Remote Sensing Reflectance</a:t>
          </a:r>
          <a:r>
            <a:rPr lang="en-US" sz="1100" baseline="0"/>
            <a:t> (</a:t>
          </a:r>
          <a:r>
            <a:rPr lang="en-US" sz="1100"/>
            <a:t>R</a:t>
          </a:r>
          <a:r>
            <a:rPr lang="en-US" sz="1100" baseline="-25000"/>
            <a:t>rs</a:t>
          </a:r>
          <a:r>
            <a:rPr lang="en-US" sz="1100" baseline="0"/>
            <a:t>) at the water surface derived </a:t>
          </a:r>
          <a:r>
            <a:rPr lang="en-US" sz="1100"/>
            <a:t> from atmospherically corrected</a:t>
          </a:r>
          <a:r>
            <a:rPr lang="en-US" sz="1100" baseline="0"/>
            <a:t> spectral data using ACOLITE software.</a:t>
          </a:r>
        </a:p>
        <a:p>
          <a:pPr algn="ctr"/>
          <a:r>
            <a:rPr lang="en-US" sz="1100" baseline="0"/>
            <a:t>Vanhellemont and Ruddick (2016)</a:t>
          </a:r>
        </a:p>
      </xdr:txBody>
    </xdr:sp>
    <xdr:clientData/>
  </xdr:twoCellAnchor>
  <xdr:twoCellAnchor>
    <xdr:from>
      <xdr:col>18</xdr:col>
      <xdr:colOff>356235</xdr:colOff>
      <xdr:row>2</xdr:row>
      <xdr:rowOff>83819</xdr:rowOff>
    </xdr:from>
    <xdr:to>
      <xdr:col>23</xdr:col>
      <xdr:colOff>769620</xdr:colOff>
      <xdr:row>4</xdr:row>
      <xdr:rowOff>144780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615ABCB-53F9-4264-B619-5191F40A1BB4}"/>
            </a:ext>
          </a:extLst>
        </xdr:cNvPr>
        <xdr:cNvSpPr txBox="1"/>
      </xdr:nvSpPr>
      <xdr:spPr>
        <a:xfrm>
          <a:off x="24092535" y="601979"/>
          <a:ext cx="3354705" cy="464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Quasi-Analytical</a:t>
          </a:r>
          <a:r>
            <a:rPr lang="en-US" sz="1200" baseline="0"/>
            <a:t> Approach (QAA_v5)</a:t>
          </a:r>
        </a:p>
        <a:p>
          <a:pPr algn="ctr"/>
          <a:r>
            <a:rPr lang="en-US" sz="1100" baseline="0"/>
            <a:t>Lee et al. (2016)</a:t>
          </a:r>
          <a:endParaRPr lang="en-US" sz="1100"/>
        </a:p>
      </xdr:txBody>
    </xdr:sp>
    <xdr:clientData/>
  </xdr:twoCellAnchor>
  <xdr:twoCellAnchor>
    <xdr:from>
      <xdr:col>44</xdr:col>
      <xdr:colOff>167640</xdr:colOff>
      <xdr:row>4</xdr:row>
      <xdr:rowOff>3810</xdr:rowOff>
    </xdr:from>
    <xdr:to>
      <xdr:col>47</xdr:col>
      <xdr:colOff>579120</xdr:colOff>
      <xdr:row>6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DBFEBA-7B48-4EB6-94FC-9E73ECAC45D7}"/>
            </a:ext>
          </a:extLst>
        </xdr:cNvPr>
        <xdr:cNvSpPr txBox="1"/>
      </xdr:nvSpPr>
      <xdr:spPr>
        <a:xfrm>
          <a:off x="37970460" y="925830"/>
          <a:ext cx="2842260" cy="659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/>
            <a:t> Light attenuation coefficients, K</a:t>
          </a:r>
          <a:r>
            <a:rPr lang="en-US" sz="1100" baseline="-25000"/>
            <a:t>d</a:t>
          </a:r>
          <a:r>
            <a:rPr lang="en-US" sz="1100" baseline="0"/>
            <a:t>, as derived from QAA absorption and backscatter</a:t>
          </a:r>
        </a:p>
        <a:p>
          <a:pPr algn="ctr"/>
          <a:r>
            <a:rPr lang="en-US" sz="1100" baseline="0"/>
            <a:t> (Lee et al., 2016).</a:t>
          </a:r>
        </a:p>
        <a:p>
          <a:endParaRPr lang="en-US" sz="1100"/>
        </a:p>
      </xdr:txBody>
    </xdr:sp>
    <xdr:clientData/>
  </xdr:twoCellAnchor>
  <xdr:twoCellAnchor>
    <xdr:from>
      <xdr:col>49</xdr:col>
      <xdr:colOff>480060</xdr:colOff>
      <xdr:row>2</xdr:row>
      <xdr:rowOff>91440</xdr:rowOff>
    </xdr:from>
    <xdr:to>
      <xdr:col>56</xdr:col>
      <xdr:colOff>487680</xdr:colOff>
      <xdr:row>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99C32D-EE81-4EC3-89D4-F8FABCFC2BEA}"/>
            </a:ext>
          </a:extLst>
        </xdr:cNvPr>
        <xdr:cNvSpPr txBox="1"/>
      </xdr:nvSpPr>
      <xdr:spPr>
        <a:xfrm>
          <a:off x="42626280" y="609600"/>
          <a:ext cx="5867400" cy="502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Secchi depth predicted from</a:t>
          </a:r>
          <a:r>
            <a:rPr lang="en-US" sz="1100" baseline="0"/>
            <a:t> </a:t>
          </a:r>
          <a:r>
            <a:rPr lang="en-US" sz="1100"/>
            <a:t>Contrast Threshold Theory and derivation of contrast threshold (C</a:t>
          </a:r>
          <a:r>
            <a:rPr lang="en-US" sz="1100" baseline="-25000"/>
            <a:t>t</a:t>
          </a:r>
          <a:r>
            <a:rPr lang="en-US" sz="1100"/>
            <a:t>)</a:t>
          </a:r>
        </a:p>
        <a:p>
          <a:pPr algn="ctr"/>
          <a:r>
            <a:rPr lang="en-US" sz="1100"/>
            <a:t> (Lee et al., 2015)</a:t>
          </a:r>
        </a:p>
      </xdr:txBody>
    </xdr:sp>
    <xdr:clientData/>
  </xdr:twoCellAnchor>
  <xdr:twoCellAnchor>
    <xdr:from>
      <xdr:col>53</xdr:col>
      <xdr:colOff>0</xdr:colOff>
      <xdr:row>6</xdr:row>
      <xdr:rowOff>38100</xdr:rowOff>
    </xdr:from>
    <xdr:to>
      <xdr:col>53</xdr:col>
      <xdr:colOff>1</xdr:colOff>
      <xdr:row>8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C4EB37D-EC98-4937-AFFC-36A3B23297F9}"/>
            </a:ext>
          </a:extLst>
        </xdr:cNvPr>
        <xdr:cNvSpPr txBox="1"/>
      </xdr:nvSpPr>
      <xdr:spPr>
        <a:xfrm>
          <a:off x="57273825" y="1581150"/>
          <a:ext cx="1028701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modified from Johnsen et</a:t>
          </a:r>
          <a:r>
            <a:rPr lang="en-US" sz="1100" baseline="0"/>
            <a:t> al, 2011; Sezan et al., 1987; </a:t>
          </a:r>
          <a:r>
            <a:rPr lang="en-US" sz="1100"/>
            <a:t>Reimann et al., 1995)</a:t>
          </a:r>
        </a:p>
      </xdr:txBody>
    </xdr:sp>
    <xdr:clientData/>
  </xdr:twoCellAnchor>
  <xdr:twoCellAnchor>
    <xdr:from>
      <xdr:col>51</xdr:col>
      <xdr:colOff>152399</xdr:colOff>
      <xdr:row>6</xdr:row>
      <xdr:rowOff>19049</xdr:rowOff>
    </xdr:from>
    <xdr:to>
      <xdr:col>52</xdr:col>
      <xdr:colOff>371475</xdr:colOff>
      <xdr:row>8</xdr:row>
      <xdr:rowOff>125730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5D9BFAB-2FF0-40B0-9761-D0F7CE3A2028}"/>
            </a:ext>
          </a:extLst>
        </xdr:cNvPr>
        <xdr:cNvSpPr txBox="1"/>
      </xdr:nvSpPr>
      <xdr:spPr>
        <a:xfrm>
          <a:off x="48775619" y="1550669"/>
          <a:ext cx="828676" cy="5791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Chapter 10 in Mobley, (1994)</a:t>
          </a:r>
        </a:p>
      </xdr:txBody>
    </xdr:sp>
    <xdr:clientData/>
  </xdr:twoCellAnchor>
  <xdr:twoCellAnchor>
    <xdr:from>
      <xdr:col>53</xdr:col>
      <xdr:colOff>9525</xdr:colOff>
      <xdr:row>6</xdr:row>
      <xdr:rowOff>38100</xdr:rowOff>
    </xdr:from>
    <xdr:to>
      <xdr:col>54</xdr:col>
      <xdr:colOff>0</xdr:colOff>
      <xdr:row>8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2900D6C-5F48-4478-A69F-D08CA575BF8E}"/>
            </a:ext>
          </a:extLst>
        </xdr:cNvPr>
        <xdr:cNvSpPr txBox="1"/>
      </xdr:nvSpPr>
      <xdr:spPr>
        <a:xfrm>
          <a:off x="59274075" y="1581150"/>
          <a:ext cx="6953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Contrast  threshold</a:t>
          </a:r>
        </a:p>
      </xdr:txBody>
    </xdr:sp>
    <xdr:clientData/>
  </xdr:twoCellAnchor>
  <xdr:twoCellAnchor>
    <xdr:from>
      <xdr:col>24</xdr:col>
      <xdr:colOff>100963</xdr:colOff>
      <xdr:row>2</xdr:row>
      <xdr:rowOff>22860</xdr:rowOff>
    </xdr:from>
    <xdr:to>
      <xdr:col>27</xdr:col>
      <xdr:colOff>144780</xdr:colOff>
      <xdr:row>5</xdr:row>
      <xdr:rowOff>45720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3E2DEDA-3932-43C6-BB5B-EB8C4CC53D35}"/>
            </a:ext>
          </a:extLst>
        </xdr:cNvPr>
        <xdr:cNvSpPr txBox="1"/>
      </xdr:nvSpPr>
      <xdr:spPr>
        <a:xfrm>
          <a:off x="23692483" y="541020"/>
          <a:ext cx="2002157" cy="632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Absorption</a:t>
          </a:r>
          <a:r>
            <a:rPr lang="en-US" sz="1100" baseline="0"/>
            <a:t> by water (a</a:t>
          </a:r>
          <a:r>
            <a:rPr lang="en-US" sz="1100" baseline="-25000"/>
            <a:t>w</a:t>
          </a:r>
          <a:r>
            <a:rPr lang="en-US" sz="1100" baseline="0"/>
            <a:t>) at 554 nm from </a:t>
          </a:r>
          <a:r>
            <a:rPr lang="en-US" sz="1100"/>
            <a:t>Pope,</a:t>
          </a:r>
          <a:r>
            <a:rPr lang="en-US" sz="1100" baseline="0"/>
            <a:t> R.M. and E.S. Fry (1997)</a:t>
          </a:r>
          <a:endParaRPr lang="en-US" sz="1100"/>
        </a:p>
      </xdr:txBody>
    </xdr:sp>
    <xdr:clientData/>
  </xdr:twoCellAnchor>
  <xdr:twoCellAnchor>
    <xdr:from>
      <xdr:col>14</xdr:col>
      <xdr:colOff>7620</xdr:colOff>
      <xdr:row>4</xdr:row>
      <xdr:rowOff>160020</xdr:rowOff>
    </xdr:from>
    <xdr:to>
      <xdr:col>17</xdr:col>
      <xdr:colOff>662940</xdr:colOff>
      <xdr:row>7</xdr:row>
      <xdr:rowOff>121920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1076971-9AF3-4FD6-B3D7-B04D24B7CF41}"/>
            </a:ext>
          </a:extLst>
        </xdr:cNvPr>
        <xdr:cNvSpPr txBox="1"/>
      </xdr:nvSpPr>
      <xdr:spPr>
        <a:xfrm>
          <a:off x="21374100" y="1082040"/>
          <a:ext cx="2339340" cy="655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Remote Sensing Reflectance just below the water</a:t>
          </a:r>
          <a:r>
            <a:rPr lang="en-US" sz="1100" baseline="0"/>
            <a:t> surface (r</a:t>
          </a:r>
          <a:r>
            <a:rPr lang="en-US" sz="1100" baseline="-25000"/>
            <a:t>rs</a:t>
          </a:r>
          <a:r>
            <a:rPr lang="en-US" sz="1100" baseline="0"/>
            <a:t>). </a:t>
          </a:r>
        </a:p>
        <a:p>
          <a:pPr algn="ctr"/>
          <a:r>
            <a:rPr lang="en-US" sz="1100" baseline="0"/>
            <a:t>Lee et al. (2016)</a:t>
          </a:r>
          <a:endParaRPr lang="en-US" sz="1100"/>
        </a:p>
      </xdr:txBody>
    </xdr:sp>
    <xdr:clientData/>
  </xdr:twoCellAnchor>
  <xdr:twoCellAnchor>
    <xdr:from>
      <xdr:col>57</xdr:col>
      <xdr:colOff>190500</xdr:colOff>
      <xdr:row>5</xdr:row>
      <xdr:rowOff>236220</xdr:rowOff>
    </xdr:from>
    <xdr:to>
      <xdr:col>69</xdr:col>
      <xdr:colOff>129540</xdr:colOff>
      <xdr:row>24</xdr:row>
      <xdr:rowOff>45720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C53DC76-9A36-4C18-B222-14F1EE83E286}"/>
            </a:ext>
          </a:extLst>
        </xdr:cNvPr>
        <xdr:cNvSpPr txBox="1"/>
      </xdr:nvSpPr>
      <xdr:spPr>
        <a:xfrm>
          <a:off x="49049940" y="1363980"/>
          <a:ext cx="7162800" cy="3878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References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Lee, Z. P., M. Darecki, K.L. Carder, C.O. Davis, D. Stramski, and W.J. Rhea. 2005. “Diffuse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attenuation coefficient of downwelling irradiance: An evaluation of remote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sensing methods”.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Journal of Geophysical Research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110, C02017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https//doi.org/10.1029/2004JC002573.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Lee, Z., S. Shang, L. Qi, J. Yan and G. Lin. 2016. “A semi-analytical scheme to estimate Secchi-      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disk depth from Landsat-8 measurements”.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Remote Sensing of Environment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177: 101-106.  https://doi.org/10.1016/j.rse.2016.02.033.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Lee, Z., S. Shang, C. Hu, K. Du, A. Weidemann, W. Hou, J. Lin, and G. Lin. 2015.” Secchi disk</a:t>
          </a: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depth: A new theory and mechanistic model for underwater visibility”.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Remote Sensing of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Environment,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169: 139-149. https//doi.org/10.1016/j.rse.2015.08.002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Pope,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R.M. and E.S. Fry 1997. Absorption spectrum (380-700 nm) of pure water. II. Integrating cavity measurements. Applied Optics, vol. 36, No. 33 20 November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Vanhellemont, Q. and K. Ruddick. 2016. “ACOLITE for Sentinel-2: Aquatic Applications of MSI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imagery.” In: ESA Special Publication SP-740. Presented at the ESA Living Planet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Symposium held in Prague, Czech Republic.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45</xdr:row>
      <xdr:rowOff>0</xdr:rowOff>
    </xdr:from>
    <xdr:to>
      <xdr:col>29</xdr:col>
      <xdr:colOff>19050</xdr:colOff>
      <xdr:row>62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5929AEB-372D-4E8C-AD91-EFF25AD67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138111</xdr:colOff>
      <xdr:row>24</xdr:row>
      <xdr:rowOff>200024</xdr:rowOff>
    </xdr:from>
    <xdr:to>
      <xdr:col>27</xdr:col>
      <xdr:colOff>9524</xdr:colOff>
      <xdr:row>43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6A56D3-6533-436C-84A6-EEA1323C34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123825</xdr:colOff>
      <xdr:row>27</xdr:row>
      <xdr:rowOff>95251</xdr:rowOff>
    </xdr:from>
    <xdr:to>
      <xdr:col>25</xdr:col>
      <xdr:colOff>638175</xdr:colOff>
      <xdr:row>40</xdr:row>
      <xdr:rowOff>190500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40DCB2A8-4D78-4D38-B72D-F3FAAB5E22B7}"/>
            </a:ext>
          </a:extLst>
        </xdr:cNvPr>
        <xdr:cNvCxnSpPr/>
      </xdr:nvCxnSpPr>
      <xdr:spPr>
        <a:xfrm flipV="1">
          <a:off x="16630650" y="5591176"/>
          <a:ext cx="3257550" cy="2695574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7</xdr:row>
      <xdr:rowOff>0</xdr:rowOff>
    </xdr:from>
    <xdr:to>
      <xdr:col>41</xdr:col>
      <xdr:colOff>542925</xdr:colOff>
      <xdr:row>22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412B350-FA43-4DED-BEB4-8D22C3AF9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/Remote%20Sensing/SSWR%20Task%204.01E-CyAN/Vermont_Lake%20Chaplain/Lake%20Champlain%20Landsat%208%20images%202014-2015/4%20june%202014/4%20June%202014%20L8SRF%20bands%201_6%20SWIR%20+R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_measurements_bands 1_ "/>
    </sheetNames>
    <sheetDataSet>
      <sheetData sheetId="0">
        <row r="18">
          <cell r="AZ18">
            <v>6.7621920490427865E-3</v>
          </cell>
          <cell r="BA18">
            <v>7.5490661673803675E-3</v>
          </cell>
          <cell r="BB18">
            <v>8.9541065480084527E-3</v>
          </cell>
          <cell r="BC18">
            <v>7.1405964798324532E-3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GJ910"/>
  <sheetViews>
    <sheetView tabSelected="1" topLeftCell="A257" zoomScaleNormal="100" workbookViewId="0">
      <selection activeCell="BB10" sqref="BB10"/>
    </sheetView>
  </sheetViews>
  <sheetFormatPr defaultColWidth="7.8984375" defaultRowHeight="16.2"/>
  <cols>
    <col min="1" max="1" width="22.19921875" style="3" bestFit="1" customWidth="1"/>
    <col min="2" max="2" width="19" style="19" customWidth="1"/>
    <col min="3" max="3" width="21.19921875" style="19" bestFit="1" customWidth="1"/>
    <col min="4" max="4" width="48.19921875" style="134" customWidth="1"/>
    <col min="5" max="5" width="8.8984375" style="46" bestFit="1" customWidth="1"/>
    <col min="6" max="6" width="9.8984375" style="43" bestFit="1" customWidth="1"/>
    <col min="7" max="7" width="20.09765625" bestFit="1" customWidth="1"/>
    <col min="8" max="8" width="13.5" style="75" customWidth="1"/>
    <col min="9" max="9" width="16.09765625" style="19" bestFit="1" customWidth="1"/>
    <col min="10" max="10" width="17.19921875" style="19" bestFit="1" customWidth="1"/>
    <col min="11" max="11" width="9.09765625" style="49" customWidth="1"/>
    <col min="12" max="12" width="8.69921875" style="9" bestFit="1" customWidth="1"/>
    <col min="13" max="14" width="7.8984375" bestFit="1" customWidth="1"/>
    <col min="15" max="15" width="7" style="9" bestFit="1" customWidth="1"/>
    <col min="16" max="16" width="7" style="9" customWidth="1"/>
    <col min="17" max="17" width="8.09765625" style="9" customWidth="1"/>
    <col min="18" max="18" width="9" style="9" customWidth="1"/>
    <col min="19" max="20" width="7.8984375" style="9" bestFit="1" customWidth="1"/>
    <col min="21" max="21" width="7" style="9" bestFit="1" customWidth="1"/>
    <col min="22" max="23" width="7.8984375" style="9" bestFit="1" customWidth="1"/>
    <col min="24" max="24" width="10" customWidth="1"/>
    <col min="25" max="25" width="9.69921875" customWidth="1"/>
    <col min="26" max="26" width="8.09765625" customWidth="1"/>
    <col min="27" max="27" width="7.8984375" customWidth="1"/>
    <col min="28" max="28" width="13.09765625" bestFit="1" customWidth="1"/>
    <col min="29" max="29" width="10" style="6" customWidth="1"/>
    <col min="30" max="30" width="15.09765625" style="9" bestFit="1" customWidth="1"/>
    <col min="31" max="31" width="11.69921875" style="9" bestFit="1" customWidth="1"/>
    <col min="32" max="32" width="7.8984375" style="9" customWidth="1"/>
    <col min="33" max="33" width="8.69921875" style="9" customWidth="1"/>
    <col min="34" max="34" width="7.8984375" style="9" customWidth="1"/>
    <col min="35" max="35" width="8.69921875" style="9" customWidth="1"/>
    <col min="36" max="38" width="7.8984375" style="9" bestFit="1" customWidth="1"/>
    <col min="39" max="39" width="11.69921875" style="9" bestFit="1" customWidth="1"/>
    <col min="40" max="40" width="7" style="9" bestFit="1" customWidth="1"/>
    <col min="41" max="41" width="7.8984375" style="9" bestFit="1" customWidth="1"/>
    <col min="42" max="42" width="7.8984375" style="9"/>
    <col min="43" max="43" width="12" style="9" bestFit="1" customWidth="1"/>
    <col min="44" max="44" width="7.5" style="9" customWidth="1"/>
    <col min="45" max="46" width="12" style="9" bestFit="1" customWidth="1"/>
    <col min="47" max="47" width="7.8984375" style="9"/>
    <col min="48" max="48" width="13.09765625" style="9" bestFit="1" customWidth="1"/>
    <col min="49" max="49" width="12" style="163" bestFit="1" customWidth="1"/>
    <col min="50" max="50" width="11.59765625" customWidth="1"/>
    <col min="51" max="51" width="10.8984375" customWidth="1"/>
    <col min="52" max="53" width="8" customWidth="1"/>
    <col min="54" max="54" width="9.19921875" customWidth="1"/>
    <col min="55" max="55" width="9.8984375" bestFit="1" customWidth="1"/>
    <col min="56" max="56" width="19.296875" style="9" customWidth="1"/>
    <col min="57" max="57" width="11.19921875" style="3" bestFit="1" customWidth="1"/>
  </cols>
  <sheetData>
    <row r="1" spans="1:57" s="3" customFormat="1" ht="20.399999999999999">
      <c r="B1" s="19"/>
      <c r="C1" s="19"/>
      <c r="D1" s="117"/>
      <c r="F1" s="19"/>
      <c r="G1" s="19"/>
      <c r="H1" s="143"/>
      <c r="I1" s="55"/>
      <c r="J1" s="56"/>
      <c r="K1" s="89"/>
      <c r="L1" s="56"/>
      <c r="O1" s="36"/>
      <c r="P1" s="36"/>
      <c r="Q1" s="36"/>
      <c r="R1" s="36"/>
      <c r="S1" s="36"/>
      <c r="T1" s="36"/>
      <c r="U1" s="36"/>
      <c r="V1" s="36"/>
      <c r="W1" s="36"/>
      <c r="X1" s="29"/>
      <c r="Y1" s="56"/>
      <c r="Z1" s="56"/>
      <c r="AA1" s="141"/>
      <c r="AB1" s="56"/>
      <c r="AC1" s="29"/>
      <c r="AD1" s="36"/>
      <c r="AE1" s="36"/>
      <c r="AF1" s="36"/>
      <c r="AG1" s="36"/>
      <c r="AH1" s="36"/>
      <c r="AI1" s="36"/>
      <c r="AJ1" s="167"/>
      <c r="AK1" s="36"/>
      <c r="AL1" s="36"/>
      <c r="AM1" s="36"/>
      <c r="AN1" s="36"/>
      <c r="AO1" s="56"/>
      <c r="AP1" s="56"/>
      <c r="AQ1" s="56"/>
      <c r="AS1" s="56"/>
      <c r="AT1" s="56"/>
      <c r="AU1" s="56"/>
      <c r="AV1" s="56"/>
      <c r="AW1" s="75"/>
      <c r="BD1" s="56"/>
      <c r="BE1" s="19"/>
    </row>
    <row r="2" spans="1:57" s="3" customFormat="1" ht="20.399999999999999">
      <c r="B2" s="19"/>
      <c r="C2" s="19"/>
      <c r="D2" s="117"/>
      <c r="F2" s="19"/>
      <c r="G2" s="19"/>
      <c r="H2" s="143"/>
      <c r="I2" s="55"/>
      <c r="J2" s="142"/>
      <c r="K2" s="89"/>
      <c r="L2" s="56"/>
      <c r="O2" s="36"/>
      <c r="P2" s="36"/>
      <c r="Q2" s="36"/>
      <c r="R2" s="36"/>
      <c r="S2" s="36"/>
      <c r="T2" s="36"/>
      <c r="U2" s="36"/>
      <c r="V2" s="36"/>
      <c r="W2" s="36"/>
      <c r="X2" s="29"/>
      <c r="Y2" s="29"/>
      <c r="Z2" s="90"/>
      <c r="AA2" s="29"/>
      <c r="AB2" s="29"/>
      <c r="AC2" s="29"/>
      <c r="AD2" s="36"/>
      <c r="AE2" s="36"/>
      <c r="AF2" s="36"/>
      <c r="AG2" s="56"/>
      <c r="AH2" s="36"/>
      <c r="AI2" s="36"/>
      <c r="AJ2" s="168"/>
      <c r="AK2" s="36"/>
      <c r="AL2" s="36"/>
      <c r="AM2" s="36"/>
      <c r="AN2" s="36"/>
      <c r="AO2" s="56"/>
      <c r="AP2" s="56"/>
      <c r="AQ2" s="56"/>
      <c r="AS2" s="56"/>
      <c r="AT2" s="56"/>
      <c r="AU2" s="56"/>
      <c r="AV2" s="56"/>
      <c r="AW2" s="75"/>
      <c r="BD2" s="56"/>
      <c r="BE2" s="19"/>
    </row>
    <row r="3" spans="1:57" s="3" customFormat="1">
      <c r="B3" s="19"/>
      <c r="C3" s="19"/>
      <c r="D3" s="117"/>
      <c r="H3" s="75"/>
      <c r="I3" s="55"/>
      <c r="J3" s="56"/>
      <c r="K3" s="54"/>
      <c r="L3" s="57"/>
      <c r="O3" s="36"/>
      <c r="P3" s="36"/>
      <c r="Q3" s="36"/>
      <c r="R3" s="36"/>
      <c r="S3" s="56"/>
      <c r="T3" s="56"/>
      <c r="U3" s="56"/>
      <c r="V3" s="56"/>
      <c r="W3" s="56"/>
      <c r="X3" s="29"/>
      <c r="Y3" s="5"/>
      <c r="Z3" s="10"/>
      <c r="AA3" s="5"/>
      <c r="AB3" s="5"/>
      <c r="AC3" s="29"/>
      <c r="AD3" s="36"/>
      <c r="AE3" s="36"/>
      <c r="AF3" s="36"/>
      <c r="AG3" s="56"/>
      <c r="AH3" s="56"/>
      <c r="AI3" s="56"/>
      <c r="AJ3" s="56"/>
      <c r="AK3" s="56"/>
      <c r="AL3" s="56"/>
      <c r="AM3" s="36"/>
      <c r="AN3" s="56"/>
      <c r="AO3" s="56"/>
      <c r="AP3" s="56"/>
      <c r="AQ3" s="56"/>
      <c r="AS3" s="56"/>
      <c r="AT3" s="56"/>
      <c r="AU3" s="56"/>
      <c r="AV3" s="56"/>
      <c r="AW3" s="75"/>
      <c r="BD3" s="56"/>
      <c r="BE3" s="19"/>
    </row>
    <row r="4" spans="1:57" s="3" customFormat="1" ht="15.6">
      <c r="B4" s="19"/>
      <c r="C4" s="19"/>
      <c r="D4" s="117"/>
      <c r="F4" s="19"/>
      <c r="G4" s="19"/>
      <c r="H4" s="143"/>
      <c r="I4" s="55"/>
      <c r="J4" s="56"/>
      <c r="K4" s="56"/>
      <c r="L4" s="56"/>
      <c r="O4" s="36"/>
      <c r="P4" s="36"/>
      <c r="Q4" s="36"/>
      <c r="R4" s="36"/>
      <c r="S4" s="56"/>
      <c r="T4" s="56"/>
      <c r="U4" s="56"/>
      <c r="V4" s="56"/>
      <c r="W4" s="56"/>
      <c r="X4" s="29"/>
      <c r="AD4" s="36"/>
      <c r="AE4" s="36"/>
      <c r="AF4" s="36"/>
      <c r="AG4" s="56"/>
      <c r="AH4" s="56"/>
      <c r="AI4" s="56"/>
      <c r="AJ4" s="56"/>
      <c r="AK4" s="56"/>
      <c r="AL4" s="56"/>
      <c r="AM4" s="36"/>
      <c r="AN4" s="56"/>
      <c r="AO4" s="56"/>
      <c r="AP4" s="56"/>
      <c r="AQ4" s="56"/>
      <c r="AS4" s="56"/>
      <c r="AT4" s="56"/>
      <c r="AU4" s="56"/>
      <c r="AV4" s="56"/>
      <c r="AW4" s="143" t="s">
        <v>3</v>
      </c>
      <c r="BD4" s="56"/>
      <c r="BE4" s="19"/>
    </row>
    <row r="5" spans="1:57" s="3" customFormat="1">
      <c r="B5" s="19"/>
      <c r="C5" s="19"/>
      <c r="D5" s="117"/>
      <c r="F5" s="19"/>
      <c r="G5" s="19"/>
      <c r="H5" s="143"/>
      <c r="I5" s="55"/>
      <c r="J5" s="56"/>
      <c r="K5" s="56"/>
      <c r="L5" s="56"/>
      <c r="N5" s="59"/>
      <c r="O5" s="170"/>
      <c r="P5" s="170"/>
      <c r="Q5" s="170"/>
      <c r="R5" s="56"/>
      <c r="X5" s="29"/>
      <c r="Y5" s="156"/>
      <c r="Z5" s="28"/>
      <c r="AC5" s="91"/>
      <c r="AD5" s="36"/>
      <c r="AE5" s="110"/>
      <c r="AF5" s="36"/>
      <c r="AG5" s="36"/>
      <c r="AH5" s="36"/>
      <c r="AI5" s="36"/>
      <c r="AJ5" s="36"/>
      <c r="AK5" s="36"/>
      <c r="AL5" s="36"/>
      <c r="AM5" s="36"/>
      <c r="AN5" s="56"/>
      <c r="AO5" s="56"/>
      <c r="AP5" s="56"/>
      <c r="AQ5" s="56"/>
      <c r="AS5" s="56"/>
      <c r="AT5" s="56"/>
      <c r="AU5" s="56"/>
      <c r="AV5" s="57"/>
      <c r="AW5" s="75"/>
      <c r="BB5" s="60"/>
      <c r="BC5" s="60"/>
    </row>
    <row r="6" spans="1:57" s="3" customFormat="1" ht="19.2">
      <c r="B6" s="19"/>
      <c r="C6" s="19"/>
      <c r="D6" s="117"/>
      <c r="F6" s="19"/>
      <c r="G6" s="19"/>
      <c r="H6" s="143"/>
      <c r="I6" s="55"/>
      <c r="J6" s="56"/>
      <c r="K6" s="104"/>
      <c r="L6" s="56"/>
      <c r="N6" s="58"/>
      <c r="O6" s="170"/>
      <c r="P6" s="170"/>
      <c r="Q6" s="170"/>
      <c r="R6" s="9"/>
      <c r="S6" s="36" t="s">
        <v>1</v>
      </c>
      <c r="T6" s="36">
        <v>8.9499999999999996E-2</v>
      </c>
      <c r="U6" s="36">
        <v>8.9499999999999996E-2</v>
      </c>
      <c r="V6" s="36">
        <v>8.9499999999999996E-2</v>
      </c>
      <c r="W6" s="36">
        <v>8.9499999999999996E-2</v>
      </c>
      <c r="X6" s="29"/>
      <c r="Y6" s="152" t="s">
        <v>165</v>
      </c>
      <c r="Z6" s="153">
        <v>5.96E-2</v>
      </c>
      <c r="AA6" s="154" t="s">
        <v>164</v>
      </c>
      <c r="AB6" s="155">
        <f>0.0038*(400/554)^4.3</f>
        <v>9.3659011753225883E-4</v>
      </c>
      <c r="AD6" s="56"/>
      <c r="AE6" s="56"/>
      <c r="AF6" s="56"/>
      <c r="AG6" s="110" t="s">
        <v>3</v>
      </c>
      <c r="AH6" s="169"/>
      <c r="AI6" s="157">
        <v>443</v>
      </c>
      <c r="AJ6" s="157">
        <v>481</v>
      </c>
      <c r="AK6" s="157">
        <v>554</v>
      </c>
      <c r="AL6" s="157">
        <v>656</v>
      </c>
      <c r="AM6" s="56"/>
      <c r="AN6" s="56"/>
      <c r="AO6" s="56"/>
      <c r="AP6" s="56"/>
      <c r="AQ6" s="56"/>
      <c r="AW6" s="75"/>
      <c r="AX6" s="159" t="s">
        <v>90</v>
      </c>
      <c r="AY6" s="159" t="s">
        <v>171</v>
      </c>
      <c r="AZ6" s="159" t="s">
        <v>350</v>
      </c>
      <c r="BA6" s="159" t="s">
        <v>136</v>
      </c>
      <c r="BB6" s="159" t="s">
        <v>137</v>
      </c>
      <c r="BC6" s="159" t="s">
        <v>138</v>
      </c>
    </row>
    <row r="7" spans="1:57" s="3" customFormat="1" ht="19.2">
      <c r="B7" s="19"/>
      <c r="C7" s="19"/>
      <c r="D7" s="117"/>
      <c r="F7" s="19"/>
      <c r="G7" s="19"/>
      <c r="H7" s="143"/>
      <c r="I7" s="84" t="s">
        <v>3</v>
      </c>
      <c r="J7" s="150" t="s">
        <v>3</v>
      </c>
      <c r="K7" s="150"/>
      <c r="L7" s="150"/>
      <c r="O7" s="36"/>
      <c r="P7" s="36"/>
      <c r="Q7" s="36"/>
      <c r="R7" s="36"/>
      <c r="S7" s="36" t="s">
        <v>2</v>
      </c>
      <c r="T7" s="36">
        <v>0.125</v>
      </c>
      <c r="U7" s="36">
        <v>0.125</v>
      </c>
      <c r="V7" s="36">
        <v>0.125</v>
      </c>
      <c r="W7" s="36">
        <v>0.125</v>
      </c>
      <c r="X7" s="29"/>
      <c r="Y7" s="29"/>
      <c r="Z7" s="28"/>
      <c r="AA7" s="29"/>
      <c r="AB7" s="29"/>
      <c r="AC7" s="91"/>
      <c r="AD7" s="56"/>
      <c r="AE7" s="56"/>
      <c r="AF7" s="56"/>
      <c r="AG7" s="91"/>
      <c r="AH7" s="36" t="s">
        <v>170</v>
      </c>
      <c r="AI7" s="106">
        <f>0.0038*(400/AI9)^4.3</f>
        <v>2.4496584534967167E-3</v>
      </c>
      <c r="AJ7" s="106">
        <f>0.0038*(400/AJ9)^4.3</f>
        <v>1.7042735147532522E-3</v>
      </c>
      <c r="AK7" s="106">
        <f>0.0038*(400/AK9)^4.3</f>
        <v>9.3659011753225883E-4</v>
      </c>
      <c r="AL7" s="105">
        <f>0.0038*(400/AL9)^4.3</f>
        <v>4.5583111772396531E-4</v>
      </c>
      <c r="AM7" s="56"/>
      <c r="AN7" s="56"/>
      <c r="AO7" s="56"/>
      <c r="AP7" s="56"/>
      <c r="AQ7" s="56"/>
      <c r="AW7" s="75"/>
      <c r="BD7" s="56" t="s">
        <v>374</v>
      </c>
      <c r="BE7" s="166" t="s">
        <v>373</v>
      </c>
    </row>
    <row r="8" spans="1:57" s="3" customFormat="1" ht="21">
      <c r="A8" s="161" t="s">
        <v>83</v>
      </c>
      <c r="B8" s="162">
        <f>COUNTA(B10:B283)</f>
        <v>274</v>
      </c>
      <c r="C8" s="19"/>
      <c r="D8" s="60"/>
      <c r="F8" s="19"/>
      <c r="G8" s="19"/>
      <c r="H8" s="143"/>
      <c r="I8" s="140">
        <v>443</v>
      </c>
      <c r="J8" s="140">
        <v>482</v>
      </c>
      <c r="K8" s="140">
        <v>554</v>
      </c>
      <c r="L8" s="140">
        <v>655</v>
      </c>
      <c r="N8" s="65"/>
      <c r="S8" s="36"/>
      <c r="T8" s="36" t="s">
        <v>0</v>
      </c>
      <c r="U8" s="36" t="s">
        <v>0</v>
      </c>
      <c r="V8" s="36" t="s">
        <v>0</v>
      </c>
      <c r="W8" s="36" t="s">
        <v>0</v>
      </c>
      <c r="X8" s="29"/>
      <c r="Y8" s="58" t="s">
        <v>8</v>
      </c>
      <c r="Z8" s="28" t="s">
        <v>139</v>
      </c>
      <c r="AA8" s="29"/>
      <c r="AB8" s="29" t="s">
        <v>163</v>
      </c>
      <c r="AC8" s="29"/>
      <c r="AD8" s="36"/>
      <c r="AE8" s="36"/>
      <c r="AF8" s="61" t="s">
        <v>5</v>
      </c>
      <c r="AG8" s="36"/>
      <c r="AH8" s="36"/>
      <c r="AI8" s="106"/>
      <c r="AJ8" s="158" t="s">
        <v>6</v>
      </c>
      <c r="AK8" s="56" t="s">
        <v>7</v>
      </c>
      <c r="AL8" s="36"/>
      <c r="AM8" s="36"/>
      <c r="AN8" s="36"/>
      <c r="AO8" s="158" t="s">
        <v>9</v>
      </c>
      <c r="AP8" s="56" t="s">
        <v>7</v>
      </c>
      <c r="AQ8" s="106"/>
      <c r="AR8" s="62"/>
      <c r="AS8" s="36"/>
      <c r="AT8" s="63" t="s">
        <v>12</v>
      </c>
      <c r="AU8" s="56" t="s">
        <v>7</v>
      </c>
      <c r="AV8" s="36"/>
      <c r="AW8" s="75"/>
      <c r="AY8"/>
      <c r="AZ8"/>
      <c r="BA8"/>
      <c r="BB8"/>
      <c r="BC8"/>
      <c r="BD8" s="19" t="s">
        <v>372</v>
      </c>
      <c r="BE8" s="166" t="s">
        <v>10</v>
      </c>
    </row>
    <row r="9" spans="1:57" ht="18">
      <c r="A9" s="56" t="s">
        <v>58</v>
      </c>
      <c r="B9" s="19" t="s">
        <v>370</v>
      </c>
      <c r="C9" s="19" t="s">
        <v>371</v>
      </c>
      <c r="D9" s="116" t="s">
        <v>366</v>
      </c>
      <c r="E9" s="19" t="s">
        <v>367</v>
      </c>
      <c r="F9" s="19" t="s">
        <v>368</v>
      </c>
      <c r="G9" s="50" t="s">
        <v>369</v>
      </c>
      <c r="H9" s="144"/>
      <c r="I9" s="151"/>
      <c r="J9" s="151"/>
      <c r="K9" s="151"/>
      <c r="L9" s="151"/>
      <c r="M9" s="4"/>
      <c r="N9" s="5"/>
      <c r="O9" s="140">
        <v>443</v>
      </c>
      <c r="P9" s="140">
        <v>482</v>
      </c>
      <c r="Q9" s="140">
        <v>554</v>
      </c>
      <c r="R9" s="140">
        <v>655</v>
      </c>
      <c r="S9" s="140"/>
      <c r="T9" s="140">
        <v>443</v>
      </c>
      <c r="U9" s="140">
        <v>482</v>
      </c>
      <c r="V9" s="140">
        <v>554</v>
      </c>
      <c r="W9" s="140">
        <v>655</v>
      </c>
      <c r="Y9" s="81" t="s">
        <v>375</v>
      </c>
      <c r="Z9" s="92"/>
      <c r="AB9" s="14"/>
      <c r="AC9" s="61" t="s">
        <v>4</v>
      </c>
      <c r="AD9" s="140">
        <v>443</v>
      </c>
      <c r="AE9" s="140">
        <v>482</v>
      </c>
      <c r="AF9" s="140">
        <v>554</v>
      </c>
      <c r="AG9" s="140">
        <v>655</v>
      </c>
      <c r="AH9" s="36"/>
      <c r="AI9" s="140">
        <v>443</v>
      </c>
      <c r="AJ9" s="140">
        <v>482</v>
      </c>
      <c r="AK9" s="140">
        <v>554</v>
      </c>
      <c r="AL9" s="140">
        <v>655</v>
      </c>
      <c r="AM9" s="36"/>
      <c r="AN9" s="140">
        <v>443</v>
      </c>
      <c r="AO9" s="140">
        <v>482</v>
      </c>
      <c r="AP9" s="140">
        <v>554</v>
      </c>
      <c r="AQ9" s="140">
        <v>655</v>
      </c>
      <c r="AR9" s="65"/>
      <c r="AS9" s="140">
        <v>443</v>
      </c>
      <c r="AT9" s="140">
        <v>482</v>
      </c>
      <c r="AU9" s="140">
        <v>554</v>
      </c>
      <c r="AV9" s="140">
        <v>655</v>
      </c>
      <c r="AW9" s="75"/>
      <c r="BB9" s="113"/>
      <c r="BD9" s="160" t="s">
        <v>11</v>
      </c>
      <c r="BE9" s="17" t="s">
        <v>82</v>
      </c>
    </row>
    <row r="10" spans="1:57">
      <c r="A10" s="3" t="s">
        <v>64</v>
      </c>
      <c r="B10" s="19">
        <v>66.658130150000005</v>
      </c>
      <c r="C10" s="19">
        <f t="shared" ref="C10:C41" si="0">90-B10</f>
        <v>23.341869849999995</v>
      </c>
      <c r="D10" s="119" t="s">
        <v>51</v>
      </c>
      <c r="E10" s="19">
        <v>32.908583299999997</v>
      </c>
      <c r="F10" s="19">
        <v>-95.967766699999999</v>
      </c>
      <c r="G10" s="51">
        <v>42199</v>
      </c>
      <c r="H10" s="144"/>
      <c r="I10" s="19">
        <v>3.2239670391431302E-2</v>
      </c>
      <c r="J10" s="19">
        <v>3.5159994060245101E-2</v>
      </c>
      <c r="K10" s="19">
        <v>4.4327160388580499E-2</v>
      </c>
      <c r="L10" s="19">
        <v>6.4035756875339703E-2</v>
      </c>
      <c r="M10" s="7"/>
      <c r="N10" s="3"/>
      <c r="O10" s="11">
        <f t="shared" ref="O10:O73" si="1">I10/(0.52+1.7*I10)</f>
        <v>5.6087775082028175E-2</v>
      </c>
      <c r="P10" s="11">
        <f t="shared" ref="P10:P73" si="2">J10/(0.52+1.7*J10)</f>
        <v>6.0644520039960868E-2</v>
      </c>
      <c r="Q10" s="11">
        <f t="shared" ref="Q10:Q73" si="3">K10/(0.52+1.7*K10)</f>
        <v>7.4454859837073464E-2</v>
      </c>
      <c r="R10" s="11">
        <f t="shared" ref="R10:R73" si="4">L10/(0.52+1.7*L10)</f>
        <v>0.10182819191603086</v>
      </c>
      <c r="S10" s="56"/>
      <c r="T10" s="170">
        <f t="shared" ref="T10:T73" si="5">(-T$6+(T$6^2+4*T$7*O10)^0.5)/(2*T$7)</f>
        <v>0.40151708384750995</v>
      </c>
      <c r="U10" s="170">
        <f t="shared" ref="U10:U73" si="6">(-U$6+(U$6^2+4*U$7*P10)^0.5)/(2*U$7)</f>
        <v>0.42514759804246793</v>
      </c>
      <c r="V10" s="170">
        <f t="shared" ref="V10:V73" si="7">(-V$6+(V$6^2+4*V$7*Q10)^0.5)/(2*V$7)</f>
        <v>0.49276605403400286</v>
      </c>
      <c r="W10" s="170">
        <f t="shared" ref="W10:W73" si="8">(-W$6+(W$6^2+4*W$7*R10)^0.5)/(2*W$7)</f>
        <v>0.61297349877751395</v>
      </c>
      <c r="X10" s="29"/>
      <c r="Y10" s="11">
        <f>LOG((O10+P10)/(Q10+5*(R10/P10*R10)))</f>
        <v>-0.90098980366665438</v>
      </c>
      <c r="Z10" s="11">
        <f>$Z$6+10^(-1.146-1.366*Y10-0.469*Y10^2)</f>
        <v>0.56545496859753397</v>
      </c>
      <c r="AA10" s="5"/>
      <c r="AB10" s="11">
        <f t="shared" ref="AB10:AB73" si="9">(V10*Z10/(1-V10))-AB$6</f>
        <v>0.54838984165169813</v>
      </c>
      <c r="AC10" s="7">
        <f t="shared" ref="AC10:AC73" si="10">2*(1-1.2*EXP(-0.9*O10/Q10))</f>
        <v>0.78166215738543721</v>
      </c>
      <c r="AD10" s="11">
        <f t="shared" ref="AD10:AD73" si="11">$AB10*(554/$AD$9)^$AC10</f>
        <v>0.65312080285078733</v>
      </c>
      <c r="AE10" s="11">
        <f t="shared" ref="AE10:AE73" si="12">$AB10*(554/$AE$9)^$AC10</f>
        <v>0.61143574816951618</v>
      </c>
      <c r="AF10" s="11">
        <f t="shared" ref="AF10:AF73" si="13">$AB10*(554/$AF$9)^$AC10</f>
        <v>0.54838984165169813</v>
      </c>
      <c r="AG10" s="11">
        <f t="shared" ref="AG10:AG73" si="14">$AB10*(554/$AG$9)^$AC10</f>
        <v>0.4811028311172173</v>
      </c>
      <c r="AH10" s="170"/>
      <c r="AI10" s="11">
        <f t="shared" ref="AI10:AI73" si="15">((1-T10)*(AI$7+AD10))/T10</f>
        <v>0.97716320726673933</v>
      </c>
      <c r="AJ10" s="11">
        <f t="shared" ref="AJ10:AJ73" si="16">((1-U10)*(AJ$7+AE10))/U10</f>
        <v>0.82904152775264628</v>
      </c>
      <c r="AK10" s="11">
        <f t="shared" ref="AK10:AK73" si="17">((1-V10)*(AK$7+AF10))/V10</f>
        <v>0.56545496859753397</v>
      </c>
      <c r="AL10" s="11">
        <f t="shared" ref="AL10:AL73" si="18">((1-W10)*(AL$7+AG10))/W10</f>
        <v>0.30405223806554421</v>
      </c>
      <c r="AM10" s="56"/>
      <c r="AN10" s="11">
        <f t="shared" ref="AN10:AN73" si="19">$AI$7+AD10</f>
        <v>0.65557046130428409</v>
      </c>
      <c r="AO10" s="11">
        <f t="shared" ref="AO10:AO73" si="20">$AJ$7+AE10</f>
        <v>0.6131400216842694</v>
      </c>
      <c r="AP10" s="11">
        <f t="shared" ref="AP10:AP73" si="21">$AK$7+AF10</f>
        <v>0.54932643176923035</v>
      </c>
      <c r="AQ10" s="11">
        <f t="shared" ref="AQ10:AQ73" si="22">$AL$7+AG10</f>
        <v>0.48155866223494126</v>
      </c>
      <c r="AR10" s="3"/>
      <c r="AS10" s="11">
        <f t="shared" ref="AS10:AS73" si="23">(1+0.005*$C10)*AI10+(1-0.265*$AI$7/AN10)*4.26*(1-0.52*EXP(-10.8*AI10))*AN10</f>
        <v>3.881134161573216</v>
      </c>
      <c r="AT10" s="11">
        <f t="shared" ref="AT10:AT73" si="24">(1+0.005*$C$10)*AJ10+(1-0.265*$AJ$7/AO10)*4.26*(1-0.52*EXP(-10.8*AJ10))*AO10</f>
        <v>3.5356755214116342</v>
      </c>
      <c r="AU10" s="11">
        <f t="shared" ref="AU10:AU73" si="25">(1+0.005*$C$10)*$AK10+(1-0.265*$AK$7/$AP10)*4.26*(1-0.52*EXP(-10.8*$AK10))*$AP10</f>
        <v>2.9678128878463044</v>
      </c>
      <c r="AV10" s="11">
        <f t="shared" ref="AV10:AV73" si="26">(1+0.005*$C$10)*AL10+(1-0.265*$AL$7/AQ10)*4.26*(1-0.52*EXP(-10.8*AL10))*AQ10</f>
        <v>2.3504842347931998</v>
      </c>
      <c r="AW10" s="75"/>
      <c r="AX10" s="8">
        <f t="shared" ref="AX10:AX73" si="27">MIN(AS10:AV10)</f>
        <v>2.3504842347931998</v>
      </c>
      <c r="AY10" s="24">
        <f t="shared" ref="AY10:AY73" si="28">1/(2.5*AX10)</f>
        <v>0.17017769959014117</v>
      </c>
      <c r="AZ10" s="8">
        <f t="shared" ref="AZ10:AZ73" si="29">K10*1.34^2/(0.98*0.96)</f>
        <v>8.4602305690619856E-2</v>
      </c>
      <c r="BA10" s="16">
        <f t="shared" ref="BA10:BA73" si="30">K10/AZ10</f>
        <v>0.52394742704388497</v>
      </c>
      <c r="BB10" s="8">
        <f t="shared" ref="BB10:BB73" si="31">(AX10-AP10+AK10)/(AP10+AK10)</f>
        <v>2.1229388746913833</v>
      </c>
      <c r="BC10" s="8">
        <f>0.27</f>
        <v>0.27</v>
      </c>
      <c r="BD10" s="18">
        <f t="shared" ref="BD10:BD73" si="32">AY10*ABS(LN(BA10*((BC10-K10))/(BB10)))</f>
        <v>0.49144499132987141</v>
      </c>
      <c r="BE10" s="17">
        <v>0.76</v>
      </c>
    </row>
    <row r="11" spans="1:57">
      <c r="A11" s="3" t="s">
        <v>64</v>
      </c>
      <c r="B11" s="19">
        <v>66.658130150000005</v>
      </c>
      <c r="C11" s="19">
        <f t="shared" si="0"/>
        <v>23.341869849999995</v>
      </c>
      <c r="D11" s="119" t="s">
        <v>41</v>
      </c>
      <c r="E11" s="19">
        <v>32.886000000000003</v>
      </c>
      <c r="F11" s="19">
        <v>-96.004499999999993</v>
      </c>
      <c r="G11" s="50">
        <v>42199</v>
      </c>
      <c r="H11" s="144"/>
      <c r="I11" s="8">
        <v>5.26050506442996E-3</v>
      </c>
      <c r="J11" s="8">
        <v>5.4577530124805297E-3</v>
      </c>
      <c r="K11" s="8">
        <v>6.8030947424011596E-3</v>
      </c>
      <c r="L11" s="8">
        <v>1.04787474722896E-2</v>
      </c>
      <c r="M11" s="6"/>
      <c r="O11" s="11">
        <f t="shared" si="1"/>
        <v>9.9453182490422832E-3</v>
      </c>
      <c r="P11" s="11">
        <f t="shared" si="2"/>
        <v>1.0311690935814844E-2</v>
      </c>
      <c r="Q11" s="11">
        <f t="shared" si="3"/>
        <v>1.2798230510414449E-2</v>
      </c>
      <c r="R11" s="11">
        <f t="shared" si="4"/>
        <v>1.948396656001912E-2</v>
      </c>
      <c r="T11" s="170">
        <f t="shared" si="5"/>
        <v>9.777027765348878E-2</v>
      </c>
      <c r="U11" s="170">
        <f t="shared" si="6"/>
        <v>0.10097443010097934</v>
      </c>
      <c r="V11" s="170">
        <f t="shared" si="7"/>
        <v>0.12215606221656267</v>
      </c>
      <c r="W11" s="170">
        <f t="shared" si="8"/>
        <v>0.17495002812660865</v>
      </c>
      <c r="X11" s="5"/>
      <c r="Y11" s="11">
        <f>LOG((O11+P11)/(Q11+5*(R11/P11*R11)))</f>
        <v>-0.98761139738443671</v>
      </c>
      <c r="Z11" s="11">
        <f t="shared" ref="Z11:Z41" si="33">$Z$6+10^(-1.146-1.366*Y11-0.469*Y11^2)</f>
        <v>0.61630573737848882</v>
      </c>
      <c r="AA11" s="5"/>
      <c r="AB11" s="11">
        <f t="shared" si="9"/>
        <v>8.4825216462493386E-2</v>
      </c>
      <c r="AC11" s="7">
        <f t="shared" si="10"/>
        <v>0.80745239281828995</v>
      </c>
      <c r="AD11" s="11">
        <f t="shared" si="11"/>
        <v>0.10160930474142287</v>
      </c>
      <c r="AE11" s="11">
        <f t="shared" si="12"/>
        <v>9.4917381717685045E-2</v>
      </c>
      <c r="AF11" s="11">
        <f t="shared" si="13"/>
        <v>8.4825216462493386E-2</v>
      </c>
      <c r="AG11" s="11">
        <f t="shared" si="14"/>
        <v>7.4096505141857005E-2</v>
      </c>
      <c r="AH11" s="170"/>
      <c r="AI11" s="11">
        <f t="shared" si="15"/>
        <v>0.96026207273093478</v>
      </c>
      <c r="AJ11" s="11">
        <f t="shared" si="16"/>
        <v>0.860270650431599</v>
      </c>
      <c r="AK11" s="11">
        <f t="shared" si="17"/>
        <v>0.61630573737848882</v>
      </c>
      <c r="AL11" s="11">
        <f t="shared" si="18"/>
        <v>0.35158269817224308</v>
      </c>
      <c r="AM11" s="56"/>
      <c r="AN11" s="11">
        <f t="shared" si="19"/>
        <v>0.10405896319491958</v>
      </c>
      <c r="AO11" s="11">
        <f t="shared" si="20"/>
        <v>9.6621655232438292E-2</v>
      </c>
      <c r="AP11" s="11">
        <f t="shared" si="21"/>
        <v>8.5761806580025648E-2</v>
      </c>
      <c r="AQ11" s="11">
        <f t="shared" si="22"/>
        <v>7.4552336259580965E-2</v>
      </c>
      <c r="AR11" s="3"/>
      <c r="AS11" s="11">
        <f t="shared" si="23"/>
        <v>1.5128522205145722</v>
      </c>
      <c r="AT11" s="11">
        <f t="shared" si="24"/>
        <v>1.3703369209105447</v>
      </c>
      <c r="AU11" s="11">
        <f t="shared" si="25"/>
        <v>1.0522787232885922</v>
      </c>
      <c r="AV11" s="11">
        <f t="shared" si="26"/>
        <v>0.70599480358763178</v>
      </c>
      <c r="AW11" s="75"/>
      <c r="AX11" s="8">
        <f t="shared" si="27"/>
        <v>0.70599480358763178</v>
      </c>
      <c r="AY11" s="24">
        <f t="shared" si="28"/>
        <v>0.56657640816523369</v>
      </c>
      <c r="AZ11" s="8">
        <f t="shared" si="29"/>
        <v>1.2984307950101536E-2</v>
      </c>
      <c r="BA11" s="16">
        <f t="shared" si="30"/>
        <v>0.52394742704388497</v>
      </c>
      <c r="BB11" s="8">
        <f t="shared" si="31"/>
        <v>1.7612817242825893</v>
      </c>
      <c r="BC11" s="8">
        <f t="shared" ref="BC11:BC74" si="34">0.27</f>
        <v>0.27</v>
      </c>
      <c r="BD11" s="18">
        <f t="shared" si="32"/>
        <v>1.4432166078250062</v>
      </c>
      <c r="BE11" s="17">
        <v>0.73151999999999995</v>
      </c>
    </row>
    <row r="12" spans="1:57">
      <c r="A12" s="3" t="s">
        <v>64</v>
      </c>
      <c r="B12" s="19">
        <v>66.658130150000005</v>
      </c>
      <c r="C12" s="19">
        <f t="shared" si="0"/>
        <v>23.341869849999995</v>
      </c>
      <c r="D12" s="119" t="s">
        <v>40</v>
      </c>
      <c r="E12" s="19">
        <v>32.848883299999997</v>
      </c>
      <c r="F12" s="19">
        <v>-95.997583300000002</v>
      </c>
      <c r="G12" s="50">
        <v>42199</v>
      </c>
      <c r="H12" s="144"/>
      <c r="I12" s="8">
        <v>4.90458364519465E-3</v>
      </c>
      <c r="J12" s="8">
        <v>5.2600325529543199E-3</v>
      </c>
      <c r="K12" s="8">
        <v>6.6402462148217904E-3</v>
      </c>
      <c r="L12" s="8">
        <v>1.0324872530855501E-2</v>
      </c>
      <c r="M12" s="6"/>
      <c r="O12" s="11">
        <f t="shared" si="1"/>
        <v>9.2830452745039666E-3</v>
      </c>
      <c r="P12" s="11">
        <f t="shared" si="2"/>
        <v>9.9444400380926182E-3</v>
      </c>
      <c r="Q12" s="11">
        <f t="shared" si="3"/>
        <v>1.2498383143292503E-2</v>
      </c>
      <c r="R12" s="11">
        <f t="shared" si="4"/>
        <v>1.920719686543718E-2</v>
      </c>
      <c r="T12" s="170">
        <f t="shared" si="5"/>
        <v>9.192039539904362E-2</v>
      </c>
      <c r="U12" s="170">
        <f t="shared" si="6"/>
        <v>9.7762570100640211E-2</v>
      </c>
      <c r="V12" s="170">
        <f t="shared" si="7"/>
        <v>0.11965161482647585</v>
      </c>
      <c r="W12" s="170">
        <f t="shared" si="8"/>
        <v>0.17286869838359986</v>
      </c>
      <c r="X12" s="5"/>
      <c r="Y12" s="11">
        <f>LOG((O12+P12)/(Q12+5*(R12/P12*R12)))</f>
        <v>-1.0127145460994333</v>
      </c>
      <c r="Z12" s="11">
        <f t="shared" si="33"/>
        <v>0.6302449881946508</v>
      </c>
      <c r="AA12" s="5"/>
      <c r="AB12" s="11">
        <f t="shared" si="9"/>
        <v>8.4722487406554137E-2</v>
      </c>
      <c r="AC12" s="7">
        <f t="shared" si="10"/>
        <v>0.77001372285876979</v>
      </c>
      <c r="AD12" s="11">
        <f t="shared" si="11"/>
        <v>0.10064024379616744</v>
      </c>
      <c r="AE12" s="11">
        <f t="shared" si="12"/>
        <v>9.4309583538327205E-2</v>
      </c>
      <c r="AF12" s="11">
        <f t="shared" si="13"/>
        <v>8.4722487406554137E-2</v>
      </c>
      <c r="AG12" s="11">
        <f t="shared" si="14"/>
        <v>7.4472240139254062E-2</v>
      </c>
      <c r="AH12" s="170"/>
      <c r="AI12" s="11">
        <f t="shared" si="15"/>
        <v>1.0184229219949621</v>
      </c>
      <c r="AJ12" s="11">
        <f t="shared" si="16"/>
        <v>0.88609879561389049</v>
      </c>
      <c r="AK12" s="11">
        <f t="shared" si="17"/>
        <v>0.6302449881946508</v>
      </c>
      <c r="AL12" s="11">
        <f t="shared" si="18"/>
        <v>0.3585111340912962</v>
      </c>
      <c r="AM12" s="56"/>
      <c r="AN12" s="11">
        <f t="shared" si="19"/>
        <v>0.10308990224966416</v>
      </c>
      <c r="AO12" s="11">
        <f t="shared" si="20"/>
        <v>9.6013857053080451E-2</v>
      </c>
      <c r="AP12" s="11">
        <f t="shared" si="21"/>
        <v>8.5659077524086399E-2</v>
      </c>
      <c r="AQ12" s="11">
        <f t="shared" si="22"/>
        <v>7.4928071256978021E-2</v>
      </c>
      <c r="AR12" s="3"/>
      <c r="AS12" s="11">
        <f t="shared" si="23"/>
        <v>1.5736761686602505</v>
      </c>
      <c r="AT12" s="11">
        <f t="shared" si="24"/>
        <v>1.3965951100324181</v>
      </c>
      <c r="AU12" s="11">
        <f t="shared" si="25"/>
        <v>1.0674414914461021</v>
      </c>
      <c r="AV12" s="11">
        <f t="shared" si="26"/>
        <v>0.71558185743823932</v>
      </c>
      <c r="AW12" s="75"/>
      <c r="AX12" s="8">
        <f t="shared" si="27"/>
        <v>0.71558185743823932</v>
      </c>
      <c r="AY12" s="24">
        <f t="shared" si="28"/>
        <v>0.55898566438225183</v>
      </c>
      <c r="AZ12" s="8">
        <f t="shared" si="29"/>
        <v>1.2673497133645843E-2</v>
      </c>
      <c r="BA12" s="16">
        <f t="shared" si="30"/>
        <v>0.52394742704388497</v>
      </c>
      <c r="BB12" s="8">
        <f t="shared" si="31"/>
        <v>1.7602466984785858</v>
      </c>
      <c r="BC12" s="8">
        <f t="shared" si="34"/>
        <v>0.27</v>
      </c>
      <c r="BD12" s="18">
        <f t="shared" si="32"/>
        <v>1.4232066777588348</v>
      </c>
      <c r="BE12" s="17">
        <v>1.40208</v>
      </c>
    </row>
    <row r="13" spans="1:57">
      <c r="A13" s="3" t="s">
        <v>64</v>
      </c>
      <c r="B13" s="19">
        <v>66.658130150000005</v>
      </c>
      <c r="C13" s="19">
        <f t="shared" si="0"/>
        <v>23.341869849999995</v>
      </c>
      <c r="D13" s="119" t="s">
        <v>49</v>
      </c>
      <c r="E13" s="19">
        <v>32.920050000000003</v>
      </c>
      <c r="F13" s="19">
        <v>-96.054633300000006</v>
      </c>
      <c r="G13" s="50">
        <v>42199</v>
      </c>
      <c r="H13" s="144"/>
      <c r="I13" s="8">
        <v>6.9062572954745102E-3</v>
      </c>
      <c r="J13" s="8">
        <v>7.7895121732854703E-3</v>
      </c>
      <c r="K13" s="8">
        <v>1.12198999740572E-2</v>
      </c>
      <c r="L13" s="8">
        <v>1.5697146612363499E-2</v>
      </c>
      <c r="M13" s="6"/>
      <c r="O13" s="11">
        <f t="shared" si="1"/>
        <v>1.2988018612256905E-2</v>
      </c>
      <c r="P13" s="11">
        <f t="shared" si="2"/>
        <v>1.4607832240910511E-2</v>
      </c>
      <c r="Q13" s="11">
        <f t="shared" si="3"/>
        <v>2.0813290036682218E-2</v>
      </c>
      <c r="R13" s="11">
        <f t="shared" si="4"/>
        <v>2.871332179803383E-2</v>
      </c>
      <c r="T13" s="170">
        <f t="shared" si="5"/>
        <v>0.12373452118158945</v>
      </c>
      <c r="U13" s="170">
        <f t="shared" si="6"/>
        <v>0.13700167467119151</v>
      </c>
      <c r="V13" s="170">
        <f t="shared" si="7"/>
        <v>0.18483544494944115</v>
      </c>
      <c r="W13" s="170">
        <f t="shared" si="8"/>
        <v>0.24022284675885675</v>
      </c>
      <c r="X13" s="5"/>
      <c r="Y13" s="11">
        <f t="shared" ref="Y13:Y76" si="35">LOG((O13+P13)/(Q13+(5*(R13/P13)*R13)))</f>
        <v>-1.0406123918736445</v>
      </c>
      <c r="Z13" s="11">
        <f t="shared" si="33"/>
        <v>0.64521008990534234</v>
      </c>
      <c r="AA13" s="5"/>
      <c r="AB13" s="11">
        <f t="shared" si="9"/>
        <v>0.14536232991601383</v>
      </c>
      <c r="AC13" s="7">
        <f t="shared" si="10"/>
        <v>0.63132104488314744</v>
      </c>
      <c r="AD13" s="11">
        <f t="shared" si="11"/>
        <v>0.16740058103606711</v>
      </c>
      <c r="AE13" s="11">
        <f t="shared" si="12"/>
        <v>0.1587169345810695</v>
      </c>
      <c r="AF13" s="11">
        <f t="shared" si="13"/>
        <v>0.14536232991601383</v>
      </c>
      <c r="AG13" s="11">
        <f t="shared" si="14"/>
        <v>0.13077807081389656</v>
      </c>
      <c r="AH13" s="170"/>
      <c r="AI13" s="11">
        <f t="shared" si="15"/>
        <v>1.2028486473497539</v>
      </c>
      <c r="AJ13" s="11">
        <f t="shared" si="16"/>
        <v>1.0105222017627713</v>
      </c>
      <c r="AK13" s="11">
        <f t="shared" si="17"/>
        <v>0.64521008990534234</v>
      </c>
      <c r="AL13" s="11">
        <f t="shared" si="18"/>
        <v>0.41506676722728442</v>
      </c>
      <c r="AM13" s="56"/>
      <c r="AN13" s="11">
        <f t="shared" si="19"/>
        <v>0.16985023948956382</v>
      </c>
      <c r="AO13" s="11">
        <f t="shared" si="20"/>
        <v>0.16042120809582275</v>
      </c>
      <c r="AP13" s="11">
        <f t="shared" si="21"/>
        <v>0.14629892003354608</v>
      </c>
      <c r="AQ13" s="11">
        <f t="shared" si="22"/>
        <v>0.13123390193162052</v>
      </c>
      <c r="AR13" s="3"/>
      <c r="AS13" s="11">
        <f t="shared" si="23"/>
        <v>2.0640280759621148</v>
      </c>
      <c r="AT13" s="11">
        <f t="shared" si="24"/>
        <v>1.809923530117151</v>
      </c>
      <c r="AU13" s="11">
        <f t="shared" si="25"/>
        <v>1.3423836883122955</v>
      </c>
      <c r="AV13" s="11">
        <f t="shared" si="26"/>
        <v>1.0187680224247693</v>
      </c>
      <c r="AW13" s="75"/>
      <c r="AX13" s="8">
        <f t="shared" si="27"/>
        <v>1.0187680224247693</v>
      </c>
      <c r="AY13" s="24">
        <f t="shared" si="28"/>
        <v>0.3926310908816712</v>
      </c>
      <c r="AZ13" s="8">
        <f t="shared" si="29"/>
        <v>2.1414171336540295E-2</v>
      </c>
      <c r="BA13" s="16">
        <f t="shared" si="30"/>
        <v>0.52394742704388497</v>
      </c>
      <c r="BB13" s="8">
        <f t="shared" si="31"/>
        <v>1.9174503047207814</v>
      </c>
      <c r="BC13" s="8">
        <f t="shared" si="34"/>
        <v>0.27</v>
      </c>
      <c r="BD13" s="18">
        <f t="shared" si="32"/>
        <v>1.0401335029120877</v>
      </c>
      <c r="BE13" s="17">
        <v>0.76200000000000001</v>
      </c>
    </row>
    <row r="14" spans="1:57">
      <c r="A14" s="3" t="s">
        <v>64</v>
      </c>
      <c r="B14" s="19">
        <v>66.658130150000005</v>
      </c>
      <c r="C14" s="19">
        <f t="shared" si="0"/>
        <v>23.341869849999995</v>
      </c>
      <c r="D14" s="119" t="s">
        <v>50</v>
      </c>
      <c r="E14" s="19">
        <v>32.861633300000001</v>
      </c>
      <c r="F14" s="19">
        <v>-96.066149999999993</v>
      </c>
      <c r="G14" s="50">
        <v>42199</v>
      </c>
      <c r="H14" s="144"/>
      <c r="I14" s="8">
        <v>5.2976450011703096E-3</v>
      </c>
      <c r="J14" s="8">
        <v>5.4875328097444996E-3</v>
      </c>
      <c r="K14" s="8">
        <v>6.8345775249011005E-3</v>
      </c>
      <c r="L14" s="8">
        <v>1.20621019513817E-2</v>
      </c>
      <c r="M14" s="6"/>
      <c r="O14" s="11">
        <f t="shared" si="1"/>
        <v>1.0014338280096199E-2</v>
      </c>
      <c r="P14" s="11">
        <f t="shared" si="2"/>
        <v>1.036696425711023E-2</v>
      </c>
      <c r="Q14" s="11">
        <f t="shared" si="3"/>
        <v>1.2856162646960271E-2</v>
      </c>
      <c r="R14" s="11">
        <f t="shared" si="4"/>
        <v>2.2316332239371073E-2</v>
      </c>
      <c r="T14" s="170">
        <f t="shared" si="5"/>
        <v>9.837561968270131E-2</v>
      </c>
      <c r="U14" s="170">
        <f t="shared" si="6"/>
        <v>0.10145588913069975</v>
      </c>
      <c r="V14" s="170">
        <f t="shared" si="7"/>
        <v>0.12263843081435155</v>
      </c>
      <c r="W14" s="170">
        <f t="shared" si="8"/>
        <v>0.19580019674515159</v>
      </c>
      <c r="X14" s="5"/>
      <c r="Y14" s="11">
        <f t="shared" si="35"/>
        <v>-1.0939764747783016</v>
      </c>
      <c r="Z14" s="11">
        <f t="shared" si="33"/>
        <v>0.67206309011378085</v>
      </c>
      <c r="AA14" s="5"/>
      <c r="AB14" s="11">
        <f t="shared" si="9"/>
        <v>9.3005024918443979E-2</v>
      </c>
      <c r="AC14" s="7">
        <f t="shared" si="10"/>
        <v>0.80945449439918438</v>
      </c>
      <c r="AD14" s="11">
        <f t="shared" si="11"/>
        <v>0.11145750902865968</v>
      </c>
      <c r="AE14" s="11">
        <f t="shared" si="12"/>
        <v>0.10409940306482567</v>
      </c>
      <c r="AF14" s="11">
        <f t="shared" si="13"/>
        <v>9.3005024918443979E-2</v>
      </c>
      <c r="AG14" s="11">
        <f t="shared" si="14"/>
        <v>8.1214494472837226E-2</v>
      </c>
      <c r="AH14" s="170"/>
      <c r="AI14" s="11">
        <f t="shared" si="15"/>
        <v>1.0439728829769943</v>
      </c>
      <c r="AJ14" s="11">
        <f t="shared" si="16"/>
        <v>0.93705029164377529</v>
      </c>
      <c r="AK14" s="11">
        <f t="shared" si="17"/>
        <v>0.67206309011378085</v>
      </c>
      <c r="AL14" s="11">
        <f t="shared" si="18"/>
        <v>0.33544021335777879</v>
      </c>
      <c r="AM14" s="56"/>
      <c r="AN14" s="11">
        <f t="shared" si="19"/>
        <v>0.1139071674821564</v>
      </c>
      <c r="AO14" s="11">
        <f t="shared" si="20"/>
        <v>0.10580367657957891</v>
      </c>
      <c r="AP14" s="11">
        <f t="shared" si="21"/>
        <v>9.3941615035976242E-2</v>
      </c>
      <c r="AQ14" s="11">
        <f t="shared" si="22"/>
        <v>8.1670325590561185E-2</v>
      </c>
      <c r="AR14" s="3"/>
      <c r="AS14" s="11">
        <f t="shared" si="23"/>
        <v>1.6482902097178032</v>
      </c>
      <c r="AT14" s="11">
        <f t="shared" si="24"/>
        <v>1.4952031334581513</v>
      </c>
      <c r="AU14" s="11">
        <f t="shared" si="25"/>
        <v>1.1494869186364829</v>
      </c>
      <c r="AV14" s="11">
        <f t="shared" si="26"/>
        <v>0.71716527845807398</v>
      </c>
      <c r="AW14" s="75"/>
      <c r="AX14" s="8">
        <f t="shared" si="27"/>
        <v>0.71716527845807398</v>
      </c>
      <c r="AY14" s="24">
        <f t="shared" si="28"/>
        <v>0.55775148632406124</v>
      </c>
      <c r="AZ14" s="8">
        <f t="shared" si="29"/>
        <v>1.3044395624694323E-2</v>
      </c>
      <c r="BA14" s="16">
        <f t="shared" si="30"/>
        <v>0.52394742704388497</v>
      </c>
      <c r="BB14" s="8">
        <f t="shared" si="31"/>
        <v>1.690964487329937</v>
      </c>
      <c r="BC14" s="8">
        <f t="shared" si="34"/>
        <v>0.27</v>
      </c>
      <c r="BD14" s="18">
        <f t="shared" si="32"/>
        <v>1.3980796536035014</v>
      </c>
      <c r="BE14" s="17">
        <v>0.7</v>
      </c>
    </row>
    <row r="15" spans="1:57">
      <c r="A15" s="3" t="s">
        <v>64</v>
      </c>
      <c r="B15" s="19">
        <v>66.658130150000005</v>
      </c>
      <c r="C15" s="19">
        <f t="shared" si="0"/>
        <v>23.341869849999995</v>
      </c>
      <c r="D15" s="119" t="s">
        <v>48</v>
      </c>
      <c r="E15" s="19">
        <v>32.851950000000002</v>
      </c>
      <c r="F15" s="19">
        <v>-96.005350000000007</v>
      </c>
      <c r="G15" s="50">
        <v>42199</v>
      </c>
      <c r="H15" s="144"/>
      <c r="I15" s="8">
        <v>5.3118852685120899E-3</v>
      </c>
      <c r="J15" s="8">
        <v>5.8185685503162497E-3</v>
      </c>
      <c r="K15" s="8">
        <v>6.5863933805028908E-3</v>
      </c>
      <c r="L15" s="8">
        <v>1.05383158212548E-2</v>
      </c>
      <c r="M15" s="6"/>
      <c r="O15" s="11">
        <f t="shared" si="1"/>
        <v>1.0040797706341096E-2</v>
      </c>
      <c r="P15" s="11">
        <f t="shared" si="2"/>
        <v>1.0980677779717075E-2</v>
      </c>
      <c r="Q15" s="11">
        <f t="shared" si="3"/>
        <v>1.2399157013182012E-2</v>
      </c>
      <c r="R15" s="11">
        <f t="shared" si="4"/>
        <v>1.9591037876462769E-2</v>
      </c>
      <c r="T15" s="170">
        <f t="shared" si="5"/>
        <v>9.8607469990065699E-2</v>
      </c>
      <c r="U15" s="170">
        <f t="shared" si="6"/>
        <v>0.10676813814819175</v>
      </c>
      <c r="V15" s="170">
        <f t="shared" si="7"/>
        <v>0.11881994096876453</v>
      </c>
      <c r="W15" s="170">
        <f t="shared" si="8"/>
        <v>0.17575303559951971</v>
      </c>
      <c r="X15" s="5"/>
      <c r="Y15" s="11">
        <f t="shared" si="35"/>
        <v>-0.94956068571445462</v>
      </c>
      <c r="Z15" s="11">
        <f t="shared" si="33"/>
        <v>0.59443371807640388</v>
      </c>
      <c r="AA15" s="5"/>
      <c r="AB15" s="11">
        <f t="shared" si="9"/>
        <v>7.9217946481187865E-2</v>
      </c>
      <c r="AC15" s="7">
        <f t="shared" si="10"/>
        <v>0.84204951999079714</v>
      </c>
      <c r="AD15" s="11">
        <f t="shared" si="11"/>
        <v>9.5629453385821336E-2</v>
      </c>
      <c r="AE15" s="11">
        <f t="shared" si="12"/>
        <v>8.907097167920798E-2</v>
      </c>
      <c r="AF15" s="11">
        <f t="shared" si="13"/>
        <v>7.9217946481187865E-2</v>
      </c>
      <c r="AG15" s="11">
        <f t="shared" si="14"/>
        <v>6.8798667349534881E-2</v>
      </c>
      <c r="AH15" s="170"/>
      <c r="AI15" s="11">
        <f t="shared" si="15"/>
        <v>0.89656269216598838</v>
      </c>
      <c r="AJ15" s="11">
        <f t="shared" si="16"/>
        <v>0.75943387869248558</v>
      </c>
      <c r="AK15" s="11">
        <f t="shared" si="17"/>
        <v>0.59443371807640388</v>
      </c>
      <c r="AL15" s="11">
        <f t="shared" si="18"/>
        <v>0.32478989587859958</v>
      </c>
      <c r="AM15" s="56"/>
      <c r="AN15" s="11">
        <f t="shared" si="19"/>
        <v>9.8079111839318056E-2</v>
      </c>
      <c r="AO15" s="11">
        <f t="shared" si="20"/>
        <v>9.0775245193961226E-2</v>
      </c>
      <c r="AP15" s="11">
        <f t="shared" si="21"/>
        <v>8.0154536598720127E-2</v>
      </c>
      <c r="AQ15" s="11">
        <f t="shared" si="22"/>
        <v>6.925449846725884E-2</v>
      </c>
      <c r="AR15" s="3"/>
      <c r="AS15" s="11">
        <f t="shared" si="23"/>
        <v>1.4162380824867944</v>
      </c>
      <c r="AT15" s="11">
        <f t="shared" si="24"/>
        <v>1.2327906521451455</v>
      </c>
      <c r="AU15" s="11">
        <f t="shared" si="25"/>
        <v>1.0039223803762514</v>
      </c>
      <c r="AV15" s="11">
        <f t="shared" si="26"/>
        <v>0.65261652552215965</v>
      </c>
      <c r="AW15" s="75"/>
      <c r="AX15" s="8">
        <f t="shared" si="27"/>
        <v>0.65261652552215965</v>
      </c>
      <c r="AY15" s="24">
        <f t="shared" si="28"/>
        <v>0.61291736319419632</v>
      </c>
      <c r="AZ15" s="8">
        <f t="shared" si="29"/>
        <v>1.2570714236852671E-2</v>
      </c>
      <c r="BA15" s="16">
        <f t="shared" si="30"/>
        <v>0.52394742704388497</v>
      </c>
      <c r="BB15" s="8">
        <f t="shared" si="31"/>
        <v>1.7297895403794279</v>
      </c>
      <c r="BC15" s="8">
        <f t="shared" si="34"/>
        <v>0.27</v>
      </c>
      <c r="BD15" s="18">
        <f t="shared" si="32"/>
        <v>1.5496962840578001</v>
      </c>
      <c r="BE15" s="17">
        <v>1.31064</v>
      </c>
    </row>
    <row r="16" spans="1:57">
      <c r="A16" s="3" t="s">
        <v>64</v>
      </c>
      <c r="B16" s="19">
        <v>66.658130150000005</v>
      </c>
      <c r="C16" s="19">
        <f t="shared" si="0"/>
        <v>23.341869849999995</v>
      </c>
      <c r="D16" s="120" t="s">
        <v>27</v>
      </c>
      <c r="E16" s="19">
        <v>32.813783299999997</v>
      </c>
      <c r="F16" s="19">
        <v>-95.529166700000005</v>
      </c>
      <c r="G16" s="50">
        <v>42198</v>
      </c>
      <c r="H16" s="144"/>
      <c r="I16" s="8">
        <v>7.4883847308997806E-3</v>
      </c>
      <c r="J16" s="8">
        <v>8.6426652109928802E-3</v>
      </c>
      <c r="K16" s="8">
        <v>9.6068012223545999E-3</v>
      </c>
      <c r="L16" s="8">
        <v>1.53866194032263E-2</v>
      </c>
      <c r="M16" s="6"/>
      <c r="O16" s="11">
        <f t="shared" si="1"/>
        <v>1.4056616221953781E-2</v>
      </c>
      <c r="P16" s="11">
        <f t="shared" si="2"/>
        <v>1.6163803891393838E-2</v>
      </c>
      <c r="Q16" s="11">
        <f t="shared" si="3"/>
        <v>1.7912056462113281E-2</v>
      </c>
      <c r="R16" s="11">
        <f t="shared" si="4"/>
        <v>2.8172507678178235E-2</v>
      </c>
      <c r="T16" s="170">
        <f t="shared" si="5"/>
        <v>0.13252719575537325</v>
      </c>
      <c r="U16" s="170">
        <f t="shared" si="6"/>
        <v>0.14941938387407971</v>
      </c>
      <c r="V16" s="170">
        <f t="shared" si="7"/>
        <v>0.16301866732095716</v>
      </c>
      <c r="W16" s="170">
        <f t="shared" si="8"/>
        <v>0.23659571258580891</v>
      </c>
      <c r="X16" s="5"/>
      <c r="Y16" s="11">
        <f t="shared" si="35"/>
        <v>-0.94035933412497996</v>
      </c>
      <c r="Z16" s="11">
        <f t="shared" si="33"/>
        <v>0.58902635617213794</v>
      </c>
      <c r="AA16" s="5"/>
      <c r="AB16" s="11">
        <f t="shared" si="9"/>
        <v>0.11378794178182258</v>
      </c>
      <c r="AC16" s="7">
        <f t="shared" si="10"/>
        <v>0.8156581614344407</v>
      </c>
      <c r="AD16" s="11">
        <f t="shared" si="11"/>
        <v>0.13655310341855986</v>
      </c>
      <c r="AE16" s="11">
        <f t="shared" si="12"/>
        <v>0.12747151816462571</v>
      </c>
      <c r="AF16" s="11">
        <f t="shared" si="13"/>
        <v>0.11378794178182258</v>
      </c>
      <c r="AG16" s="11">
        <f t="shared" si="14"/>
        <v>9.9259520196235171E-2</v>
      </c>
      <c r="AH16" s="170"/>
      <c r="AI16" s="11">
        <f t="shared" si="15"/>
        <v>0.90985940622690709</v>
      </c>
      <c r="AJ16" s="11">
        <f t="shared" si="16"/>
        <v>0.73534250795595724</v>
      </c>
      <c r="AK16" s="11">
        <f t="shared" si="17"/>
        <v>0.58902635617213794</v>
      </c>
      <c r="AL16" s="11">
        <f t="shared" si="18"/>
        <v>0.3217434749012209</v>
      </c>
      <c r="AM16" s="56"/>
      <c r="AN16" s="11">
        <f t="shared" si="19"/>
        <v>0.13900276187205657</v>
      </c>
      <c r="AO16" s="11">
        <f t="shared" si="20"/>
        <v>0.12917579167937895</v>
      </c>
      <c r="AP16" s="11">
        <f t="shared" si="21"/>
        <v>0.11472453189935485</v>
      </c>
      <c r="AQ16" s="11">
        <f t="shared" si="22"/>
        <v>9.971535131395913E-2</v>
      </c>
      <c r="AR16" s="3"/>
      <c r="AS16" s="11">
        <f t="shared" si="23"/>
        <v>1.6054183008713396</v>
      </c>
      <c r="AT16" s="11">
        <f t="shared" si="24"/>
        <v>1.3694273719611649</v>
      </c>
      <c r="AU16" s="11">
        <f t="shared" si="25"/>
        <v>1.1450025321948945</v>
      </c>
      <c r="AV16" s="11">
        <f t="shared" si="26"/>
        <v>0.77673473338254051</v>
      </c>
      <c r="AW16" s="75"/>
      <c r="AX16" s="8">
        <f t="shared" si="27"/>
        <v>0.77673473338254051</v>
      </c>
      <c r="AY16" s="24">
        <f t="shared" si="28"/>
        <v>0.5149763269347718</v>
      </c>
      <c r="AZ16" s="8">
        <f t="shared" si="29"/>
        <v>1.8335429713924236E-2</v>
      </c>
      <c r="BA16" s="16">
        <f t="shared" si="30"/>
        <v>0.52394742704388497</v>
      </c>
      <c r="BB16" s="8">
        <f t="shared" si="31"/>
        <v>1.7776695970978771</v>
      </c>
      <c r="BC16" s="8">
        <f t="shared" si="34"/>
        <v>0.27</v>
      </c>
      <c r="BD16" s="18">
        <f t="shared" si="32"/>
        <v>1.3220625257003258</v>
      </c>
      <c r="BE16" s="17">
        <v>1.0363199999999999</v>
      </c>
    </row>
    <row r="17" spans="1:57">
      <c r="A17" s="3" t="s">
        <v>64</v>
      </c>
      <c r="B17" s="19">
        <v>66.658130150000005</v>
      </c>
      <c r="C17" s="19">
        <f t="shared" si="0"/>
        <v>23.341869849999995</v>
      </c>
      <c r="D17" s="120" t="s">
        <v>29</v>
      </c>
      <c r="E17" s="19">
        <v>32.903966699999998</v>
      </c>
      <c r="F17" s="19">
        <v>-95.662350000000004</v>
      </c>
      <c r="G17" s="50">
        <v>42198</v>
      </c>
      <c r="H17" s="144"/>
      <c r="I17" s="8">
        <v>6.2296442574832399E-3</v>
      </c>
      <c r="J17" s="8">
        <v>7.1504581892313495E-3</v>
      </c>
      <c r="K17" s="8">
        <v>8.3747231299604492E-3</v>
      </c>
      <c r="L17" s="8">
        <v>1.34556331386111E-2</v>
      </c>
      <c r="M17" s="6"/>
      <c r="O17" s="11">
        <f t="shared" si="1"/>
        <v>1.1740966880284667E-2</v>
      </c>
      <c r="P17" s="11">
        <f t="shared" si="2"/>
        <v>1.3436776358457133E-2</v>
      </c>
      <c r="Q17" s="11">
        <f t="shared" si="3"/>
        <v>1.5676043909957978E-2</v>
      </c>
      <c r="R17" s="11">
        <f t="shared" si="4"/>
        <v>2.4785896641974978E-2</v>
      </c>
      <c r="T17" s="170">
        <f t="shared" si="5"/>
        <v>0.11326609791314007</v>
      </c>
      <c r="U17" s="170">
        <f t="shared" si="6"/>
        <v>0.12744640370246546</v>
      </c>
      <c r="V17" s="170">
        <f t="shared" si="7"/>
        <v>0.14555967995825858</v>
      </c>
      <c r="W17" s="170">
        <f t="shared" si="8"/>
        <v>0.21335905798000598</v>
      </c>
      <c r="X17" s="5"/>
      <c r="Y17" s="11">
        <f t="shared" si="35"/>
        <v>-0.98687152502244069</v>
      </c>
      <c r="Z17" s="11">
        <f t="shared" si="33"/>
        <v>0.61588862214923012</v>
      </c>
      <c r="AA17" s="5"/>
      <c r="AB17" s="11">
        <f t="shared" si="9"/>
        <v>0.10398419677323062</v>
      </c>
      <c r="AC17" s="7">
        <f t="shared" si="10"/>
        <v>0.77689693102901014</v>
      </c>
      <c r="AD17" s="11">
        <f t="shared" si="11"/>
        <v>0.12371111601724949</v>
      </c>
      <c r="AE17" s="11">
        <f t="shared" si="12"/>
        <v>0.11586190052362649</v>
      </c>
      <c r="AF17" s="11">
        <f t="shared" si="13"/>
        <v>0.10398419677323062</v>
      </c>
      <c r="AG17" s="11">
        <f t="shared" si="14"/>
        <v>9.1298246182364345E-2</v>
      </c>
      <c r="AH17" s="170"/>
      <c r="AI17" s="11">
        <f t="shared" si="15"/>
        <v>0.98768332182269725</v>
      </c>
      <c r="AJ17" s="11">
        <f t="shared" si="16"/>
        <v>0.80490924011962217</v>
      </c>
      <c r="AK17" s="11">
        <f t="shared" si="17"/>
        <v>0.61588862214923012</v>
      </c>
      <c r="AL17" s="11">
        <f t="shared" si="18"/>
        <v>0.33829130333093527</v>
      </c>
      <c r="AM17" s="56"/>
      <c r="AN17" s="11">
        <f t="shared" si="19"/>
        <v>0.1261607744707462</v>
      </c>
      <c r="AO17" s="11">
        <f t="shared" si="20"/>
        <v>0.11756617403837974</v>
      </c>
      <c r="AP17" s="11">
        <f t="shared" si="21"/>
        <v>0.10492078689076288</v>
      </c>
      <c r="AQ17" s="11">
        <f t="shared" si="22"/>
        <v>9.1754077300088305E-2</v>
      </c>
      <c r="AR17" s="3"/>
      <c r="AS17" s="11">
        <f t="shared" si="23"/>
        <v>1.6376282007174283</v>
      </c>
      <c r="AT17" s="11">
        <f t="shared" si="24"/>
        <v>1.3977141003359332</v>
      </c>
      <c r="AU17" s="11">
        <f t="shared" si="25"/>
        <v>1.1333742510076954</v>
      </c>
      <c r="AV17" s="11">
        <f t="shared" si="26"/>
        <v>0.76287368166199865</v>
      </c>
      <c r="AW17" s="75"/>
      <c r="AX17" s="8">
        <f t="shared" si="27"/>
        <v>0.76287368166199865</v>
      </c>
      <c r="AY17" s="24">
        <f t="shared" si="28"/>
        <v>0.52433320170196318</v>
      </c>
      <c r="AZ17" s="8">
        <f t="shared" si="29"/>
        <v>1.598389971530292E-2</v>
      </c>
      <c r="BA17" s="16">
        <f t="shared" si="30"/>
        <v>0.52394742704388486</v>
      </c>
      <c r="BB17" s="8">
        <f t="shared" si="31"/>
        <v>1.767237637223724</v>
      </c>
      <c r="BC17" s="8">
        <f t="shared" si="34"/>
        <v>0.27</v>
      </c>
      <c r="BD17" s="18">
        <f t="shared" si="32"/>
        <v>1.3405226588474786</v>
      </c>
      <c r="BE17" s="17">
        <v>0.88392000000000004</v>
      </c>
    </row>
    <row r="18" spans="1:57">
      <c r="A18" s="3" t="s">
        <v>64</v>
      </c>
      <c r="B18" s="19">
        <v>66.658130150000005</v>
      </c>
      <c r="C18" s="19">
        <f t="shared" si="0"/>
        <v>23.341869849999995</v>
      </c>
      <c r="D18" s="120" t="s">
        <v>25</v>
      </c>
      <c r="E18" s="19">
        <v>32.879166699999999</v>
      </c>
      <c r="F18" s="19">
        <v>-95.632350000000002</v>
      </c>
      <c r="G18" s="50">
        <v>42198</v>
      </c>
      <c r="H18" s="144"/>
      <c r="I18" s="8">
        <v>5.54996366558691E-3</v>
      </c>
      <c r="J18" s="8">
        <v>5.7215450588588403E-3</v>
      </c>
      <c r="K18" s="8">
        <v>6.4492370493087203E-3</v>
      </c>
      <c r="L18" s="8">
        <v>1.1085545018851201E-2</v>
      </c>
      <c r="M18" s="6"/>
      <c r="O18" s="11">
        <f t="shared" si="1"/>
        <v>1.0482805846032329E-2</v>
      </c>
      <c r="P18" s="11">
        <f t="shared" si="2"/>
        <v>1.0800939147766432E-2</v>
      </c>
      <c r="Q18" s="11">
        <f t="shared" si="3"/>
        <v>1.2146286107819291E-2</v>
      </c>
      <c r="R18" s="11">
        <f t="shared" si="4"/>
        <v>2.0572773699122977E-2</v>
      </c>
      <c r="T18" s="170">
        <f t="shared" si="5"/>
        <v>0.10246329578833818</v>
      </c>
      <c r="U18" s="170">
        <f t="shared" si="6"/>
        <v>0.1052186451149516</v>
      </c>
      <c r="V18" s="170">
        <f t="shared" si="7"/>
        <v>0.11669388964105526</v>
      </c>
      <c r="W18" s="170">
        <f t="shared" si="8"/>
        <v>0.18306024580723346</v>
      </c>
      <c r="X18" s="5"/>
      <c r="Y18" s="11">
        <f t="shared" si="35"/>
        <v>-0.99016817944595659</v>
      </c>
      <c r="Z18" s="11">
        <f t="shared" si="33"/>
        <v>0.61774449426112676</v>
      </c>
      <c r="AA18" s="5"/>
      <c r="AB18" s="11">
        <f t="shared" si="9"/>
        <v>8.0673858394347472E-2</v>
      </c>
      <c r="AC18" s="7">
        <f t="shared" si="10"/>
        <v>0.89623487744680674</v>
      </c>
      <c r="AD18" s="11">
        <f t="shared" si="11"/>
        <v>9.8574060601301527E-2</v>
      </c>
      <c r="AE18" s="11">
        <f t="shared" si="12"/>
        <v>9.1394830709552982E-2</v>
      </c>
      <c r="AF18" s="11">
        <f t="shared" si="13"/>
        <v>8.0673858394347472E-2</v>
      </c>
      <c r="AG18" s="11">
        <f t="shared" si="14"/>
        <v>6.9430179791982655E-2</v>
      </c>
      <c r="AH18" s="170"/>
      <c r="AI18" s="11">
        <f t="shared" si="15"/>
        <v>0.88492659883743774</v>
      </c>
      <c r="AJ18" s="11">
        <f t="shared" si="16"/>
        <v>0.79171654914772926</v>
      </c>
      <c r="AK18" s="11">
        <f t="shared" si="17"/>
        <v>0.61774449426112676</v>
      </c>
      <c r="AL18" s="11">
        <f t="shared" si="18"/>
        <v>0.31187907741699733</v>
      </c>
      <c r="AM18" s="56"/>
      <c r="AN18" s="11">
        <f t="shared" si="19"/>
        <v>0.10102371905479825</v>
      </c>
      <c r="AO18" s="11">
        <f t="shared" si="20"/>
        <v>9.3099104224306228E-2</v>
      </c>
      <c r="AP18" s="11">
        <f t="shared" si="21"/>
        <v>8.1610448511879735E-2</v>
      </c>
      <c r="AQ18" s="11">
        <f t="shared" si="22"/>
        <v>6.9886010909706614E-2</v>
      </c>
      <c r="AR18" s="3"/>
      <c r="AS18" s="11">
        <f t="shared" si="23"/>
        <v>1.4157857121780855</v>
      </c>
      <c r="AT18" s="11">
        <f t="shared" si="24"/>
        <v>1.2787558016281704</v>
      </c>
      <c r="AU18" s="11">
        <f t="shared" si="25"/>
        <v>1.0362160128485349</v>
      </c>
      <c r="AV18" s="11">
        <f t="shared" si="26"/>
        <v>0.64015431700202208</v>
      </c>
      <c r="AW18" s="75"/>
      <c r="AX18" s="8">
        <f t="shared" si="27"/>
        <v>0.64015431700202208</v>
      </c>
      <c r="AY18" s="24">
        <f t="shared" si="28"/>
        <v>0.6248493361308326</v>
      </c>
      <c r="AZ18" s="8">
        <f t="shared" si="29"/>
        <v>1.2308939249297129E-2</v>
      </c>
      <c r="BA18" s="16">
        <f t="shared" si="30"/>
        <v>0.52394742704388497</v>
      </c>
      <c r="BB18" s="8">
        <f t="shared" si="31"/>
        <v>1.6819618920360779</v>
      </c>
      <c r="BC18" s="8">
        <f t="shared" si="34"/>
        <v>0.27</v>
      </c>
      <c r="BD18" s="18">
        <f t="shared" si="32"/>
        <v>1.5620196875094889</v>
      </c>
      <c r="BE18" s="17">
        <v>0.94488000000000005</v>
      </c>
    </row>
    <row r="19" spans="1:57">
      <c r="A19" s="3" t="s">
        <v>64</v>
      </c>
      <c r="B19" s="19">
        <v>66.658130150000005</v>
      </c>
      <c r="C19" s="19">
        <f t="shared" si="0"/>
        <v>23.341869849999995</v>
      </c>
      <c r="D19" s="120" t="s">
        <v>26</v>
      </c>
      <c r="E19" s="19">
        <v>32.894683299999997</v>
      </c>
      <c r="F19" s="19">
        <v>-95.530850000000001</v>
      </c>
      <c r="G19" s="50">
        <v>42198</v>
      </c>
      <c r="H19" s="144"/>
      <c r="I19" s="8">
        <v>4.8738193606582903E-3</v>
      </c>
      <c r="J19" s="8">
        <v>5.0548252203959001E-3</v>
      </c>
      <c r="K19" s="8">
        <v>5.45958377232499E-3</v>
      </c>
      <c r="L19" s="8">
        <v>1.0006970475070801E-2</v>
      </c>
      <c r="M19" s="6"/>
      <c r="O19" s="11">
        <f t="shared" si="1"/>
        <v>9.2257300759531358E-3</v>
      </c>
      <c r="P19" s="11">
        <f t="shared" si="2"/>
        <v>9.5627889138679961E-3</v>
      </c>
      <c r="Q19" s="11">
        <f t="shared" si="3"/>
        <v>1.0315089255158007E-2</v>
      </c>
      <c r="R19" s="11">
        <f t="shared" si="4"/>
        <v>1.8634543127224672E-2</v>
      </c>
      <c r="T19" s="170">
        <f t="shared" si="5"/>
        <v>9.1410547948782672E-2</v>
      </c>
      <c r="U19" s="170">
        <f t="shared" si="6"/>
        <v>9.440060931760913E-2</v>
      </c>
      <c r="V19" s="170">
        <f t="shared" si="7"/>
        <v>0.10100404577875349</v>
      </c>
      <c r="W19" s="170">
        <f t="shared" si="8"/>
        <v>0.16853617636188811</v>
      </c>
      <c r="X19" s="5"/>
      <c r="Y19" s="11">
        <f t="shared" si="35"/>
        <v>-1.0091286580815373</v>
      </c>
      <c r="Z19" s="11">
        <f t="shared" si="33"/>
        <v>0.62828003668646448</v>
      </c>
      <c r="AA19" s="5"/>
      <c r="AB19" s="11">
        <f t="shared" si="9"/>
        <v>6.965196513612032E-2</v>
      </c>
      <c r="AC19" s="7">
        <f t="shared" si="10"/>
        <v>0.92693802623695376</v>
      </c>
      <c r="AD19" s="11">
        <f t="shared" si="11"/>
        <v>8.569286315267316E-2</v>
      </c>
      <c r="AE19" s="11">
        <f t="shared" si="12"/>
        <v>7.9246223382327813E-2</v>
      </c>
      <c r="AF19" s="11">
        <f t="shared" si="13"/>
        <v>6.965196513612032E-2</v>
      </c>
      <c r="AG19" s="11">
        <f t="shared" si="14"/>
        <v>5.9636994478427664E-2</v>
      </c>
      <c r="AH19" s="170"/>
      <c r="AI19" s="11">
        <f t="shared" si="15"/>
        <v>0.87610639259524303</v>
      </c>
      <c r="AJ19" s="11">
        <f t="shared" si="16"/>
        <v>0.77657041829875828</v>
      </c>
      <c r="AK19" s="11">
        <f t="shared" si="17"/>
        <v>0.62828003668646437</v>
      </c>
      <c r="AL19" s="11">
        <f t="shared" si="18"/>
        <v>0.29646460256762575</v>
      </c>
      <c r="AM19" s="56"/>
      <c r="AN19" s="11">
        <f t="shared" si="19"/>
        <v>8.814252160616988E-2</v>
      </c>
      <c r="AO19" s="11">
        <f t="shared" si="20"/>
        <v>8.0950496897081059E-2</v>
      </c>
      <c r="AP19" s="11">
        <f t="shared" si="21"/>
        <v>7.0588555253652582E-2</v>
      </c>
      <c r="AQ19" s="11">
        <f t="shared" si="22"/>
        <v>6.0092825596151631E-2</v>
      </c>
      <c r="AR19" s="3"/>
      <c r="AS19" s="11">
        <f t="shared" si="23"/>
        <v>1.3510628520747983</v>
      </c>
      <c r="AT19" s="11">
        <f t="shared" si="24"/>
        <v>1.2100879840022589</v>
      </c>
      <c r="AU19" s="11">
        <f t="shared" si="25"/>
        <v>1.0010800254720733</v>
      </c>
      <c r="AV19" s="11">
        <f t="shared" si="26"/>
        <v>0.58114021662436044</v>
      </c>
      <c r="AW19" s="75"/>
      <c r="AX19" s="8">
        <f t="shared" si="27"/>
        <v>0.58114021662436044</v>
      </c>
      <c r="AY19" s="24">
        <f t="shared" si="28"/>
        <v>0.68830204580137233</v>
      </c>
      <c r="AZ19" s="8">
        <f t="shared" si="29"/>
        <v>1.0420098449815852E-2</v>
      </c>
      <c r="BA19" s="16">
        <f t="shared" si="30"/>
        <v>0.52394742704388497</v>
      </c>
      <c r="BB19" s="8">
        <f t="shared" si="31"/>
        <v>1.6295362407053968</v>
      </c>
      <c r="BC19" s="8">
        <f t="shared" si="34"/>
        <v>0.27</v>
      </c>
      <c r="BD19" s="18">
        <f t="shared" si="32"/>
        <v>1.696265758714236</v>
      </c>
      <c r="BE19" s="17">
        <v>0.60960000000000003</v>
      </c>
    </row>
    <row r="20" spans="1:57">
      <c r="A20" s="3" t="s">
        <v>64</v>
      </c>
      <c r="B20" s="19">
        <v>66.658130150000005</v>
      </c>
      <c r="C20" s="19">
        <f t="shared" si="0"/>
        <v>23.341869849999995</v>
      </c>
      <c r="D20" s="120" t="s">
        <v>16</v>
      </c>
      <c r="E20" s="19">
        <v>32.852350000000001</v>
      </c>
      <c r="F20" s="19">
        <v>-95.529033299999995</v>
      </c>
      <c r="G20" s="50">
        <v>42198</v>
      </c>
      <c r="H20" s="144"/>
      <c r="I20" s="8">
        <v>5.2336724010333298E-3</v>
      </c>
      <c r="J20" s="8">
        <v>5.66151542493045E-3</v>
      </c>
      <c r="K20" s="8">
        <v>6.343193004892141E-3</v>
      </c>
      <c r="L20" s="8">
        <v>1.1113984504800301E-2</v>
      </c>
      <c r="M20" s="6"/>
      <c r="O20" s="11">
        <f t="shared" si="1"/>
        <v>9.8954427717149428E-3</v>
      </c>
      <c r="P20" s="11">
        <f t="shared" si="2"/>
        <v>1.0689676573001893E-2</v>
      </c>
      <c r="Q20" s="11">
        <f t="shared" si="3"/>
        <v>1.1950623679979868E-2</v>
      </c>
      <c r="R20" s="11">
        <f t="shared" si="4"/>
        <v>2.0623701827830538E-2</v>
      </c>
      <c r="T20" s="170">
        <f t="shared" si="5"/>
        <v>9.733234255181078E-2</v>
      </c>
      <c r="U20" s="170">
        <f t="shared" si="6"/>
        <v>0.10425686861745509</v>
      </c>
      <c r="V20" s="170">
        <f t="shared" si="7"/>
        <v>0.11504227024636915</v>
      </c>
      <c r="W20" s="170">
        <f t="shared" si="8"/>
        <v>0.18343662105794467</v>
      </c>
      <c r="X20" s="5"/>
      <c r="Y20" s="11">
        <f t="shared" si="35"/>
        <v>-1.0105195107568952</v>
      </c>
      <c r="Z20" s="11">
        <f t="shared" si="33"/>
        <v>0.62904325221016844</v>
      </c>
      <c r="AA20" s="5"/>
      <c r="AB20" s="11">
        <f t="shared" si="9"/>
        <v>8.083744426212533E-2</v>
      </c>
      <c r="AC20" s="7">
        <f t="shared" si="10"/>
        <v>0.86089352767763905</v>
      </c>
      <c r="AD20" s="11">
        <f t="shared" si="11"/>
        <v>9.7996493153054393E-2</v>
      </c>
      <c r="AE20" s="11">
        <f t="shared" si="12"/>
        <v>9.1130666045487099E-2</v>
      </c>
      <c r="AF20" s="11">
        <f t="shared" si="13"/>
        <v>8.083744426212533E-2</v>
      </c>
      <c r="AG20" s="11">
        <f t="shared" si="14"/>
        <v>6.9983952491984261E-2</v>
      </c>
      <c r="AH20" s="170"/>
      <c r="AI20" s="11">
        <f t="shared" si="15"/>
        <v>0.93154536296202939</v>
      </c>
      <c r="AJ20" s="11">
        <f t="shared" si="16"/>
        <v>0.79760940997106289</v>
      </c>
      <c r="AK20" s="11">
        <f t="shared" si="17"/>
        <v>0.62904325221016844</v>
      </c>
      <c r="AL20" s="11">
        <f t="shared" si="18"/>
        <v>0.31356087669169053</v>
      </c>
      <c r="AM20" s="56"/>
      <c r="AN20" s="11">
        <f t="shared" si="19"/>
        <v>0.10044615160655111</v>
      </c>
      <c r="AO20" s="11">
        <f t="shared" si="20"/>
        <v>9.2834939560240345E-2</v>
      </c>
      <c r="AP20" s="11">
        <f t="shared" si="21"/>
        <v>8.1774034379657592E-2</v>
      </c>
      <c r="AQ20" s="11">
        <f t="shared" si="22"/>
        <v>7.043978360970822E-2</v>
      </c>
      <c r="AR20" s="3"/>
      <c r="AS20" s="11">
        <f t="shared" si="23"/>
        <v>1.4653911569136044</v>
      </c>
      <c r="AT20" s="11">
        <f t="shared" si="24"/>
        <v>1.2842136270768472</v>
      </c>
      <c r="AU20" s="11">
        <f t="shared" si="25"/>
        <v>1.0495561294642324</v>
      </c>
      <c r="AV20" s="11">
        <f t="shared" si="26"/>
        <v>0.64444579719852624</v>
      </c>
      <c r="AW20" s="75"/>
      <c r="AX20" s="8">
        <f t="shared" si="27"/>
        <v>0.64444579719852624</v>
      </c>
      <c r="AY20" s="24">
        <f t="shared" si="28"/>
        <v>0.6206883522847727</v>
      </c>
      <c r="AZ20" s="8">
        <f t="shared" si="29"/>
        <v>1.2106544812483345E-2</v>
      </c>
      <c r="BA20" s="16">
        <f t="shared" si="30"/>
        <v>0.52394742704388497</v>
      </c>
      <c r="BB20" s="8">
        <f t="shared" si="31"/>
        <v>1.6765419714907845</v>
      </c>
      <c r="BC20" s="8">
        <f t="shared" si="34"/>
        <v>0.27</v>
      </c>
      <c r="BD20" s="18">
        <f t="shared" si="32"/>
        <v>1.5493649007876693</v>
      </c>
      <c r="BE20" s="17">
        <v>0.73151999999999995</v>
      </c>
    </row>
    <row r="21" spans="1:57">
      <c r="A21" s="3" t="s">
        <v>64</v>
      </c>
      <c r="B21" s="19">
        <v>66.658130150000005</v>
      </c>
      <c r="C21" s="19">
        <f t="shared" si="0"/>
        <v>23.341869849999995</v>
      </c>
      <c r="D21" s="119" t="s">
        <v>47</v>
      </c>
      <c r="E21" s="19">
        <v>32.815666700000001</v>
      </c>
      <c r="F21" s="19">
        <v>-95.942916699999998</v>
      </c>
      <c r="G21" s="50">
        <v>42199</v>
      </c>
      <c r="H21" s="144"/>
      <c r="I21" s="8">
        <v>5.0922599997563801E-3</v>
      </c>
      <c r="J21" s="8">
        <v>5.8285160083917801E-3</v>
      </c>
      <c r="K21" s="8">
        <v>8.0136910547497203E-3</v>
      </c>
      <c r="L21" s="8">
        <v>1.1667697298246999E-2</v>
      </c>
      <c r="M21" s="6"/>
      <c r="N21" s="3"/>
      <c r="O21" s="11">
        <f t="shared" si="1"/>
        <v>9.6324488689023147E-3</v>
      </c>
      <c r="P21" s="11">
        <f t="shared" si="2"/>
        <v>1.0999099389827361E-2</v>
      </c>
      <c r="Q21" s="11">
        <f t="shared" si="3"/>
        <v>1.5017506606804631E-2</v>
      </c>
      <c r="R21" s="11">
        <f t="shared" si="4"/>
        <v>2.161344753916818E-2</v>
      </c>
      <c r="S21" s="56"/>
      <c r="T21" s="170">
        <f t="shared" si="5"/>
        <v>9.5016104516405131E-2</v>
      </c>
      <c r="U21" s="170">
        <f t="shared" si="6"/>
        <v>0.10692665563357295</v>
      </c>
      <c r="V21" s="170">
        <f t="shared" si="7"/>
        <v>0.1403011668202645</v>
      </c>
      <c r="W21" s="170">
        <f t="shared" si="8"/>
        <v>0.19069990004860171</v>
      </c>
      <c r="X21" s="29"/>
      <c r="Y21" s="11">
        <f t="shared" si="35"/>
        <v>-1.042204709293729</v>
      </c>
      <c r="Z21" s="11">
        <f t="shared" si="33"/>
        <v>0.64604625221498757</v>
      </c>
      <c r="AA21" s="5"/>
      <c r="AB21" s="11">
        <f t="shared" si="9"/>
        <v>0.10449689368791977</v>
      </c>
      <c r="AC21" s="7">
        <f t="shared" si="10"/>
        <v>0.65257475578170343</v>
      </c>
      <c r="AD21" s="11">
        <f t="shared" si="11"/>
        <v>0.12091281438994196</v>
      </c>
      <c r="AE21" s="11">
        <f t="shared" si="12"/>
        <v>0.11443525181513857</v>
      </c>
      <c r="AF21" s="11">
        <f t="shared" si="13"/>
        <v>0.10449689368791977</v>
      </c>
      <c r="AG21" s="11">
        <f t="shared" si="14"/>
        <v>9.3678648550024793E-2</v>
      </c>
      <c r="AH21" s="170"/>
      <c r="AI21" s="11">
        <f t="shared" si="15"/>
        <v>1.1749697780029362</v>
      </c>
      <c r="AJ21" s="11">
        <f t="shared" si="16"/>
        <v>0.97002112041115196</v>
      </c>
      <c r="AK21" s="11">
        <f t="shared" si="17"/>
        <v>0.64604625221498757</v>
      </c>
      <c r="AL21" s="11">
        <f t="shared" si="18"/>
        <v>0.39949178675272479</v>
      </c>
      <c r="AM21" s="56"/>
      <c r="AN21" s="11">
        <f t="shared" si="19"/>
        <v>0.12336247284343868</v>
      </c>
      <c r="AO21" s="11">
        <f t="shared" si="20"/>
        <v>0.11613952532989182</v>
      </c>
      <c r="AP21" s="11">
        <f t="shared" si="21"/>
        <v>0.10543348380545203</v>
      </c>
      <c r="AQ21" s="11">
        <f t="shared" si="22"/>
        <v>9.4134479667748752E-2</v>
      </c>
      <c r="AR21" s="3"/>
      <c r="AS21" s="11">
        <f t="shared" si="23"/>
        <v>1.8348576130565835</v>
      </c>
      <c r="AT21" s="11">
        <f t="shared" si="24"/>
        <v>1.5760548510878998</v>
      </c>
      <c r="AU21" s="11">
        <f t="shared" si="25"/>
        <v>1.1693178615141024</v>
      </c>
      <c r="AV21" s="11">
        <f t="shared" si="26"/>
        <v>0.84382944236352997</v>
      </c>
      <c r="AW21" s="75"/>
      <c r="AX21" s="8">
        <f t="shared" si="27"/>
        <v>0.84382944236352997</v>
      </c>
      <c r="AY21" s="24">
        <f t="shared" si="28"/>
        <v>0.47402944234751654</v>
      </c>
      <c r="AZ21" s="8">
        <f t="shared" si="29"/>
        <v>1.529483807175659E-2</v>
      </c>
      <c r="BA21" s="16">
        <f t="shared" si="30"/>
        <v>0.52394742704388497</v>
      </c>
      <c r="BB21" s="8">
        <f t="shared" si="31"/>
        <v>1.842288147521532</v>
      </c>
      <c r="BC21" s="8">
        <f t="shared" si="34"/>
        <v>0.27</v>
      </c>
      <c r="BD21" s="18">
        <f t="shared" si="32"/>
        <v>1.2309763984951878</v>
      </c>
      <c r="BE21" s="17">
        <v>1.4</v>
      </c>
    </row>
    <row r="22" spans="1:57">
      <c r="A22" s="3" t="s">
        <v>72</v>
      </c>
      <c r="B22" s="19">
        <v>68.635154569999997</v>
      </c>
      <c r="C22" s="19">
        <f t="shared" si="0"/>
        <v>21.364845430000003</v>
      </c>
      <c r="D22" s="121" t="s">
        <v>33</v>
      </c>
      <c r="E22" s="19">
        <v>33.845999999999997</v>
      </c>
      <c r="F22" s="19">
        <v>-96.628666699999997</v>
      </c>
      <c r="G22" s="51">
        <v>41435</v>
      </c>
      <c r="H22" s="144"/>
      <c r="I22" s="19">
        <v>9.3461397413361503E-3</v>
      </c>
      <c r="J22" s="19">
        <v>1.0468997616953201E-2</v>
      </c>
      <c r="K22" s="19">
        <v>1.5270787830650201E-2</v>
      </c>
      <c r="L22" s="19">
        <v>1.4422723414432801E-2</v>
      </c>
      <c r="M22" s="7"/>
      <c r="N22" s="3"/>
      <c r="O22" s="11">
        <f t="shared" si="1"/>
        <v>1.7440457913005424E-2</v>
      </c>
      <c r="P22" s="11">
        <f t="shared" si="2"/>
        <v>1.9466437811820989E-2</v>
      </c>
      <c r="Q22" s="11">
        <f t="shared" si="3"/>
        <v>2.7970507619456322E-2</v>
      </c>
      <c r="R22" s="11">
        <f t="shared" si="4"/>
        <v>2.6487107373369543E-2</v>
      </c>
      <c r="S22" s="56"/>
      <c r="T22" s="170">
        <f t="shared" si="5"/>
        <v>0.1593854107955146</v>
      </c>
      <c r="U22" s="170">
        <f t="shared" si="6"/>
        <v>0.1748184517211917</v>
      </c>
      <c r="V22" s="170">
        <f t="shared" si="7"/>
        <v>0.23523524925247874</v>
      </c>
      <c r="W22" s="170">
        <f t="shared" si="8"/>
        <v>0.22514737330022883</v>
      </c>
      <c r="X22" s="29"/>
      <c r="Y22" s="11">
        <f t="shared" si="35"/>
        <v>-0.75130977485132522</v>
      </c>
      <c r="Z22" s="11">
        <f t="shared" si="33"/>
        <v>0.47222393961514786</v>
      </c>
      <c r="AA22" s="5"/>
      <c r="AB22" s="11">
        <f t="shared" si="9"/>
        <v>0.14431554922306589</v>
      </c>
      <c r="AC22" s="7">
        <f t="shared" si="10"/>
        <v>0.63071117042636482</v>
      </c>
      <c r="AD22" s="11">
        <f t="shared" si="11"/>
        <v>0.16617243724981723</v>
      </c>
      <c r="AE22" s="11">
        <f t="shared" si="12"/>
        <v>0.15756060636269545</v>
      </c>
      <c r="AF22" s="11">
        <f t="shared" si="13"/>
        <v>0.14431554922306589</v>
      </c>
      <c r="AG22" s="11">
        <f t="shared" si="14"/>
        <v>0.1298495756753453</v>
      </c>
      <c r="AH22" s="170"/>
      <c r="AI22" s="11">
        <f t="shared" si="15"/>
        <v>0.88932978873640844</v>
      </c>
      <c r="AJ22" s="11">
        <f t="shared" si="16"/>
        <v>0.75176526773792696</v>
      </c>
      <c r="AK22" s="11">
        <f t="shared" si="17"/>
        <v>0.47222393961514775</v>
      </c>
      <c r="AL22" s="11">
        <f t="shared" si="18"/>
        <v>0.44845065366209763</v>
      </c>
      <c r="AM22" s="56"/>
      <c r="AN22" s="11">
        <f t="shared" si="19"/>
        <v>0.16862209570331393</v>
      </c>
      <c r="AO22" s="11">
        <f t="shared" si="20"/>
        <v>0.1592648798774487</v>
      </c>
      <c r="AP22" s="11">
        <f t="shared" si="21"/>
        <v>0.14525213934059814</v>
      </c>
      <c r="AQ22" s="11">
        <f t="shared" si="22"/>
        <v>0.13030540679306926</v>
      </c>
      <c r="AR22" s="3"/>
      <c r="AS22" s="11">
        <f t="shared" si="23"/>
        <v>1.6998713826518266</v>
      </c>
      <c r="AT22" s="11">
        <f t="shared" si="24"/>
        <v>1.5159429673997544</v>
      </c>
      <c r="AU22" s="11">
        <f t="shared" si="25"/>
        <v>1.1430953690025303</v>
      </c>
      <c r="AV22" s="11">
        <f t="shared" si="26"/>
        <v>1.053102645051549</v>
      </c>
      <c r="AW22" s="75"/>
      <c r="AX22" s="8">
        <f t="shared" si="27"/>
        <v>1.053102645051549</v>
      </c>
      <c r="AY22" s="24">
        <f t="shared" si="28"/>
        <v>0.37983002120407755</v>
      </c>
      <c r="AZ22" s="8">
        <f t="shared" si="29"/>
        <v>2.9145649052631277E-2</v>
      </c>
      <c r="BA22" s="16">
        <f t="shared" si="30"/>
        <v>0.52394742704388497</v>
      </c>
      <c r="BB22" s="8">
        <f t="shared" si="31"/>
        <v>2.235024954586148</v>
      </c>
      <c r="BC22" s="8">
        <f t="shared" si="34"/>
        <v>0.27</v>
      </c>
      <c r="BD22" s="18">
        <f t="shared" si="32"/>
        <v>1.0704257737785217</v>
      </c>
      <c r="BE22" s="17">
        <v>2.80416</v>
      </c>
    </row>
    <row r="23" spans="1:57">
      <c r="A23" s="3" t="s">
        <v>72</v>
      </c>
      <c r="B23" s="19">
        <v>68.635154569999997</v>
      </c>
      <c r="C23" s="19">
        <f t="shared" si="0"/>
        <v>21.364845430000003</v>
      </c>
      <c r="D23" s="121" t="s">
        <v>24</v>
      </c>
      <c r="E23" s="19">
        <v>33.8466667</v>
      </c>
      <c r="F23" s="19">
        <v>-96.628611100000001</v>
      </c>
      <c r="G23" s="51">
        <v>41435</v>
      </c>
      <c r="H23" s="144"/>
      <c r="I23" s="19">
        <v>8.7178451197458713E-3</v>
      </c>
      <c r="J23" s="19">
        <v>9.76213000246807E-3</v>
      </c>
      <c r="K23" s="19">
        <v>1.42072115415564E-2</v>
      </c>
      <c r="L23" s="19">
        <v>1.3160084215620298E-2</v>
      </c>
      <c r="M23" s="7"/>
      <c r="N23" s="3"/>
      <c r="O23" s="11">
        <f t="shared" si="1"/>
        <v>1.6300511632522052E-2</v>
      </c>
      <c r="P23" s="11">
        <f t="shared" si="2"/>
        <v>1.8192712762357295E-2</v>
      </c>
      <c r="Q23" s="11">
        <f t="shared" si="3"/>
        <v>2.6108890095321694E-2</v>
      </c>
      <c r="R23" s="11">
        <f t="shared" si="4"/>
        <v>2.4263938296659585E-2</v>
      </c>
      <c r="S23" s="56"/>
      <c r="T23" s="170">
        <f t="shared" si="5"/>
        <v>0.15049591253045136</v>
      </c>
      <c r="U23" s="170">
        <f t="shared" si="6"/>
        <v>0.16516890398690398</v>
      </c>
      <c r="V23" s="170">
        <f t="shared" si="7"/>
        <v>0.22254725971498102</v>
      </c>
      <c r="W23" s="170">
        <f t="shared" si="8"/>
        <v>0.20969314455370758</v>
      </c>
      <c r="X23" s="29"/>
      <c r="Y23" s="11">
        <f t="shared" si="35"/>
        <v>-0.7362278359597374</v>
      </c>
      <c r="Z23" s="11">
        <f t="shared" si="33"/>
        <v>0.46275725999922163</v>
      </c>
      <c r="AA23" s="5"/>
      <c r="AB23" s="11">
        <f t="shared" si="9"/>
        <v>0.13152851649240099</v>
      </c>
      <c r="AC23" s="7">
        <f t="shared" si="10"/>
        <v>0.63169394277552882</v>
      </c>
      <c r="AD23" s="11">
        <f t="shared" si="11"/>
        <v>0.15148206545087148</v>
      </c>
      <c r="AE23" s="11">
        <f t="shared" si="12"/>
        <v>0.14361964861451845</v>
      </c>
      <c r="AF23" s="11">
        <f t="shared" si="13"/>
        <v>0.13152851649240099</v>
      </c>
      <c r="AG23" s="11">
        <f t="shared" si="14"/>
        <v>0.11832481972554643</v>
      </c>
      <c r="AH23" s="170"/>
      <c r="AI23" s="11">
        <f t="shared" si="15"/>
        <v>0.86889820759441327</v>
      </c>
      <c r="AJ23" s="11">
        <f t="shared" si="16"/>
        <v>0.73452645298004204</v>
      </c>
      <c r="AK23" s="11">
        <f t="shared" si="17"/>
        <v>0.46275725999922163</v>
      </c>
      <c r="AL23" s="11">
        <f t="shared" si="18"/>
        <v>0.44766920185016246</v>
      </c>
      <c r="AM23" s="56"/>
      <c r="AN23" s="11">
        <f t="shared" si="19"/>
        <v>0.15393172390436818</v>
      </c>
      <c r="AO23" s="11">
        <f t="shared" si="20"/>
        <v>0.1453239221292717</v>
      </c>
      <c r="AP23" s="11">
        <f t="shared" si="21"/>
        <v>0.13246510660993324</v>
      </c>
      <c r="AQ23" s="11">
        <f t="shared" si="22"/>
        <v>0.11878065084327039</v>
      </c>
      <c r="AR23" s="3"/>
      <c r="AS23" s="11">
        <f t="shared" si="23"/>
        <v>1.6146727722459817</v>
      </c>
      <c r="AT23" s="11">
        <f t="shared" si="24"/>
        <v>1.4372933808747121</v>
      </c>
      <c r="AU23" s="11">
        <f t="shared" si="25"/>
        <v>1.0780315507547014</v>
      </c>
      <c r="AV23" s="11">
        <f t="shared" si="26"/>
        <v>1.0033181780760627</v>
      </c>
      <c r="AW23" s="75"/>
      <c r="AX23" s="8">
        <f t="shared" si="27"/>
        <v>1.0033181780760627</v>
      </c>
      <c r="AY23" s="24">
        <f t="shared" si="28"/>
        <v>0.39867711832654101</v>
      </c>
      <c r="AZ23" s="8">
        <f t="shared" si="29"/>
        <v>2.7115719647128694E-2</v>
      </c>
      <c r="BA23" s="16">
        <f t="shared" si="30"/>
        <v>0.52394742704388497</v>
      </c>
      <c r="BB23" s="8">
        <f t="shared" si="31"/>
        <v>2.240524560699261</v>
      </c>
      <c r="BC23" s="8">
        <f t="shared" si="34"/>
        <v>0.27</v>
      </c>
      <c r="BD23" s="18">
        <f t="shared" si="32"/>
        <v>1.1228587664356811</v>
      </c>
      <c r="BE23" s="17">
        <v>2.5298400000000001</v>
      </c>
    </row>
    <row r="24" spans="1:57">
      <c r="A24" s="25" t="s">
        <v>66</v>
      </c>
      <c r="B24" s="19">
        <v>45.85049016</v>
      </c>
      <c r="C24" s="19">
        <f t="shared" si="0"/>
        <v>44.14950984</v>
      </c>
      <c r="D24" s="122" t="s">
        <v>33</v>
      </c>
      <c r="E24" s="19">
        <v>33.845999999999997</v>
      </c>
      <c r="F24" s="19">
        <v>-96.628666699999997</v>
      </c>
      <c r="G24" s="51">
        <v>41708</v>
      </c>
      <c r="H24" s="144"/>
      <c r="I24" s="19">
        <v>4.9604934511075305E-3</v>
      </c>
      <c r="J24" s="19">
        <v>5.01404642482678E-3</v>
      </c>
      <c r="K24" s="19">
        <v>7.0021968343037004E-3</v>
      </c>
      <c r="L24" s="19">
        <v>5.5724967531409902E-3</v>
      </c>
      <c r="M24" s="7"/>
      <c r="N24" s="3"/>
      <c r="O24" s="11">
        <f t="shared" si="1"/>
        <v>9.3871786275514287E-3</v>
      </c>
      <c r="P24" s="11">
        <f t="shared" si="2"/>
        <v>9.4868872056484838E-3</v>
      </c>
      <c r="Q24" s="11">
        <f t="shared" si="3"/>
        <v>1.3164406223483915E-2</v>
      </c>
      <c r="R24" s="11">
        <f t="shared" si="4"/>
        <v>1.0524604994177202E-2</v>
      </c>
      <c r="S24" s="56"/>
      <c r="T24" s="170">
        <f t="shared" si="5"/>
        <v>9.2845238435997512E-2</v>
      </c>
      <c r="U24" s="170">
        <f t="shared" si="6"/>
        <v>9.3729009080873504E-2</v>
      </c>
      <c r="V24" s="170">
        <f t="shared" si="7"/>
        <v>0.12519690581363552</v>
      </c>
      <c r="W24" s="170">
        <f t="shared" si="8"/>
        <v>0.10282625788188071</v>
      </c>
      <c r="X24" s="29"/>
      <c r="Y24" s="11">
        <f t="shared" si="35"/>
        <v>-0.57870514804165096</v>
      </c>
      <c r="Z24" s="11">
        <f t="shared" si="33"/>
        <v>0.36681562286512592</v>
      </c>
      <c r="AA24" s="5"/>
      <c r="AB24" s="11">
        <f t="shared" si="9"/>
        <v>5.1560001734978628E-2</v>
      </c>
      <c r="AC24" s="7">
        <f t="shared" si="10"/>
        <v>0.73673036084330357</v>
      </c>
      <c r="AD24" s="11">
        <f t="shared" si="11"/>
        <v>6.0793044051861804E-2</v>
      </c>
      <c r="AE24" s="11">
        <f t="shared" si="12"/>
        <v>5.7129135157978302E-2</v>
      </c>
      <c r="AF24" s="11">
        <f t="shared" si="13"/>
        <v>5.1560001734978628E-2</v>
      </c>
      <c r="AG24" s="11">
        <f t="shared" si="14"/>
        <v>4.5575284992445453E-2</v>
      </c>
      <c r="AH24" s="170"/>
      <c r="AI24" s="11">
        <f t="shared" si="15"/>
        <v>0.61791988128136544</v>
      </c>
      <c r="AJ24" s="11">
        <f t="shared" si="16"/>
        <v>0.56886349380884171</v>
      </c>
      <c r="AK24" s="11">
        <f t="shared" si="17"/>
        <v>0.36681562286512592</v>
      </c>
      <c r="AL24" s="11">
        <f t="shared" si="18"/>
        <v>0.40162804273082042</v>
      </c>
      <c r="AM24" s="56"/>
      <c r="AN24" s="11">
        <f t="shared" si="19"/>
        <v>6.3242702505358517E-2</v>
      </c>
      <c r="AO24" s="11">
        <f t="shared" si="20"/>
        <v>5.8833408672731555E-2</v>
      </c>
      <c r="AP24" s="11">
        <f t="shared" si="21"/>
        <v>5.2496591852510884E-2</v>
      </c>
      <c r="AQ24" s="11">
        <f t="shared" si="22"/>
        <v>4.6031116110169419E-2</v>
      </c>
      <c r="AR24" s="3"/>
      <c r="AS24" s="11">
        <f t="shared" si="23"/>
        <v>1.0207974218434015</v>
      </c>
      <c r="AT24" s="11">
        <f t="shared" si="24"/>
        <v>0.88368389447671869</v>
      </c>
      <c r="AU24" s="11">
        <f t="shared" si="25"/>
        <v>0.63000176966114052</v>
      </c>
      <c r="AV24" s="11">
        <f t="shared" si="26"/>
        <v>0.64275072655316556</v>
      </c>
      <c r="AW24" s="75"/>
      <c r="AX24" s="8">
        <f t="shared" si="27"/>
        <v>0.63000176966114052</v>
      </c>
      <c r="AY24" s="24">
        <f t="shared" si="28"/>
        <v>0.63491885144250981</v>
      </c>
      <c r="AZ24" s="8">
        <f t="shared" si="29"/>
        <v>1.3364311900165526E-2</v>
      </c>
      <c r="BA24" s="16">
        <f t="shared" si="30"/>
        <v>0.52394742704388497</v>
      </c>
      <c r="BB24" s="8">
        <f t="shared" si="31"/>
        <v>2.2520708138914043</v>
      </c>
      <c r="BC24" s="8">
        <f t="shared" si="34"/>
        <v>0.27</v>
      </c>
      <c r="BD24" s="18">
        <f t="shared" si="32"/>
        <v>1.7738513247416479</v>
      </c>
      <c r="BE24" s="17">
        <v>3.2511999999999999</v>
      </c>
    </row>
    <row r="25" spans="1:57">
      <c r="A25" s="3" t="s">
        <v>66</v>
      </c>
      <c r="B25" s="19">
        <v>45.85049016</v>
      </c>
      <c r="C25" s="19">
        <f t="shared" si="0"/>
        <v>44.14950984</v>
      </c>
      <c r="D25" s="121" t="s">
        <v>24</v>
      </c>
      <c r="E25" s="19">
        <v>33.8466667</v>
      </c>
      <c r="F25" s="19">
        <v>-96.628611100000001</v>
      </c>
      <c r="G25" s="50">
        <v>41708</v>
      </c>
      <c r="H25" s="144"/>
      <c r="I25" s="8">
        <v>5.2568847508264304E-3</v>
      </c>
      <c r="J25" s="8">
        <v>5.1881813795154105E-3</v>
      </c>
      <c r="K25" s="8">
        <v>7.1631385942224094E-3</v>
      </c>
      <c r="L25" s="8">
        <v>5.9203972515064398E-3</v>
      </c>
      <c r="M25" s="6"/>
      <c r="N25" s="3"/>
      <c r="O25" s="11">
        <f t="shared" si="1"/>
        <v>9.9385894575148882E-3</v>
      </c>
      <c r="P25" s="11">
        <f t="shared" si="2"/>
        <v>9.8108662280712265E-3</v>
      </c>
      <c r="Q25" s="11">
        <f t="shared" si="3"/>
        <v>1.3460059485640019E-2</v>
      </c>
      <c r="R25" s="11">
        <f t="shared" si="4"/>
        <v>1.116919788674438E-2</v>
      </c>
      <c r="S25" s="56"/>
      <c r="T25" s="170">
        <f t="shared" si="5"/>
        <v>9.7711219589905529E-2</v>
      </c>
      <c r="U25" s="170">
        <f t="shared" si="6"/>
        <v>9.6588748017996828E-2</v>
      </c>
      <c r="V25" s="170">
        <f t="shared" si="7"/>
        <v>0.12763821501722883</v>
      </c>
      <c r="W25" s="170">
        <f t="shared" si="8"/>
        <v>0.10838780332889819</v>
      </c>
      <c r="X25" s="29"/>
      <c r="Y25" s="11">
        <f t="shared" si="35"/>
        <v>-0.59115000550427488</v>
      </c>
      <c r="Z25" s="11">
        <f t="shared" si="33"/>
        <v>0.37409587333558808</v>
      </c>
      <c r="AA25" s="5"/>
      <c r="AB25" s="11">
        <f t="shared" si="9"/>
        <v>5.3798647417900157E-2</v>
      </c>
      <c r="AC25" s="7">
        <f t="shared" si="10"/>
        <v>0.7651740469231485</v>
      </c>
      <c r="AD25" s="11">
        <f t="shared" si="11"/>
        <v>6.3837280477970409E-2</v>
      </c>
      <c r="AE25" s="11">
        <f t="shared" si="12"/>
        <v>5.9846101674029283E-2</v>
      </c>
      <c r="AF25" s="11">
        <f t="shared" si="13"/>
        <v>5.3798647417900157E-2</v>
      </c>
      <c r="AG25" s="11">
        <f t="shared" si="14"/>
        <v>4.7328100418718357E-2</v>
      </c>
      <c r="AH25" s="170"/>
      <c r="AI25" s="11">
        <f t="shared" si="15"/>
        <v>0.61210945413039153</v>
      </c>
      <c r="AJ25" s="11">
        <f t="shared" si="16"/>
        <v>0.5756912958318855</v>
      </c>
      <c r="AK25" s="11">
        <f t="shared" si="17"/>
        <v>0.37409587333558808</v>
      </c>
      <c r="AL25" s="11">
        <f t="shared" si="18"/>
        <v>0.39307684863311243</v>
      </c>
      <c r="AM25" s="56"/>
      <c r="AN25" s="11">
        <f t="shared" si="19"/>
        <v>6.6286938931467129E-2</v>
      </c>
      <c r="AO25" s="11">
        <f t="shared" si="20"/>
        <v>6.1550375188782536E-2</v>
      </c>
      <c r="AP25" s="11">
        <f t="shared" si="21"/>
        <v>5.4735237535432413E-2</v>
      </c>
      <c r="AQ25" s="11">
        <f t="shared" si="22"/>
        <v>4.7783931536442323E-2</v>
      </c>
      <c r="AR25" s="3"/>
      <c r="AS25" s="11">
        <f t="shared" si="23"/>
        <v>1.0266523790076325</v>
      </c>
      <c r="AT25" s="11">
        <f t="shared" si="24"/>
        <v>0.90289057690600028</v>
      </c>
      <c r="AU25" s="11">
        <f t="shared" si="25"/>
        <v>0.64774764505987359</v>
      </c>
      <c r="AV25" s="11">
        <f t="shared" si="26"/>
        <v>0.64048428526804324</v>
      </c>
      <c r="AW25" s="75"/>
      <c r="AX25" s="8">
        <f t="shared" si="27"/>
        <v>0.64048428526804324</v>
      </c>
      <c r="AY25" s="24">
        <f t="shared" si="28"/>
        <v>0.62452742276510287</v>
      </c>
      <c r="AZ25" s="8">
        <f t="shared" si="29"/>
        <v>1.3671483481915138E-2</v>
      </c>
      <c r="BA25" s="16">
        <f t="shared" si="30"/>
        <v>0.52394742704388486</v>
      </c>
      <c r="BB25" s="8">
        <f t="shared" si="31"/>
        <v>2.2382819173697763</v>
      </c>
      <c r="BC25" s="8">
        <f t="shared" si="34"/>
        <v>0.27</v>
      </c>
      <c r="BD25" s="18">
        <f t="shared" si="32"/>
        <v>1.7413662145356137</v>
      </c>
      <c r="BE25" s="17">
        <v>3.6576</v>
      </c>
    </row>
    <row r="26" spans="1:57">
      <c r="A26" s="3" t="s">
        <v>63</v>
      </c>
      <c r="B26" s="19">
        <v>69.013428279999999</v>
      </c>
      <c r="C26" s="19">
        <f t="shared" si="0"/>
        <v>20.986571720000001</v>
      </c>
      <c r="D26" s="123" t="s">
        <v>30</v>
      </c>
      <c r="E26" s="19">
        <v>33.191816699999997</v>
      </c>
      <c r="F26" s="19">
        <v>-97.018816700000002</v>
      </c>
      <c r="G26" s="50">
        <v>41437</v>
      </c>
      <c r="H26" s="144"/>
      <c r="I26" s="8">
        <v>1.24778796443131E-2</v>
      </c>
      <c r="J26" s="8">
        <v>1.62448412944051E-2</v>
      </c>
      <c r="K26" s="8">
        <v>2.4406134155795602E-2</v>
      </c>
      <c r="L26" s="8">
        <v>3.0269536684090596E-2</v>
      </c>
      <c r="M26" s="6"/>
      <c r="O26" s="11">
        <f t="shared" si="1"/>
        <v>2.3055421033360751E-2</v>
      </c>
      <c r="P26" s="11">
        <f t="shared" si="2"/>
        <v>2.9664645418667878E-2</v>
      </c>
      <c r="Q26" s="11">
        <f t="shared" si="3"/>
        <v>4.3466696734101189E-2</v>
      </c>
      <c r="R26" s="11">
        <f t="shared" si="4"/>
        <v>5.2968941611543953E-2</v>
      </c>
      <c r="T26" s="170">
        <f t="shared" si="5"/>
        <v>0.20111301922499181</v>
      </c>
      <c r="U26" s="170">
        <f t="shared" si="6"/>
        <v>0.24655038115060601</v>
      </c>
      <c r="V26" s="170">
        <f t="shared" si="7"/>
        <v>0.33185329880548486</v>
      </c>
      <c r="W26" s="170">
        <f t="shared" si="8"/>
        <v>0.3849101782129194</v>
      </c>
      <c r="X26" s="5"/>
      <c r="Y26" s="11">
        <f t="shared" si="35"/>
        <v>-0.99098604800237422</v>
      </c>
      <c r="Z26" s="11">
        <f t="shared" si="33"/>
        <v>0.61820384621664781</v>
      </c>
      <c r="AA26" s="5"/>
      <c r="AB26" s="11">
        <f t="shared" si="9"/>
        <v>0.30611122637914423</v>
      </c>
      <c r="AC26" s="7">
        <f t="shared" si="10"/>
        <v>0.51101518979614169</v>
      </c>
      <c r="AD26" s="11">
        <f t="shared" si="11"/>
        <v>0.34316415531464689</v>
      </c>
      <c r="AE26" s="11">
        <f t="shared" si="12"/>
        <v>0.32868253581675444</v>
      </c>
      <c r="AF26" s="11">
        <f t="shared" si="13"/>
        <v>0.30611122637914423</v>
      </c>
      <c r="AG26" s="11">
        <f t="shared" si="14"/>
        <v>0.28100389388554392</v>
      </c>
      <c r="AH26" s="170"/>
      <c r="AI26" s="11">
        <f t="shared" si="15"/>
        <v>1.3728916072135482</v>
      </c>
      <c r="AJ26" s="11">
        <f t="shared" si="16"/>
        <v>1.0096509054335325</v>
      </c>
      <c r="AK26" s="11">
        <f t="shared" si="17"/>
        <v>0.6182038462166477</v>
      </c>
      <c r="AL26" s="11">
        <f t="shared" si="18"/>
        <v>0.44977509531258719</v>
      </c>
      <c r="AM26" s="56"/>
      <c r="AN26" s="11">
        <f t="shared" si="19"/>
        <v>0.3456138137681436</v>
      </c>
      <c r="AO26" s="11">
        <f t="shared" si="20"/>
        <v>0.33038680933150771</v>
      </c>
      <c r="AP26" s="11">
        <f t="shared" si="21"/>
        <v>0.30704781649667651</v>
      </c>
      <c r="AQ26" s="11">
        <f t="shared" si="22"/>
        <v>0.28145972500326788</v>
      </c>
      <c r="AR26" s="3"/>
      <c r="AS26" s="11">
        <f t="shared" si="23"/>
        <v>2.9865021974848731</v>
      </c>
      <c r="AT26" s="11">
        <f t="shared" si="24"/>
        <v>2.5329970252857219</v>
      </c>
      <c r="AU26" s="11">
        <f t="shared" si="25"/>
        <v>1.9964640361487684</v>
      </c>
      <c r="AV26" s="11">
        <f t="shared" si="26"/>
        <v>1.6959298758610983</v>
      </c>
      <c r="AW26" s="75"/>
      <c r="AX26" s="8">
        <f t="shared" si="27"/>
        <v>1.6959298758610983</v>
      </c>
      <c r="AY26" s="24">
        <f t="shared" si="28"/>
        <v>0.23585880860604708</v>
      </c>
      <c r="AZ26" s="8">
        <f t="shared" si="29"/>
        <v>4.6581265401941525E-2</v>
      </c>
      <c r="BA26" s="16">
        <f t="shared" si="30"/>
        <v>0.52394742704388497</v>
      </c>
      <c r="BB26" s="8">
        <f t="shared" si="31"/>
        <v>2.1692324223392787</v>
      </c>
      <c r="BC26" s="8">
        <f t="shared" si="34"/>
        <v>0.27</v>
      </c>
      <c r="BD26" s="18">
        <f t="shared" si="32"/>
        <v>0.66625711634642004</v>
      </c>
      <c r="BE26" s="17">
        <v>0.91439999999999999</v>
      </c>
    </row>
    <row r="27" spans="1:57">
      <c r="A27" s="3" t="s">
        <v>63</v>
      </c>
      <c r="B27" s="19">
        <v>69.013428279999999</v>
      </c>
      <c r="C27" s="19">
        <f t="shared" si="0"/>
        <v>20.986571720000001</v>
      </c>
      <c r="D27" s="123" t="s">
        <v>32</v>
      </c>
      <c r="E27" s="19">
        <v>33.115011099999997</v>
      </c>
      <c r="F27" s="19">
        <v>-97.0061611</v>
      </c>
      <c r="G27" s="50">
        <v>41437</v>
      </c>
      <c r="H27" s="144"/>
      <c r="I27" s="8">
        <v>9.2485704501526194E-3</v>
      </c>
      <c r="J27" s="8">
        <v>1.1898803239024699E-2</v>
      </c>
      <c r="K27" s="8">
        <v>1.68060918383529E-2</v>
      </c>
      <c r="L27" s="8">
        <v>1.8814429119315402E-2</v>
      </c>
      <c r="M27" s="6"/>
      <c r="O27" s="11">
        <f t="shared" si="1"/>
        <v>1.726373121484338E-2</v>
      </c>
      <c r="P27" s="11">
        <f t="shared" si="2"/>
        <v>2.2025522554857471E-2</v>
      </c>
      <c r="Q27" s="11">
        <f t="shared" si="3"/>
        <v>3.0636164806756804E-2</v>
      </c>
      <c r="R27" s="11">
        <f t="shared" si="4"/>
        <v>3.4085066000420813E-2</v>
      </c>
      <c r="T27" s="170">
        <f t="shared" si="5"/>
        <v>0.15801729594922209</v>
      </c>
      <c r="U27" s="170">
        <f t="shared" si="6"/>
        <v>0.19369573175697108</v>
      </c>
      <c r="V27" s="170">
        <f t="shared" si="7"/>
        <v>0.25294461160898574</v>
      </c>
      <c r="W27" s="170">
        <f t="shared" si="8"/>
        <v>0.27512283800489024</v>
      </c>
      <c r="X27" s="5"/>
      <c r="Y27" s="11">
        <f t="shared" si="35"/>
        <v>-0.87462533292422839</v>
      </c>
      <c r="Z27" s="11">
        <f t="shared" si="33"/>
        <v>0.54934219336617529</v>
      </c>
      <c r="AA27" s="5"/>
      <c r="AB27" s="11">
        <f t="shared" si="9"/>
        <v>0.1850645416602717</v>
      </c>
      <c r="AC27" s="7">
        <f t="shared" si="10"/>
        <v>0.55470807675544687</v>
      </c>
      <c r="AD27" s="11">
        <f t="shared" si="11"/>
        <v>0.20950226364490804</v>
      </c>
      <c r="AE27" s="11">
        <f t="shared" si="12"/>
        <v>0.19992282442453249</v>
      </c>
      <c r="AF27" s="11">
        <f t="shared" si="13"/>
        <v>0.1850645416602717</v>
      </c>
      <c r="AG27" s="11">
        <f t="shared" si="14"/>
        <v>0.16864693236548992</v>
      </c>
      <c r="AH27" s="170"/>
      <c r="AI27" s="11">
        <f t="shared" si="15"/>
        <v>1.1293691075091024</v>
      </c>
      <c r="AJ27" s="11">
        <f t="shared" si="16"/>
        <v>0.83932045475261396</v>
      </c>
      <c r="AK27" s="11">
        <f t="shared" si="17"/>
        <v>0.54934219336617529</v>
      </c>
      <c r="AL27" s="11">
        <f t="shared" si="18"/>
        <v>0.44554182476506571</v>
      </c>
      <c r="AM27" s="56"/>
      <c r="AN27" s="11">
        <f t="shared" si="19"/>
        <v>0.21195192209840474</v>
      </c>
      <c r="AO27" s="11">
        <f t="shared" si="20"/>
        <v>0.20162709793928574</v>
      </c>
      <c r="AP27" s="11">
        <f t="shared" si="21"/>
        <v>0.18600113177780395</v>
      </c>
      <c r="AQ27" s="11">
        <f t="shared" si="22"/>
        <v>0.16910276348321387</v>
      </c>
      <c r="AR27" s="3"/>
      <c r="AS27" s="11">
        <f t="shared" si="23"/>
        <v>2.1480244438061704</v>
      </c>
      <c r="AT27" s="11">
        <f t="shared" si="24"/>
        <v>1.7942329284758411</v>
      </c>
      <c r="AU27" s="11">
        <f t="shared" si="25"/>
        <v>1.4036723191959264</v>
      </c>
      <c r="AV27" s="11">
        <f t="shared" si="26"/>
        <v>1.2143595693301363</v>
      </c>
      <c r="AW27" s="75"/>
      <c r="AX27" s="8">
        <f t="shared" si="27"/>
        <v>1.2143595693301363</v>
      </c>
      <c r="AY27" s="24">
        <f t="shared" si="28"/>
        <v>0.32939173050750326</v>
      </c>
      <c r="AZ27" s="8">
        <f t="shared" si="29"/>
        <v>3.2075912526516238E-2</v>
      </c>
      <c r="BA27" s="16">
        <f t="shared" si="30"/>
        <v>0.52394742704388486</v>
      </c>
      <c r="BB27" s="8">
        <f t="shared" si="31"/>
        <v>2.1455292745189412</v>
      </c>
      <c r="BC27" s="8">
        <f t="shared" si="34"/>
        <v>0.27</v>
      </c>
      <c r="BD27" s="18">
        <f t="shared" si="32"/>
        <v>0.91681242308278121</v>
      </c>
      <c r="BE27" s="17">
        <v>0.48768</v>
      </c>
    </row>
    <row r="28" spans="1:57">
      <c r="A28" s="3" t="s">
        <v>59</v>
      </c>
      <c r="B28" s="19">
        <v>63.172938619999996</v>
      </c>
      <c r="C28" s="19">
        <f t="shared" si="0"/>
        <v>26.827061380000004</v>
      </c>
      <c r="D28" s="124" t="s">
        <v>13</v>
      </c>
      <c r="E28" s="19">
        <v>33.094083300000001</v>
      </c>
      <c r="F28" s="19">
        <v>-96.530444399999993</v>
      </c>
      <c r="G28" s="51">
        <v>41757</v>
      </c>
      <c r="H28" s="144"/>
      <c r="I28" s="8">
        <v>1.0765927353605199E-2</v>
      </c>
      <c r="J28" s="8">
        <v>1.5001904722981199E-2</v>
      </c>
      <c r="K28" s="8">
        <v>2.2337459459358E-2</v>
      </c>
      <c r="L28" s="8">
        <v>3.4011815479609804E-2</v>
      </c>
      <c r="M28" s="6"/>
      <c r="O28" s="11">
        <f t="shared" si="1"/>
        <v>1.9999787895268545E-2</v>
      </c>
      <c r="P28" s="11">
        <f t="shared" si="2"/>
        <v>2.7501036982262233E-2</v>
      </c>
      <c r="Q28" s="11">
        <f t="shared" si="3"/>
        <v>4.0033177579425955E-2</v>
      </c>
      <c r="R28" s="11">
        <f t="shared" si="4"/>
        <v>5.886229344586745E-2</v>
      </c>
      <c r="T28" s="170">
        <f t="shared" si="5"/>
        <v>0.17880751034439557</v>
      </c>
      <c r="U28" s="170">
        <f t="shared" si="6"/>
        <v>0.23206126449555886</v>
      </c>
      <c r="V28" s="170">
        <f t="shared" si="7"/>
        <v>0.31164872928678633</v>
      </c>
      <c r="W28" s="170">
        <f t="shared" si="8"/>
        <v>0.415991180548551</v>
      </c>
      <c r="X28" s="5"/>
      <c r="Y28" s="11">
        <f t="shared" si="35"/>
        <v>-1.149352604282464</v>
      </c>
      <c r="Z28" s="11">
        <f t="shared" si="33"/>
        <v>0.69707228307221714</v>
      </c>
      <c r="AA28" s="5"/>
      <c r="AB28" s="11">
        <f t="shared" si="9"/>
        <v>0.31466054826707085</v>
      </c>
      <c r="AC28" s="7">
        <f t="shared" si="10"/>
        <v>0.46911431930104519</v>
      </c>
      <c r="AD28" s="11">
        <f t="shared" si="11"/>
        <v>0.34945891823386421</v>
      </c>
      <c r="AE28" s="11">
        <f t="shared" si="12"/>
        <v>0.33589707795038842</v>
      </c>
      <c r="AF28" s="11">
        <f t="shared" si="13"/>
        <v>0.31466054826707085</v>
      </c>
      <c r="AG28" s="11">
        <f t="shared" si="14"/>
        <v>0.29088604736735757</v>
      </c>
      <c r="AH28" s="170"/>
      <c r="AI28" s="11">
        <f t="shared" si="15"/>
        <v>1.6161775289217424</v>
      </c>
      <c r="AJ28" s="11">
        <f t="shared" si="16"/>
        <v>1.1171927185361559</v>
      </c>
      <c r="AK28" s="11">
        <f t="shared" si="17"/>
        <v>0.69707228307221714</v>
      </c>
      <c r="AL28" s="11">
        <f t="shared" si="18"/>
        <v>0.40901402353404442</v>
      </c>
      <c r="AM28" s="56"/>
      <c r="AN28" s="11">
        <f t="shared" si="19"/>
        <v>0.35190857668736092</v>
      </c>
      <c r="AO28" s="11">
        <f t="shared" si="20"/>
        <v>0.3376013514651417</v>
      </c>
      <c r="AP28" s="11">
        <f t="shared" si="21"/>
        <v>0.31559713838460313</v>
      </c>
      <c r="AQ28" s="11">
        <f t="shared" si="22"/>
        <v>0.29134187848508153</v>
      </c>
      <c r="AR28" s="3"/>
      <c r="AS28" s="11">
        <f t="shared" si="23"/>
        <v>3.3293290945851308</v>
      </c>
      <c r="AT28" s="11">
        <f t="shared" si="24"/>
        <v>2.6838330594597091</v>
      </c>
      <c r="AU28" s="11">
        <f t="shared" si="25"/>
        <v>2.1214380764885012</v>
      </c>
      <c r="AV28" s="11">
        <f t="shared" si="26"/>
        <v>1.6895675705618578</v>
      </c>
      <c r="AW28" s="75"/>
      <c r="AX28" s="8">
        <f t="shared" si="27"/>
        <v>1.6895675705618578</v>
      </c>
      <c r="AY28" s="24">
        <f t="shared" si="28"/>
        <v>0.23674696825944749</v>
      </c>
      <c r="AZ28" s="8">
        <f t="shared" si="29"/>
        <v>4.2633016799769594E-2</v>
      </c>
      <c r="BA28" s="16">
        <f t="shared" si="30"/>
        <v>0.52394742704388497</v>
      </c>
      <c r="BB28" s="8">
        <f t="shared" si="31"/>
        <v>2.0451320750557294</v>
      </c>
      <c r="BC28" s="8">
        <f t="shared" si="34"/>
        <v>0.27</v>
      </c>
      <c r="BD28" s="18">
        <f t="shared" si="32"/>
        <v>0.65283319416546426</v>
      </c>
      <c r="BE28" s="17">
        <v>0.76200000000000001</v>
      </c>
    </row>
    <row r="29" spans="1:57">
      <c r="A29" s="3" t="s">
        <v>59</v>
      </c>
      <c r="B29" s="19">
        <v>63.172938619999996</v>
      </c>
      <c r="C29" s="19">
        <f t="shared" si="0"/>
        <v>26.827061380000004</v>
      </c>
      <c r="D29" s="124" t="s">
        <v>14</v>
      </c>
      <c r="E29" s="19">
        <v>33.143833299999997</v>
      </c>
      <c r="F29" s="19">
        <v>-96.436555600000005</v>
      </c>
      <c r="G29" s="51">
        <v>41757</v>
      </c>
      <c r="H29" s="144"/>
      <c r="I29" s="8">
        <v>1.5007032573907699E-2</v>
      </c>
      <c r="J29" s="8">
        <v>2.0196620257577999E-2</v>
      </c>
      <c r="K29" s="8">
        <v>3.0364808171042902E-2</v>
      </c>
      <c r="L29" s="8">
        <v>4.1217162373958401E-2</v>
      </c>
      <c r="M29" s="6"/>
      <c r="O29" s="11">
        <f t="shared" si="1"/>
        <v>2.7509997583047941E-2</v>
      </c>
      <c r="P29" s="11">
        <f t="shared" si="2"/>
        <v>3.643401088041761E-2</v>
      </c>
      <c r="Q29" s="11">
        <f t="shared" si="3"/>
        <v>5.312060273234008E-2</v>
      </c>
      <c r="R29" s="11">
        <f t="shared" si="4"/>
        <v>6.9851407339844948E-2</v>
      </c>
      <c r="T29" s="170">
        <f t="shared" si="5"/>
        <v>0.23212200489761736</v>
      </c>
      <c r="U29" s="170">
        <f t="shared" si="6"/>
        <v>0.28979324405503093</v>
      </c>
      <c r="V29" s="170">
        <f t="shared" si="7"/>
        <v>0.38572630843524736</v>
      </c>
      <c r="W29" s="170">
        <f t="shared" si="8"/>
        <v>0.47083970628750627</v>
      </c>
      <c r="X29" s="5"/>
      <c r="Y29" s="11">
        <f t="shared" si="35"/>
        <v>-1.0531686293010913</v>
      </c>
      <c r="Z29" s="11">
        <f t="shared" si="33"/>
        <v>0.65174812133998561</v>
      </c>
      <c r="AA29" s="5"/>
      <c r="AB29" s="11">
        <f t="shared" si="9"/>
        <v>0.40832136822623605</v>
      </c>
      <c r="AC29" s="7">
        <f t="shared" si="10"/>
        <v>0.49411851009045171</v>
      </c>
      <c r="AD29" s="11">
        <f t="shared" si="11"/>
        <v>0.45602011422447986</v>
      </c>
      <c r="AE29" s="11">
        <f t="shared" si="12"/>
        <v>0.43739907502702463</v>
      </c>
      <c r="AF29" s="11">
        <f t="shared" si="13"/>
        <v>0.40832136822623605</v>
      </c>
      <c r="AG29" s="11">
        <f t="shared" si="14"/>
        <v>0.37589288913223157</v>
      </c>
      <c r="AH29" s="170"/>
      <c r="AI29" s="11">
        <f t="shared" si="15"/>
        <v>1.5166543560326771</v>
      </c>
      <c r="AJ29" s="11">
        <f t="shared" si="16"/>
        <v>1.0761264145730358</v>
      </c>
      <c r="AK29" s="11">
        <f t="shared" si="17"/>
        <v>0.65174812133998572</v>
      </c>
      <c r="AL29" s="11">
        <f t="shared" si="18"/>
        <v>0.42296517622959878</v>
      </c>
      <c r="AM29" s="56"/>
      <c r="AN29" s="11">
        <f t="shared" si="19"/>
        <v>0.45846977267797656</v>
      </c>
      <c r="AO29" s="11">
        <f t="shared" si="20"/>
        <v>0.4391033485417779</v>
      </c>
      <c r="AP29" s="11">
        <f t="shared" si="21"/>
        <v>0.40925795834376832</v>
      </c>
      <c r="AQ29" s="11">
        <f t="shared" si="22"/>
        <v>0.37634872024995553</v>
      </c>
      <c r="AR29" s="3"/>
      <c r="AS29" s="11">
        <f t="shared" si="23"/>
        <v>3.670406987661472</v>
      </c>
      <c r="AT29" s="11">
        <f t="shared" si="24"/>
        <v>3.0703680270941662</v>
      </c>
      <c r="AU29" s="11">
        <f t="shared" si="25"/>
        <v>2.4694001122979539</v>
      </c>
      <c r="AV29" s="11">
        <f t="shared" si="26"/>
        <v>2.0664105198168765</v>
      </c>
      <c r="AW29" s="75"/>
      <c r="AX29" s="8">
        <f t="shared" si="27"/>
        <v>2.0664105198168765</v>
      </c>
      <c r="AY29" s="24">
        <f t="shared" si="28"/>
        <v>0.19357237884921707</v>
      </c>
      <c r="AZ29" s="8">
        <f t="shared" si="29"/>
        <v>5.7953921717606979E-2</v>
      </c>
      <c r="BA29" s="16">
        <f t="shared" si="30"/>
        <v>0.52394742704388497</v>
      </c>
      <c r="BB29" s="8">
        <f t="shared" si="31"/>
        <v>2.1761427451021675</v>
      </c>
      <c r="BC29" s="8">
        <f t="shared" si="34"/>
        <v>0.27</v>
      </c>
      <c r="BD29" s="18">
        <f t="shared" si="32"/>
        <v>0.55217593505853302</v>
      </c>
      <c r="BE29" s="17">
        <v>0.4572</v>
      </c>
    </row>
    <row r="30" spans="1:57">
      <c r="A30" s="3" t="s">
        <v>59</v>
      </c>
      <c r="B30" s="19">
        <v>63.172938619999996</v>
      </c>
      <c r="C30" s="19">
        <f t="shared" si="0"/>
        <v>26.827061380000004</v>
      </c>
      <c r="D30" s="125" t="s">
        <v>35</v>
      </c>
      <c r="E30" s="19">
        <v>32.874888900000002</v>
      </c>
      <c r="F30" s="19">
        <v>-96.511630600000004</v>
      </c>
      <c r="G30" s="50">
        <v>41758</v>
      </c>
      <c r="H30" s="144"/>
      <c r="I30" s="8">
        <v>1.61739654489607E-2</v>
      </c>
      <c r="J30" s="8">
        <v>2.0806384467603301E-2</v>
      </c>
      <c r="K30" s="8">
        <v>2.2775562109820797E-2</v>
      </c>
      <c r="L30" s="8">
        <v>2.6832447565833601E-2</v>
      </c>
      <c r="M30" s="6"/>
      <c r="O30" s="11">
        <f t="shared" si="1"/>
        <v>2.9541719195189758E-2</v>
      </c>
      <c r="P30" s="11">
        <f t="shared" si="2"/>
        <v>3.7463947437866414E-2</v>
      </c>
      <c r="Q30" s="11">
        <f t="shared" si="3"/>
        <v>4.0763933752474286E-2</v>
      </c>
      <c r="R30" s="11">
        <f t="shared" si="4"/>
        <v>4.743940654798709E-2</v>
      </c>
      <c r="T30" s="170">
        <f t="shared" si="5"/>
        <v>0.24573649348164972</v>
      </c>
      <c r="U30" s="170">
        <f t="shared" si="6"/>
        <v>0.29612199130049999</v>
      </c>
      <c r="V30" s="170">
        <f t="shared" si="7"/>
        <v>0.31599960683949535</v>
      </c>
      <c r="W30" s="170">
        <f t="shared" si="8"/>
        <v>0.35451614184093871</v>
      </c>
      <c r="X30" s="5"/>
      <c r="Y30" s="11">
        <f t="shared" si="35"/>
        <v>-0.70679437938110545</v>
      </c>
      <c r="Z30" s="11">
        <f t="shared" si="33"/>
        <v>0.44435855232463761</v>
      </c>
      <c r="AA30" s="5"/>
      <c r="AB30" s="11">
        <f t="shared" si="9"/>
        <v>0.20435149046607515</v>
      </c>
      <c r="AC30" s="7">
        <f t="shared" si="10"/>
        <v>0.74988367260958788</v>
      </c>
      <c r="AD30" s="11">
        <f t="shared" si="11"/>
        <v>0.24165514301884486</v>
      </c>
      <c r="AE30" s="11">
        <f t="shared" si="12"/>
        <v>0.22683905065095861</v>
      </c>
      <c r="AF30" s="11">
        <f t="shared" si="13"/>
        <v>0.20435149046607515</v>
      </c>
      <c r="AG30" s="11">
        <f t="shared" si="14"/>
        <v>0.18023437250808222</v>
      </c>
      <c r="AH30" s="170"/>
      <c r="AI30" s="11">
        <f t="shared" si="15"/>
        <v>0.74925519163983334</v>
      </c>
      <c r="AJ30" s="11">
        <f t="shared" si="16"/>
        <v>0.54324442169538378</v>
      </c>
      <c r="AK30" s="11">
        <f t="shared" si="17"/>
        <v>0.44435855232463761</v>
      </c>
      <c r="AL30" s="11">
        <f t="shared" si="18"/>
        <v>0.32899097108041275</v>
      </c>
      <c r="AM30" s="56"/>
      <c r="AN30" s="11">
        <f t="shared" si="19"/>
        <v>0.24410480147234156</v>
      </c>
      <c r="AO30" s="11">
        <f t="shared" si="20"/>
        <v>0.22854332416571185</v>
      </c>
      <c r="AP30" s="11">
        <f t="shared" si="21"/>
        <v>0.2052880805836074</v>
      </c>
      <c r="AQ30" s="11">
        <f t="shared" si="22"/>
        <v>0.18069020362580618</v>
      </c>
      <c r="AR30" s="3"/>
      <c r="AS30" s="11">
        <f t="shared" si="23"/>
        <v>1.886712779913819</v>
      </c>
      <c r="AT30" s="11">
        <f t="shared" si="24"/>
        <v>1.5768861931446216</v>
      </c>
      <c r="AU30" s="11">
        <f t="shared" si="25"/>
        <v>1.3659478004854355</v>
      </c>
      <c r="AV30" s="11">
        <f t="shared" si="26"/>
        <v>1.1251587847415587</v>
      </c>
      <c r="AW30" s="75"/>
      <c r="AX30" s="8">
        <f t="shared" si="27"/>
        <v>1.1251587847415587</v>
      </c>
      <c r="AY30" s="24">
        <f t="shared" si="28"/>
        <v>0.35550537881804589</v>
      </c>
      <c r="AZ30" s="8">
        <f t="shared" si="29"/>
        <v>4.3469174451949651E-2</v>
      </c>
      <c r="BA30" s="16">
        <f t="shared" si="30"/>
        <v>0.52394742704388497</v>
      </c>
      <c r="BB30" s="8">
        <f t="shared" si="31"/>
        <v>2.0999558642756337</v>
      </c>
      <c r="BC30" s="8">
        <f t="shared" si="34"/>
        <v>0.27</v>
      </c>
      <c r="BD30" s="18">
        <f t="shared" si="32"/>
        <v>0.99034518311331854</v>
      </c>
      <c r="BE30" s="17">
        <v>0.51815999999999995</v>
      </c>
    </row>
    <row r="31" spans="1:57">
      <c r="A31" s="3" t="s">
        <v>59</v>
      </c>
      <c r="B31" s="19">
        <v>63.172938619999996</v>
      </c>
      <c r="C31" s="19">
        <f t="shared" si="0"/>
        <v>26.827061380000004</v>
      </c>
      <c r="D31" s="125" t="s">
        <v>36</v>
      </c>
      <c r="E31" s="19">
        <v>32.896538900000003</v>
      </c>
      <c r="F31" s="19">
        <v>-96.483400000000003</v>
      </c>
      <c r="G31" s="50">
        <v>41758</v>
      </c>
      <c r="H31" s="144"/>
      <c r="I31" s="8">
        <v>1.0806499757062601E-2</v>
      </c>
      <c r="J31" s="8">
        <v>1.4252040488953299E-2</v>
      </c>
      <c r="K31" s="8">
        <v>1.8879556227824799E-2</v>
      </c>
      <c r="L31" s="8">
        <v>2.248083881346E-2</v>
      </c>
      <c r="M31" s="6"/>
      <c r="O31" s="11">
        <f t="shared" si="1"/>
        <v>2.0072587048193712E-2</v>
      </c>
      <c r="P31" s="11">
        <f t="shared" si="2"/>
        <v>2.6187605583296351E-2</v>
      </c>
      <c r="Q31" s="11">
        <f t="shared" si="3"/>
        <v>3.4196194187003551E-2</v>
      </c>
      <c r="R31" s="11">
        <f t="shared" si="4"/>
        <v>4.0272549309754768E-2</v>
      </c>
      <c r="T31" s="170">
        <f t="shared" si="5"/>
        <v>0.17934969655295208</v>
      </c>
      <c r="U31" s="170">
        <f t="shared" si="6"/>
        <v>0.22308936031076221</v>
      </c>
      <c r="V31" s="170">
        <f t="shared" si="7"/>
        <v>0.27582454472513795</v>
      </c>
      <c r="W31" s="170">
        <f t="shared" si="8"/>
        <v>0.3130770406429042</v>
      </c>
      <c r="X31" s="5"/>
      <c r="Y31" s="11">
        <f t="shared" si="35"/>
        <v>-0.87117603196249949</v>
      </c>
      <c r="Z31" s="11">
        <f t="shared" si="33"/>
        <v>0.5472183026079207</v>
      </c>
      <c r="AA31" s="5"/>
      <c r="AB31" s="11">
        <f t="shared" si="9"/>
        <v>0.20748836834064194</v>
      </c>
      <c r="AC31" s="7">
        <f t="shared" si="10"/>
        <v>0.58492296076594608</v>
      </c>
      <c r="AD31" s="11">
        <f t="shared" si="11"/>
        <v>0.23647939575645649</v>
      </c>
      <c r="AE31" s="11">
        <f t="shared" si="12"/>
        <v>0.22509186133664399</v>
      </c>
      <c r="AF31" s="11">
        <f t="shared" si="13"/>
        <v>0.20748836834064194</v>
      </c>
      <c r="AG31" s="11">
        <f t="shared" si="14"/>
        <v>0.18812712151829608</v>
      </c>
      <c r="AH31" s="170"/>
      <c r="AI31" s="11">
        <f t="shared" si="15"/>
        <v>1.0932675360385875</v>
      </c>
      <c r="AJ31" s="11">
        <f t="shared" si="16"/>
        <v>0.78981951430135255</v>
      </c>
      <c r="AK31" s="11">
        <f t="shared" si="17"/>
        <v>0.5472183026079207</v>
      </c>
      <c r="AL31" s="11">
        <f t="shared" si="18"/>
        <v>0.41377023253771433</v>
      </c>
      <c r="AM31" s="56"/>
      <c r="AN31" s="11">
        <f t="shared" si="19"/>
        <v>0.2389290542099532</v>
      </c>
      <c r="AO31" s="11">
        <f t="shared" si="20"/>
        <v>0.22679613485139724</v>
      </c>
      <c r="AP31" s="11">
        <f t="shared" si="21"/>
        <v>0.20842495845817419</v>
      </c>
      <c r="AQ31" s="11">
        <f t="shared" si="22"/>
        <v>0.18858295263602004</v>
      </c>
      <c r="AR31" s="3"/>
      <c r="AS31" s="11">
        <f t="shared" si="23"/>
        <v>2.2549817315968257</v>
      </c>
      <c r="AT31" s="11">
        <f t="shared" si="24"/>
        <v>1.8461274173668369</v>
      </c>
      <c r="AU31" s="11">
        <f t="shared" si="25"/>
        <v>1.496666014541431</v>
      </c>
      <c r="AV31" s="11">
        <f t="shared" si="26"/>
        <v>1.2601247082682954</v>
      </c>
      <c r="AW31" s="75"/>
      <c r="AX31" s="8">
        <f t="shared" si="27"/>
        <v>1.2601247082682954</v>
      </c>
      <c r="AY31" s="24">
        <f t="shared" si="28"/>
        <v>0.31742889999331347</v>
      </c>
      <c r="AZ31" s="8">
        <f t="shared" si="29"/>
        <v>3.6033302681422422E-2</v>
      </c>
      <c r="BA31" s="16">
        <f t="shared" si="30"/>
        <v>0.52394742704388497</v>
      </c>
      <c r="BB31" s="8">
        <f t="shared" si="31"/>
        <v>2.1159694459025782</v>
      </c>
      <c r="BC31" s="8">
        <f t="shared" si="34"/>
        <v>0.27</v>
      </c>
      <c r="BD31" s="18">
        <f t="shared" si="32"/>
        <v>0.8817221296124268</v>
      </c>
      <c r="BE31" s="17">
        <v>1.0363199999999999</v>
      </c>
    </row>
    <row r="32" spans="1:57">
      <c r="A32" s="3" t="s">
        <v>59</v>
      </c>
      <c r="B32" s="19">
        <v>63.172938619999996</v>
      </c>
      <c r="C32" s="19">
        <f t="shared" si="0"/>
        <v>26.827061380000004</v>
      </c>
      <c r="D32" s="125" t="s">
        <v>37</v>
      </c>
      <c r="E32" s="19">
        <v>32.875580599999999</v>
      </c>
      <c r="F32" s="19">
        <v>-96.514330599999994</v>
      </c>
      <c r="G32" s="51">
        <v>41758</v>
      </c>
      <c r="H32" s="144"/>
      <c r="I32" s="19">
        <v>2.4282970621323001E-2</v>
      </c>
      <c r="J32" s="19">
        <v>2.9364126092382797E-2</v>
      </c>
      <c r="K32" s="19">
        <v>4.30908013918797E-2</v>
      </c>
      <c r="L32" s="19">
        <v>5.2495933079206705E-2</v>
      </c>
      <c r="M32" s="7"/>
      <c r="N32" s="3"/>
      <c r="O32" s="11">
        <f t="shared" si="1"/>
        <v>4.3263478463934371E-2</v>
      </c>
      <c r="P32" s="11">
        <f t="shared" si="2"/>
        <v>5.1523331127159684E-2</v>
      </c>
      <c r="Q32" s="11">
        <f t="shared" si="3"/>
        <v>7.2634613625110145E-2</v>
      </c>
      <c r="R32" s="11">
        <f t="shared" si="4"/>
        <v>8.6165824882233913E-2</v>
      </c>
      <c r="S32" s="56"/>
      <c r="T32" s="170">
        <f t="shared" si="5"/>
        <v>0.33067396328848897</v>
      </c>
      <c r="U32" s="170">
        <f t="shared" si="6"/>
        <v>0.37708547055242325</v>
      </c>
      <c r="V32" s="170">
        <f t="shared" si="7"/>
        <v>0.48416441922042819</v>
      </c>
      <c r="W32" s="170">
        <f t="shared" si="8"/>
        <v>0.54615186725343401</v>
      </c>
      <c r="X32" s="29"/>
      <c r="Y32" s="11">
        <f t="shared" si="35"/>
        <v>-0.92260098322845874</v>
      </c>
      <c r="Z32" s="11">
        <f t="shared" si="33"/>
        <v>0.57847605064168517</v>
      </c>
      <c r="AA32" s="5"/>
      <c r="AB32" s="11">
        <f t="shared" si="9"/>
        <v>0.54202231292785885</v>
      </c>
      <c r="AC32" s="7">
        <f t="shared" si="10"/>
        <v>0.5958948352492146</v>
      </c>
      <c r="AD32" s="11">
        <f t="shared" si="11"/>
        <v>0.61927300930348461</v>
      </c>
      <c r="AE32" s="11">
        <f t="shared" si="12"/>
        <v>0.58890683047618797</v>
      </c>
      <c r="AF32" s="11">
        <f t="shared" si="13"/>
        <v>0.54202231292785885</v>
      </c>
      <c r="AG32" s="11">
        <f t="shared" si="14"/>
        <v>0.49054270194952632</v>
      </c>
      <c r="AH32" s="170"/>
      <c r="AI32" s="11">
        <f t="shared" si="15"/>
        <v>1.2584455244226176</v>
      </c>
      <c r="AJ32" s="11">
        <f t="shared" si="16"/>
        <v>0.97564151010661815</v>
      </c>
      <c r="AK32" s="11">
        <f t="shared" si="17"/>
        <v>0.57847605064168517</v>
      </c>
      <c r="AL32" s="11">
        <f t="shared" si="18"/>
        <v>0.40801612294125766</v>
      </c>
      <c r="AM32" s="56"/>
      <c r="AN32" s="11">
        <f t="shared" si="19"/>
        <v>0.62172266775698137</v>
      </c>
      <c r="AO32" s="11">
        <f t="shared" si="20"/>
        <v>0.59061110399094119</v>
      </c>
      <c r="AP32" s="11">
        <f t="shared" si="21"/>
        <v>0.54295890304539107</v>
      </c>
      <c r="AQ32" s="11">
        <f t="shared" si="22"/>
        <v>0.49099853306725028</v>
      </c>
      <c r="AR32" s="3"/>
      <c r="AS32" s="11">
        <f t="shared" si="23"/>
        <v>4.0730189245339679</v>
      </c>
      <c r="AT32" s="11">
        <f t="shared" si="24"/>
        <v>3.6035526506324995</v>
      </c>
      <c r="AU32" s="11">
        <f t="shared" si="25"/>
        <v>2.9556106947650909</v>
      </c>
      <c r="AV32" s="11">
        <f t="shared" si="26"/>
        <v>2.533511775200846</v>
      </c>
      <c r="AW32" s="75"/>
      <c r="AX32" s="8">
        <f t="shared" si="27"/>
        <v>2.533511775200846</v>
      </c>
      <c r="AY32" s="24">
        <f t="shared" si="28"/>
        <v>0.15788361590239292</v>
      </c>
      <c r="AZ32" s="8">
        <f t="shared" si="29"/>
        <v>8.2242605207545921E-2</v>
      </c>
      <c r="BA32" s="16">
        <f t="shared" si="30"/>
        <v>0.52394742704388497</v>
      </c>
      <c r="BB32" s="8">
        <f t="shared" si="31"/>
        <v>2.2908407789062002</v>
      </c>
      <c r="BC32" s="8">
        <f t="shared" si="34"/>
        <v>0.27</v>
      </c>
      <c r="BD32" s="18">
        <f t="shared" si="32"/>
        <v>0.4670968114569799</v>
      </c>
      <c r="BE32" s="17">
        <v>0.88392000000000004</v>
      </c>
    </row>
    <row r="33" spans="1:57">
      <c r="A33" s="3" t="s">
        <v>59</v>
      </c>
      <c r="B33" s="19">
        <v>63.172938619999996</v>
      </c>
      <c r="C33" s="19">
        <f t="shared" si="0"/>
        <v>26.827061380000004</v>
      </c>
      <c r="D33" s="125" t="s">
        <v>39</v>
      </c>
      <c r="E33" s="19">
        <v>32.929230599999997</v>
      </c>
      <c r="F33" s="19">
        <v>-96.4751306</v>
      </c>
      <c r="G33" s="50">
        <v>41758</v>
      </c>
      <c r="H33" s="144"/>
      <c r="I33" s="8">
        <v>7.4583954805091694E-3</v>
      </c>
      <c r="J33" s="8">
        <v>1.1906189439068699E-2</v>
      </c>
      <c r="K33" s="8">
        <v>1.9270365126266401E-2</v>
      </c>
      <c r="L33" s="8">
        <v>3.1177797567755201E-2</v>
      </c>
      <c r="M33" s="6"/>
      <c r="O33" s="11">
        <f t="shared" si="1"/>
        <v>1.4001662666672195E-2</v>
      </c>
      <c r="P33" s="11">
        <f t="shared" si="2"/>
        <v>2.2038682685201712E-2</v>
      </c>
      <c r="Q33" s="11">
        <f t="shared" si="3"/>
        <v>3.4862107151300406E-2</v>
      </c>
      <c r="R33" s="11">
        <f t="shared" si="4"/>
        <v>5.441129986596549E-2</v>
      </c>
      <c r="T33" s="170">
        <f t="shared" si="5"/>
        <v>0.13207887256377171</v>
      </c>
      <c r="U33" s="170">
        <f t="shared" si="6"/>
        <v>0.19379113936489933</v>
      </c>
      <c r="V33" s="170">
        <f t="shared" si="7"/>
        <v>0.28001321084316366</v>
      </c>
      <c r="W33" s="170">
        <f t="shared" si="8"/>
        <v>0.39263599629096113</v>
      </c>
      <c r="X33" s="5"/>
      <c r="Y33" s="11">
        <f t="shared" si="35"/>
        <v>-1.2923492553538223</v>
      </c>
      <c r="Z33" s="11">
        <f t="shared" si="33"/>
        <v>0.74515286230960753</v>
      </c>
      <c r="AA33" s="5"/>
      <c r="AB33" s="11">
        <f t="shared" si="9"/>
        <v>0.28886406829265387</v>
      </c>
      <c r="AC33" s="7">
        <f t="shared" si="10"/>
        <v>0.32803116105177654</v>
      </c>
      <c r="AD33" s="11">
        <f t="shared" si="11"/>
        <v>0.31084746501287835</v>
      </c>
      <c r="AE33" s="11">
        <f t="shared" si="12"/>
        <v>0.30236198083147581</v>
      </c>
      <c r="AF33" s="11">
        <f t="shared" si="13"/>
        <v>0.28886406829265387</v>
      </c>
      <c r="AG33" s="11">
        <f t="shared" si="14"/>
        <v>0.27342316962227436</v>
      </c>
      <c r="AH33" s="170"/>
      <c r="AI33" s="11">
        <f t="shared" si="15"/>
        <v>2.0587485897123594</v>
      </c>
      <c r="AJ33" s="11">
        <f t="shared" si="16"/>
        <v>1.2649748036852584</v>
      </c>
      <c r="AK33" s="11">
        <f t="shared" si="17"/>
        <v>0.74515286230960764</v>
      </c>
      <c r="AL33" s="11">
        <f t="shared" si="18"/>
        <v>0.42366020434358637</v>
      </c>
      <c r="AM33" s="56"/>
      <c r="AN33" s="11">
        <f t="shared" si="19"/>
        <v>0.31329712346637506</v>
      </c>
      <c r="AO33" s="11">
        <f t="shared" si="20"/>
        <v>0.30406625434622908</v>
      </c>
      <c r="AP33" s="11">
        <f t="shared" si="21"/>
        <v>0.28980065841018615</v>
      </c>
      <c r="AQ33" s="11">
        <f t="shared" si="22"/>
        <v>0.27387900073999832</v>
      </c>
      <c r="AR33" s="3"/>
      <c r="AS33" s="11">
        <f t="shared" si="23"/>
        <v>3.6667797900091634</v>
      </c>
      <c r="AT33" s="11">
        <f t="shared" si="24"/>
        <v>2.7060066946122174</v>
      </c>
      <c r="AU33" s="11">
        <f t="shared" si="25"/>
        <v>2.0654074975607402</v>
      </c>
      <c r="AV33" s="11">
        <f t="shared" si="26"/>
        <v>1.6330685389091024</v>
      </c>
      <c r="AW33" s="75"/>
      <c r="AX33" s="8">
        <f t="shared" si="27"/>
        <v>1.6330685389091024</v>
      </c>
      <c r="AY33" s="24">
        <f t="shared" si="28"/>
        <v>0.24493766824214366</v>
      </c>
      <c r="AZ33" s="8">
        <f t="shared" si="29"/>
        <v>3.6779196025429374E-2</v>
      </c>
      <c r="BA33" s="16">
        <f t="shared" si="30"/>
        <v>0.52394742704388497</v>
      </c>
      <c r="BB33" s="8">
        <f t="shared" si="31"/>
        <v>2.0178884374981982</v>
      </c>
      <c r="BC33" s="8">
        <f t="shared" si="34"/>
        <v>0.27</v>
      </c>
      <c r="BD33" s="18">
        <f t="shared" si="32"/>
        <v>0.66911965387239014</v>
      </c>
      <c r="BE33" s="17">
        <v>0.88392000000000004</v>
      </c>
    </row>
    <row r="34" spans="1:57">
      <c r="A34" s="3" t="s">
        <v>59</v>
      </c>
      <c r="B34" s="19">
        <v>63.172938619999996</v>
      </c>
      <c r="C34" s="19">
        <f t="shared" si="0"/>
        <v>26.827061380000004</v>
      </c>
      <c r="D34" s="125" t="s">
        <v>38</v>
      </c>
      <c r="E34" s="19">
        <v>32.875569400000003</v>
      </c>
      <c r="F34" s="19">
        <v>-96.483261099999993</v>
      </c>
      <c r="G34" s="50">
        <v>41758</v>
      </c>
      <c r="H34" s="144"/>
      <c r="I34" s="8">
        <v>8.8965580311065398E-3</v>
      </c>
      <c r="J34" s="8">
        <v>1.32031987111377E-2</v>
      </c>
      <c r="K34" s="8">
        <v>1.7967938342591999E-2</v>
      </c>
      <c r="L34" s="8">
        <v>2.04095315050206E-2</v>
      </c>
      <c r="M34" s="6"/>
      <c r="O34" s="11">
        <f t="shared" si="1"/>
        <v>1.6625222489963665E-2</v>
      </c>
      <c r="P34" s="11">
        <f t="shared" si="2"/>
        <v>2.4340141497859315E-2</v>
      </c>
      <c r="Q34" s="11">
        <f t="shared" si="3"/>
        <v>3.2636609507882497E-2</v>
      </c>
      <c r="R34" s="11">
        <f t="shared" si="4"/>
        <v>3.679407101416525E-2</v>
      </c>
      <c r="T34" s="170">
        <f t="shared" si="5"/>
        <v>0.15304381409005374</v>
      </c>
      <c r="U34" s="170">
        <f t="shared" si="6"/>
        <v>0.21022982320789407</v>
      </c>
      <c r="V34" s="170">
        <f t="shared" si="7"/>
        <v>0.26590454082580617</v>
      </c>
      <c r="W34" s="170">
        <f t="shared" si="8"/>
        <v>0.29201274457761361</v>
      </c>
      <c r="X34" s="5"/>
      <c r="Y34" s="11">
        <f t="shared" si="35"/>
        <v>-0.87997703787516168</v>
      </c>
      <c r="Z34" s="11">
        <f t="shared" si="33"/>
        <v>0.55263072793825685</v>
      </c>
      <c r="AA34" s="5"/>
      <c r="AB34" s="11">
        <f t="shared" si="9"/>
        <v>0.1992376762155661</v>
      </c>
      <c r="AC34" s="7">
        <f t="shared" si="10"/>
        <v>0.48258981966476333</v>
      </c>
      <c r="AD34" s="11">
        <f t="shared" si="11"/>
        <v>0.22193911675854841</v>
      </c>
      <c r="AE34" s="11">
        <f t="shared" si="12"/>
        <v>0.21308366797302453</v>
      </c>
      <c r="AF34" s="11">
        <f t="shared" si="13"/>
        <v>0.1992376762155661</v>
      </c>
      <c r="AG34" s="11">
        <f t="shared" si="14"/>
        <v>0.1837688803295989</v>
      </c>
      <c r="AH34" s="170"/>
      <c r="AI34" s="11">
        <f t="shared" si="15"/>
        <v>1.241784663722316</v>
      </c>
      <c r="AJ34" s="11">
        <f t="shared" si="16"/>
        <v>0.80689365539667679</v>
      </c>
      <c r="AK34" s="11">
        <f t="shared" si="17"/>
        <v>0.55263072793825685</v>
      </c>
      <c r="AL34" s="11">
        <f t="shared" si="18"/>
        <v>0.44665429937735046</v>
      </c>
      <c r="AM34" s="56"/>
      <c r="AN34" s="11">
        <f t="shared" si="19"/>
        <v>0.22438877521204512</v>
      </c>
      <c r="AO34" s="11">
        <f t="shared" si="20"/>
        <v>0.21478794148777777</v>
      </c>
      <c r="AP34" s="11">
        <f t="shared" si="21"/>
        <v>0.20017426633309834</v>
      </c>
      <c r="AQ34" s="11">
        <f t="shared" si="22"/>
        <v>0.18422471144732286</v>
      </c>
      <c r="AR34" s="3"/>
      <c r="AS34" s="11">
        <f t="shared" si="23"/>
        <v>2.3614818511406552</v>
      </c>
      <c r="AT34" s="11">
        <f t="shared" si="24"/>
        <v>1.814060405437834</v>
      </c>
      <c r="AU34" s="11">
        <f t="shared" si="25"/>
        <v>1.4676799478065747</v>
      </c>
      <c r="AV34" s="11">
        <f t="shared" si="26"/>
        <v>1.2797885568950094</v>
      </c>
      <c r="AW34" s="75"/>
      <c r="AX34" s="8">
        <f t="shared" si="27"/>
        <v>1.2797885568950094</v>
      </c>
      <c r="AY34" s="24">
        <f t="shared" si="28"/>
        <v>0.31255163038062311</v>
      </c>
      <c r="AZ34" s="8">
        <f t="shared" si="29"/>
        <v>3.4293399328186862E-2</v>
      </c>
      <c r="BA34" s="16">
        <f t="shared" si="30"/>
        <v>0.52394742704388497</v>
      </c>
      <c r="BB34" s="8">
        <f t="shared" si="31"/>
        <v>2.1682175741674352</v>
      </c>
      <c r="BC34" s="8">
        <f t="shared" si="34"/>
        <v>0.27</v>
      </c>
      <c r="BD34" s="18">
        <f t="shared" si="32"/>
        <v>0.87466584103474887</v>
      </c>
      <c r="BE34" s="17">
        <v>0.33528000000000002</v>
      </c>
    </row>
    <row r="35" spans="1:57" s="3" customFormat="1">
      <c r="A35" s="3" t="s">
        <v>70</v>
      </c>
      <c r="B35" s="19">
        <v>63.615832560000001</v>
      </c>
      <c r="C35" s="19">
        <f t="shared" si="0"/>
        <v>26.384167439999999</v>
      </c>
      <c r="D35" s="123" t="s">
        <v>20</v>
      </c>
      <c r="E35" s="19">
        <v>33.077180599999998</v>
      </c>
      <c r="F35" s="19">
        <v>-96.9244111</v>
      </c>
      <c r="G35" s="51">
        <v>42220</v>
      </c>
      <c r="H35" s="144"/>
      <c r="I35" s="19">
        <v>1.608326926765E-2</v>
      </c>
      <c r="J35" s="19">
        <v>1.9667903769177E-2</v>
      </c>
      <c r="K35" s="19">
        <v>2.35516013366634E-2</v>
      </c>
      <c r="L35" s="19">
        <v>3.0759605065408702E-2</v>
      </c>
      <c r="M35" s="7"/>
      <c r="O35" s="11">
        <f t="shared" si="1"/>
        <v>2.9384337877828407E-2</v>
      </c>
      <c r="P35" s="11">
        <f t="shared" si="2"/>
        <v>3.5537846829691876E-2</v>
      </c>
      <c r="Q35" s="11">
        <f t="shared" si="3"/>
        <v>4.2053598177465332E-2</v>
      </c>
      <c r="R35" s="11">
        <f t="shared" si="4"/>
        <v>5.3748158547246246E-2</v>
      </c>
      <c r="S35" s="56"/>
      <c r="T35" s="170">
        <f t="shared" si="5"/>
        <v>0.24469287620033087</v>
      </c>
      <c r="U35" s="170">
        <f t="shared" si="6"/>
        <v>0.28423576250278604</v>
      </c>
      <c r="V35" s="170">
        <f t="shared" si="7"/>
        <v>0.32361043523388244</v>
      </c>
      <c r="W35" s="170">
        <f t="shared" si="8"/>
        <v>0.3890938819037203</v>
      </c>
      <c r="X35" s="29"/>
      <c r="Y35" s="11">
        <f t="shared" si="35"/>
        <v>-0.83937184905630224</v>
      </c>
      <c r="Z35" s="11">
        <f t="shared" si="33"/>
        <v>0.52749703533584669</v>
      </c>
      <c r="AA35" s="5"/>
      <c r="AB35" s="11">
        <f t="shared" si="9"/>
        <v>0.25143800890314005</v>
      </c>
      <c r="AC35" s="7">
        <f t="shared" si="10"/>
        <v>0.72032405937800625</v>
      </c>
      <c r="AD35" s="11">
        <f t="shared" si="11"/>
        <v>0.295378407533819</v>
      </c>
      <c r="AE35" s="11">
        <f t="shared" si="12"/>
        <v>0.2779608848343515</v>
      </c>
      <c r="AF35" s="11">
        <f t="shared" si="13"/>
        <v>0.25143800890314005</v>
      </c>
      <c r="AG35" s="11">
        <f t="shared" si="14"/>
        <v>0.22286437622500219</v>
      </c>
      <c r="AH35" s="170"/>
      <c r="AI35" s="11">
        <f t="shared" si="15"/>
        <v>0.91932247232048081</v>
      </c>
      <c r="AJ35" s="11">
        <f t="shared" si="16"/>
        <v>0.70425451413181162</v>
      </c>
      <c r="AK35" s="11">
        <f t="shared" si="17"/>
        <v>0.52749703533584669</v>
      </c>
      <c r="AL35" s="11">
        <f t="shared" si="18"/>
        <v>0.35062921136847791</v>
      </c>
      <c r="AM35" s="56"/>
      <c r="AN35" s="11">
        <f t="shared" si="19"/>
        <v>0.2978280659873157</v>
      </c>
      <c r="AO35" s="11">
        <f t="shared" si="20"/>
        <v>0.27966515834910477</v>
      </c>
      <c r="AP35" s="11">
        <f t="shared" si="21"/>
        <v>0.25237459902067233</v>
      </c>
      <c r="AQ35" s="11">
        <f t="shared" si="22"/>
        <v>0.22332020734272615</v>
      </c>
      <c r="AS35" s="11">
        <f t="shared" si="23"/>
        <v>2.306550307619585</v>
      </c>
      <c r="AT35" s="11">
        <f t="shared" si="24"/>
        <v>1.9755895201475919</v>
      </c>
      <c r="AU35" s="11">
        <f t="shared" si="25"/>
        <v>1.6612449150730071</v>
      </c>
      <c r="AV35" s="11">
        <f t="shared" si="26"/>
        <v>1.3311725821323219</v>
      </c>
      <c r="AW35" s="75"/>
      <c r="AX35" s="8">
        <f t="shared" si="27"/>
        <v>1.3311725821323219</v>
      </c>
      <c r="AY35" s="24">
        <f t="shared" si="28"/>
        <v>0.30048695816681043</v>
      </c>
      <c r="AZ35" s="8">
        <f t="shared" si="29"/>
        <v>4.4950313945698143E-2</v>
      </c>
      <c r="BA35" s="16">
        <f t="shared" si="30"/>
        <v>0.52394742704388486</v>
      </c>
      <c r="BB35" s="8">
        <f t="shared" si="31"/>
        <v>2.0596915539476806</v>
      </c>
      <c r="BC35" s="8">
        <f t="shared" si="34"/>
        <v>0.27</v>
      </c>
      <c r="BD35" s="18">
        <f t="shared" si="32"/>
        <v>0.83220548586991372</v>
      </c>
      <c r="BE35" s="17">
        <v>1.09728</v>
      </c>
    </row>
    <row r="36" spans="1:57" s="3" customFormat="1">
      <c r="A36" s="3" t="s">
        <v>70</v>
      </c>
      <c r="B36" s="19">
        <v>63.615832560000001</v>
      </c>
      <c r="C36" s="19">
        <f t="shared" si="0"/>
        <v>26.384167439999999</v>
      </c>
      <c r="D36" s="123" t="s">
        <v>23</v>
      </c>
      <c r="E36" s="19">
        <v>33.158349999999999</v>
      </c>
      <c r="F36" s="19">
        <v>-96.950719399999997</v>
      </c>
      <c r="G36" s="50">
        <v>42220</v>
      </c>
      <c r="H36" s="144"/>
      <c r="I36" s="8">
        <v>5.7309872430710502E-3</v>
      </c>
      <c r="J36" s="8">
        <v>6.8316326924411797E-3</v>
      </c>
      <c r="K36" s="8">
        <v>9.9580583993435501E-3</v>
      </c>
      <c r="L36" s="8">
        <v>8.9314724078182004E-3</v>
      </c>
      <c r="M36" s="6"/>
      <c r="N36"/>
      <c r="O36" s="11">
        <f t="shared" si="1"/>
        <v>1.0818435964644879E-2</v>
      </c>
      <c r="P36" s="11">
        <f t="shared" si="2"/>
        <v>1.2850744292742173E-2</v>
      </c>
      <c r="Q36" s="11">
        <f t="shared" si="3"/>
        <v>1.8546332898050719E-2</v>
      </c>
      <c r="R36" s="11">
        <f t="shared" si="4"/>
        <v>1.6688616813103269E-2</v>
      </c>
      <c r="S36" s="9"/>
      <c r="T36" s="170">
        <f t="shared" si="5"/>
        <v>0.10536970953781499</v>
      </c>
      <c r="U36" s="170">
        <f t="shared" si="6"/>
        <v>0.12259333572360054</v>
      </c>
      <c r="V36" s="170">
        <f t="shared" si="7"/>
        <v>0.16786563225258011</v>
      </c>
      <c r="W36" s="170">
        <f t="shared" si="8"/>
        <v>0.15353976825348215</v>
      </c>
      <c r="X36" s="5"/>
      <c r="Y36" s="11">
        <f t="shared" si="35"/>
        <v>-0.72931152962238965</v>
      </c>
      <c r="Z36" s="11">
        <f t="shared" si="33"/>
        <v>0.45842341726570152</v>
      </c>
      <c r="AA36" s="5"/>
      <c r="AB36" s="11">
        <f t="shared" si="9"/>
        <v>9.1540706532295874E-2</v>
      </c>
      <c r="AC36" s="7">
        <f t="shared" si="10"/>
        <v>0.58024933479686713</v>
      </c>
      <c r="AD36" s="11">
        <f t="shared" si="11"/>
        <v>0.10422213712443806</v>
      </c>
      <c r="AE36" s="11">
        <f t="shared" si="12"/>
        <v>9.9242504785667984E-2</v>
      </c>
      <c r="AF36" s="11">
        <f t="shared" si="13"/>
        <v>9.1540706532295874E-2</v>
      </c>
      <c r="AG36" s="11">
        <f t="shared" si="14"/>
        <v>8.3063807615241139E-2</v>
      </c>
      <c r="AH36" s="170"/>
      <c r="AI36" s="11">
        <f t="shared" si="15"/>
        <v>0.90568551323340341</v>
      </c>
      <c r="AJ36" s="11">
        <f t="shared" si="16"/>
        <v>0.72248116502609261</v>
      </c>
      <c r="AK36" s="11">
        <f t="shared" si="17"/>
        <v>0.45842341726570152</v>
      </c>
      <c r="AL36" s="11">
        <f t="shared" si="18"/>
        <v>0.46044131472555977</v>
      </c>
      <c r="AM36" s="56"/>
      <c r="AN36" s="11">
        <f t="shared" si="19"/>
        <v>0.10667179557793478</v>
      </c>
      <c r="AO36" s="11">
        <f t="shared" si="20"/>
        <v>0.10094677830042123</v>
      </c>
      <c r="AP36" s="11">
        <f t="shared" si="21"/>
        <v>9.2477296649828136E-2</v>
      </c>
      <c r="AQ36" s="11">
        <f t="shared" si="22"/>
        <v>8.3519638732965099E-2</v>
      </c>
      <c r="AS36" s="11">
        <f t="shared" si="23"/>
        <v>1.4768074662200255</v>
      </c>
      <c r="AT36" s="11">
        <f t="shared" si="24"/>
        <v>1.2348198336523739</v>
      </c>
      <c r="AU36" s="11">
        <f t="shared" si="25"/>
        <v>0.90337590815165048</v>
      </c>
      <c r="AV36" s="11">
        <f t="shared" si="26"/>
        <v>0.86817902482061737</v>
      </c>
      <c r="AW36" s="75"/>
      <c r="AX36" s="8">
        <f t="shared" si="27"/>
        <v>0.86817902482061737</v>
      </c>
      <c r="AY36" s="24">
        <f t="shared" si="28"/>
        <v>0.46073446669901724</v>
      </c>
      <c r="AZ36" s="8">
        <f t="shared" si="29"/>
        <v>1.9005835099767519E-2</v>
      </c>
      <c r="BA36" s="16">
        <f t="shared" si="30"/>
        <v>0.52394742704388497</v>
      </c>
      <c r="BB36" s="8">
        <f t="shared" si="31"/>
        <v>2.2401952189623064</v>
      </c>
      <c r="BC36" s="8">
        <f t="shared" si="34"/>
        <v>0.27</v>
      </c>
      <c r="BD36" s="18">
        <f t="shared" si="32"/>
        <v>1.2899824622514817</v>
      </c>
      <c r="BE36" s="17">
        <v>0.60960000000000003</v>
      </c>
    </row>
    <row r="37" spans="1:57">
      <c r="A37" s="3" t="s">
        <v>70</v>
      </c>
      <c r="B37" s="19">
        <v>63.615832560000001</v>
      </c>
      <c r="C37" s="19">
        <f t="shared" si="0"/>
        <v>26.384167439999999</v>
      </c>
      <c r="D37" s="126" t="s">
        <v>52</v>
      </c>
      <c r="E37" s="19">
        <v>32.9696389</v>
      </c>
      <c r="F37" s="19">
        <v>-97.093249999999998</v>
      </c>
      <c r="G37" s="50">
        <v>42222</v>
      </c>
      <c r="H37" s="144"/>
      <c r="I37" s="8">
        <v>4.4531657259459399E-3</v>
      </c>
      <c r="J37" s="8">
        <v>4.2202398396851398E-3</v>
      </c>
      <c r="K37" s="8">
        <v>3.3845443247352801E-3</v>
      </c>
      <c r="L37" s="8">
        <v>3.7377314342849702E-3</v>
      </c>
      <c r="M37" s="6"/>
      <c r="O37" s="11">
        <f t="shared" si="1"/>
        <v>8.4408941065048371E-3</v>
      </c>
      <c r="P37" s="11">
        <f t="shared" si="2"/>
        <v>8.0053958952174559E-3</v>
      </c>
      <c r="Q37" s="11">
        <f t="shared" si="3"/>
        <v>6.4375089733676259E-3</v>
      </c>
      <c r="R37" s="11">
        <f t="shared" si="4"/>
        <v>7.1011722447345427E-3</v>
      </c>
      <c r="T37" s="170">
        <f t="shared" si="5"/>
        <v>8.4369927608148709E-2</v>
      </c>
      <c r="U37" s="170">
        <f t="shared" si="6"/>
        <v>8.0414378370212258E-2</v>
      </c>
      <c r="V37" s="170">
        <f t="shared" si="7"/>
        <v>6.5867988632004382E-2</v>
      </c>
      <c r="W37" s="170">
        <f t="shared" si="8"/>
        <v>7.2085314743338291E-2</v>
      </c>
      <c r="X37" s="5"/>
      <c r="Y37" s="11">
        <f t="shared" si="35"/>
        <v>-0.36294833408587218</v>
      </c>
      <c r="Z37" s="11">
        <f t="shared" si="33"/>
        <v>0.2536909805252911</v>
      </c>
      <c r="AA37" s="5"/>
      <c r="AB37" s="11">
        <f t="shared" si="9"/>
        <v>1.6951796553652133E-2</v>
      </c>
      <c r="AC37" s="7">
        <f t="shared" si="10"/>
        <v>1.2625933566342948</v>
      </c>
      <c r="AD37" s="11">
        <f t="shared" si="11"/>
        <v>2.2481287038321814E-2</v>
      </c>
      <c r="AE37" s="11">
        <f t="shared" si="12"/>
        <v>2.0209499977516084E-2</v>
      </c>
      <c r="AF37" s="11">
        <f t="shared" si="13"/>
        <v>1.6951796553652133E-2</v>
      </c>
      <c r="AG37" s="11">
        <f t="shared" si="14"/>
        <v>1.3720987804489642E-2</v>
      </c>
      <c r="AH37" s="170"/>
      <c r="AI37" s="11">
        <f t="shared" si="15"/>
        <v>0.27056469138497102</v>
      </c>
      <c r="AJ37" s="11">
        <f t="shared" si="16"/>
        <v>0.25059686373957696</v>
      </c>
      <c r="AK37" s="11">
        <f t="shared" si="17"/>
        <v>0.2536909805252911</v>
      </c>
      <c r="AL37" s="11">
        <f t="shared" si="18"/>
        <v>0.18249040758141688</v>
      </c>
      <c r="AM37" s="56"/>
      <c r="AN37" s="11">
        <f t="shared" si="19"/>
        <v>2.493094549181853E-2</v>
      </c>
      <c r="AO37" s="11">
        <f t="shared" si="20"/>
        <v>2.1913773492269337E-2</v>
      </c>
      <c r="AP37" s="11">
        <f t="shared" si="21"/>
        <v>1.7888386671184392E-2</v>
      </c>
      <c r="AQ37" s="11">
        <f t="shared" si="22"/>
        <v>1.4176818922213607E-2</v>
      </c>
      <c r="AR37" s="3"/>
      <c r="AS37" s="11">
        <f t="shared" si="23"/>
        <v>0.40680326251601134</v>
      </c>
      <c r="AT37" s="11">
        <f t="shared" si="24"/>
        <v>0.36809796411767159</v>
      </c>
      <c r="AU37" s="11">
        <f t="shared" si="25"/>
        <v>0.35592276731429934</v>
      </c>
      <c r="AV37" s="11">
        <f t="shared" si="26"/>
        <v>0.25932904112075583</v>
      </c>
      <c r="AW37" s="75"/>
      <c r="AX37" s="8">
        <f t="shared" si="27"/>
        <v>0.25932904112075583</v>
      </c>
      <c r="AY37" s="24">
        <f t="shared" si="28"/>
        <v>1.5424419813195589</v>
      </c>
      <c r="AZ37" s="8">
        <f t="shared" si="29"/>
        <v>6.4597021572009678E-3</v>
      </c>
      <c r="BA37" s="16">
        <f t="shared" si="30"/>
        <v>0.52394742704388486</v>
      </c>
      <c r="BB37" s="8">
        <f t="shared" si="31"/>
        <v>1.8231563026533495</v>
      </c>
      <c r="BC37" s="8">
        <f t="shared" si="34"/>
        <v>0.27</v>
      </c>
      <c r="BD37" s="18">
        <f t="shared" si="32"/>
        <v>3.9623499930052657</v>
      </c>
      <c r="BE37" s="17">
        <v>0.70104</v>
      </c>
    </row>
    <row r="38" spans="1:57">
      <c r="A38" s="3" t="s">
        <v>70</v>
      </c>
      <c r="B38" s="19">
        <v>63.615832560000001</v>
      </c>
      <c r="C38" s="19">
        <f t="shared" si="0"/>
        <v>26.384167439999999</v>
      </c>
      <c r="D38" s="126" t="s">
        <v>53</v>
      </c>
      <c r="E38" s="19">
        <v>33.000250000000001</v>
      </c>
      <c r="F38" s="19">
        <v>-97.104388900000004</v>
      </c>
      <c r="G38" s="50">
        <v>42222</v>
      </c>
      <c r="H38" s="144"/>
      <c r="I38" s="8">
        <v>4.6473477030934303E-3</v>
      </c>
      <c r="J38" s="8">
        <v>4.6215209067526301E-3</v>
      </c>
      <c r="K38" s="8">
        <v>4.0816217779410194E-3</v>
      </c>
      <c r="L38" s="8">
        <v>4.4073471223917502E-3</v>
      </c>
      <c r="M38" s="6"/>
      <c r="O38" s="11">
        <f t="shared" si="1"/>
        <v>8.8034540249268753E-3</v>
      </c>
      <c r="P38" s="11">
        <f t="shared" si="2"/>
        <v>8.7552585936042406E-3</v>
      </c>
      <c r="Q38" s="11">
        <f t="shared" si="3"/>
        <v>7.7459130184397099E-3</v>
      </c>
      <c r="R38" s="11">
        <f t="shared" si="4"/>
        <v>8.3552793737192901E-3</v>
      </c>
      <c r="T38" s="170">
        <f t="shared" si="5"/>
        <v>8.7636210601668929E-2</v>
      </c>
      <c r="U38" s="170">
        <f t="shared" si="6"/>
        <v>8.7203401546791792E-2</v>
      </c>
      <c r="V38" s="170">
        <f t="shared" si="7"/>
        <v>7.8040484528120013E-2</v>
      </c>
      <c r="W38" s="170">
        <f t="shared" si="8"/>
        <v>8.3595102995667692E-2</v>
      </c>
      <c r="X38" s="5"/>
      <c r="Y38" s="11">
        <f t="shared" si="35"/>
        <v>-0.43323997142583004</v>
      </c>
      <c r="Z38" s="11">
        <f t="shared" si="33"/>
        <v>0.28751660525665612</v>
      </c>
      <c r="AA38" s="5"/>
      <c r="AB38" s="11">
        <f t="shared" si="9"/>
        <v>2.3400633814285844E-2</v>
      </c>
      <c r="AC38" s="7">
        <f t="shared" si="10"/>
        <v>1.1370575492826109</v>
      </c>
      <c r="AD38" s="11">
        <f t="shared" si="11"/>
        <v>3.0174687060053954E-2</v>
      </c>
      <c r="AE38" s="11">
        <f t="shared" si="12"/>
        <v>2.7414303734230667E-2</v>
      </c>
      <c r="AF38" s="11">
        <f t="shared" si="13"/>
        <v>2.3400633814285844E-2</v>
      </c>
      <c r="AG38" s="11">
        <f t="shared" si="14"/>
        <v>1.9343171365461993E-2</v>
      </c>
      <c r="AH38" s="170"/>
      <c r="AI38" s="11">
        <f t="shared" si="15"/>
        <v>0.33964580730989169</v>
      </c>
      <c r="AJ38" s="11">
        <f t="shared" si="16"/>
        <v>0.30479703535885011</v>
      </c>
      <c r="AK38" s="11">
        <f t="shared" si="17"/>
        <v>0.28751660525665612</v>
      </c>
      <c r="AL38" s="11">
        <f t="shared" si="18"/>
        <v>0.21704504428127633</v>
      </c>
      <c r="AM38" s="56"/>
      <c r="AN38" s="11">
        <f t="shared" si="19"/>
        <v>3.2624345513550673E-2</v>
      </c>
      <c r="AO38" s="11">
        <f t="shared" si="20"/>
        <v>2.911857724898392E-2</v>
      </c>
      <c r="AP38" s="11">
        <f t="shared" si="21"/>
        <v>2.4337223931818103E-2</v>
      </c>
      <c r="AQ38" s="11">
        <f t="shared" si="22"/>
        <v>1.979900248318596E-2</v>
      </c>
      <c r="AR38" s="3"/>
      <c r="AS38" s="11">
        <f t="shared" si="23"/>
        <v>0.51885862737947297</v>
      </c>
      <c r="AT38" s="11">
        <f t="shared" si="24"/>
        <v>0.46012942525866629</v>
      </c>
      <c r="AU38" s="11">
        <f t="shared" si="25"/>
        <v>0.42130024086322815</v>
      </c>
      <c r="AV38" s="11">
        <f t="shared" si="26"/>
        <v>0.32202348329439862</v>
      </c>
      <c r="AW38" s="75"/>
      <c r="AX38" s="8">
        <f t="shared" si="27"/>
        <v>0.32202348329439862</v>
      </c>
      <c r="AY38" s="24">
        <f t="shared" si="28"/>
        <v>1.2421454358169093</v>
      </c>
      <c r="AZ38" s="8">
        <f t="shared" si="29"/>
        <v>7.7901361229495061E-3</v>
      </c>
      <c r="BA38" s="16">
        <f t="shared" si="30"/>
        <v>0.52394742704388497</v>
      </c>
      <c r="BB38" s="8">
        <f t="shared" si="31"/>
        <v>1.876529353967173</v>
      </c>
      <c r="BC38" s="8">
        <f t="shared" si="34"/>
        <v>0.27</v>
      </c>
      <c r="BD38" s="18">
        <f t="shared" si="32"/>
        <v>3.2300175771578066</v>
      </c>
      <c r="BE38" s="17">
        <v>1.31064</v>
      </c>
    </row>
    <row r="39" spans="1:57">
      <c r="A39" s="3" t="s">
        <v>70</v>
      </c>
      <c r="B39" s="19">
        <v>63.615832560000001</v>
      </c>
      <c r="C39" s="19">
        <f t="shared" si="0"/>
        <v>26.384167439999999</v>
      </c>
      <c r="D39" s="126" t="s">
        <v>54</v>
      </c>
      <c r="E39" s="19">
        <v>32.973555599999997</v>
      </c>
      <c r="F39" s="19">
        <v>-97.059305600000002</v>
      </c>
      <c r="G39" s="50">
        <v>42222</v>
      </c>
      <c r="H39" s="144"/>
      <c r="I39" s="8">
        <v>5.2540419528055802E-3</v>
      </c>
      <c r="J39" s="8">
        <v>5.2640154603937903E-3</v>
      </c>
      <c r="K39" s="8">
        <v>4.9964971649218096E-3</v>
      </c>
      <c r="L39" s="8">
        <v>5.5858786792584202E-3</v>
      </c>
      <c r="M39" s="6"/>
      <c r="O39" s="11">
        <f t="shared" si="1"/>
        <v>9.9333056631582938E-3</v>
      </c>
      <c r="P39" s="11">
        <f t="shared" si="2"/>
        <v>9.9518425957915036E-3</v>
      </c>
      <c r="Q39" s="11">
        <f t="shared" si="3"/>
        <v>9.4542165810337173E-3</v>
      </c>
      <c r="R39" s="11">
        <f t="shared" si="4"/>
        <v>1.0549425765524827E-2</v>
      </c>
      <c r="T39" s="170">
        <f t="shared" si="5"/>
        <v>9.7664838785336161E-2</v>
      </c>
      <c r="U39" s="170">
        <f t="shared" si="6"/>
        <v>9.7827534015149209E-2</v>
      </c>
      <c r="V39" s="170">
        <f t="shared" si="7"/>
        <v>9.3439622372992137E-2</v>
      </c>
      <c r="W39" s="170">
        <f t="shared" si="8"/>
        <v>0.10304165335053905</v>
      </c>
      <c r="X39" s="5"/>
      <c r="Y39" s="11">
        <f t="shared" si="35"/>
        <v>-0.51684086935500151</v>
      </c>
      <c r="Z39" s="11">
        <f t="shared" si="33"/>
        <v>0.33169668105518296</v>
      </c>
      <c r="AA39" s="5"/>
      <c r="AB39" s="11">
        <f t="shared" si="9"/>
        <v>3.3251549343514229E-2</v>
      </c>
      <c r="AC39" s="7">
        <f t="shared" si="10"/>
        <v>1.0677352558579709</v>
      </c>
      <c r="AD39" s="11">
        <f t="shared" si="11"/>
        <v>4.2217783338764379E-2</v>
      </c>
      <c r="AE39" s="11">
        <f t="shared" si="12"/>
        <v>3.858069711391568E-2</v>
      </c>
      <c r="AF39" s="11">
        <f t="shared" si="13"/>
        <v>3.3251549343514229E-2</v>
      </c>
      <c r="AG39" s="11">
        <f t="shared" si="14"/>
        <v>2.7806982367206263E-2</v>
      </c>
      <c r="AH39" s="170"/>
      <c r="AI39" s="11">
        <f t="shared" si="15"/>
        <v>0.41268693822610503</v>
      </c>
      <c r="AJ39" s="11">
        <f t="shared" si="16"/>
        <v>0.37151086000558331</v>
      </c>
      <c r="AK39" s="11">
        <f t="shared" si="17"/>
        <v>0.33169668105518296</v>
      </c>
      <c r="AL39" s="11">
        <f t="shared" si="18"/>
        <v>0.24602251255484622</v>
      </c>
      <c r="AM39" s="56"/>
      <c r="AN39" s="11">
        <f t="shared" si="19"/>
        <v>4.4667441792261099E-2</v>
      </c>
      <c r="AO39" s="11">
        <f t="shared" si="20"/>
        <v>4.0284970628668933E-2</v>
      </c>
      <c r="AP39" s="11">
        <f t="shared" si="21"/>
        <v>3.4188139461046485E-2</v>
      </c>
      <c r="AQ39" s="11">
        <f t="shared" si="22"/>
        <v>2.8262813484930229E-2</v>
      </c>
      <c r="AR39" s="3"/>
      <c r="AS39" s="11">
        <f t="shared" si="23"/>
        <v>0.65351602330401781</v>
      </c>
      <c r="AT39" s="11">
        <f t="shared" si="24"/>
        <v>0.58296330552306674</v>
      </c>
      <c r="AU39" s="11">
        <f t="shared" si="25"/>
        <v>0.51290200781767847</v>
      </c>
      <c r="AV39" s="11">
        <f t="shared" si="26"/>
        <v>0.39024713880064432</v>
      </c>
      <c r="AW39" s="75"/>
      <c r="AX39" s="8">
        <f t="shared" si="27"/>
        <v>0.39024713880064432</v>
      </c>
      <c r="AY39" s="24">
        <f t="shared" si="28"/>
        <v>1.0249914995644283</v>
      </c>
      <c r="AZ39" s="8">
        <f t="shared" si="29"/>
        <v>9.5362567063494927E-3</v>
      </c>
      <c r="BA39" s="16">
        <f t="shared" si="30"/>
        <v>0.52394742704388497</v>
      </c>
      <c r="BB39" s="8">
        <f t="shared" si="31"/>
        <v>1.8797054204774648</v>
      </c>
      <c r="BC39" s="8">
        <f t="shared" si="34"/>
        <v>0.27</v>
      </c>
      <c r="BD39" s="18">
        <f t="shared" si="32"/>
        <v>2.6706063710680792</v>
      </c>
      <c r="BE39" s="17">
        <v>0.97536</v>
      </c>
    </row>
    <row r="40" spans="1:57">
      <c r="A40" s="3" t="s">
        <v>70</v>
      </c>
      <c r="B40" s="19">
        <v>63.615832560000001</v>
      </c>
      <c r="C40" s="19">
        <f t="shared" si="0"/>
        <v>26.384167439999999</v>
      </c>
      <c r="D40" s="123" t="s">
        <v>32</v>
      </c>
      <c r="E40" s="19">
        <v>33.115011099999997</v>
      </c>
      <c r="F40" s="19">
        <v>-97.0061611</v>
      </c>
      <c r="G40" s="50">
        <v>42220</v>
      </c>
      <c r="H40" s="144"/>
      <c r="I40" s="8">
        <v>6.0284325621815498E-3</v>
      </c>
      <c r="J40" s="8">
        <v>6.2596035380523803E-3</v>
      </c>
      <c r="K40" s="8">
        <v>7.6545219428542696E-3</v>
      </c>
      <c r="L40" s="8">
        <v>7.71669111408142E-3</v>
      </c>
      <c r="M40" s="6"/>
      <c r="O40" s="11">
        <f t="shared" si="1"/>
        <v>1.1369073998388832E-2</v>
      </c>
      <c r="P40" s="11">
        <f t="shared" si="2"/>
        <v>1.17962986129714E-2</v>
      </c>
      <c r="Q40" s="11">
        <f t="shared" si="3"/>
        <v>1.436086255580076E-2</v>
      </c>
      <c r="R40" s="11">
        <f t="shared" si="4"/>
        <v>1.4474629796087261E-2</v>
      </c>
      <c r="T40" s="170">
        <f t="shared" si="5"/>
        <v>0.11009891261047666</v>
      </c>
      <c r="U40" s="170">
        <f t="shared" si="6"/>
        <v>0.11373550735954913</v>
      </c>
      <c r="V40" s="170">
        <f t="shared" si="7"/>
        <v>0.13500192742666445</v>
      </c>
      <c r="W40" s="170">
        <f t="shared" si="8"/>
        <v>0.13592412207615262</v>
      </c>
      <c r="X40" s="5"/>
      <c r="Y40" s="11">
        <f t="shared" si="35"/>
        <v>-0.64869823667562865</v>
      </c>
      <c r="Z40" s="11">
        <f t="shared" si="33"/>
        <v>0.40854917961993026</v>
      </c>
      <c r="AA40" s="5"/>
      <c r="AB40" s="11">
        <f t="shared" si="9"/>
        <v>6.2826472999116506E-2</v>
      </c>
      <c r="AC40" s="7">
        <f t="shared" si="10"/>
        <v>0.82300437112801328</v>
      </c>
      <c r="AD40" s="11">
        <f t="shared" si="11"/>
        <v>7.5519894362074624E-2</v>
      </c>
      <c r="AE40" s="11">
        <f t="shared" si="12"/>
        <v>7.0453693843647483E-2</v>
      </c>
      <c r="AF40" s="11">
        <f t="shared" si="13"/>
        <v>6.2826472999116506E-2</v>
      </c>
      <c r="AG40" s="11">
        <f t="shared" si="14"/>
        <v>5.4737418075736767E-2</v>
      </c>
      <c r="AH40" s="170"/>
      <c r="AI40" s="11">
        <f t="shared" si="15"/>
        <v>0.63020776671366807</v>
      </c>
      <c r="AJ40" s="11">
        <f t="shared" si="16"/>
        <v>0.56227862182644894</v>
      </c>
      <c r="AK40" s="11">
        <f t="shared" si="17"/>
        <v>0.40854917961993026</v>
      </c>
      <c r="AL40" s="11">
        <f t="shared" si="18"/>
        <v>0.35086601644989768</v>
      </c>
      <c r="AM40" s="56"/>
      <c r="AN40" s="11">
        <f t="shared" si="19"/>
        <v>7.7969552815571344E-2</v>
      </c>
      <c r="AO40" s="11">
        <f t="shared" si="20"/>
        <v>7.2157967358400729E-2</v>
      </c>
      <c r="AP40" s="11">
        <f t="shared" si="21"/>
        <v>6.3763063116648769E-2</v>
      </c>
      <c r="AQ40" s="11">
        <f t="shared" si="22"/>
        <v>5.5193249193460733E-2</v>
      </c>
      <c r="AR40" s="3"/>
      <c r="AS40" s="11">
        <f t="shared" si="23"/>
        <v>1.0425405983355769</v>
      </c>
      <c r="AT40" s="11">
        <f t="shared" si="24"/>
        <v>0.93300462134786688</v>
      </c>
      <c r="AU40" s="11">
        <f t="shared" si="25"/>
        <v>0.72509779200608604</v>
      </c>
      <c r="AV40" s="11">
        <f t="shared" si="26"/>
        <v>0.62366564622939724</v>
      </c>
      <c r="AW40" s="75"/>
      <c r="AX40" s="8">
        <f t="shared" si="27"/>
        <v>0.62366564622939724</v>
      </c>
      <c r="AY40" s="24">
        <f t="shared" si="28"/>
        <v>0.64136930167365946</v>
      </c>
      <c r="AZ40" s="8">
        <f t="shared" si="29"/>
        <v>1.460933205844933E-2</v>
      </c>
      <c r="BA40" s="16">
        <f t="shared" si="30"/>
        <v>0.52394742704388497</v>
      </c>
      <c r="BB40" s="8">
        <f t="shared" si="31"/>
        <v>2.0504481465935869</v>
      </c>
      <c r="BC40" s="8">
        <f t="shared" si="34"/>
        <v>0.27</v>
      </c>
      <c r="BD40" s="18">
        <f t="shared" si="32"/>
        <v>1.7333103715121743</v>
      </c>
      <c r="BE40" s="17">
        <v>0.85343999999999998</v>
      </c>
    </row>
    <row r="41" spans="1:57">
      <c r="A41" s="3" t="s">
        <v>70</v>
      </c>
      <c r="B41" s="19">
        <v>63.615832560000001</v>
      </c>
      <c r="C41" s="19">
        <f t="shared" si="0"/>
        <v>26.384167439999999</v>
      </c>
      <c r="D41" s="123" t="s">
        <v>34</v>
      </c>
      <c r="E41" s="19">
        <v>33.067880600000002</v>
      </c>
      <c r="F41" s="19">
        <v>-96.980738900000006</v>
      </c>
      <c r="G41" s="50">
        <v>42220</v>
      </c>
      <c r="H41" s="144"/>
      <c r="I41" s="8">
        <v>5.7313508118171904E-3</v>
      </c>
      <c r="J41" s="8">
        <v>5.8297238195299701E-3</v>
      </c>
      <c r="K41" s="8">
        <v>6.0625269348482894E-3</v>
      </c>
      <c r="L41" s="8">
        <v>6.2852785735020705E-3</v>
      </c>
      <c r="M41" s="6"/>
      <c r="O41" s="11">
        <f t="shared" si="1"/>
        <v>1.081910965364055E-2</v>
      </c>
      <c r="P41" s="11">
        <f t="shared" si="2"/>
        <v>1.1001336044603795E-2</v>
      </c>
      <c r="Q41" s="11">
        <f t="shared" si="3"/>
        <v>1.1432123252139739E-2</v>
      </c>
      <c r="R41" s="11">
        <f t="shared" si="4"/>
        <v>1.1843709331284357E-2</v>
      </c>
      <c r="T41" s="170">
        <f t="shared" si="5"/>
        <v>0.10537552506484893</v>
      </c>
      <c r="U41" s="170">
        <f t="shared" si="6"/>
        <v>0.10694589831165341</v>
      </c>
      <c r="V41" s="170">
        <f t="shared" si="7"/>
        <v>0.11063737155408115</v>
      </c>
      <c r="W41" s="170">
        <f t="shared" si="8"/>
        <v>0.11413734723094598</v>
      </c>
      <c r="X41" s="5"/>
      <c r="Y41" s="11">
        <f t="shared" si="35"/>
        <v>-0.53726781413912428</v>
      </c>
      <c r="Z41" s="11">
        <f t="shared" si="33"/>
        <v>0.34308353511220008</v>
      </c>
      <c r="AA41" s="5"/>
      <c r="AB41" s="11">
        <f t="shared" si="9"/>
        <v>4.1743256476229021E-2</v>
      </c>
      <c r="AC41" s="7">
        <f t="shared" si="10"/>
        <v>0.97598767791821461</v>
      </c>
      <c r="AD41" s="11">
        <f t="shared" si="11"/>
        <v>5.1923101163831198E-2</v>
      </c>
      <c r="AE41" s="11">
        <f t="shared" si="12"/>
        <v>4.7818638017707256E-2</v>
      </c>
      <c r="AF41" s="11">
        <f t="shared" si="13"/>
        <v>4.1743256476229021E-2</v>
      </c>
      <c r="AG41" s="11">
        <f t="shared" si="14"/>
        <v>3.5448775989933609E-2</v>
      </c>
      <c r="AH41" s="170"/>
      <c r="AI41" s="11">
        <f t="shared" si="15"/>
        <v>0.46161764312435705</v>
      </c>
      <c r="AJ41" s="11">
        <f t="shared" si="16"/>
        <v>0.41354217384505154</v>
      </c>
      <c r="AK41" s="11">
        <f t="shared" si="17"/>
        <v>0.34308353511220008</v>
      </c>
      <c r="AL41" s="11">
        <f t="shared" si="18"/>
        <v>0.27866908834548842</v>
      </c>
      <c r="AM41" s="56"/>
      <c r="AN41" s="11">
        <f t="shared" si="19"/>
        <v>5.4372759617327918E-2</v>
      </c>
      <c r="AO41" s="11">
        <f t="shared" si="20"/>
        <v>4.9522911532460509E-2</v>
      </c>
      <c r="AP41" s="11">
        <f t="shared" si="21"/>
        <v>4.2679846593761277E-2</v>
      </c>
      <c r="AQ41" s="11">
        <f t="shared" si="22"/>
        <v>3.5904607107657575E-2</v>
      </c>
      <c r="AR41" s="3"/>
      <c r="AS41" s="11">
        <f t="shared" si="23"/>
        <v>0.75056355669023067</v>
      </c>
      <c r="AT41" s="11">
        <f t="shared" si="24"/>
        <v>0.66960103824234884</v>
      </c>
      <c r="AU41" s="11">
        <f t="shared" si="25"/>
        <v>0.56157183237535824</v>
      </c>
      <c r="AV41" s="11">
        <f t="shared" si="26"/>
        <v>0.45972268626204704</v>
      </c>
      <c r="AW41" s="75"/>
      <c r="AX41" s="8">
        <f t="shared" si="27"/>
        <v>0.45972268626204704</v>
      </c>
      <c r="AY41" s="24">
        <f t="shared" si="28"/>
        <v>0.87008975617965389</v>
      </c>
      <c r="AZ41" s="8">
        <f t="shared" si="29"/>
        <v>1.1570868796995738E-2</v>
      </c>
      <c r="BA41" s="16">
        <f t="shared" si="30"/>
        <v>0.52394742704388497</v>
      </c>
      <c r="BB41" s="8">
        <f t="shared" si="31"/>
        <v>1.9704471985365202</v>
      </c>
      <c r="BC41" s="8">
        <f t="shared" si="34"/>
        <v>0.27</v>
      </c>
      <c r="BD41" s="18">
        <f t="shared" si="32"/>
        <v>2.3115391768234259</v>
      </c>
      <c r="BE41" s="17">
        <v>0.4572</v>
      </c>
    </row>
    <row r="42" spans="1:57">
      <c r="A42" s="3" t="s">
        <v>70</v>
      </c>
      <c r="B42" s="19">
        <v>63.615832560000001</v>
      </c>
      <c r="C42" s="19">
        <f t="shared" ref="C42:C73" si="36">90-B42</f>
        <v>26.384167439999999</v>
      </c>
      <c r="D42" s="123" t="s">
        <v>30</v>
      </c>
      <c r="E42" s="19">
        <v>33.191816699999997</v>
      </c>
      <c r="F42" s="19">
        <v>-97.018816700000002</v>
      </c>
      <c r="G42" s="50">
        <v>42220</v>
      </c>
      <c r="H42" s="144"/>
      <c r="I42" s="8">
        <v>6.0115603274957102E-3</v>
      </c>
      <c r="J42" s="8">
        <v>6.696117304746051E-3</v>
      </c>
      <c r="K42" s="8">
        <v>9.2047749241424108E-3</v>
      </c>
      <c r="L42" s="8">
        <v>8.6725297828086998E-3</v>
      </c>
      <c r="M42" s="6"/>
      <c r="O42" s="11">
        <f t="shared" si="1"/>
        <v>1.1337867803480499E-2</v>
      </c>
      <c r="P42" s="11">
        <f t="shared" si="2"/>
        <v>1.2601291858343978E-2</v>
      </c>
      <c r="Q42" s="11">
        <f t="shared" si="3"/>
        <v>1.7184369039360006E-2</v>
      </c>
      <c r="R42" s="11">
        <f t="shared" si="4"/>
        <v>1.6218117688578275E-2</v>
      </c>
      <c r="T42" s="170">
        <f t="shared" si="5"/>
        <v>0.10983217335690371</v>
      </c>
      <c r="U42" s="170">
        <f t="shared" si="6"/>
        <v>0.12051262769832088</v>
      </c>
      <c r="V42" s="170">
        <f t="shared" si="7"/>
        <v>0.15740173875810703</v>
      </c>
      <c r="W42" s="170">
        <f t="shared" si="8"/>
        <v>0.14984736044270841</v>
      </c>
      <c r="X42" s="5"/>
      <c r="Y42" s="11">
        <f t="shared" si="35"/>
        <v>-0.70564462467262434</v>
      </c>
      <c r="Z42" s="11">
        <f t="shared" ref="Z42:Z73" si="37">$Z$6+10^(-1.146-1.366*Y42-0.469*Y42^2)</f>
        <v>0.44364255784141837</v>
      </c>
      <c r="AA42" s="5"/>
      <c r="AB42" s="11">
        <f t="shared" si="9"/>
        <v>8.1938147706412168E-2</v>
      </c>
      <c r="AC42" s="7">
        <f t="shared" si="10"/>
        <v>0.67466059552336799</v>
      </c>
      <c r="AD42" s="11">
        <f t="shared" si="11"/>
        <v>9.5279563712702034E-2</v>
      </c>
      <c r="AE42" s="11">
        <f t="shared" si="12"/>
        <v>9.000734704764031E-2</v>
      </c>
      <c r="AF42" s="11">
        <f t="shared" si="13"/>
        <v>8.1938147706412168E-2</v>
      </c>
      <c r="AG42" s="11">
        <f t="shared" si="14"/>
        <v>7.318415136594103E-2</v>
      </c>
      <c r="AH42" s="170"/>
      <c r="AI42" s="11">
        <f t="shared" si="15"/>
        <v>0.79207582474500138</v>
      </c>
      <c r="AJ42" s="11">
        <f t="shared" si="16"/>
        <v>0.66930091657998081</v>
      </c>
      <c r="AK42" s="11">
        <f t="shared" si="17"/>
        <v>0.44364255784141837</v>
      </c>
      <c r="AL42" s="11">
        <f t="shared" si="18"/>
        <v>0.4177933151473599</v>
      </c>
      <c r="AM42" s="56"/>
      <c r="AN42" s="11">
        <f t="shared" si="19"/>
        <v>9.7729222166198754E-2</v>
      </c>
      <c r="AO42" s="11">
        <f t="shared" si="20"/>
        <v>9.1711620562393556E-2</v>
      </c>
      <c r="AP42" s="11">
        <f t="shared" si="21"/>
        <v>8.287473782394443E-2</v>
      </c>
      <c r="AQ42" s="11">
        <f t="shared" si="22"/>
        <v>7.363998248366499E-2</v>
      </c>
      <c r="AR42" s="3"/>
      <c r="AS42" s="11">
        <f t="shared" si="23"/>
        <v>1.3100867589767209</v>
      </c>
      <c r="AT42" s="11">
        <f t="shared" si="24"/>
        <v>1.1360354445102547</v>
      </c>
      <c r="AU42" s="11">
        <f t="shared" si="25"/>
        <v>0.84588943050083809</v>
      </c>
      <c r="AV42" s="11">
        <f t="shared" si="26"/>
        <v>0.77795811152387095</v>
      </c>
      <c r="AW42" s="75"/>
      <c r="AX42" s="8">
        <f t="shared" si="27"/>
        <v>0.77795811152387095</v>
      </c>
      <c r="AY42" s="24">
        <f t="shared" si="28"/>
        <v>0.51416650083701376</v>
      </c>
      <c r="AZ42" s="8">
        <f t="shared" si="29"/>
        <v>1.7568126970440176E-2</v>
      </c>
      <c r="BA42" s="16">
        <f t="shared" si="30"/>
        <v>0.52394742704388486</v>
      </c>
      <c r="BB42" s="8">
        <f t="shared" si="31"/>
        <v>2.1627512351751537</v>
      </c>
      <c r="BC42" s="8">
        <f t="shared" si="34"/>
        <v>0.27</v>
      </c>
      <c r="BD42" s="18">
        <f t="shared" si="32"/>
        <v>1.4200069530224597</v>
      </c>
      <c r="BE42" s="17">
        <v>0.85343999999999998</v>
      </c>
    </row>
    <row r="43" spans="1:57" s="3" customFormat="1">
      <c r="A43" s="3" t="s">
        <v>70</v>
      </c>
      <c r="B43" s="19">
        <v>63.615832560000001</v>
      </c>
      <c r="C43" s="19">
        <f t="shared" si="36"/>
        <v>26.384167439999999</v>
      </c>
      <c r="D43" s="123" t="s">
        <v>21</v>
      </c>
      <c r="E43" s="19">
        <v>33.0873694</v>
      </c>
      <c r="F43" s="19">
        <v>-97.017777800000005</v>
      </c>
      <c r="G43" s="50">
        <v>42220</v>
      </c>
      <c r="H43" s="144"/>
      <c r="I43" s="8">
        <v>1.20950894339256E-2</v>
      </c>
      <c r="J43" s="8">
        <v>1.2071362215306899E-2</v>
      </c>
      <c r="K43" s="8">
        <v>1.35175607201974E-2</v>
      </c>
      <c r="L43" s="8">
        <v>1.21357774281322E-2</v>
      </c>
      <c r="M43" s="6"/>
      <c r="N43"/>
      <c r="O43" s="11">
        <f t="shared" si="1"/>
        <v>2.2375041567104452E-2</v>
      </c>
      <c r="P43" s="11">
        <f t="shared" si="2"/>
        <v>2.2332814383461418E-2</v>
      </c>
      <c r="Q43" s="11">
        <f t="shared" si="3"/>
        <v>2.4895142314999546E-2</v>
      </c>
      <c r="R43" s="11">
        <f t="shared" si="4"/>
        <v>2.2447439070513414E-2</v>
      </c>
      <c r="S43" s="9"/>
      <c r="T43" s="170">
        <f t="shared" si="5"/>
        <v>0.1962240815201336</v>
      </c>
      <c r="U43" s="170">
        <f t="shared" si="6"/>
        <v>0.1959192315380387</v>
      </c>
      <c r="V43" s="170">
        <f t="shared" si="7"/>
        <v>0.21412335953008976</v>
      </c>
      <c r="W43" s="170">
        <f t="shared" si="8"/>
        <v>0.19674634975284633</v>
      </c>
      <c r="X43" s="5"/>
      <c r="Y43" s="11">
        <f t="shared" si="35"/>
        <v>-0.48857659790896618</v>
      </c>
      <c r="Z43" s="11">
        <f t="shared" si="37"/>
        <v>0.31630953887133889</v>
      </c>
      <c r="AA43" s="5"/>
      <c r="AB43" s="11">
        <f t="shared" si="9"/>
        <v>8.5246479370379089E-2</v>
      </c>
      <c r="AC43" s="7">
        <f t="shared" si="10"/>
        <v>0.93115942115864758</v>
      </c>
      <c r="AD43" s="11">
        <f t="shared" si="11"/>
        <v>0.10497784530644985</v>
      </c>
      <c r="AE43" s="11">
        <f t="shared" si="12"/>
        <v>9.704583236199113E-2</v>
      </c>
      <c r="AF43" s="11">
        <f t="shared" si="13"/>
        <v>8.5246479370379089E-2</v>
      </c>
      <c r="AG43" s="11">
        <f t="shared" si="14"/>
        <v>7.2937655225189094E-2</v>
      </c>
      <c r="AH43" s="170"/>
      <c r="AI43" s="11">
        <f t="shared" si="15"/>
        <v>0.44004609340363071</v>
      </c>
      <c r="AJ43" s="11">
        <f t="shared" si="16"/>
        <v>0.40528466958414011</v>
      </c>
      <c r="AK43" s="11">
        <f t="shared" si="17"/>
        <v>0.31630953887133889</v>
      </c>
      <c r="AL43" s="11">
        <f t="shared" si="18"/>
        <v>0.29964258998129978</v>
      </c>
      <c r="AM43" s="56"/>
      <c r="AN43" s="11">
        <f t="shared" si="19"/>
        <v>0.10742750375994657</v>
      </c>
      <c r="AO43" s="11">
        <f t="shared" si="20"/>
        <v>9.8750105876744376E-2</v>
      </c>
      <c r="AP43" s="11">
        <f t="shared" si="21"/>
        <v>8.6183069487911351E-2</v>
      </c>
      <c r="AQ43" s="11">
        <f t="shared" si="22"/>
        <v>7.3393486342913053E-2</v>
      </c>
      <c r="AS43" s="11">
        <f t="shared" si="23"/>
        <v>0.95093176217496156</v>
      </c>
      <c r="AT43" s="11">
        <f t="shared" si="24"/>
        <v>0.86860127881060456</v>
      </c>
      <c r="AU43" s="11">
        <f t="shared" si="25"/>
        <v>0.71305707905662929</v>
      </c>
      <c r="AV43" s="11">
        <f t="shared" si="26"/>
        <v>0.64037392539338001</v>
      </c>
      <c r="AW43" s="75"/>
      <c r="AX43" s="8">
        <f t="shared" si="27"/>
        <v>0.64037392539338001</v>
      </c>
      <c r="AY43" s="24">
        <f t="shared" si="28"/>
        <v>0.62463505170714295</v>
      </c>
      <c r="AZ43" s="8">
        <f t="shared" si="29"/>
        <v>2.5799460065036622E-2</v>
      </c>
      <c r="BA43" s="16">
        <f t="shared" si="30"/>
        <v>0.52394742704388497</v>
      </c>
      <c r="BB43" s="8">
        <f t="shared" si="31"/>
        <v>2.1627736179438868</v>
      </c>
      <c r="BC43" s="8">
        <f t="shared" si="34"/>
        <v>0.27</v>
      </c>
      <c r="BD43" s="18">
        <f t="shared" si="32"/>
        <v>1.7355175652832506</v>
      </c>
      <c r="BE43" s="17">
        <v>1.28016</v>
      </c>
    </row>
    <row r="44" spans="1:57" s="3" customFormat="1">
      <c r="A44" s="3" t="s">
        <v>70</v>
      </c>
      <c r="B44" s="19">
        <v>63.615832560000001</v>
      </c>
      <c r="C44" s="19">
        <f t="shared" si="36"/>
        <v>26.384167439999999</v>
      </c>
      <c r="D44" s="123" t="s">
        <v>22</v>
      </c>
      <c r="E44" s="19">
        <v>33.128080599999997</v>
      </c>
      <c r="F44" s="19">
        <v>-96.931219400000003</v>
      </c>
      <c r="G44" s="50">
        <v>42220</v>
      </c>
      <c r="H44" s="144"/>
      <c r="I44" s="8">
        <v>6.4061139670600993E-3</v>
      </c>
      <c r="J44" s="8">
        <v>7.0239913470445002E-3</v>
      </c>
      <c r="K44" s="8">
        <v>8.3614858283198399E-3</v>
      </c>
      <c r="L44" s="8">
        <v>6.9432745209106307E-3</v>
      </c>
      <c r="M44" s="6"/>
      <c r="N44"/>
      <c r="O44" s="11">
        <f t="shared" si="1"/>
        <v>1.206673551179221E-2</v>
      </c>
      <c r="P44" s="11">
        <f t="shared" si="2"/>
        <v>1.3204460987543054E-2</v>
      </c>
      <c r="Q44" s="11">
        <f t="shared" si="3"/>
        <v>1.5651925252510947E-2</v>
      </c>
      <c r="R44" s="11">
        <f t="shared" si="4"/>
        <v>1.3056088668574392E-2</v>
      </c>
      <c r="S44" s="9"/>
      <c r="T44" s="170">
        <f t="shared" si="5"/>
        <v>0.11602308392560134</v>
      </c>
      <c r="U44" s="170">
        <f t="shared" si="6"/>
        <v>0.12552837341809059</v>
      </c>
      <c r="V44" s="170">
        <f t="shared" si="7"/>
        <v>0.14536805820402188</v>
      </c>
      <c r="W44" s="170">
        <f t="shared" si="8"/>
        <v>0.12429939803880652</v>
      </c>
      <c r="X44" s="5"/>
      <c r="Y44" s="11">
        <f t="shared" si="35"/>
        <v>-0.50154229797743799</v>
      </c>
      <c r="Z44" s="11">
        <f t="shared" si="37"/>
        <v>0.32331347750432493</v>
      </c>
      <c r="AA44" s="5"/>
      <c r="AB44" s="11">
        <f t="shared" si="9"/>
        <v>5.4057203254180224E-2</v>
      </c>
      <c r="AC44" s="7">
        <f t="shared" si="10"/>
        <v>0.80084106626342022</v>
      </c>
      <c r="AD44" s="11">
        <f t="shared" si="11"/>
        <v>6.4657673873038793E-2</v>
      </c>
      <c r="AE44" s="11">
        <f t="shared" si="12"/>
        <v>6.0433063087834422E-2</v>
      </c>
      <c r="AF44" s="11">
        <f t="shared" si="13"/>
        <v>5.4057203254180224E-2</v>
      </c>
      <c r="AG44" s="11">
        <f t="shared" si="14"/>
        <v>4.7272347848538329E-2</v>
      </c>
      <c r="AH44" s="170"/>
      <c r="AI44" s="11">
        <f t="shared" si="15"/>
        <v>0.51128905273738356</v>
      </c>
      <c r="AJ44" s="11">
        <f t="shared" si="16"/>
        <v>0.43286897082107506</v>
      </c>
      <c r="AK44" s="11">
        <f t="shared" si="17"/>
        <v>0.32331347750432493</v>
      </c>
      <c r="AL44" s="11">
        <f t="shared" si="18"/>
        <v>0.33624937618940681</v>
      </c>
      <c r="AM44" s="56"/>
      <c r="AN44" s="11">
        <f t="shared" si="19"/>
        <v>6.7107332326535513E-2</v>
      </c>
      <c r="AO44" s="11">
        <f t="shared" si="20"/>
        <v>6.2137336602587676E-2</v>
      </c>
      <c r="AP44" s="11">
        <f t="shared" si="21"/>
        <v>5.4993793371712479E-2</v>
      </c>
      <c r="AQ44" s="11">
        <f t="shared" si="22"/>
        <v>4.7728178966262295E-2</v>
      </c>
      <c r="AS44" s="11">
        <f t="shared" si="23"/>
        <v>0.86126194765112007</v>
      </c>
      <c r="AT44" s="11">
        <f t="shared" si="24"/>
        <v>0.74489560970121205</v>
      </c>
      <c r="AU44" s="11">
        <f t="shared" si="25"/>
        <v>0.59057110959172887</v>
      </c>
      <c r="AV44" s="11">
        <f t="shared" si="26"/>
        <v>0.57550805582123155</v>
      </c>
      <c r="AW44" s="75"/>
      <c r="AX44" s="8">
        <f t="shared" si="27"/>
        <v>0.57550805582123155</v>
      </c>
      <c r="AY44" s="24">
        <f t="shared" si="28"/>
        <v>0.69503805542602326</v>
      </c>
      <c r="AZ44" s="8">
        <f t="shared" si="29"/>
        <v>1.5958635154476094E-2</v>
      </c>
      <c r="BA44" s="16">
        <f t="shared" si="30"/>
        <v>0.52394742704388486</v>
      </c>
      <c r="BB44" s="8">
        <f t="shared" si="31"/>
        <v>2.230535347628428</v>
      </c>
      <c r="BC44" s="8">
        <f t="shared" si="34"/>
        <v>0.27</v>
      </c>
      <c r="BD44" s="18">
        <f t="shared" si="32"/>
        <v>1.938737064907738</v>
      </c>
      <c r="BE44" s="17">
        <v>1.18872</v>
      </c>
    </row>
    <row r="45" spans="1:57" s="3" customFormat="1">
      <c r="A45" s="3" t="s">
        <v>70</v>
      </c>
      <c r="B45" s="19">
        <v>63.615832560000001</v>
      </c>
      <c r="C45" s="19">
        <f t="shared" si="36"/>
        <v>26.384167439999999</v>
      </c>
      <c r="D45" s="127" t="s">
        <v>55</v>
      </c>
      <c r="E45" s="19">
        <v>32.960230600000003</v>
      </c>
      <c r="F45" s="19">
        <v>-97.065436099999999</v>
      </c>
      <c r="G45" s="50">
        <v>42222</v>
      </c>
      <c r="H45" s="144"/>
      <c r="I45" s="8">
        <v>4.6057255435463604E-3</v>
      </c>
      <c r="J45" s="8">
        <v>4.3643169559422802E-3</v>
      </c>
      <c r="K45" s="8">
        <v>3.2989336784760201E-3</v>
      </c>
      <c r="L45" s="8">
        <v>3.2192363904109495E-3</v>
      </c>
      <c r="M45" s="6"/>
      <c r="N45" s="25"/>
      <c r="O45" s="11">
        <f t="shared" si="1"/>
        <v>8.7257788864394618E-3</v>
      </c>
      <c r="P45" s="11">
        <f t="shared" si="2"/>
        <v>8.2748519719894748E-3</v>
      </c>
      <c r="Q45" s="11">
        <f t="shared" si="3"/>
        <v>6.2764122753010297E-3</v>
      </c>
      <c r="R45" s="11">
        <f t="shared" si="4"/>
        <v>6.1263627567964152E-3</v>
      </c>
      <c r="S45" s="19"/>
      <c r="T45" s="170">
        <f t="shared" si="5"/>
        <v>8.6938457645004741E-2</v>
      </c>
      <c r="U45" s="170">
        <f t="shared" si="6"/>
        <v>8.2865983917920105E-2</v>
      </c>
      <c r="V45" s="170">
        <f t="shared" si="7"/>
        <v>6.4344999026161365E-2</v>
      </c>
      <c r="W45" s="170">
        <f t="shared" si="8"/>
        <v>6.2921491556764464E-2</v>
      </c>
      <c r="X45" s="28"/>
      <c r="Y45" s="11">
        <f t="shared" si="35"/>
        <v>-0.2312578915792583</v>
      </c>
      <c r="Z45" s="11">
        <f t="shared" si="37"/>
        <v>0.19917770727924117</v>
      </c>
      <c r="AA45" s="5"/>
      <c r="AB45" s="11">
        <f t="shared" si="9"/>
        <v>1.2760861793243311E-2</v>
      </c>
      <c r="AC45" s="7">
        <f t="shared" si="10"/>
        <v>1.3132299729844426</v>
      </c>
      <c r="AD45" s="11">
        <f t="shared" si="11"/>
        <v>1.711601133348457E-2</v>
      </c>
      <c r="AE45" s="11">
        <f t="shared" si="12"/>
        <v>1.532080093368903E-2</v>
      </c>
      <c r="AF45" s="11">
        <f t="shared" si="13"/>
        <v>1.2760861793243311E-2</v>
      </c>
      <c r="AG45" s="11">
        <f t="shared" si="14"/>
        <v>1.0241575548147796E-2</v>
      </c>
      <c r="AH45" s="170"/>
      <c r="AI45" s="11">
        <f t="shared" si="15"/>
        <v>0.2054862843996649</v>
      </c>
      <c r="AJ45" s="11">
        <f t="shared" si="16"/>
        <v>0.18842803964606786</v>
      </c>
      <c r="AK45" s="11">
        <f t="shared" si="17"/>
        <v>0.19917770727924117</v>
      </c>
      <c r="AL45" s="11">
        <f t="shared" si="18"/>
        <v>0.1593145622370129</v>
      </c>
      <c r="AM45" s="56"/>
      <c r="AN45" s="11">
        <f t="shared" si="19"/>
        <v>1.9565669786981287E-2</v>
      </c>
      <c r="AO45" s="11">
        <f t="shared" si="20"/>
        <v>1.7025074448442281E-2</v>
      </c>
      <c r="AP45" s="11">
        <f t="shared" si="21"/>
        <v>1.3697451910775571E-2</v>
      </c>
      <c r="AQ45" s="11">
        <f t="shared" si="22"/>
        <v>1.069740666587176E-2</v>
      </c>
      <c r="AS45" s="11">
        <f t="shared" si="23"/>
        <v>0.30862399462675666</v>
      </c>
      <c r="AT45" s="11">
        <f t="shared" si="24"/>
        <v>0.27622458942491812</v>
      </c>
      <c r="AU45" s="11">
        <f t="shared" si="25"/>
        <v>0.27625093030690578</v>
      </c>
      <c r="AV45" s="11">
        <f t="shared" si="26"/>
        <v>0.21877153459343163</v>
      </c>
      <c r="AW45" s="75"/>
      <c r="AX45" s="8">
        <f t="shared" si="27"/>
        <v>0.21877153459343163</v>
      </c>
      <c r="AY45" s="24">
        <f t="shared" si="28"/>
        <v>1.8283914346688939</v>
      </c>
      <c r="AZ45" s="8">
        <f t="shared" si="29"/>
        <v>6.296306667805637E-3</v>
      </c>
      <c r="BA45" s="16">
        <f t="shared" si="30"/>
        <v>0.52394742704388497</v>
      </c>
      <c r="BB45" s="8">
        <f t="shared" si="31"/>
        <v>1.8990087500113333</v>
      </c>
      <c r="BC45" s="8">
        <f t="shared" si="34"/>
        <v>0.27</v>
      </c>
      <c r="BD45" s="18">
        <f t="shared" si="32"/>
        <v>4.7708634923142093</v>
      </c>
      <c r="BE45" s="17">
        <v>1.524</v>
      </c>
    </row>
    <row r="46" spans="1:57" s="3" customFormat="1">
      <c r="A46" s="3" t="s">
        <v>70</v>
      </c>
      <c r="B46" s="19">
        <v>63.615832560000001</v>
      </c>
      <c r="C46" s="19">
        <f t="shared" si="36"/>
        <v>26.384167439999999</v>
      </c>
      <c r="D46" s="127" t="s">
        <v>56</v>
      </c>
      <c r="E46" s="19">
        <v>32.981769399999997</v>
      </c>
      <c r="F46" s="19">
        <v>-97.109769400000005</v>
      </c>
      <c r="G46" s="50">
        <v>42222</v>
      </c>
      <c r="H46" s="144"/>
      <c r="I46" s="8">
        <v>4.4157551130922399E-3</v>
      </c>
      <c r="J46" s="8">
        <v>4.2741164286113501E-3</v>
      </c>
      <c r="K46" s="8">
        <v>3.7260341181559902E-3</v>
      </c>
      <c r="L46" s="8">
        <v>3.8566498153627302E-3</v>
      </c>
      <c r="M46" s="6"/>
      <c r="O46" s="11">
        <f t="shared" si="1"/>
        <v>8.3709920888303795E-3</v>
      </c>
      <c r="P46" s="11">
        <f t="shared" si="2"/>
        <v>8.1061863374505203E-3</v>
      </c>
      <c r="Q46" s="11">
        <f t="shared" si="3"/>
        <v>7.0792164133649561E-3</v>
      </c>
      <c r="R46" s="11">
        <f t="shared" si="4"/>
        <v>7.3242876042699783E-3</v>
      </c>
      <c r="S46" s="56"/>
      <c r="T46" s="170">
        <f t="shared" si="5"/>
        <v>8.3737406963280692E-2</v>
      </c>
      <c r="U46" s="170">
        <f t="shared" si="6"/>
        <v>8.1333006612983927E-2</v>
      </c>
      <c r="V46" s="170">
        <f t="shared" si="7"/>
        <v>7.1881066467133048E-2</v>
      </c>
      <c r="W46" s="170">
        <f t="shared" si="8"/>
        <v>7.4155412825247236E-2</v>
      </c>
      <c r="X46" s="29"/>
      <c r="Y46" s="11">
        <f t="shared" si="35"/>
        <v>-0.38700016357031575</v>
      </c>
      <c r="Z46" s="11">
        <f t="shared" si="37"/>
        <v>0.26490546174103646</v>
      </c>
      <c r="AA46" s="5"/>
      <c r="AB46" s="11">
        <f t="shared" si="9"/>
        <v>1.9579839851665969E-2</v>
      </c>
      <c r="AC46" s="7">
        <f t="shared" si="10"/>
        <v>1.172013319389638</v>
      </c>
      <c r="AD46" s="11">
        <f t="shared" si="11"/>
        <v>2.5445952128273264E-2</v>
      </c>
      <c r="AE46" s="11">
        <f t="shared" si="12"/>
        <v>2.3050070394354628E-2</v>
      </c>
      <c r="AF46" s="11">
        <f t="shared" si="13"/>
        <v>1.9579839851665969E-2</v>
      </c>
      <c r="AG46" s="11">
        <f t="shared" si="14"/>
        <v>1.609039876313708E-2</v>
      </c>
      <c r="AH46" s="170"/>
      <c r="AI46" s="11">
        <f t="shared" si="15"/>
        <v>0.30523639807957248</v>
      </c>
      <c r="AJ46" s="11">
        <f t="shared" si="16"/>
        <v>0.27960356611995674</v>
      </c>
      <c r="AK46" s="11">
        <f t="shared" si="17"/>
        <v>0.26490546174103646</v>
      </c>
      <c r="AL46" s="11">
        <f t="shared" si="18"/>
        <v>0.20658286144863464</v>
      </c>
      <c r="AM46" s="56"/>
      <c r="AN46" s="11">
        <f t="shared" si="19"/>
        <v>2.7895610581769981E-2</v>
      </c>
      <c r="AO46" s="11">
        <f t="shared" si="20"/>
        <v>2.4754343909107881E-2</v>
      </c>
      <c r="AP46" s="11">
        <f t="shared" si="21"/>
        <v>2.0516429969198228E-2</v>
      </c>
      <c r="AQ46" s="11">
        <f t="shared" si="22"/>
        <v>1.6546229880861046E-2</v>
      </c>
      <c r="AS46" s="11">
        <f t="shared" si="23"/>
        <v>0.45933950147430214</v>
      </c>
      <c r="AT46" s="11">
        <f t="shared" si="24"/>
        <v>0.41313749594999971</v>
      </c>
      <c r="AU46" s="11">
        <f t="shared" si="25"/>
        <v>0.37959633314094055</v>
      </c>
      <c r="AV46" s="11">
        <f t="shared" si="26"/>
        <v>0.2967571568727293</v>
      </c>
      <c r="AW46" s="75"/>
      <c r="AX46" s="8">
        <f t="shared" si="27"/>
        <v>0.2967571568727293</v>
      </c>
      <c r="AY46" s="24">
        <f t="shared" si="28"/>
        <v>1.3479034649585506</v>
      </c>
      <c r="AZ46" s="8">
        <f t="shared" si="29"/>
        <v>7.1114656277220419E-3</v>
      </c>
      <c r="BA46" s="16">
        <f t="shared" si="30"/>
        <v>0.52394742704388497</v>
      </c>
      <c r="BB46" s="8">
        <f t="shared" si="31"/>
        <v>1.8959519376809002</v>
      </c>
      <c r="BC46" s="8">
        <f t="shared" si="34"/>
        <v>0.27</v>
      </c>
      <c r="BD46" s="18">
        <f t="shared" si="32"/>
        <v>3.517104105936999</v>
      </c>
      <c r="BE46" s="17">
        <v>2.1335999999999999</v>
      </c>
    </row>
    <row r="47" spans="1:57" s="3" customFormat="1">
      <c r="A47" s="3" t="s">
        <v>70</v>
      </c>
      <c r="B47" s="19">
        <v>63.615832560000001</v>
      </c>
      <c r="C47" s="19">
        <f t="shared" si="36"/>
        <v>26.384167439999999</v>
      </c>
      <c r="D47" s="127" t="s">
        <v>57</v>
      </c>
      <c r="E47" s="19">
        <v>32.992661099999999</v>
      </c>
      <c r="F47" s="19">
        <v>-97.083849999999998</v>
      </c>
      <c r="G47" s="50">
        <v>42222</v>
      </c>
      <c r="H47" s="144"/>
      <c r="I47" s="8">
        <v>5.7800759365151501E-3</v>
      </c>
      <c r="J47" s="8">
        <v>5.8603169579497195E-3</v>
      </c>
      <c r="K47" s="8">
        <v>5.9789304734129498E-3</v>
      </c>
      <c r="L47" s="8">
        <v>6.6632722295513107E-3</v>
      </c>
      <c r="M47" s="6"/>
      <c r="N47"/>
      <c r="O47" s="11">
        <f t="shared" si="1"/>
        <v>1.0909382567485002E-2</v>
      </c>
      <c r="P47" s="11">
        <f t="shared" si="2"/>
        <v>1.1057983401815507E-2</v>
      </c>
      <c r="Q47" s="11">
        <f t="shared" si="3"/>
        <v>1.1277507380938639E-2</v>
      </c>
      <c r="R47" s="11">
        <f t="shared" si="4"/>
        <v>1.2540799115633123E-2</v>
      </c>
      <c r="S47" s="9"/>
      <c r="T47" s="170">
        <f t="shared" si="5"/>
        <v>0.10615413446384386</v>
      </c>
      <c r="U47" s="170">
        <f t="shared" si="6"/>
        <v>0.10743298896245423</v>
      </c>
      <c r="V47" s="170">
        <f t="shared" si="7"/>
        <v>0.10931580226599352</v>
      </c>
      <c r="W47" s="170">
        <f t="shared" si="8"/>
        <v>0.12000668711333423</v>
      </c>
      <c r="X47" s="5"/>
      <c r="Y47" s="11">
        <f t="shared" si="35"/>
        <v>-0.57409530164849676</v>
      </c>
      <c r="Z47" s="11">
        <f t="shared" si="37"/>
        <v>0.36413598818209686</v>
      </c>
      <c r="AA47" s="5"/>
      <c r="AB47" s="11">
        <f t="shared" si="9"/>
        <v>4.3754690791364972E-2</v>
      </c>
      <c r="AC47" s="7">
        <f t="shared" si="10"/>
        <v>0.99514134493478767</v>
      </c>
      <c r="AD47" s="11">
        <f t="shared" si="11"/>
        <v>5.4658643944427293E-2</v>
      </c>
      <c r="AE47" s="11">
        <f t="shared" si="12"/>
        <v>5.0256654855234117E-2</v>
      </c>
      <c r="AF47" s="11">
        <f t="shared" si="13"/>
        <v>4.3754690791364972E-2</v>
      </c>
      <c r="AG47" s="11">
        <f t="shared" si="14"/>
        <v>3.703790908098345E-2</v>
      </c>
      <c r="AH47" s="170"/>
      <c r="AI47" s="11">
        <f t="shared" si="15"/>
        <v>0.48086699820023704</v>
      </c>
      <c r="AJ47" s="11">
        <f t="shared" si="16"/>
        <v>0.43169803776141868</v>
      </c>
      <c r="AK47" s="11">
        <f t="shared" si="17"/>
        <v>0.36413598818209686</v>
      </c>
      <c r="AL47" s="11">
        <f t="shared" si="18"/>
        <v>0.27493668431003981</v>
      </c>
      <c r="AM47" s="56"/>
      <c r="AN47" s="11">
        <f t="shared" si="19"/>
        <v>5.7108302397924013E-2</v>
      </c>
      <c r="AO47" s="11">
        <f t="shared" si="20"/>
        <v>5.1960928369987371E-2</v>
      </c>
      <c r="AP47" s="11">
        <f t="shared" si="21"/>
        <v>4.4691280908897228E-2</v>
      </c>
      <c r="AQ47" s="11">
        <f t="shared" si="22"/>
        <v>3.7493740198707416E-2</v>
      </c>
      <c r="AS47" s="11">
        <f t="shared" si="23"/>
        <v>0.78412478266762919</v>
      </c>
      <c r="AT47" s="11">
        <f t="shared" si="24"/>
        <v>0.70043320315786683</v>
      </c>
      <c r="AU47" s="11">
        <f t="shared" si="25"/>
        <v>0.59403283075822422</v>
      </c>
      <c r="AV47" s="11">
        <f t="shared" si="26"/>
        <v>0.46198287941076194</v>
      </c>
      <c r="AW47" s="75"/>
      <c r="AX47" s="8">
        <f t="shared" si="27"/>
        <v>0.46198287941076194</v>
      </c>
      <c r="AY47" s="24">
        <f t="shared" si="28"/>
        <v>0.86583295145088857</v>
      </c>
      <c r="AZ47" s="8">
        <f t="shared" si="29"/>
        <v>1.1411317557462048E-2</v>
      </c>
      <c r="BA47" s="16">
        <f t="shared" si="30"/>
        <v>0.52394742704388497</v>
      </c>
      <c r="BB47" s="8">
        <f t="shared" si="31"/>
        <v>1.9113881234522947</v>
      </c>
      <c r="BC47" s="8">
        <f t="shared" si="34"/>
        <v>0.27</v>
      </c>
      <c r="BD47" s="18">
        <f t="shared" si="32"/>
        <v>2.2736081022027976</v>
      </c>
      <c r="BE47" s="17">
        <v>0.76200000000000001</v>
      </c>
    </row>
    <row r="48" spans="1:57" s="3" customFormat="1">
      <c r="A48" s="3" t="s">
        <v>62</v>
      </c>
      <c r="B48" s="19">
        <v>64.467247709999995</v>
      </c>
      <c r="C48" s="19">
        <f t="shared" si="36"/>
        <v>25.532752290000005</v>
      </c>
      <c r="D48" s="123" t="s">
        <v>20</v>
      </c>
      <c r="E48" s="19">
        <v>33.077180599999998</v>
      </c>
      <c r="F48" s="19">
        <v>-96.9244111</v>
      </c>
      <c r="G48" s="50">
        <v>42493</v>
      </c>
      <c r="H48" s="144"/>
      <c r="I48" s="8">
        <v>2.0887206275614901E-2</v>
      </c>
      <c r="J48" s="8">
        <v>2.4089353646302998E-2</v>
      </c>
      <c r="K48" s="8">
        <v>3.3879365455931496E-2</v>
      </c>
      <c r="L48" s="8">
        <v>3.7040374334285295E-2</v>
      </c>
      <c r="M48" s="6"/>
      <c r="N48"/>
      <c r="O48" s="11">
        <f t="shared" si="1"/>
        <v>3.7600172905582374E-2</v>
      </c>
      <c r="P48" s="11">
        <f t="shared" si="2"/>
        <v>4.2943706215855103E-2</v>
      </c>
      <c r="Q48" s="11">
        <f t="shared" si="3"/>
        <v>5.8655926858117595E-2</v>
      </c>
      <c r="R48" s="11">
        <f t="shared" si="4"/>
        <v>6.3537507892423531E-2</v>
      </c>
      <c r="S48" s="106"/>
      <c r="T48" s="170">
        <f t="shared" si="5"/>
        <v>0.2969544894453805</v>
      </c>
      <c r="U48" s="170">
        <f t="shared" si="6"/>
        <v>0.3288141304070854</v>
      </c>
      <c r="V48" s="170">
        <f t="shared" si="7"/>
        <v>0.41492393860259025</v>
      </c>
      <c r="W48" s="170">
        <f t="shared" si="8"/>
        <v>0.43978697854714843</v>
      </c>
      <c r="X48" s="5"/>
      <c r="Y48" s="11">
        <f t="shared" si="35"/>
        <v>-0.81716988133033341</v>
      </c>
      <c r="Z48" s="11">
        <f t="shared" si="37"/>
        <v>0.51361637359249956</v>
      </c>
      <c r="AA48" s="5"/>
      <c r="AB48" s="11">
        <f t="shared" si="9"/>
        <v>0.36330960404870682</v>
      </c>
      <c r="AC48" s="7">
        <f t="shared" si="10"/>
        <v>0.65210746431065614</v>
      </c>
      <c r="AD48" s="11">
        <f t="shared" si="11"/>
        <v>0.42033973982169603</v>
      </c>
      <c r="AE48" s="11">
        <f t="shared" si="12"/>
        <v>0.39783691066473742</v>
      </c>
      <c r="AF48" s="11">
        <f t="shared" si="13"/>
        <v>0.36330960404870682</v>
      </c>
      <c r="AG48" s="11">
        <f t="shared" si="14"/>
        <v>0.32572275654211902</v>
      </c>
      <c r="AH48" s="170"/>
      <c r="AI48" s="11">
        <f t="shared" si="15"/>
        <v>1.0009620966587047</v>
      </c>
      <c r="AJ48" s="11">
        <f t="shared" si="16"/>
        <v>0.81555618309253708</v>
      </c>
      <c r="AK48" s="11">
        <f t="shared" si="17"/>
        <v>0.51361637359249956</v>
      </c>
      <c r="AL48" s="11">
        <f t="shared" si="18"/>
        <v>0.41549545811883215</v>
      </c>
      <c r="AM48" s="56"/>
      <c r="AN48" s="11">
        <f t="shared" si="19"/>
        <v>0.42278939827519274</v>
      </c>
      <c r="AO48" s="11">
        <f t="shared" si="20"/>
        <v>0.39954118417949069</v>
      </c>
      <c r="AP48" s="11">
        <f t="shared" si="21"/>
        <v>0.3642461941662391</v>
      </c>
      <c r="AQ48" s="11">
        <f t="shared" si="22"/>
        <v>0.32617858765984298</v>
      </c>
      <c r="AS48" s="11">
        <f t="shared" si="23"/>
        <v>2.9270472213110157</v>
      </c>
      <c r="AT48" s="11">
        <f t="shared" si="24"/>
        <v>2.6107285098745066</v>
      </c>
      <c r="AU48" s="11">
        <f t="shared" si="25"/>
        <v>2.1210478707030496</v>
      </c>
      <c r="AV48" s="11">
        <f t="shared" si="26"/>
        <v>1.8448678779129173</v>
      </c>
      <c r="AW48" s="75"/>
      <c r="AX48" s="8">
        <f t="shared" si="27"/>
        <v>1.8448678779129173</v>
      </c>
      <c r="AY48" s="24">
        <f t="shared" si="28"/>
        <v>0.21681769452916944</v>
      </c>
      <c r="AZ48" s="8">
        <f t="shared" si="29"/>
        <v>6.4661765107005317E-2</v>
      </c>
      <c r="BA48" s="16">
        <f t="shared" si="30"/>
        <v>0.52394742704388497</v>
      </c>
      <c r="BB48" s="8">
        <f t="shared" si="31"/>
        <v>2.2716973368971014</v>
      </c>
      <c r="BC48" s="8">
        <f t="shared" si="34"/>
        <v>0.27</v>
      </c>
      <c r="BD48" s="18">
        <f t="shared" si="32"/>
        <v>0.63100532746674165</v>
      </c>
      <c r="BE48" s="17">
        <v>0.24384</v>
      </c>
    </row>
    <row r="49" spans="1:192" s="3" customFormat="1">
      <c r="A49" s="3" t="s">
        <v>62</v>
      </c>
      <c r="B49" s="19">
        <v>64.467247709999995</v>
      </c>
      <c r="C49" s="19">
        <f t="shared" si="36"/>
        <v>25.532752290000005</v>
      </c>
      <c r="D49" s="123" t="s">
        <v>21</v>
      </c>
      <c r="E49" s="19">
        <v>33.0873694</v>
      </c>
      <c r="F49" s="19">
        <v>-97.017777800000005</v>
      </c>
      <c r="G49" s="51">
        <v>42493</v>
      </c>
      <c r="H49" s="144"/>
      <c r="I49" s="19">
        <v>8.2805177388642903E-3</v>
      </c>
      <c r="J49" s="19">
        <v>1.15820952911401E-2</v>
      </c>
      <c r="K49" s="19">
        <v>1.4606527181870901E-2</v>
      </c>
      <c r="L49" s="19">
        <v>1.38659817551889E-2</v>
      </c>
      <c r="M49" s="7"/>
      <c r="N49"/>
      <c r="O49" s="11">
        <f t="shared" si="1"/>
        <v>1.5504355358810019E-2</v>
      </c>
      <c r="P49" s="11">
        <f t="shared" si="2"/>
        <v>2.1460662030088937E-2</v>
      </c>
      <c r="Q49" s="11">
        <f t="shared" si="3"/>
        <v>2.6809275908625675E-2</v>
      </c>
      <c r="R49" s="11">
        <f t="shared" si="4"/>
        <v>2.5508998705931922E-2</v>
      </c>
      <c r="S49" s="9"/>
      <c r="T49" s="170">
        <f t="shared" si="5"/>
        <v>0.14419402910675883</v>
      </c>
      <c r="U49" s="170">
        <f t="shared" si="6"/>
        <v>0.1895849671427362</v>
      </c>
      <c r="V49" s="170">
        <f t="shared" si="7"/>
        <v>0.22735306206511419</v>
      </c>
      <c r="W49" s="170">
        <f t="shared" si="8"/>
        <v>0.21839915826400669</v>
      </c>
      <c r="X49" s="5"/>
      <c r="Y49" s="11">
        <f t="shared" si="35"/>
        <v>-0.68363884657460661</v>
      </c>
      <c r="Z49" s="11">
        <f t="shared" si="37"/>
        <v>0.42998880562892733</v>
      </c>
      <c r="AA49" s="5"/>
      <c r="AB49" s="11">
        <f t="shared" si="9"/>
        <v>0.12558856233404767</v>
      </c>
      <c r="AC49" s="7">
        <f t="shared" si="10"/>
        <v>0.57384753156292345</v>
      </c>
      <c r="AD49" s="11">
        <f t="shared" si="11"/>
        <v>0.14278222633069346</v>
      </c>
      <c r="AE49" s="11">
        <f t="shared" si="12"/>
        <v>0.13603368891258674</v>
      </c>
      <c r="AF49" s="11">
        <f t="shared" si="13"/>
        <v>0.12558856233404767</v>
      </c>
      <c r="AG49" s="11">
        <f t="shared" si="14"/>
        <v>0.11408098883983492</v>
      </c>
      <c r="AH49" s="170"/>
      <c r="AI49" s="11">
        <f t="shared" si="15"/>
        <v>0.86196574804333093</v>
      </c>
      <c r="AJ49" s="11">
        <f t="shared" si="16"/>
        <v>0.58878568817222865</v>
      </c>
      <c r="AK49" s="11">
        <f t="shared" si="17"/>
        <v>0.42998880562892733</v>
      </c>
      <c r="AL49" s="11">
        <f t="shared" si="18"/>
        <v>0.40990119009696591</v>
      </c>
      <c r="AM49" s="56"/>
      <c r="AN49" s="11">
        <f t="shared" si="19"/>
        <v>0.14523188478419016</v>
      </c>
      <c r="AO49" s="11">
        <f t="shared" si="20"/>
        <v>0.13773796242733999</v>
      </c>
      <c r="AP49" s="11">
        <f t="shared" si="21"/>
        <v>0.12652515245157991</v>
      </c>
      <c r="AQ49" s="11">
        <f t="shared" si="22"/>
        <v>0.11453681995755888</v>
      </c>
      <c r="AS49" s="11">
        <f t="shared" si="23"/>
        <v>1.5879009351363935</v>
      </c>
      <c r="AT49" s="11">
        <f t="shared" si="24"/>
        <v>1.2418157324859878</v>
      </c>
      <c r="AU49" s="11">
        <f t="shared" si="25"/>
        <v>1.015421276078494</v>
      </c>
      <c r="AV49" s="11">
        <f t="shared" si="26"/>
        <v>0.94212370062553141</v>
      </c>
      <c r="AW49" s="75"/>
      <c r="AX49" s="8">
        <f t="shared" si="27"/>
        <v>0.94212370062553141</v>
      </c>
      <c r="AY49" s="24">
        <f t="shared" si="28"/>
        <v>0.42457269648817503</v>
      </c>
      <c r="AZ49" s="8">
        <f t="shared" si="29"/>
        <v>2.7877848860296976E-2</v>
      </c>
      <c r="BA49" s="16">
        <f t="shared" si="30"/>
        <v>0.52394742704388497</v>
      </c>
      <c r="BB49" s="8">
        <f t="shared" si="31"/>
        <v>2.2381960698687235</v>
      </c>
      <c r="BC49" s="8">
        <f t="shared" si="34"/>
        <v>0.27</v>
      </c>
      <c r="BD49" s="18">
        <f t="shared" si="32"/>
        <v>1.1960145088261225</v>
      </c>
      <c r="BE49" s="17">
        <v>1.40208</v>
      </c>
    </row>
    <row r="50" spans="1:192" s="3" customFormat="1">
      <c r="A50" s="3" t="s">
        <v>62</v>
      </c>
      <c r="B50" s="19">
        <v>64.467247709999995</v>
      </c>
      <c r="C50" s="19">
        <f t="shared" si="36"/>
        <v>25.532752290000005</v>
      </c>
      <c r="D50" s="123" t="s">
        <v>30</v>
      </c>
      <c r="E50" s="19">
        <v>33.191816699999997</v>
      </c>
      <c r="F50" s="19">
        <v>-97.018816700000002</v>
      </c>
      <c r="G50" s="50">
        <v>42493</v>
      </c>
      <c r="H50" s="144"/>
      <c r="I50" s="8">
        <v>9.7347619468202903E-3</v>
      </c>
      <c r="J50" s="8">
        <v>1.3174409055148101E-2</v>
      </c>
      <c r="K50" s="8">
        <v>2.1922213681698898E-2</v>
      </c>
      <c r="L50" s="8">
        <v>2.3880384522615601E-2</v>
      </c>
      <c r="M50" s="6"/>
      <c r="N50"/>
      <c r="O50" s="11">
        <f t="shared" si="1"/>
        <v>1.8143282752537734E-2</v>
      </c>
      <c r="P50" s="11">
        <f t="shared" si="2"/>
        <v>2.4289259180379035E-2</v>
      </c>
      <c r="Q50" s="11">
        <f t="shared" si="3"/>
        <v>3.9338743647216075E-2</v>
      </c>
      <c r="R50" s="11">
        <f t="shared" si="4"/>
        <v>4.2598157455087493E-2</v>
      </c>
      <c r="S50" s="9"/>
      <c r="T50" s="170">
        <f t="shared" si="5"/>
        <v>0.16479083964842178</v>
      </c>
      <c r="U50" s="170">
        <f t="shared" si="6"/>
        <v>0.20987152899492356</v>
      </c>
      <c r="V50" s="170">
        <f t="shared" si="7"/>
        <v>0.30748775283826868</v>
      </c>
      <c r="W50" s="170">
        <f t="shared" si="8"/>
        <v>0.32679870008689416</v>
      </c>
      <c r="X50" s="5"/>
      <c r="Y50" s="11">
        <f t="shared" si="35"/>
        <v>-0.98812370146697959</v>
      </c>
      <c r="Z50" s="11">
        <f t="shared" si="37"/>
        <v>0.61659435462296741</v>
      </c>
      <c r="AA50" s="5"/>
      <c r="AB50" s="11">
        <f t="shared" si="9"/>
        <v>0.27284226836885084</v>
      </c>
      <c r="AC50" s="7">
        <f t="shared" si="10"/>
        <v>0.41531932189438492</v>
      </c>
      <c r="AD50" s="11">
        <f t="shared" si="11"/>
        <v>0.29939301623700237</v>
      </c>
      <c r="AE50" s="11">
        <f t="shared" si="12"/>
        <v>0.28908329093417129</v>
      </c>
      <c r="AF50" s="11">
        <f t="shared" si="13"/>
        <v>0.27284226836885084</v>
      </c>
      <c r="AG50" s="11">
        <f t="shared" si="14"/>
        <v>0.25450999336163566</v>
      </c>
      <c r="AH50" s="170"/>
      <c r="AI50" s="11">
        <f t="shared" si="15"/>
        <v>1.529828766115767</v>
      </c>
      <c r="AJ50" s="11">
        <f t="shared" si="16"/>
        <v>1.0947627569382048</v>
      </c>
      <c r="AK50" s="11">
        <f t="shared" si="17"/>
        <v>0.61659435462296741</v>
      </c>
      <c r="AL50" s="11">
        <f t="shared" si="18"/>
        <v>0.52522646028666142</v>
      </c>
      <c r="AM50" s="56"/>
      <c r="AN50" s="11">
        <f t="shared" si="19"/>
        <v>0.30184267469049908</v>
      </c>
      <c r="AO50" s="11">
        <f t="shared" si="20"/>
        <v>0.29078756444892456</v>
      </c>
      <c r="AP50" s="11">
        <f t="shared" si="21"/>
        <v>0.27377885848638311</v>
      </c>
      <c r="AQ50" s="11">
        <f t="shared" si="22"/>
        <v>0.25496582447935962</v>
      </c>
      <c r="AS50" s="11">
        <f t="shared" si="23"/>
        <v>3.0082167909828685</v>
      </c>
      <c r="AT50" s="11">
        <f t="shared" si="24"/>
        <v>2.4593581613013358</v>
      </c>
      <c r="AU50" s="11">
        <f t="shared" si="25"/>
        <v>1.8530204158116002</v>
      </c>
      <c r="AV50" s="11">
        <f t="shared" si="26"/>
        <v>1.6702234451971805</v>
      </c>
      <c r="AW50" s="75"/>
      <c r="AX50" s="8">
        <f t="shared" si="27"/>
        <v>1.6702234451971805</v>
      </c>
      <c r="AY50" s="24">
        <f t="shared" si="28"/>
        <v>0.23948891458219079</v>
      </c>
      <c r="AZ50" s="8">
        <f t="shared" si="29"/>
        <v>4.1840483510691487E-2</v>
      </c>
      <c r="BA50" s="16">
        <f t="shared" si="30"/>
        <v>0.52394742704388497</v>
      </c>
      <c r="BB50" s="8">
        <f t="shared" si="31"/>
        <v>2.2608934227747648</v>
      </c>
      <c r="BC50" s="8">
        <f t="shared" si="34"/>
        <v>0.27</v>
      </c>
      <c r="BD50" s="18">
        <f t="shared" si="32"/>
        <v>0.68401312900769284</v>
      </c>
      <c r="BE50" s="17">
        <v>1.1277600000000001</v>
      </c>
    </row>
    <row r="51" spans="1:192" s="3" customFormat="1">
      <c r="A51" s="3" t="s">
        <v>62</v>
      </c>
      <c r="B51" s="19">
        <v>64.467247709999995</v>
      </c>
      <c r="C51" s="19">
        <f t="shared" si="36"/>
        <v>25.532752290000005</v>
      </c>
      <c r="D51" s="123" t="s">
        <v>32</v>
      </c>
      <c r="E51" s="19">
        <v>33.115011099999997</v>
      </c>
      <c r="F51" s="19">
        <v>-97.0061611</v>
      </c>
      <c r="G51" s="50">
        <v>42493</v>
      </c>
      <c r="H51" s="144"/>
      <c r="I51" s="8">
        <v>5.4018730854556701E-3</v>
      </c>
      <c r="J51" s="8">
        <v>6.9193285218436002E-3</v>
      </c>
      <c r="K51" s="8">
        <v>1.0627149923679099E-2</v>
      </c>
      <c r="L51" s="8">
        <v>9.5079383904121302E-3</v>
      </c>
      <c r="M51" s="6"/>
      <c r="O51" s="11">
        <f t="shared" si="1"/>
        <v>1.0207945464404476E-2</v>
      </c>
      <c r="P51" s="11">
        <f t="shared" si="2"/>
        <v>1.3012056805789514E-2</v>
      </c>
      <c r="Q51" s="11">
        <f t="shared" si="3"/>
        <v>1.9750638146422084E-2</v>
      </c>
      <c r="R51" s="11">
        <f t="shared" si="4"/>
        <v>1.7733281870926054E-2</v>
      </c>
      <c r="S51" s="56"/>
      <c r="T51" s="170">
        <f t="shared" si="5"/>
        <v>0.10006938744608967</v>
      </c>
      <c r="U51" s="170">
        <f t="shared" si="6"/>
        <v>0.1239340768676937</v>
      </c>
      <c r="V51" s="170">
        <f t="shared" si="7"/>
        <v>0.17694775929185524</v>
      </c>
      <c r="W51" s="170">
        <f t="shared" si="8"/>
        <v>0.16164435431110802</v>
      </c>
      <c r="X51" s="29"/>
      <c r="Y51" s="11">
        <f t="shared" si="35"/>
        <v>-0.78208690004703274</v>
      </c>
      <c r="Z51" s="11">
        <f t="shared" si="37"/>
        <v>0.49157857088353807</v>
      </c>
      <c r="AA51" s="5"/>
      <c r="AB51" s="11">
        <f t="shared" si="9"/>
        <v>0.10474774233613397</v>
      </c>
      <c r="AC51" s="7">
        <f t="shared" si="10"/>
        <v>0.49271266438213801</v>
      </c>
      <c r="AD51" s="11">
        <f t="shared" si="11"/>
        <v>0.11694725870230641</v>
      </c>
      <c r="AE51" s="11">
        <f t="shared" si="12"/>
        <v>0.1121851627459358</v>
      </c>
      <c r="AF51" s="11">
        <f t="shared" si="13"/>
        <v>0.10474774233613397</v>
      </c>
      <c r="AG51" s="11">
        <f t="shared" si="14"/>
        <v>9.6451485919481453E-2</v>
      </c>
      <c r="AH51" s="170"/>
      <c r="AI51" s="11">
        <f t="shared" si="15"/>
        <v>1.0737443641388962</v>
      </c>
      <c r="AJ51" s="11">
        <f t="shared" si="16"/>
        <v>0.8050623092085748</v>
      </c>
      <c r="AK51" s="11">
        <f t="shared" si="17"/>
        <v>0.49157857088353807</v>
      </c>
      <c r="AL51" s="11">
        <f t="shared" si="18"/>
        <v>0.50260212732416842</v>
      </c>
      <c r="AM51" s="56"/>
      <c r="AN51" s="11">
        <f t="shared" si="19"/>
        <v>0.11939691715580313</v>
      </c>
      <c r="AO51" s="11">
        <f t="shared" si="20"/>
        <v>0.11388943626068905</v>
      </c>
      <c r="AP51" s="11">
        <f t="shared" si="21"/>
        <v>0.10568433245366624</v>
      </c>
      <c r="AQ51" s="11">
        <f t="shared" si="22"/>
        <v>9.6907317037205412E-2</v>
      </c>
      <c r="AS51" s="11">
        <f t="shared" si="23"/>
        <v>1.7166856364154426</v>
      </c>
      <c r="AT51" s="11">
        <f t="shared" si="24"/>
        <v>1.3822235670119376</v>
      </c>
      <c r="AU51" s="11">
        <f t="shared" si="25"/>
        <v>0.99695298002894284</v>
      </c>
      <c r="AV51" s="11">
        <f t="shared" si="26"/>
        <v>0.97262955063074386</v>
      </c>
      <c r="AW51" s="75"/>
      <c r="AX51" s="8">
        <f t="shared" si="27"/>
        <v>0.97262955063074386</v>
      </c>
      <c r="AY51" s="24">
        <f t="shared" si="28"/>
        <v>0.41125626888531469</v>
      </c>
      <c r="AZ51" s="8">
        <f t="shared" si="29"/>
        <v>2.0282855445321209E-2</v>
      </c>
      <c r="BA51" s="16">
        <f t="shared" si="30"/>
        <v>0.52394742704388497</v>
      </c>
      <c r="BB51" s="8">
        <f t="shared" si="31"/>
        <v>2.2745825690326136</v>
      </c>
      <c r="BC51" s="8">
        <f t="shared" si="34"/>
        <v>0.27</v>
      </c>
      <c r="BD51" s="18">
        <f t="shared" si="32"/>
        <v>1.1587758789594063</v>
      </c>
      <c r="BE51" s="17">
        <v>2.6924000000000001</v>
      </c>
    </row>
    <row r="52" spans="1:192" s="3" customFormat="1">
      <c r="A52" s="3" t="s">
        <v>62</v>
      </c>
      <c r="B52" s="19">
        <v>64.467247709999995</v>
      </c>
      <c r="C52" s="19">
        <f t="shared" si="36"/>
        <v>25.532752290000005</v>
      </c>
      <c r="D52" s="123" t="s">
        <v>34</v>
      </c>
      <c r="E52" s="19">
        <v>33.067880600000002</v>
      </c>
      <c r="F52" s="19">
        <v>-96.980738900000006</v>
      </c>
      <c r="G52" s="50">
        <v>42493</v>
      </c>
      <c r="H52" s="144"/>
      <c r="I52" s="8">
        <v>4.5238942178734698E-3</v>
      </c>
      <c r="J52" s="8">
        <v>5.6458810830311299E-3</v>
      </c>
      <c r="K52" s="8">
        <v>7.8537666345455913E-3</v>
      </c>
      <c r="L52" s="8">
        <v>7.2276290669654897E-3</v>
      </c>
      <c r="M52" s="6"/>
      <c r="O52" s="11">
        <f t="shared" si="1"/>
        <v>8.5730047966605105E-3</v>
      </c>
      <c r="P52" s="11">
        <f t="shared" si="2"/>
        <v>1.0660691894693585E-2</v>
      </c>
      <c r="Q52" s="11">
        <f t="shared" si="3"/>
        <v>1.4725313529251634E-2</v>
      </c>
      <c r="R52" s="11">
        <f t="shared" si="4"/>
        <v>1.3578444490055078E-2</v>
      </c>
      <c r="S52" s="56"/>
      <c r="T52" s="170">
        <f t="shared" si="5"/>
        <v>8.5562891113857842E-2</v>
      </c>
      <c r="U52" s="170">
        <f t="shared" si="6"/>
        <v>0.10400599039141112</v>
      </c>
      <c r="V52" s="170">
        <f t="shared" si="7"/>
        <v>0.137950106597441</v>
      </c>
      <c r="W52" s="170">
        <f t="shared" si="8"/>
        <v>0.12861232610820766</v>
      </c>
      <c r="X52" s="29"/>
      <c r="Y52" s="11">
        <f t="shared" si="35"/>
        <v>-0.7211140397855933</v>
      </c>
      <c r="Z52" s="11">
        <f t="shared" si="37"/>
        <v>0.4532943828121111</v>
      </c>
      <c r="AA52" s="5"/>
      <c r="AB52" s="11">
        <f t="shared" si="9"/>
        <v>7.1602144481847638E-2</v>
      </c>
      <c r="AC52" s="7">
        <f t="shared" si="10"/>
        <v>0.57881194086216303</v>
      </c>
      <c r="AD52" s="11">
        <f t="shared" si="11"/>
        <v>8.1495225204699526E-2</v>
      </c>
      <c r="AE52" s="11">
        <f t="shared" si="12"/>
        <v>7.761087462355408E-2</v>
      </c>
      <c r="AF52" s="11">
        <f t="shared" si="13"/>
        <v>7.1602144481847638E-2</v>
      </c>
      <c r="AG52" s="11">
        <f t="shared" si="14"/>
        <v>6.4987248319038349E-2</v>
      </c>
      <c r="AH52" s="170"/>
      <c r="AI52" s="11">
        <f t="shared" si="15"/>
        <v>0.89714496224814966</v>
      </c>
      <c r="AJ52" s="11">
        <f t="shared" si="16"/>
        <v>0.68328658124109209</v>
      </c>
      <c r="AK52" s="11">
        <f t="shared" si="17"/>
        <v>0.4532943828121111</v>
      </c>
      <c r="AL52" s="11">
        <f t="shared" si="18"/>
        <v>0.4433967916476152</v>
      </c>
      <c r="AM52" s="56"/>
      <c r="AN52" s="11">
        <f t="shared" si="19"/>
        <v>8.3944883658196245E-2</v>
      </c>
      <c r="AO52" s="11">
        <f t="shared" si="20"/>
        <v>7.9315148138307326E-2</v>
      </c>
      <c r="AP52" s="11">
        <f t="shared" si="21"/>
        <v>7.25387345993799E-2</v>
      </c>
      <c r="AQ52" s="11">
        <f t="shared" si="22"/>
        <v>6.5443079436762308E-2</v>
      </c>
      <c r="AS52" s="11">
        <f t="shared" si="23"/>
        <v>1.3665062166431845</v>
      </c>
      <c r="AT52" s="11">
        <f t="shared" si="24"/>
        <v>1.0988820930517906</v>
      </c>
      <c r="AU52" s="11">
        <f t="shared" si="25"/>
        <v>0.81295800390819994</v>
      </c>
      <c r="AV52" s="11">
        <f t="shared" si="26"/>
        <v>0.77221386239761247</v>
      </c>
      <c r="AW52" s="75"/>
      <c r="AX52" s="8">
        <f t="shared" si="27"/>
        <v>0.77221386239761247</v>
      </c>
      <c r="AY52" s="24">
        <f t="shared" si="28"/>
        <v>0.51799121911390944</v>
      </c>
      <c r="AZ52" s="8">
        <f t="shared" si="29"/>
        <v>1.4989608172821075E-2</v>
      </c>
      <c r="BA52" s="16">
        <f t="shared" si="30"/>
        <v>0.52394742704388497</v>
      </c>
      <c r="BB52" s="8">
        <f t="shared" si="31"/>
        <v>2.1926529015251939</v>
      </c>
      <c r="BC52" s="8">
        <f t="shared" si="34"/>
        <v>0.27</v>
      </c>
      <c r="BD52" s="18">
        <f t="shared" si="32"/>
        <v>1.4350060439168684</v>
      </c>
      <c r="BE52" s="17">
        <v>3.2004000000000001</v>
      </c>
    </row>
    <row r="53" spans="1:192" s="3" customFormat="1">
      <c r="A53" s="3" t="s">
        <v>62</v>
      </c>
      <c r="B53" s="19">
        <v>64.467247709999995</v>
      </c>
      <c r="C53" s="19">
        <f t="shared" si="36"/>
        <v>25.532752290000005</v>
      </c>
      <c r="D53" s="123" t="s">
        <v>22</v>
      </c>
      <c r="E53" s="19">
        <v>33.128080599999997</v>
      </c>
      <c r="F53" s="19">
        <v>-96.931219400000003</v>
      </c>
      <c r="G53" s="50">
        <v>42493</v>
      </c>
      <c r="H53" s="144"/>
      <c r="I53" s="8">
        <v>1.1796253933572701E-2</v>
      </c>
      <c r="J53" s="8">
        <v>1.54219964226559E-2</v>
      </c>
      <c r="K53" s="8">
        <v>2.3311569709224201E-2</v>
      </c>
      <c r="L53" s="8">
        <v>2.3073778153400001E-2</v>
      </c>
      <c r="M53" s="6"/>
      <c r="N53"/>
      <c r="O53" s="11">
        <f t="shared" si="1"/>
        <v>2.1842745315353924E-2</v>
      </c>
      <c r="P53" s="11">
        <f t="shared" si="2"/>
        <v>2.8234173049708041E-2</v>
      </c>
      <c r="Q53" s="11">
        <f t="shared" si="3"/>
        <v>4.1655349995061153E-2</v>
      </c>
      <c r="R53" s="11">
        <f t="shared" si="4"/>
        <v>4.1260245350369651E-2</v>
      </c>
      <c r="S53" s="9"/>
      <c r="T53" s="170">
        <f t="shared" si="5"/>
        <v>0.19236893310108938</v>
      </c>
      <c r="U53" s="170">
        <f t="shared" si="6"/>
        <v>0.23701040696584819</v>
      </c>
      <c r="V53" s="170">
        <f t="shared" si="7"/>
        <v>0.32126931327750208</v>
      </c>
      <c r="W53" s="170">
        <f t="shared" si="8"/>
        <v>0.31893866989776642</v>
      </c>
      <c r="X53" s="5"/>
      <c r="Y53" s="11">
        <f t="shared" si="35"/>
        <v>-0.83582789943294067</v>
      </c>
      <c r="Z53" s="11">
        <f t="shared" si="37"/>
        <v>0.5252864789177234</v>
      </c>
      <c r="AA53" s="5"/>
      <c r="AB53" s="11">
        <f t="shared" si="9"/>
        <v>0.24770168373268442</v>
      </c>
      <c r="AC53" s="7">
        <f t="shared" si="10"/>
        <v>0.50288898366300572</v>
      </c>
      <c r="AD53" s="11">
        <f t="shared" si="11"/>
        <v>0.27718039905953484</v>
      </c>
      <c r="AE53" s="11">
        <f t="shared" si="12"/>
        <v>0.26566540106714481</v>
      </c>
      <c r="AF53" s="11">
        <f t="shared" si="13"/>
        <v>0.24770168373268442</v>
      </c>
      <c r="AG53" s="11">
        <f t="shared" si="14"/>
        <v>0.22769477815798675</v>
      </c>
      <c r="AH53" s="170"/>
      <c r="AI53" s="11">
        <f t="shared" si="15"/>
        <v>1.173983335279903</v>
      </c>
      <c r="AJ53" s="11">
        <f t="shared" si="16"/>
        <v>0.860722876309441</v>
      </c>
      <c r="AK53" s="11">
        <f t="shared" si="17"/>
        <v>0.5252864789177234</v>
      </c>
      <c r="AL53" s="11">
        <f t="shared" si="18"/>
        <v>0.48719259244028945</v>
      </c>
      <c r="AM53" s="56"/>
      <c r="AN53" s="11">
        <f t="shared" si="19"/>
        <v>0.27963005751303155</v>
      </c>
      <c r="AO53" s="11">
        <f t="shared" si="20"/>
        <v>0.26736967458189809</v>
      </c>
      <c r="AP53" s="11">
        <f t="shared" si="21"/>
        <v>0.24863827385021667</v>
      </c>
      <c r="AQ53" s="11">
        <f t="shared" si="22"/>
        <v>0.22815060927571071</v>
      </c>
      <c r="AS53" s="11">
        <f t="shared" si="23"/>
        <v>2.5123151637501842</v>
      </c>
      <c r="AT53" s="11">
        <f t="shared" si="24"/>
        <v>2.0981938582713595</v>
      </c>
      <c r="AU53" s="11">
        <f t="shared" si="25"/>
        <v>1.6428427809955526</v>
      </c>
      <c r="AV53" s="11">
        <f t="shared" si="26"/>
        <v>1.5128396229551668</v>
      </c>
      <c r="AW53" s="75"/>
      <c r="AX53" s="8">
        <f t="shared" si="27"/>
        <v>1.5128396229551668</v>
      </c>
      <c r="AY53" s="24">
        <f t="shared" si="28"/>
        <v>0.26440343968426983</v>
      </c>
      <c r="AZ53" s="8">
        <f t="shared" si="29"/>
        <v>4.4492192357443651E-2</v>
      </c>
      <c r="BA53" s="16">
        <f t="shared" si="30"/>
        <v>0.52394742704388486</v>
      </c>
      <c r="BB53" s="8">
        <f t="shared" si="31"/>
        <v>2.3122245691490995</v>
      </c>
      <c r="BC53" s="8">
        <f t="shared" si="34"/>
        <v>0.27</v>
      </c>
      <c r="BD53" s="18">
        <f t="shared" si="32"/>
        <v>0.76259323685429847</v>
      </c>
      <c r="BE53" s="17">
        <v>0.21335999999999999</v>
      </c>
    </row>
    <row r="54" spans="1:192" s="13" customFormat="1">
      <c r="A54" s="3" t="s">
        <v>60</v>
      </c>
      <c r="B54" s="19">
        <v>67.338294719999993</v>
      </c>
      <c r="C54" s="19">
        <f t="shared" si="36"/>
        <v>22.661705280000007</v>
      </c>
      <c r="D54" s="124" t="s">
        <v>13</v>
      </c>
      <c r="E54" s="19">
        <v>33.094083300000001</v>
      </c>
      <c r="F54" s="19">
        <v>-96.530444399999993</v>
      </c>
      <c r="G54" s="50">
        <v>42557</v>
      </c>
      <c r="H54" s="144"/>
      <c r="I54" s="8">
        <v>1.6764717286064601E-2</v>
      </c>
      <c r="J54" s="8">
        <v>1.9745842067468801E-2</v>
      </c>
      <c r="K54" s="8">
        <v>2.8022053206542302E-2</v>
      </c>
      <c r="L54" s="8">
        <v>3.15004976664294E-2</v>
      </c>
      <c r="M54" s="6"/>
      <c r="N54"/>
      <c r="O54" s="11">
        <f t="shared" si="1"/>
        <v>3.0564661246177953E-2</v>
      </c>
      <c r="P54" s="11">
        <f t="shared" si="2"/>
        <v>3.5670133588554087E-2</v>
      </c>
      <c r="Q54" s="11">
        <f t="shared" si="3"/>
        <v>4.9366107203863807E-2</v>
      </c>
      <c r="R54" s="11">
        <f t="shared" si="4"/>
        <v>5.4921892076889772E-2</v>
      </c>
      <c r="S54" s="9"/>
      <c r="T54" s="170">
        <f t="shared" si="5"/>
        <v>0.25247628125048693</v>
      </c>
      <c r="U54" s="170">
        <f t="shared" si="6"/>
        <v>0.28505914868574311</v>
      </c>
      <c r="V54" s="170">
        <f t="shared" si="7"/>
        <v>0.36525158667707769</v>
      </c>
      <c r="W54" s="170">
        <f t="shared" si="8"/>
        <v>0.39535193410192959</v>
      </c>
      <c r="X54" s="5"/>
      <c r="Y54" s="11">
        <f t="shared" si="35"/>
        <v>-0.85302766098319915</v>
      </c>
      <c r="Z54" s="11">
        <f t="shared" si="37"/>
        <v>0.53599262721929997</v>
      </c>
      <c r="AA54" s="5"/>
      <c r="AB54" s="11">
        <f t="shared" si="9"/>
        <v>0.30748821793231074</v>
      </c>
      <c r="AC54" s="7">
        <f t="shared" si="10"/>
        <v>0.62529333472200999</v>
      </c>
      <c r="AD54" s="11">
        <f t="shared" si="11"/>
        <v>0.35362929738852872</v>
      </c>
      <c r="AE54" s="11">
        <f t="shared" si="12"/>
        <v>0.3354558882054427</v>
      </c>
      <c r="AF54" s="11">
        <f t="shared" si="13"/>
        <v>0.30748821793231074</v>
      </c>
      <c r="AG54" s="11">
        <f t="shared" si="14"/>
        <v>0.27691720230619293</v>
      </c>
      <c r="AH54" s="170"/>
      <c r="AI54" s="11">
        <f t="shared" si="15"/>
        <v>1.0542672124332912</v>
      </c>
      <c r="AJ54" s="11">
        <f t="shared" si="16"/>
        <v>0.84561247783430715</v>
      </c>
      <c r="AK54" s="11">
        <f t="shared" si="17"/>
        <v>0.53599262721929997</v>
      </c>
      <c r="AL54" s="11">
        <f t="shared" si="18"/>
        <v>0.42421208479231176</v>
      </c>
      <c r="AM54" s="56"/>
      <c r="AN54" s="11">
        <f t="shared" si="19"/>
        <v>0.35607895584202542</v>
      </c>
      <c r="AO54" s="11">
        <f t="shared" si="20"/>
        <v>0.33716016172019597</v>
      </c>
      <c r="AP54" s="11">
        <f t="shared" si="21"/>
        <v>0.30842480804984301</v>
      </c>
      <c r="AQ54" s="11">
        <f t="shared" si="22"/>
        <v>0.27737303342391689</v>
      </c>
      <c r="AR54" s="3"/>
      <c r="AS54" s="11">
        <f t="shared" si="23"/>
        <v>2.6878466709147464</v>
      </c>
      <c r="AT54" s="11">
        <f t="shared" si="24"/>
        <v>2.3786010780967235</v>
      </c>
      <c r="AU54" s="11">
        <f t="shared" si="25"/>
        <v>1.9092900692476076</v>
      </c>
      <c r="AV54" s="11">
        <f t="shared" si="26"/>
        <v>1.648527275400399</v>
      </c>
      <c r="AW54" s="75"/>
      <c r="AX54" s="8">
        <f t="shared" si="27"/>
        <v>1.648527275400399</v>
      </c>
      <c r="AY54" s="24">
        <f t="shared" si="28"/>
        <v>0.24264081399735826</v>
      </c>
      <c r="AZ54" s="8">
        <f t="shared" si="29"/>
        <v>5.3482566685445758E-2</v>
      </c>
      <c r="BA54" s="16">
        <f t="shared" si="30"/>
        <v>0.52394742704388497</v>
      </c>
      <c r="BB54" s="8">
        <f t="shared" si="31"/>
        <v>2.2217626214360249</v>
      </c>
      <c r="BC54" s="8">
        <f t="shared" si="34"/>
        <v>0.27</v>
      </c>
      <c r="BD54" s="18">
        <f t="shared" si="32"/>
        <v>0.69481979774273528</v>
      </c>
      <c r="BE54" s="17">
        <v>0.4572</v>
      </c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</row>
    <row r="55" spans="1:192" s="13" customFormat="1">
      <c r="A55" s="3" t="s">
        <v>60</v>
      </c>
      <c r="B55" s="19">
        <v>67.338294719999993</v>
      </c>
      <c r="C55" s="19">
        <f t="shared" si="36"/>
        <v>22.661705280000007</v>
      </c>
      <c r="D55" s="124" t="s">
        <v>18</v>
      </c>
      <c r="E55" s="19">
        <v>33.051433299999999</v>
      </c>
      <c r="F55" s="19">
        <v>-96.529433299999994</v>
      </c>
      <c r="G55" s="50">
        <v>42557</v>
      </c>
      <c r="H55" s="144"/>
      <c r="I55" s="8">
        <v>1.5448354173509E-2</v>
      </c>
      <c r="J55" s="8">
        <v>1.77081695734407E-2</v>
      </c>
      <c r="K55" s="8">
        <v>2.42453373317493E-2</v>
      </c>
      <c r="L55" s="8">
        <v>2.5537371203189003E-2</v>
      </c>
      <c r="M55" s="6"/>
      <c r="N55"/>
      <c r="O55" s="11">
        <f t="shared" si="1"/>
        <v>2.8280108186623847E-2</v>
      </c>
      <c r="P55" s="11">
        <f t="shared" si="2"/>
        <v>3.2190591542579937E-2</v>
      </c>
      <c r="Q55" s="11">
        <f t="shared" si="3"/>
        <v>4.3201353768695848E-2</v>
      </c>
      <c r="R55" s="11">
        <f t="shared" si="4"/>
        <v>4.5326158844293404E-2</v>
      </c>
      <c r="S55" s="9"/>
      <c r="T55" s="170">
        <f t="shared" si="5"/>
        <v>0.23731912911730868</v>
      </c>
      <c r="U55" s="170">
        <f t="shared" si="6"/>
        <v>0.26303843064712151</v>
      </c>
      <c r="V55" s="170">
        <f t="shared" si="7"/>
        <v>0.33031303209336871</v>
      </c>
      <c r="W55" s="170">
        <f t="shared" si="8"/>
        <v>0.3425521185139242</v>
      </c>
      <c r="X55" s="5"/>
      <c r="Y55" s="11">
        <f t="shared" si="35"/>
        <v>-0.77753559843414888</v>
      </c>
      <c r="Z55" s="11">
        <f t="shared" si="37"/>
        <v>0.48871553159039144</v>
      </c>
      <c r="AA55" s="5"/>
      <c r="AB55" s="11">
        <f t="shared" si="9"/>
        <v>0.24011500085989793</v>
      </c>
      <c r="AC55" s="7">
        <f t="shared" si="10"/>
        <v>0.6684838183476689</v>
      </c>
      <c r="AD55" s="11">
        <f t="shared" si="11"/>
        <v>0.27882589715594097</v>
      </c>
      <c r="AE55" s="11">
        <f t="shared" si="12"/>
        <v>0.2635346026869913</v>
      </c>
      <c r="AF55" s="11">
        <f t="shared" si="13"/>
        <v>0.24011500085989793</v>
      </c>
      <c r="AG55" s="11">
        <f t="shared" si="14"/>
        <v>0.21468388134990171</v>
      </c>
      <c r="AH55" s="170"/>
      <c r="AI55" s="11">
        <f t="shared" si="15"/>
        <v>0.90394519189465827</v>
      </c>
      <c r="AJ55" s="11">
        <f t="shared" si="16"/>
        <v>0.74312661453361895</v>
      </c>
      <c r="AK55" s="11">
        <f t="shared" si="17"/>
        <v>0.48871553159039138</v>
      </c>
      <c r="AL55" s="11">
        <f t="shared" si="18"/>
        <v>0.41290986258960927</v>
      </c>
      <c r="AM55" s="56"/>
      <c r="AN55" s="11">
        <f t="shared" si="19"/>
        <v>0.28127555560943768</v>
      </c>
      <c r="AO55" s="11">
        <f t="shared" si="20"/>
        <v>0.26523887620174458</v>
      </c>
      <c r="AP55" s="11">
        <f t="shared" si="21"/>
        <v>0.24105159097743017</v>
      </c>
      <c r="AQ55" s="11">
        <f t="shared" si="22"/>
        <v>0.21513971246762567</v>
      </c>
      <c r="AR55" s="3"/>
      <c r="AS55" s="11">
        <f t="shared" si="23"/>
        <v>2.2018025525279175</v>
      </c>
      <c r="AT55" s="11">
        <f t="shared" si="24"/>
        <v>1.9576583339597011</v>
      </c>
      <c r="AU55" s="11">
        <f t="shared" si="25"/>
        <v>1.5688541300396024</v>
      </c>
      <c r="AV55" s="11">
        <f t="shared" si="26"/>
        <v>1.371570463914495</v>
      </c>
      <c r="AW55" s="75"/>
      <c r="AX55" s="8">
        <f t="shared" si="27"/>
        <v>1.371570463914495</v>
      </c>
      <c r="AY55" s="24">
        <f t="shared" si="28"/>
        <v>0.2916364930011619</v>
      </c>
      <c r="AZ55" s="8">
        <f t="shared" si="29"/>
        <v>4.6274370443121868E-2</v>
      </c>
      <c r="BA55" s="16">
        <f t="shared" si="30"/>
        <v>0.52394742704388497</v>
      </c>
      <c r="BB55" s="8">
        <f t="shared" si="31"/>
        <v>2.2188371529123954</v>
      </c>
      <c r="BC55" s="8">
        <f t="shared" si="34"/>
        <v>0.27</v>
      </c>
      <c r="BD55" s="18">
        <f t="shared" si="32"/>
        <v>0.83022164890072825</v>
      </c>
      <c r="BE55" s="17">
        <v>0.57911999999999997</v>
      </c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</row>
    <row r="56" spans="1:192" s="13" customFormat="1">
      <c r="A56" s="3" t="s">
        <v>60</v>
      </c>
      <c r="B56" s="19">
        <v>67.338294719999993</v>
      </c>
      <c r="C56" s="19">
        <f t="shared" si="36"/>
        <v>22.661705280000007</v>
      </c>
      <c r="D56" s="124" t="s">
        <v>28</v>
      </c>
      <c r="E56" s="19">
        <v>33.164805600000001</v>
      </c>
      <c r="F56" s="19">
        <v>-96.434527799999998</v>
      </c>
      <c r="G56" s="50">
        <v>42557</v>
      </c>
      <c r="H56" s="144"/>
      <c r="I56" s="8">
        <v>1.4631451007142299E-2</v>
      </c>
      <c r="J56" s="8">
        <v>1.7343878167071301E-2</v>
      </c>
      <c r="K56" s="8">
        <v>2.4684589727476801E-2</v>
      </c>
      <c r="L56" s="8">
        <v>2.7647080676196402E-2</v>
      </c>
      <c r="M56" s="6"/>
      <c r="N56"/>
      <c r="O56" s="11">
        <f t="shared" si="1"/>
        <v>2.68529335726897E-2</v>
      </c>
      <c r="P56" s="11">
        <f t="shared" si="2"/>
        <v>3.1563902594684841E-2</v>
      </c>
      <c r="Q56" s="11">
        <f t="shared" si="3"/>
        <v>4.3925586694463767E-2</v>
      </c>
      <c r="R56" s="11">
        <f t="shared" si="4"/>
        <v>4.8760280184787869E-2</v>
      </c>
      <c r="S56" s="9"/>
      <c r="T56" s="170">
        <f t="shared" si="5"/>
        <v>0.22765131996907306</v>
      </c>
      <c r="U56" s="170">
        <f t="shared" si="6"/>
        <v>0.25898883357600466</v>
      </c>
      <c r="V56" s="170">
        <f t="shared" si="7"/>
        <v>0.33450898445847632</v>
      </c>
      <c r="W56" s="170">
        <f t="shared" si="8"/>
        <v>0.36189321533009522</v>
      </c>
      <c r="X56" s="5"/>
      <c r="Y56" s="11">
        <f t="shared" si="35"/>
        <v>-0.85728249489607389</v>
      </c>
      <c r="Z56" s="11">
        <f t="shared" si="37"/>
        <v>0.53863162023599875</v>
      </c>
      <c r="AA56" s="5"/>
      <c r="AB56" s="11">
        <f t="shared" si="9"/>
        <v>0.2698065334928651</v>
      </c>
      <c r="AC56" s="7">
        <f t="shared" si="10"/>
        <v>0.61559050569654472</v>
      </c>
      <c r="AD56" s="11">
        <f t="shared" si="11"/>
        <v>0.30962072088026993</v>
      </c>
      <c r="AE56" s="11">
        <f t="shared" si="12"/>
        <v>0.2939495112913193</v>
      </c>
      <c r="AF56" s="11">
        <f t="shared" si="13"/>
        <v>0.2698065334928651</v>
      </c>
      <c r="AG56" s="11">
        <f t="shared" si="14"/>
        <v>0.24337704824493075</v>
      </c>
      <c r="AH56" s="170"/>
      <c r="AI56" s="11">
        <f t="shared" si="15"/>
        <v>1.0587557567772037</v>
      </c>
      <c r="AJ56" s="11">
        <f t="shared" si="16"/>
        <v>0.84591583703365802</v>
      </c>
      <c r="AK56" s="11">
        <f t="shared" si="17"/>
        <v>0.53863162023599875</v>
      </c>
      <c r="AL56" s="11">
        <f t="shared" si="18"/>
        <v>0.42993736289028822</v>
      </c>
      <c r="AM56" s="56"/>
      <c r="AN56" s="11">
        <f t="shared" si="19"/>
        <v>0.31207037933376663</v>
      </c>
      <c r="AO56" s="11">
        <f t="shared" si="20"/>
        <v>0.29565378480607257</v>
      </c>
      <c r="AP56" s="11">
        <f t="shared" si="21"/>
        <v>0.27074312361039737</v>
      </c>
      <c r="AQ56" s="11">
        <f t="shared" si="22"/>
        <v>0.24383287936265471</v>
      </c>
      <c r="AR56" s="3"/>
      <c r="AS56" s="11">
        <f t="shared" si="23"/>
        <v>2.5053687469829633</v>
      </c>
      <c r="AT56" s="11">
        <f t="shared" si="24"/>
        <v>2.2021328453278968</v>
      </c>
      <c r="AU56" s="11">
        <f t="shared" si="25"/>
        <v>1.7520202184624774</v>
      </c>
      <c r="AV56" s="11">
        <f t="shared" si="26"/>
        <v>1.5131319398766314</v>
      </c>
      <c r="AW56" s="75"/>
      <c r="AX56" s="8">
        <f t="shared" si="27"/>
        <v>1.5131319398766314</v>
      </c>
      <c r="AY56" s="24">
        <f t="shared" si="28"/>
        <v>0.26435236046409327</v>
      </c>
      <c r="AZ56" s="8">
        <f t="shared" si="29"/>
        <v>4.7112722485817764E-2</v>
      </c>
      <c r="BA56" s="16">
        <f t="shared" si="30"/>
        <v>0.52394742704388497</v>
      </c>
      <c r="BB56" s="8">
        <f t="shared" si="31"/>
        <v>2.2004892666137317</v>
      </c>
      <c r="BC56" s="8">
        <f t="shared" si="34"/>
        <v>0.27</v>
      </c>
      <c r="BD56" s="18">
        <f t="shared" si="32"/>
        <v>0.75082789332784916</v>
      </c>
      <c r="BE56" s="17">
        <v>0.24384</v>
      </c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</row>
    <row r="57" spans="1:192" s="3" customFormat="1">
      <c r="A57" s="3" t="s">
        <v>60</v>
      </c>
      <c r="B57" s="19">
        <v>67.338294719999993</v>
      </c>
      <c r="C57" s="19">
        <f t="shared" si="36"/>
        <v>22.661705280000007</v>
      </c>
      <c r="D57" s="124" t="s">
        <v>15</v>
      </c>
      <c r="E57" s="19">
        <v>33.066869400000002</v>
      </c>
      <c r="F57" s="19">
        <v>-96.455905599999994</v>
      </c>
      <c r="G57" s="50">
        <v>42557</v>
      </c>
      <c r="H57" s="144"/>
      <c r="I57" s="8">
        <v>1.42027934593171E-2</v>
      </c>
      <c r="J57" s="8">
        <v>1.6011356493572097E-2</v>
      </c>
      <c r="K57" s="8">
        <v>2.0407776405334699E-2</v>
      </c>
      <c r="L57" s="8">
        <v>2.2404592756550202E-2</v>
      </c>
      <c r="M57" s="6"/>
      <c r="N57"/>
      <c r="O57" s="11">
        <f t="shared" si="1"/>
        <v>2.6101131157708433E-2</v>
      </c>
      <c r="P57" s="11">
        <f t="shared" si="2"/>
        <v>2.9259487589110855E-2</v>
      </c>
      <c r="Q57" s="11">
        <f t="shared" si="3"/>
        <v>3.6791104837041219E-2</v>
      </c>
      <c r="R57" s="11">
        <f t="shared" si="4"/>
        <v>4.014528260246529E-2</v>
      </c>
      <c r="S57" s="9"/>
      <c r="T57" s="170">
        <f t="shared" si="5"/>
        <v>0.22249379778053402</v>
      </c>
      <c r="U57" s="170">
        <f t="shared" si="6"/>
        <v>0.2438636894786782</v>
      </c>
      <c r="V57" s="170">
        <f t="shared" si="7"/>
        <v>0.29199449128152599</v>
      </c>
      <c r="W57" s="170">
        <f t="shared" si="8"/>
        <v>0.31231802960961919</v>
      </c>
      <c r="X57" s="5"/>
      <c r="Y57" s="11">
        <f t="shared" si="35"/>
        <v>-0.75122699153008632</v>
      </c>
      <c r="Z57" s="11">
        <f t="shared" si="37"/>
        <v>0.4721719291375121</v>
      </c>
      <c r="AA57" s="5"/>
      <c r="AB57" s="11">
        <f t="shared" si="9"/>
        <v>0.19379579621019452</v>
      </c>
      <c r="AC57" s="7">
        <f t="shared" si="10"/>
        <v>0.73259497774859406</v>
      </c>
      <c r="AD57" s="11">
        <f t="shared" si="11"/>
        <v>0.2282883495386954</v>
      </c>
      <c r="AE57" s="11">
        <f t="shared" si="12"/>
        <v>0.21460460751142166</v>
      </c>
      <c r="AF57" s="11">
        <f t="shared" si="13"/>
        <v>0.19379579621019452</v>
      </c>
      <c r="AG57" s="11">
        <f t="shared" si="14"/>
        <v>0.17142004102641237</v>
      </c>
      <c r="AH57" s="170"/>
      <c r="AI57" s="11">
        <f t="shared" si="15"/>
        <v>0.80631565504874403</v>
      </c>
      <c r="AJ57" s="11">
        <f t="shared" si="16"/>
        <v>0.67069845281918417</v>
      </c>
      <c r="AK57" s="11">
        <f t="shared" si="17"/>
        <v>0.47217192913751216</v>
      </c>
      <c r="AL57" s="11">
        <f t="shared" si="18"/>
        <v>0.37844737483258151</v>
      </c>
      <c r="AM57" s="56"/>
      <c r="AN57" s="11">
        <f t="shared" si="19"/>
        <v>0.2307380079921921</v>
      </c>
      <c r="AO57" s="11">
        <f t="shared" si="20"/>
        <v>0.2163088810261749</v>
      </c>
      <c r="AP57" s="11">
        <f t="shared" si="21"/>
        <v>0.19473238632772677</v>
      </c>
      <c r="AQ57" s="11">
        <f t="shared" si="22"/>
        <v>0.17187587214413633</v>
      </c>
      <c r="AS57" s="11">
        <f t="shared" si="23"/>
        <v>1.8777723749224884</v>
      </c>
      <c r="AT57" s="11">
        <f t="shared" si="24"/>
        <v>1.6681853299751026</v>
      </c>
      <c r="AU57" s="11">
        <f t="shared" si="25"/>
        <v>1.3531534210693503</v>
      </c>
      <c r="AV57" s="11">
        <f t="shared" si="26"/>
        <v>1.147905886635739</v>
      </c>
      <c r="AW57" s="75"/>
      <c r="AX57" s="8">
        <f t="shared" si="27"/>
        <v>1.147905886635739</v>
      </c>
      <c r="AY57" s="24">
        <f t="shared" si="28"/>
        <v>0.34846062264939898</v>
      </c>
      <c r="AZ57" s="8">
        <f t="shared" si="29"/>
        <v>3.8950046038923249E-2</v>
      </c>
      <c r="BA57" s="16">
        <f t="shared" si="30"/>
        <v>0.52394742704388497</v>
      </c>
      <c r="BB57" s="8">
        <f t="shared" si="31"/>
        <v>2.1372562695912221</v>
      </c>
      <c r="BC57" s="8">
        <f t="shared" si="34"/>
        <v>0.27</v>
      </c>
      <c r="BD57" s="18">
        <f t="shared" si="32"/>
        <v>0.97353403275903094</v>
      </c>
      <c r="BE57" s="17">
        <v>0.60960000000000003</v>
      </c>
    </row>
    <row r="58" spans="1:192" s="3" customFormat="1">
      <c r="A58" s="3" t="s">
        <v>67</v>
      </c>
      <c r="B58" s="19">
        <v>65.613579020000003</v>
      </c>
      <c r="C58" s="19">
        <f t="shared" si="36"/>
        <v>24.386420979999997</v>
      </c>
      <c r="D58" s="123" t="s">
        <v>20</v>
      </c>
      <c r="E58" s="19">
        <v>33.077180599999998</v>
      </c>
      <c r="F58" s="19">
        <v>-96.9244111</v>
      </c>
      <c r="G58" s="50">
        <v>42572</v>
      </c>
      <c r="H58" s="144"/>
      <c r="I58" s="8">
        <v>1.7594692646840902E-2</v>
      </c>
      <c r="J58" s="8">
        <v>1.79918845361372E-2</v>
      </c>
      <c r="K58" s="8">
        <v>2.9764803981691502E-2</v>
      </c>
      <c r="L58" s="8">
        <v>3.1470763631694501E-2</v>
      </c>
      <c r="M58" s="6"/>
      <c r="N58"/>
      <c r="O58" s="11">
        <f t="shared" si="1"/>
        <v>3.1995529034247648E-2</v>
      </c>
      <c r="P58" s="11">
        <f t="shared" si="2"/>
        <v>3.2677688643224512E-2</v>
      </c>
      <c r="Q58" s="11">
        <f t="shared" si="3"/>
        <v>5.2164029587022327E-2</v>
      </c>
      <c r="R58" s="11">
        <f t="shared" si="4"/>
        <v>5.4874886258826E-2</v>
      </c>
      <c r="S58" s="106"/>
      <c r="T58" s="170">
        <f t="shared" si="5"/>
        <v>0.26178079372789631</v>
      </c>
      <c r="U58" s="170">
        <f t="shared" si="6"/>
        <v>0.26616785334218884</v>
      </c>
      <c r="V58" s="170">
        <f t="shared" si="7"/>
        <v>0.38056363077000932</v>
      </c>
      <c r="W58" s="170">
        <f t="shared" si="8"/>
        <v>0.39510231049347333</v>
      </c>
      <c r="X58" s="5"/>
      <c r="Y58" s="11">
        <f t="shared" si="35"/>
        <v>-0.89932064499456765</v>
      </c>
      <c r="Z58" s="11">
        <f t="shared" si="37"/>
        <v>0.56444178787687416</v>
      </c>
      <c r="AA58" s="5"/>
      <c r="AB58" s="11">
        <f t="shared" si="9"/>
        <v>0.34583997455166832</v>
      </c>
      <c r="AC58" s="7">
        <f t="shared" si="10"/>
        <v>0.618124976902382</v>
      </c>
      <c r="AD58" s="11">
        <f t="shared" si="11"/>
        <v>0.39709905941419149</v>
      </c>
      <c r="AE58" s="11">
        <f t="shared" si="12"/>
        <v>0.37691959169001188</v>
      </c>
      <c r="AF58" s="11">
        <f t="shared" si="13"/>
        <v>0.34583997455166832</v>
      </c>
      <c r="AG58" s="11">
        <f t="shared" si="14"/>
        <v>0.3118300842234295</v>
      </c>
      <c r="AH58" s="170"/>
      <c r="AI58" s="11">
        <f t="shared" si="15"/>
        <v>1.1267233671768413</v>
      </c>
      <c r="AJ58" s="11">
        <f t="shared" si="16"/>
        <v>1.0438764873002437</v>
      </c>
      <c r="AK58" s="11">
        <f t="shared" si="17"/>
        <v>0.56444178787687416</v>
      </c>
      <c r="AL58" s="11">
        <f t="shared" si="18"/>
        <v>0.47810661602905247</v>
      </c>
      <c r="AM58" s="56"/>
      <c r="AN58" s="11">
        <f t="shared" si="19"/>
        <v>0.3995487178676882</v>
      </c>
      <c r="AO58" s="11">
        <f t="shared" si="20"/>
        <v>0.37862386520476515</v>
      </c>
      <c r="AP58" s="11">
        <f t="shared" si="21"/>
        <v>0.34677656466920059</v>
      </c>
      <c r="AQ58" s="11">
        <f t="shared" si="22"/>
        <v>0.31228591534115346</v>
      </c>
      <c r="AS58" s="11">
        <f t="shared" si="23"/>
        <v>2.9634146508069277</v>
      </c>
      <c r="AT58" s="11">
        <f t="shared" si="24"/>
        <v>2.7767097046451852</v>
      </c>
      <c r="AU58" s="11">
        <f t="shared" si="25"/>
        <v>2.1047996286387933</v>
      </c>
      <c r="AV58" s="11">
        <f t="shared" si="26"/>
        <v>1.8597731831914328</v>
      </c>
      <c r="AW58" s="75"/>
      <c r="AX58" s="8">
        <f t="shared" si="27"/>
        <v>1.8597731831914328</v>
      </c>
      <c r="AY58" s="24">
        <f t="shared" si="28"/>
        <v>0.21507999126731503</v>
      </c>
      <c r="AZ58" s="8">
        <f t="shared" si="29"/>
        <v>5.6808760660634859E-2</v>
      </c>
      <c r="BA58" s="16">
        <f t="shared" si="30"/>
        <v>0.52394742704388486</v>
      </c>
      <c r="BB58" s="8">
        <f t="shared" si="31"/>
        <v>2.2798469769561218</v>
      </c>
      <c r="BC58" s="8">
        <f t="shared" si="34"/>
        <v>0.27</v>
      </c>
      <c r="BD58" s="18">
        <f t="shared" si="32"/>
        <v>0.62300266148314098</v>
      </c>
      <c r="BE58" s="17">
        <v>0.24384</v>
      </c>
    </row>
    <row r="59" spans="1:192" s="3" customFormat="1">
      <c r="A59" s="3" t="s">
        <v>67</v>
      </c>
      <c r="B59" s="19">
        <v>65.613579020000003</v>
      </c>
      <c r="C59" s="19">
        <f t="shared" si="36"/>
        <v>24.386420979999997</v>
      </c>
      <c r="D59" s="123" t="s">
        <v>30</v>
      </c>
      <c r="E59" s="19">
        <v>33.191816699999997</v>
      </c>
      <c r="F59" s="19">
        <v>-97.018816700000002</v>
      </c>
      <c r="G59" s="51">
        <v>42572</v>
      </c>
      <c r="H59" s="144"/>
      <c r="I59" s="19">
        <v>6.6319687124665903E-3</v>
      </c>
      <c r="J59" s="19">
        <v>8.3102359990849008E-3</v>
      </c>
      <c r="K59" s="19">
        <v>1.4974582290738499E-2</v>
      </c>
      <c r="L59" s="19">
        <v>1.4162417979376802E-2</v>
      </c>
      <c r="M59" s="7"/>
      <c r="N59"/>
      <c r="O59" s="11">
        <f t="shared" si="1"/>
        <v>1.2483133718525826E-2</v>
      </c>
      <c r="P59" s="11">
        <f t="shared" si="2"/>
        <v>1.555852776030376E-2</v>
      </c>
      <c r="Q59" s="11">
        <f t="shared" si="3"/>
        <v>2.745328790139643E-2</v>
      </c>
      <c r="R59" s="11">
        <f t="shared" si="4"/>
        <v>2.6030214715127408E-2</v>
      </c>
      <c r="S59" s="9"/>
      <c r="T59" s="170">
        <f t="shared" si="5"/>
        <v>0.11952389442645339</v>
      </c>
      <c r="U59" s="170">
        <f t="shared" si="6"/>
        <v>0.14462532972625852</v>
      </c>
      <c r="V59" s="170">
        <f t="shared" si="7"/>
        <v>0.23173748669316541</v>
      </c>
      <c r="W59" s="170">
        <f t="shared" si="8"/>
        <v>0.22200492904889979</v>
      </c>
      <c r="X59" s="5"/>
      <c r="Y59" s="11">
        <f t="shared" si="35"/>
        <v>-0.94172151924617231</v>
      </c>
      <c r="Z59" s="11">
        <f t="shared" si="37"/>
        <v>0.58982952539174982</v>
      </c>
      <c r="AA59" s="5"/>
      <c r="AB59" s="11">
        <f t="shared" si="9"/>
        <v>0.17697865294615753</v>
      </c>
      <c r="AC59" s="7">
        <f t="shared" si="10"/>
        <v>0.40601896623339018</v>
      </c>
      <c r="AD59" s="11">
        <f t="shared" si="11"/>
        <v>0.19379732518200141</v>
      </c>
      <c r="AE59" s="11">
        <f t="shared" si="12"/>
        <v>0.18727072805264683</v>
      </c>
      <c r="AF59" s="11">
        <f t="shared" si="13"/>
        <v>0.17697865294615753</v>
      </c>
      <c r="AG59" s="11">
        <f t="shared" si="14"/>
        <v>0.16534478525982435</v>
      </c>
      <c r="AH59" s="170"/>
      <c r="AI59" s="11">
        <f t="shared" si="15"/>
        <v>1.4456588844522817</v>
      </c>
      <c r="AJ59" s="11">
        <f t="shared" si="16"/>
        <v>1.1176771728828498</v>
      </c>
      <c r="AK59" s="11">
        <f t="shared" si="17"/>
        <v>0.58982952539174982</v>
      </c>
      <c r="AL59" s="11">
        <f t="shared" si="18"/>
        <v>0.58103242506824926</v>
      </c>
      <c r="AM59" s="56"/>
      <c r="AN59" s="11">
        <f t="shared" si="19"/>
        <v>0.19624698363549811</v>
      </c>
      <c r="AO59" s="11">
        <f t="shared" si="20"/>
        <v>0.18897500156740007</v>
      </c>
      <c r="AP59" s="11">
        <f t="shared" si="21"/>
        <v>0.17791524306368978</v>
      </c>
      <c r="AQ59" s="11">
        <f t="shared" si="22"/>
        <v>0.16580061637754831</v>
      </c>
      <c r="AS59" s="11">
        <f t="shared" si="23"/>
        <v>2.4551777742662173</v>
      </c>
      <c r="AT59" s="11">
        <f t="shared" si="24"/>
        <v>2.0512277104375536</v>
      </c>
      <c r="AU59" s="11">
        <f t="shared" si="25"/>
        <v>1.4148560202316987</v>
      </c>
      <c r="AV59" s="11">
        <f t="shared" si="26"/>
        <v>1.3539494725238521</v>
      </c>
      <c r="AW59" s="75"/>
      <c r="AX59" s="8">
        <f t="shared" si="27"/>
        <v>1.3539494725238521</v>
      </c>
      <c r="AY59" s="24">
        <f t="shared" si="28"/>
        <v>0.29543199958147132</v>
      </c>
      <c r="AZ59" s="8">
        <f t="shared" si="29"/>
        <v>2.858031458466205E-2</v>
      </c>
      <c r="BA59" s="16">
        <f t="shared" si="30"/>
        <v>0.52394742704388486</v>
      </c>
      <c r="BB59" s="8">
        <f t="shared" si="31"/>
        <v>2.3000661514170959</v>
      </c>
      <c r="BC59" s="8">
        <f t="shared" si="34"/>
        <v>0.27</v>
      </c>
      <c r="BD59" s="18">
        <f t="shared" si="32"/>
        <v>0.84070903176792455</v>
      </c>
      <c r="BE59" s="17">
        <v>0.76200000000000001</v>
      </c>
    </row>
    <row r="60" spans="1:192">
      <c r="A60" s="3" t="s">
        <v>67</v>
      </c>
      <c r="B60" s="19">
        <v>65.613579020000003</v>
      </c>
      <c r="C60" s="19">
        <f t="shared" si="36"/>
        <v>24.386420979999997</v>
      </c>
      <c r="D60" s="123" t="s">
        <v>23</v>
      </c>
      <c r="E60" s="19">
        <v>33.158349999999999</v>
      </c>
      <c r="F60" s="19">
        <v>-96.950719399999997</v>
      </c>
      <c r="G60" s="50">
        <v>42572</v>
      </c>
      <c r="H60" s="144"/>
      <c r="I60" s="8">
        <v>4.4566295558053802E-3</v>
      </c>
      <c r="J60" s="8">
        <v>5.6362262230354194E-3</v>
      </c>
      <c r="K60" s="8">
        <v>1.142665986257E-2</v>
      </c>
      <c r="L60" s="8">
        <v>8.7958312000810095E-3</v>
      </c>
      <c r="M60" s="6"/>
      <c r="O60" s="11">
        <f t="shared" si="1"/>
        <v>8.4473654467758386E-3</v>
      </c>
      <c r="P60" s="11">
        <f t="shared" si="2"/>
        <v>1.0642791190547778E-2</v>
      </c>
      <c r="Q60" s="11">
        <f t="shared" si="3"/>
        <v>2.1183024603207284E-2</v>
      </c>
      <c r="R60" s="11">
        <f t="shared" si="4"/>
        <v>1.6442253113632555E-2</v>
      </c>
      <c r="T60" s="170">
        <f t="shared" si="5"/>
        <v>8.4428438930192085E-2</v>
      </c>
      <c r="U60" s="170">
        <f t="shared" si="6"/>
        <v>0.10385098194588938</v>
      </c>
      <c r="V60" s="170">
        <f t="shared" si="7"/>
        <v>0.18755311091190585</v>
      </c>
      <c r="W60" s="170">
        <f t="shared" si="8"/>
        <v>0.15160967897898137</v>
      </c>
      <c r="X60" s="5"/>
      <c r="Y60" s="11">
        <f t="shared" si="35"/>
        <v>-0.89001758952421905</v>
      </c>
      <c r="Z60" s="11">
        <f t="shared" si="37"/>
        <v>0.55877685794188936</v>
      </c>
      <c r="AA60" s="5"/>
      <c r="AB60" s="11">
        <f t="shared" si="9"/>
        <v>0.12805687323391379</v>
      </c>
      <c r="AC60" s="7">
        <f t="shared" si="10"/>
        <v>0.32373721239900388</v>
      </c>
      <c r="AD60" s="11">
        <f t="shared" si="11"/>
        <v>0.13767013289878066</v>
      </c>
      <c r="AE60" s="11">
        <f t="shared" si="12"/>
        <v>0.13396055185808151</v>
      </c>
      <c r="AF60" s="11">
        <f t="shared" si="13"/>
        <v>0.12805687323391379</v>
      </c>
      <c r="AG60" s="11">
        <f t="shared" si="14"/>
        <v>0.12129893532689059</v>
      </c>
      <c r="AH60" s="170"/>
      <c r="AI60" s="11">
        <f t="shared" si="15"/>
        <v>1.5195080914767836</v>
      </c>
      <c r="AJ60" s="11">
        <f t="shared" si="16"/>
        <v>1.170676461255747</v>
      </c>
      <c r="AK60" s="11">
        <f t="shared" si="17"/>
        <v>0.55877685794188925</v>
      </c>
      <c r="AL60" s="11">
        <f t="shared" si="18"/>
        <v>0.6813256652572045</v>
      </c>
      <c r="AM60" s="56"/>
      <c r="AN60" s="11">
        <f t="shared" si="19"/>
        <v>0.14011979135227737</v>
      </c>
      <c r="AO60" s="11">
        <f t="shared" si="20"/>
        <v>0.13566482537283475</v>
      </c>
      <c r="AP60" s="11">
        <f t="shared" si="21"/>
        <v>0.12899346335144604</v>
      </c>
      <c r="AQ60" s="11">
        <f t="shared" si="22"/>
        <v>0.12175476644461455</v>
      </c>
      <c r="AR60" s="3"/>
      <c r="AS60" s="11">
        <f t="shared" si="23"/>
        <v>2.2989297801575139</v>
      </c>
      <c r="AT60" s="11">
        <f t="shared" si="24"/>
        <v>1.8833125837535927</v>
      </c>
      <c r="AU60" s="11">
        <f t="shared" si="25"/>
        <v>1.1717634185128318</v>
      </c>
      <c r="AV60" s="11">
        <f t="shared" si="26"/>
        <v>1.2788317492855374</v>
      </c>
      <c r="AW60" s="75"/>
      <c r="AX60" s="8">
        <f t="shared" si="27"/>
        <v>1.1717634185128318</v>
      </c>
      <c r="AY60" s="24">
        <f t="shared" si="28"/>
        <v>0.34136583689194566</v>
      </c>
      <c r="AZ60" s="8">
        <f t="shared" si="29"/>
        <v>2.1808790868655076E-2</v>
      </c>
      <c r="BA60" s="16">
        <f t="shared" si="30"/>
        <v>0.52394742704388497</v>
      </c>
      <c r="BB60" s="8">
        <f t="shared" si="31"/>
        <v>2.3286070415071203</v>
      </c>
      <c r="BC60" s="8">
        <f t="shared" si="34"/>
        <v>0.27</v>
      </c>
      <c r="BD60" s="18">
        <f t="shared" si="32"/>
        <v>0.97091615879957571</v>
      </c>
      <c r="BE60" s="17">
        <v>1.9812000000000001</v>
      </c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</row>
    <row r="61" spans="1:192">
      <c r="A61" s="3" t="s">
        <v>67</v>
      </c>
      <c r="B61" s="19">
        <v>65.613579020000003</v>
      </c>
      <c r="C61" s="19">
        <f t="shared" si="36"/>
        <v>24.386420979999997</v>
      </c>
      <c r="D61" s="123" t="s">
        <v>32</v>
      </c>
      <c r="E61" s="19">
        <v>33.115011099999997</v>
      </c>
      <c r="F61" s="19">
        <v>-97.0061611</v>
      </c>
      <c r="G61" s="50">
        <v>42572</v>
      </c>
      <c r="H61" s="144"/>
      <c r="I61" s="8">
        <v>4.2677890216206802E-3</v>
      </c>
      <c r="J61" s="8">
        <v>4.7959821577018402E-3</v>
      </c>
      <c r="K61" s="8">
        <v>7.8077757657844709E-3</v>
      </c>
      <c r="L61" s="8">
        <v>6.82420509606841E-3</v>
      </c>
      <c r="M61" s="6"/>
      <c r="O61" s="11">
        <f t="shared" si="1"/>
        <v>8.0943510600302703E-3</v>
      </c>
      <c r="P61" s="11">
        <f t="shared" si="2"/>
        <v>9.0806652939634455E-3</v>
      </c>
      <c r="Q61" s="11">
        <f t="shared" si="3"/>
        <v>1.4641229843357032E-2</v>
      </c>
      <c r="R61" s="11">
        <f t="shared" si="4"/>
        <v>1.2837077408932472E-2</v>
      </c>
      <c r="T61" s="170">
        <f t="shared" si="5"/>
        <v>8.1225236615841745E-2</v>
      </c>
      <c r="U61" s="170">
        <f t="shared" si="6"/>
        <v>9.0117531850414878E-2</v>
      </c>
      <c r="V61" s="170">
        <f t="shared" si="7"/>
        <v>0.13727147984399046</v>
      </c>
      <c r="W61" s="170">
        <f t="shared" si="8"/>
        <v>0.12247957216874455</v>
      </c>
      <c r="X61" s="5"/>
      <c r="Y61" s="11">
        <f t="shared" si="35"/>
        <v>-0.78785394631018446</v>
      </c>
      <c r="Z61" s="11">
        <f t="shared" si="37"/>
        <v>0.49520584583934457</v>
      </c>
      <c r="AA61" s="5"/>
      <c r="AB61" s="11">
        <f t="shared" si="9"/>
        <v>7.7857187644062145E-2</v>
      </c>
      <c r="AC61" s="7">
        <f t="shared" si="10"/>
        <v>0.5407727911183513</v>
      </c>
      <c r="AD61" s="11">
        <f t="shared" si="11"/>
        <v>8.7864009098445189E-2</v>
      </c>
      <c r="AE61" s="11">
        <f t="shared" si="12"/>
        <v>8.3945092007339739E-2</v>
      </c>
      <c r="AF61" s="11">
        <f t="shared" si="13"/>
        <v>7.7857187644062145E-2</v>
      </c>
      <c r="AG61" s="11">
        <f t="shared" si="14"/>
        <v>7.1116025462804336E-2</v>
      </c>
      <c r="AH61" s="170"/>
      <c r="AI61" s="11">
        <f t="shared" si="15"/>
        <v>1.0215780463384625</v>
      </c>
      <c r="AJ61" s="11">
        <f t="shared" si="16"/>
        <v>0.86476909094719268</v>
      </c>
      <c r="AK61" s="11">
        <f t="shared" si="17"/>
        <v>0.49520584583934457</v>
      </c>
      <c r="AL61" s="11">
        <f t="shared" si="18"/>
        <v>0.51278564331276943</v>
      </c>
      <c r="AM61" s="56"/>
      <c r="AN61" s="11">
        <f t="shared" si="19"/>
        <v>9.0313667551941909E-2</v>
      </c>
      <c r="AO61" s="11">
        <f t="shared" si="20"/>
        <v>8.5649365522092985E-2</v>
      </c>
      <c r="AP61" s="11">
        <f t="shared" si="21"/>
        <v>7.8793777761594408E-2</v>
      </c>
      <c r="AQ61" s="11">
        <f t="shared" si="22"/>
        <v>7.1571856580528295E-2</v>
      </c>
      <c r="AR61" s="3"/>
      <c r="AS61" s="11">
        <f t="shared" si="23"/>
        <v>1.5281088026433538</v>
      </c>
      <c r="AT61" s="11">
        <f t="shared" si="24"/>
        <v>1.3286214854295884</v>
      </c>
      <c r="AU61" s="11">
        <f t="shared" si="25"/>
        <v>0.88677755466869645</v>
      </c>
      <c r="AV61" s="11">
        <f t="shared" si="26"/>
        <v>0.87639136766700787</v>
      </c>
      <c r="AW61" s="75"/>
      <c r="AX61" s="8">
        <f t="shared" si="27"/>
        <v>0.87639136766700787</v>
      </c>
      <c r="AY61" s="24">
        <f t="shared" si="28"/>
        <v>0.45641709258823199</v>
      </c>
      <c r="AZ61" s="8">
        <f t="shared" si="29"/>
        <v>1.4901830532570789E-2</v>
      </c>
      <c r="BA61" s="16">
        <f t="shared" si="30"/>
        <v>0.52394742704388497</v>
      </c>
      <c r="BB61" s="8">
        <f t="shared" si="31"/>
        <v>2.25227227090231</v>
      </c>
      <c r="BC61" s="8">
        <f t="shared" si="34"/>
        <v>0.27</v>
      </c>
      <c r="BD61" s="18">
        <f t="shared" si="32"/>
        <v>1.2765898897200323</v>
      </c>
      <c r="BE61" s="17">
        <v>0.8</v>
      </c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</row>
    <row r="62" spans="1:192" s="3" customFormat="1">
      <c r="A62" s="3" t="s">
        <v>67</v>
      </c>
      <c r="B62" s="19">
        <v>65.613579020000003</v>
      </c>
      <c r="C62" s="19">
        <f t="shared" si="36"/>
        <v>24.386420979999997</v>
      </c>
      <c r="D62" s="123" t="s">
        <v>21</v>
      </c>
      <c r="E62" s="19">
        <v>33.0873694</v>
      </c>
      <c r="F62" s="19">
        <v>-97.017777800000005</v>
      </c>
      <c r="G62" s="50">
        <v>42572</v>
      </c>
      <c r="H62" s="144"/>
      <c r="I62" s="8">
        <v>1.4307694128657001E-2</v>
      </c>
      <c r="J62" s="8">
        <v>1.7837277628528599E-2</v>
      </c>
      <c r="K62" s="8">
        <v>2.0709273706588E-2</v>
      </c>
      <c r="L62" s="8">
        <v>1.8916078173334398E-2</v>
      </c>
      <c r="M62" s="6"/>
      <c r="N62"/>
      <c r="O62" s="11">
        <f t="shared" si="1"/>
        <v>2.6285297562919842E-2</v>
      </c>
      <c r="P62" s="11">
        <f t="shared" si="2"/>
        <v>3.2412357056043097E-2</v>
      </c>
      <c r="Q62" s="11">
        <f t="shared" si="3"/>
        <v>3.7300177701420668E-2</v>
      </c>
      <c r="R62" s="11">
        <f t="shared" si="4"/>
        <v>3.4258493089582669E-2</v>
      </c>
      <c r="S62" s="9"/>
      <c r="T62" s="170">
        <f t="shared" si="5"/>
        <v>0.22376144638791484</v>
      </c>
      <c r="U62" s="170">
        <f t="shared" si="6"/>
        <v>0.26446514476582927</v>
      </c>
      <c r="V62" s="170">
        <f t="shared" si="7"/>
        <v>0.29511976054270883</v>
      </c>
      <c r="W62" s="170">
        <f t="shared" si="8"/>
        <v>0.27621758467947055</v>
      </c>
      <c r="X62" s="5"/>
      <c r="Y62" s="11">
        <f t="shared" si="35"/>
        <v>-0.57053062267350674</v>
      </c>
      <c r="Z62" s="11">
        <f t="shared" si="37"/>
        <v>0.36207041054849848</v>
      </c>
      <c r="AA62" s="5"/>
      <c r="AB62" s="11">
        <f t="shared" si="9"/>
        <v>0.15065530717120917</v>
      </c>
      <c r="AC62" s="7">
        <f t="shared" si="10"/>
        <v>0.72717090227502545</v>
      </c>
      <c r="AD62" s="11">
        <f t="shared" si="11"/>
        <v>0.1772544393439866</v>
      </c>
      <c r="AE62" s="11">
        <f t="shared" si="12"/>
        <v>0.16670597682671068</v>
      </c>
      <c r="AF62" s="11">
        <f t="shared" si="13"/>
        <v>0.15065530717120917</v>
      </c>
      <c r="AG62" s="11">
        <f t="shared" si="14"/>
        <v>0.13338167874417051</v>
      </c>
      <c r="AH62" s="170"/>
      <c r="AI62" s="11">
        <f t="shared" si="15"/>
        <v>0.62340162348904549</v>
      </c>
      <c r="AJ62" s="11">
        <f t="shared" si="16"/>
        <v>0.46838538671907504</v>
      </c>
      <c r="AK62" s="11">
        <f t="shared" si="17"/>
        <v>0.36207041054849848</v>
      </c>
      <c r="AL62" s="11">
        <f t="shared" si="18"/>
        <v>0.35069901961794547</v>
      </c>
      <c r="AM62" s="56"/>
      <c r="AN62" s="11">
        <f t="shared" si="19"/>
        <v>0.17970409779748331</v>
      </c>
      <c r="AO62" s="11">
        <f t="shared" si="20"/>
        <v>0.16841025034146392</v>
      </c>
      <c r="AP62" s="11">
        <f t="shared" si="21"/>
        <v>0.15159189728874142</v>
      </c>
      <c r="AQ62" s="11">
        <f t="shared" si="22"/>
        <v>0.13383750986189447</v>
      </c>
      <c r="AS62" s="11">
        <f t="shared" si="23"/>
        <v>1.4617158255668752</v>
      </c>
      <c r="AT62" s="11">
        <f t="shared" si="24"/>
        <v>1.2361897143059271</v>
      </c>
      <c r="AU62" s="11">
        <f t="shared" si="25"/>
        <v>1.042335290055254</v>
      </c>
      <c r="AV62" s="11">
        <f t="shared" si="26"/>
        <v>0.95455262963385512</v>
      </c>
      <c r="AW62" s="75"/>
      <c r="AX62" s="8">
        <f t="shared" si="27"/>
        <v>0.95455262963385512</v>
      </c>
      <c r="AY62" s="24">
        <f t="shared" si="28"/>
        <v>0.41904446919121791</v>
      </c>
      <c r="AZ62" s="8">
        <f t="shared" si="29"/>
        <v>3.9525480301391816E-2</v>
      </c>
      <c r="BA62" s="16">
        <f t="shared" si="30"/>
        <v>0.52394742704388497</v>
      </c>
      <c r="BB62" s="8">
        <f t="shared" si="31"/>
        <v>2.2680876621041981</v>
      </c>
      <c r="BC62" s="8">
        <f t="shared" si="34"/>
        <v>0.27</v>
      </c>
      <c r="BD62" s="18">
        <f t="shared" si="32"/>
        <v>1.1961358090129894</v>
      </c>
      <c r="BE62" s="17">
        <v>0.91439999999999999</v>
      </c>
    </row>
    <row r="63" spans="1:192" s="3" customFormat="1">
      <c r="A63" s="3" t="s">
        <v>67</v>
      </c>
      <c r="B63" s="19">
        <v>65.613579020000003</v>
      </c>
      <c r="C63" s="19">
        <f t="shared" si="36"/>
        <v>24.386420979999997</v>
      </c>
      <c r="D63" s="123" t="s">
        <v>34</v>
      </c>
      <c r="E63" s="19">
        <v>33.067880600000002</v>
      </c>
      <c r="F63" s="19">
        <v>-96.980738900000006</v>
      </c>
      <c r="G63" s="50">
        <v>42572</v>
      </c>
      <c r="H63" s="144"/>
      <c r="I63" s="8">
        <v>4.2823592147512397E-3</v>
      </c>
      <c r="J63" s="8">
        <v>4.9893915217154999E-3</v>
      </c>
      <c r="K63" s="8">
        <v>7.3664483283831005E-3</v>
      </c>
      <c r="L63" s="8">
        <v>6.7065082632888004E-3</v>
      </c>
      <c r="M63" s="6"/>
      <c r="N63"/>
      <c r="O63" s="11">
        <f t="shared" si="1"/>
        <v>8.1216035657216499E-3</v>
      </c>
      <c r="P63" s="11">
        <f t="shared" si="2"/>
        <v>9.4409872930563098E-3</v>
      </c>
      <c r="Q63" s="11">
        <f t="shared" si="3"/>
        <v>1.3833109277631477E-2</v>
      </c>
      <c r="R63" s="11">
        <f t="shared" si="4"/>
        <v>1.2620426862164094E-2</v>
      </c>
      <c r="S63" s="9"/>
      <c r="T63" s="170">
        <f t="shared" si="5"/>
        <v>8.1473353601527465E-2</v>
      </c>
      <c r="U63" s="170">
        <f t="shared" si="6"/>
        <v>9.332238848128338E-2</v>
      </c>
      <c r="V63" s="170">
        <f t="shared" si="7"/>
        <v>0.13070121160178416</v>
      </c>
      <c r="W63" s="170">
        <f t="shared" si="8"/>
        <v>0.12067255498650931</v>
      </c>
      <c r="X63" s="5"/>
      <c r="Y63" s="11">
        <f t="shared" si="35"/>
        <v>-0.74746159336793194</v>
      </c>
      <c r="Z63" s="11">
        <f t="shared" si="37"/>
        <v>0.46980673218917607</v>
      </c>
      <c r="AA63" s="5"/>
      <c r="AB63" s="11">
        <f t="shared" si="9"/>
        <v>6.9700007948990783E-2</v>
      </c>
      <c r="AC63" s="7">
        <f t="shared" si="10"/>
        <v>0.58508891178940758</v>
      </c>
      <c r="AD63" s="11">
        <f t="shared" si="11"/>
        <v>7.9441693565271726E-2</v>
      </c>
      <c r="AE63" s="11">
        <f t="shared" si="12"/>
        <v>7.5615164008156127E-2</v>
      </c>
      <c r="AF63" s="11">
        <f t="shared" si="13"/>
        <v>6.9700007948990783E-2</v>
      </c>
      <c r="AG63" s="11">
        <f t="shared" si="14"/>
        <v>6.3194373519948346E-2</v>
      </c>
      <c r="AH63" s="170"/>
      <c r="AI63" s="11">
        <f t="shared" si="15"/>
        <v>0.92323914032950705</v>
      </c>
      <c r="AJ63" s="11">
        <f t="shared" si="16"/>
        <v>0.75120026478214319</v>
      </c>
      <c r="AK63" s="11">
        <f t="shared" si="17"/>
        <v>0.46980673218917607</v>
      </c>
      <c r="AL63" s="11">
        <f t="shared" si="18"/>
        <v>0.46381193988050862</v>
      </c>
      <c r="AM63" s="56"/>
      <c r="AN63" s="11">
        <f t="shared" si="19"/>
        <v>8.1891352018768446E-2</v>
      </c>
      <c r="AO63" s="11">
        <f t="shared" si="20"/>
        <v>7.7319437522909373E-2</v>
      </c>
      <c r="AP63" s="11">
        <f t="shared" si="21"/>
        <v>7.0636598066523046E-2</v>
      </c>
      <c r="AQ63" s="11">
        <f t="shared" si="22"/>
        <v>6.3650204637672306E-2</v>
      </c>
      <c r="AS63" s="11">
        <f t="shared" si="23"/>
        <v>1.3818949611269384</v>
      </c>
      <c r="AT63" s="11">
        <f t="shared" si="24"/>
        <v>1.1662781880870501</v>
      </c>
      <c r="AU63" s="11">
        <f t="shared" si="25"/>
        <v>0.82351640417542105</v>
      </c>
      <c r="AV63" s="11">
        <f t="shared" si="26"/>
        <v>0.7876388345122336</v>
      </c>
      <c r="AW63" s="75"/>
      <c r="AX63" s="8">
        <f t="shared" si="27"/>
        <v>0.7876388345122336</v>
      </c>
      <c r="AY63" s="24">
        <f t="shared" si="28"/>
        <v>0.50784697563536296</v>
      </c>
      <c r="AZ63" s="8">
        <f t="shared" si="29"/>
        <v>1.4059518089333225E-2</v>
      </c>
      <c r="BA63" s="16">
        <f t="shared" si="30"/>
        <v>0.52394742704388497</v>
      </c>
      <c r="BB63" s="8">
        <f t="shared" si="31"/>
        <v>2.1959915169521538</v>
      </c>
      <c r="BC63" s="8">
        <f t="shared" si="34"/>
        <v>0.27</v>
      </c>
      <c r="BD63" s="18">
        <f t="shared" si="32"/>
        <v>1.4067326429990297</v>
      </c>
      <c r="BE63" s="17">
        <v>1.4</v>
      </c>
    </row>
    <row r="64" spans="1:192" s="3" customFormat="1">
      <c r="A64" s="3" t="s">
        <v>67</v>
      </c>
      <c r="B64" s="19">
        <v>65.613579020000003</v>
      </c>
      <c r="C64" s="19">
        <f t="shared" si="36"/>
        <v>24.386420979999997</v>
      </c>
      <c r="D64" s="123" t="s">
        <v>22</v>
      </c>
      <c r="E64" s="19">
        <v>33.128080599999997</v>
      </c>
      <c r="F64" s="19">
        <v>-96.931219400000003</v>
      </c>
      <c r="G64" s="50">
        <v>42572</v>
      </c>
      <c r="H64" s="144"/>
      <c r="I64" s="8">
        <v>5.0889133481146097E-3</v>
      </c>
      <c r="J64" s="8">
        <v>5.8019783613632702E-3</v>
      </c>
      <c r="K64" s="8">
        <v>1.05519514946847E-2</v>
      </c>
      <c r="L64" s="8">
        <v>7.7363788473159001E-3</v>
      </c>
      <c r="M64" s="6"/>
      <c r="N64"/>
      <c r="O64" s="11">
        <f t="shared" si="1"/>
        <v>9.6262219843895065E-3</v>
      </c>
      <c r="P64" s="11">
        <f t="shared" si="2"/>
        <v>1.0949951938867121E-2</v>
      </c>
      <c r="Q64" s="11">
        <f t="shared" si="3"/>
        <v>1.9615541690578994E-2</v>
      </c>
      <c r="R64" s="11">
        <f t="shared" si="4"/>
        <v>1.4510648202370529E-2</v>
      </c>
      <c r="S64" s="9"/>
      <c r="T64" s="170">
        <f t="shared" si="5"/>
        <v>9.4961119606436051E-2</v>
      </c>
      <c r="U64" s="170">
        <f t="shared" si="6"/>
        <v>0.10650362271024</v>
      </c>
      <c r="V64" s="170">
        <f t="shared" si="7"/>
        <v>0.17593663811788751</v>
      </c>
      <c r="W64" s="170">
        <f t="shared" si="8"/>
        <v>0.13621572781424535</v>
      </c>
      <c r="X64" s="5"/>
      <c r="Y64" s="11">
        <f t="shared" si="35"/>
        <v>-0.75019984328149747</v>
      </c>
      <c r="Z64" s="11">
        <f t="shared" si="37"/>
        <v>0.47152663811452949</v>
      </c>
      <c r="AA64" s="5"/>
      <c r="AB64" s="11">
        <f t="shared" si="9"/>
        <v>9.973383806826526E-2</v>
      </c>
      <c r="AC64" s="7">
        <f t="shared" si="10"/>
        <v>0.45689200754287218</v>
      </c>
      <c r="AD64" s="11">
        <f t="shared" si="11"/>
        <v>0.11046113599412143</v>
      </c>
      <c r="AE64" s="11">
        <f t="shared" si="12"/>
        <v>0.10628389675572174</v>
      </c>
      <c r="AF64" s="11">
        <f t="shared" si="13"/>
        <v>9.973383806826526E-2</v>
      </c>
      <c r="AG64" s="11">
        <f t="shared" si="14"/>
        <v>9.2387257470896558E-2</v>
      </c>
      <c r="AH64" s="170"/>
      <c r="AI64" s="11">
        <f t="shared" si="15"/>
        <v>1.0761105114886858</v>
      </c>
      <c r="AJ64" s="11">
        <f t="shared" si="16"/>
        <v>0.90595076929286678</v>
      </c>
      <c r="AK64" s="11">
        <f t="shared" si="17"/>
        <v>0.47152663811452944</v>
      </c>
      <c r="AL64" s="11">
        <f t="shared" si="18"/>
        <v>0.58874552146695824</v>
      </c>
      <c r="AM64" s="56"/>
      <c r="AN64" s="11">
        <f t="shared" si="19"/>
        <v>0.11291079444761815</v>
      </c>
      <c r="AO64" s="11">
        <f t="shared" si="20"/>
        <v>0.10798817027047498</v>
      </c>
      <c r="AP64" s="11">
        <f t="shared" si="21"/>
        <v>0.10067042818579752</v>
      </c>
      <c r="AQ64" s="11">
        <f t="shared" si="22"/>
        <v>9.2843088588620518E-2</v>
      </c>
      <c r="AS64" s="11">
        <f t="shared" si="23"/>
        <v>1.6855552663230833</v>
      </c>
      <c r="AT64" s="11">
        <f t="shared" si="24"/>
        <v>1.4697759261622696</v>
      </c>
      <c r="AU64" s="11">
        <f t="shared" si="25"/>
        <v>0.95299043197202815</v>
      </c>
      <c r="AV64" s="11">
        <f t="shared" si="26"/>
        <v>1.0520988381718159</v>
      </c>
      <c r="AW64" s="75"/>
      <c r="AX64" s="8">
        <f t="shared" si="27"/>
        <v>0.95299043197202815</v>
      </c>
      <c r="AY64" s="24">
        <f t="shared" si="28"/>
        <v>0.41973139139736998</v>
      </c>
      <c r="AZ64" s="8">
        <f t="shared" si="29"/>
        <v>2.0139332593384195E-2</v>
      </c>
      <c r="BA64" s="16">
        <f t="shared" si="30"/>
        <v>0.52394742704388497</v>
      </c>
      <c r="BB64" s="8">
        <f t="shared" si="31"/>
        <v>2.3136201142386104</v>
      </c>
      <c r="BC64" s="8">
        <f t="shared" si="34"/>
        <v>0.27</v>
      </c>
      <c r="BD64" s="18">
        <f t="shared" si="32"/>
        <v>1.1896766541981141</v>
      </c>
      <c r="BE64" s="17">
        <v>1.5849599999999999</v>
      </c>
    </row>
    <row r="65" spans="1:192" s="3" customFormat="1">
      <c r="A65" s="3" t="s">
        <v>62</v>
      </c>
      <c r="B65" s="19">
        <v>64.467247709999995</v>
      </c>
      <c r="C65" s="19">
        <f t="shared" si="36"/>
        <v>25.532752290000005</v>
      </c>
      <c r="D65" s="123" t="s">
        <v>23</v>
      </c>
      <c r="E65" s="19">
        <v>33.158349999999999</v>
      </c>
      <c r="F65" s="19">
        <v>-96.950719399999997</v>
      </c>
      <c r="G65" s="50">
        <v>42493</v>
      </c>
      <c r="H65" s="144"/>
      <c r="I65" s="8">
        <v>7.8832482707464503E-3</v>
      </c>
      <c r="J65" s="8">
        <v>1.0911840262330099E-2</v>
      </c>
      <c r="K65" s="8">
        <v>1.9230023856421998E-2</v>
      </c>
      <c r="L65" s="8">
        <v>1.9912556883449901E-2</v>
      </c>
      <c r="M65" s="6"/>
      <c r="N65"/>
      <c r="O65" s="11">
        <f t="shared" si="1"/>
        <v>1.477920092971861E-2</v>
      </c>
      <c r="P65" s="11">
        <f t="shared" si="2"/>
        <v>2.0261512691153331E-2</v>
      </c>
      <c r="Q65" s="11">
        <f t="shared" si="3"/>
        <v>3.4793442349055841E-2</v>
      </c>
      <c r="R65" s="11">
        <f t="shared" si="4"/>
        <v>3.5952890612304896E-2</v>
      </c>
      <c r="S65" s="56"/>
      <c r="T65" s="170">
        <f t="shared" si="5"/>
        <v>0.13838453585677796</v>
      </c>
      <c r="U65" s="170">
        <f t="shared" si="6"/>
        <v>0.18075421253965773</v>
      </c>
      <c r="V65" s="170">
        <f t="shared" si="7"/>
        <v>0.27958257409722764</v>
      </c>
      <c r="W65" s="170">
        <f t="shared" si="8"/>
        <v>0.28681557432993132</v>
      </c>
      <c r="X65" s="29"/>
      <c r="Y65" s="11">
        <f t="shared" si="35"/>
        <v>-1.0041543694038833</v>
      </c>
      <c r="Z65" s="11">
        <f t="shared" si="37"/>
        <v>0.62553945955655688</v>
      </c>
      <c r="AA65" s="5"/>
      <c r="AB65" s="11">
        <f t="shared" si="9"/>
        <v>0.24182535041028333</v>
      </c>
      <c r="AC65" s="7">
        <f t="shared" si="10"/>
        <v>0.36249132687395602</v>
      </c>
      <c r="AD65" s="11">
        <f t="shared" si="11"/>
        <v>0.2622418032035535</v>
      </c>
      <c r="AE65" s="11">
        <f t="shared" si="12"/>
        <v>0.25434256086676066</v>
      </c>
      <c r="AF65" s="11">
        <f t="shared" si="13"/>
        <v>0.24182535041028333</v>
      </c>
      <c r="AG65" s="11">
        <f t="shared" si="14"/>
        <v>0.22758166741290184</v>
      </c>
      <c r="AH65" s="170"/>
      <c r="AI65" s="11">
        <f t="shared" si="15"/>
        <v>1.6480328179618409</v>
      </c>
      <c r="AJ65" s="11">
        <f t="shared" si="16"/>
        <v>1.1605001483082362</v>
      </c>
      <c r="AK65" s="11">
        <f t="shared" si="17"/>
        <v>0.62553945955655688</v>
      </c>
      <c r="AL65" s="11">
        <f t="shared" si="18"/>
        <v>0.56702915384128627</v>
      </c>
      <c r="AM65" s="56"/>
      <c r="AN65" s="11">
        <f t="shared" si="19"/>
        <v>0.26469146165705021</v>
      </c>
      <c r="AO65" s="11">
        <f t="shared" si="20"/>
        <v>0.25604683438151393</v>
      </c>
      <c r="AP65" s="11">
        <f t="shared" si="21"/>
        <v>0.24276194052781558</v>
      </c>
      <c r="AQ65" s="11">
        <f t="shared" si="22"/>
        <v>0.2280374985306258</v>
      </c>
      <c r="AS65" s="11">
        <f t="shared" si="23"/>
        <v>2.9832470828328184</v>
      </c>
      <c r="AT65" s="11">
        <f t="shared" si="24"/>
        <v>2.3847748848194588</v>
      </c>
      <c r="AU65" s="11">
        <f t="shared" si="25"/>
        <v>1.7310289511814343</v>
      </c>
      <c r="AV65" s="11">
        <f t="shared" si="26"/>
        <v>1.6030262914005871</v>
      </c>
      <c r="AW65" s="75"/>
      <c r="AX65" s="8">
        <f t="shared" si="27"/>
        <v>1.6030262914005871</v>
      </c>
      <c r="AY65" s="24">
        <f t="shared" si="28"/>
        <v>0.24952803465906617</v>
      </c>
      <c r="AZ65" s="8">
        <f t="shared" si="29"/>
        <v>3.670220114433604E-2</v>
      </c>
      <c r="BA65" s="16">
        <f t="shared" si="30"/>
        <v>0.52394742704388497</v>
      </c>
      <c r="BB65" s="8">
        <f t="shared" si="31"/>
        <v>2.286998282205198</v>
      </c>
      <c r="BC65" s="8">
        <f t="shared" si="34"/>
        <v>0.27</v>
      </c>
      <c r="BD65" s="18">
        <f t="shared" si="32"/>
        <v>0.71285749928172437</v>
      </c>
      <c r="BE65" s="17">
        <v>2.1</v>
      </c>
    </row>
    <row r="66" spans="1:192" s="25" customFormat="1">
      <c r="A66" s="3" t="s">
        <v>65</v>
      </c>
      <c r="B66" s="19">
        <v>66.229858289999996</v>
      </c>
      <c r="C66" s="19">
        <f t="shared" si="36"/>
        <v>23.770141710000004</v>
      </c>
      <c r="D66" s="118" t="s">
        <v>31</v>
      </c>
      <c r="E66" s="19">
        <v>39.216363899999997</v>
      </c>
      <c r="F66" s="19">
        <v>-97.004991700000005</v>
      </c>
      <c r="G66" s="50">
        <v>42548</v>
      </c>
      <c r="H66" s="144"/>
      <c r="I66" s="8">
        <v>1.3128857706447301E-2</v>
      </c>
      <c r="J66" s="8">
        <v>1.59639649821691E-2</v>
      </c>
      <c r="K66" s="8">
        <v>1.8180999079124897E-2</v>
      </c>
      <c r="L66" s="8">
        <v>2.44545196529244E-2</v>
      </c>
      <c r="M66" s="6"/>
      <c r="N66"/>
      <c r="O66" s="11">
        <f t="shared" si="1"/>
        <v>2.420873378933177E-2</v>
      </c>
      <c r="P66" s="11">
        <f t="shared" si="2"/>
        <v>2.9177179024948853E-2</v>
      </c>
      <c r="Q66" s="11">
        <f t="shared" si="3"/>
        <v>3.3001896925363282E-2</v>
      </c>
      <c r="R66" s="11">
        <f t="shared" si="4"/>
        <v>4.3546490731052136E-2</v>
      </c>
      <c r="S66" s="9"/>
      <c r="T66" s="170">
        <f t="shared" si="5"/>
        <v>0.20930403692786659</v>
      </c>
      <c r="U66" s="170">
        <f t="shared" si="6"/>
        <v>0.24331641604033305</v>
      </c>
      <c r="V66" s="170">
        <f t="shared" si="7"/>
        <v>0.26824210606035293</v>
      </c>
      <c r="W66" s="170">
        <f t="shared" si="8"/>
        <v>0.33231581602076676</v>
      </c>
      <c r="X66" s="5"/>
      <c r="Y66" s="11">
        <f t="shared" si="35"/>
        <v>-0.82641296297948308</v>
      </c>
      <c r="Z66" s="11">
        <f t="shared" si="37"/>
        <v>0.51940387258437537</v>
      </c>
      <c r="AA66" s="5"/>
      <c r="AB66" s="11">
        <f t="shared" si="9"/>
        <v>0.18946243370144031</v>
      </c>
      <c r="AC66" s="7">
        <f t="shared" si="10"/>
        <v>0.75980516395437436</v>
      </c>
      <c r="AD66" s="11">
        <f t="shared" si="11"/>
        <v>0.22454571981206545</v>
      </c>
      <c r="AE66" s="11">
        <f t="shared" si="12"/>
        <v>0.2106022484179835</v>
      </c>
      <c r="AF66" s="11">
        <f t="shared" si="13"/>
        <v>0.18946243370144031</v>
      </c>
      <c r="AG66" s="11">
        <f t="shared" si="14"/>
        <v>0.1668250699302139</v>
      </c>
      <c r="AH66" s="170"/>
      <c r="AI66" s="11">
        <f t="shared" si="15"/>
        <v>0.85752922812696819</v>
      </c>
      <c r="AJ66" s="11">
        <f t="shared" si="16"/>
        <v>0.66024669657901391</v>
      </c>
      <c r="AK66" s="11">
        <f t="shared" si="17"/>
        <v>0.51940387258437537</v>
      </c>
      <c r="AL66" s="11">
        <f t="shared" si="18"/>
        <v>0.33609839353695875</v>
      </c>
      <c r="AM66" s="56"/>
      <c r="AN66" s="11">
        <f t="shared" si="19"/>
        <v>0.22699537826556215</v>
      </c>
      <c r="AO66" s="11">
        <f t="shared" si="20"/>
        <v>0.21230652193273675</v>
      </c>
      <c r="AP66" s="11">
        <f t="shared" si="21"/>
        <v>0.19039902381897256</v>
      </c>
      <c r="AQ66" s="11">
        <f t="shared" si="22"/>
        <v>0.16728090104793786</v>
      </c>
      <c r="AR66" s="3"/>
      <c r="AS66" s="11">
        <f t="shared" si="23"/>
        <v>1.9236344281217805</v>
      </c>
      <c r="AT66" s="11">
        <f t="shared" si="24"/>
        <v>1.6394299591290742</v>
      </c>
      <c r="AU66" s="11">
        <f t="shared" si="25"/>
        <v>1.3885228861966334</v>
      </c>
      <c r="AV66" s="11">
        <f t="shared" si="26"/>
        <v>1.0776061611155443</v>
      </c>
      <c r="AW66" s="75"/>
      <c r="AX66" s="8">
        <f t="shared" si="27"/>
        <v>1.0776061611155443</v>
      </c>
      <c r="AY66" s="24">
        <f t="shared" si="28"/>
        <v>0.37119312642562996</v>
      </c>
      <c r="AZ66" s="8">
        <f t="shared" si="29"/>
        <v>3.4700044585965852E-2</v>
      </c>
      <c r="BA66" s="16">
        <f t="shared" si="30"/>
        <v>0.52394742704388497</v>
      </c>
      <c r="BB66" s="8">
        <f t="shared" si="31"/>
        <v>1.9816924064531225</v>
      </c>
      <c r="BC66" s="8">
        <f t="shared" si="34"/>
        <v>0.27</v>
      </c>
      <c r="BD66" s="18">
        <f t="shared" si="32"/>
        <v>1.005695757031555</v>
      </c>
      <c r="BE66" s="17">
        <v>0.36575999999999997</v>
      </c>
    </row>
    <row r="67" spans="1:192">
      <c r="A67" s="3" t="s">
        <v>69</v>
      </c>
      <c r="B67" s="19">
        <v>66.586727679999996</v>
      </c>
      <c r="C67" s="19">
        <f t="shared" si="36"/>
        <v>23.413272320000004</v>
      </c>
      <c r="D67" s="118" t="s">
        <v>46</v>
      </c>
      <c r="E67" s="19">
        <v>38.267225099999997</v>
      </c>
      <c r="F67" s="19">
        <v>-104.7316446</v>
      </c>
      <c r="G67" s="51">
        <v>41800</v>
      </c>
      <c r="H67" s="144"/>
      <c r="I67" s="19">
        <v>1.3878547924831E-2</v>
      </c>
      <c r="J67" s="19">
        <v>1.4315583838179399E-2</v>
      </c>
      <c r="K67" s="19">
        <v>2.1096853824600401E-2</v>
      </c>
      <c r="L67" s="19">
        <v>2.0515074864867401E-2</v>
      </c>
      <c r="M67" s="7"/>
      <c r="O67" s="11">
        <f t="shared" si="1"/>
        <v>2.5531113085992343E-2</v>
      </c>
      <c r="P67" s="11">
        <f t="shared" si="2"/>
        <v>2.6299144067627282E-2</v>
      </c>
      <c r="Q67" s="11">
        <f t="shared" si="3"/>
        <v>3.7953220748254933E-2</v>
      </c>
      <c r="R67" s="11">
        <f t="shared" si="4"/>
        <v>3.6972384182365078E-2</v>
      </c>
      <c r="T67" s="170">
        <f t="shared" si="5"/>
        <v>0.21855260357398332</v>
      </c>
      <c r="U67" s="170">
        <f t="shared" si="6"/>
        <v>0.22385664260281357</v>
      </c>
      <c r="V67" s="170">
        <f t="shared" si="7"/>
        <v>0.29910711911075771</v>
      </c>
      <c r="W67" s="170">
        <f t="shared" si="8"/>
        <v>0.29310911025643061</v>
      </c>
      <c r="X67" s="5"/>
      <c r="Y67" s="11">
        <f t="shared" si="35"/>
        <v>-0.75939888960630364</v>
      </c>
      <c r="Z67" s="11">
        <f t="shared" si="37"/>
        <v>0.47730803876361233</v>
      </c>
      <c r="AA67" s="5"/>
      <c r="AB67" s="11">
        <f t="shared" si="9"/>
        <v>0.20275535239707634</v>
      </c>
      <c r="AC67" s="7">
        <f t="shared" si="10"/>
        <v>0.68998422867339948</v>
      </c>
      <c r="AD67" s="11">
        <f t="shared" si="11"/>
        <v>0.23657778577880526</v>
      </c>
      <c r="AE67" s="11">
        <f t="shared" si="12"/>
        <v>0.22319818329479829</v>
      </c>
      <c r="AF67" s="11">
        <f t="shared" si="13"/>
        <v>0.20275535239707634</v>
      </c>
      <c r="AG67" s="11">
        <f t="shared" si="14"/>
        <v>0.18062951482879253</v>
      </c>
      <c r="AH67" s="170"/>
      <c r="AI67" s="11">
        <f t="shared" si="15"/>
        <v>0.85465636608839102</v>
      </c>
      <c r="AJ67" s="11">
        <f t="shared" si="16"/>
        <v>0.77976934651322749</v>
      </c>
      <c r="AK67" s="11">
        <f t="shared" si="17"/>
        <v>0.47730803876361227</v>
      </c>
      <c r="AL67" s="11">
        <f t="shared" si="18"/>
        <v>0.43672331168303119</v>
      </c>
      <c r="AM67" s="56"/>
      <c r="AN67" s="11">
        <f t="shared" si="19"/>
        <v>0.23902744423230196</v>
      </c>
      <c r="AO67" s="11">
        <f t="shared" si="20"/>
        <v>0.22490245680955154</v>
      </c>
      <c r="AP67" s="11">
        <f t="shared" si="21"/>
        <v>0.20369194251460859</v>
      </c>
      <c r="AQ67" s="11">
        <f t="shared" si="22"/>
        <v>0.18108534594651648</v>
      </c>
      <c r="AR67" s="3"/>
      <c r="AS67" s="11">
        <f t="shared" si="23"/>
        <v>1.9701476076767275</v>
      </c>
      <c r="AT67" s="11">
        <f t="shared" si="24"/>
        <v>1.8268268054601049</v>
      </c>
      <c r="AU67" s="11">
        <f t="shared" si="25"/>
        <v>1.3970839434690683</v>
      </c>
      <c r="AV67" s="11">
        <f t="shared" si="26"/>
        <v>1.2550160101411165</v>
      </c>
      <c r="AW67" s="75"/>
      <c r="AX67" s="8">
        <f t="shared" si="27"/>
        <v>1.2550160101411165</v>
      </c>
      <c r="AY67" s="24">
        <f t="shared" si="28"/>
        <v>0.31872103365041787</v>
      </c>
      <c r="AZ67" s="8">
        <f t="shared" si="29"/>
        <v>4.0265211232411231E-2</v>
      </c>
      <c r="BA67" s="16">
        <f t="shared" si="30"/>
        <v>0.52394742704388497</v>
      </c>
      <c r="BB67" s="8">
        <f t="shared" si="31"/>
        <v>2.244687442605966</v>
      </c>
      <c r="BC67" s="8">
        <f t="shared" si="34"/>
        <v>0.27</v>
      </c>
      <c r="BD67" s="18">
        <f t="shared" si="32"/>
        <v>0.90695947266236931</v>
      </c>
      <c r="BE67" s="17">
        <v>0.91439999999999999</v>
      </c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</row>
    <row r="68" spans="1:192" s="13" customFormat="1">
      <c r="A68" s="3" t="s">
        <v>71</v>
      </c>
      <c r="B68" s="19">
        <v>49.749854669999998</v>
      </c>
      <c r="C68" s="19">
        <f t="shared" si="36"/>
        <v>40.250145330000002</v>
      </c>
      <c r="D68" s="118" t="s">
        <v>46</v>
      </c>
      <c r="E68" s="19">
        <v>38.267225099999997</v>
      </c>
      <c r="F68" s="19">
        <v>-104.7316446</v>
      </c>
      <c r="G68" s="50">
        <v>42261</v>
      </c>
      <c r="H68" s="144"/>
      <c r="I68" s="8">
        <v>6.72195024053838E-3</v>
      </c>
      <c r="J68" s="8">
        <v>6.1617975790140703E-3</v>
      </c>
      <c r="K68" s="8">
        <v>6.6660113139470501E-3</v>
      </c>
      <c r="L68" s="8">
        <v>4.5315515612665194E-3</v>
      </c>
      <c r="M68" s="6"/>
      <c r="N68" s="3"/>
      <c r="O68" s="11">
        <f t="shared" si="1"/>
        <v>1.2648860993090028E-2</v>
      </c>
      <c r="P68" s="11">
        <f t="shared" si="2"/>
        <v>1.1615621716165517E-2</v>
      </c>
      <c r="Q68" s="11">
        <f t="shared" si="3"/>
        <v>1.2545844337391783E-2</v>
      </c>
      <c r="R68" s="11">
        <f t="shared" si="4"/>
        <v>8.5873040053523596E-3</v>
      </c>
      <c r="S68" s="56"/>
      <c r="T68" s="170">
        <f t="shared" si="5"/>
        <v>0.12091010424162096</v>
      </c>
      <c r="U68" s="170">
        <f t="shared" si="6"/>
        <v>0.11220099290550645</v>
      </c>
      <c r="V68" s="170">
        <f t="shared" si="7"/>
        <v>0.12004890408736874</v>
      </c>
      <c r="W68" s="170">
        <f t="shared" si="8"/>
        <v>8.569182102312739E-2</v>
      </c>
      <c r="X68" s="29"/>
      <c r="Y68" s="11">
        <f t="shared" si="35"/>
        <v>-0.26131847386920243</v>
      </c>
      <c r="Z68" s="11">
        <f t="shared" si="37"/>
        <v>0.21058516245503789</v>
      </c>
      <c r="AA68" s="5"/>
      <c r="AB68" s="11">
        <f t="shared" si="9"/>
        <v>2.7792867788953332E-2</v>
      </c>
      <c r="AC68" s="7">
        <f t="shared" si="10"/>
        <v>1.031417249953904</v>
      </c>
      <c r="AD68" s="11">
        <f t="shared" si="11"/>
        <v>3.5001785956470709E-2</v>
      </c>
      <c r="AE68" s="11">
        <f t="shared" si="12"/>
        <v>3.2084528432639113E-2</v>
      </c>
      <c r="AF68" s="11">
        <f t="shared" si="13"/>
        <v>2.7792867788953332E-2</v>
      </c>
      <c r="AG68" s="11">
        <f t="shared" si="14"/>
        <v>2.3383892261635623E-2</v>
      </c>
      <c r="AH68" s="170"/>
      <c r="AI68" s="11">
        <f t="shared" si="15"/>
        <v>0.27229474797711595</v>
      </c>
      <c r="AJ68" s="11">
        <f t="shared" si="16"/>
        <v>0.26735650053534643</v>
      </c>
      <c r="AK68" s="11">
        <f t="shared" si="17"/>
        <v>0.21058516245503789</v>
      </c>
      <c r="AL68" s="11">
        <f t="shared" si="18"/>
        <v>0.25436329640388761</v>
      </c>
      <c r="AM68" s="56"/>
      <c r="AN68" s="11">
        <f t="shared" si="19"/>
        <v>3.7451444409967428E-2</v>
      </c>
      <c r="AO68" s="11">
        <f t="shared" si="20"/>
        <v>3.3788801947392366E-2</v>
      </c>
      <c r="AP68" s="11">
        <f t="shared" si="21"/>
        <v>2.8729457906485591E-2</v>
      </c>
      <c r="AQ68" s="11">
        <f t="shared" si="22"/>
        <v>2.3839723379359589E-2</v>
      </c>
      <c r="AR68" s="3"/>
      <c r="AS68" s="11">
        <f t="shared" si="23"/>
        <v>0.47956552416134812</v>
      </c>
      <c r="AT68" s="11">
        <f t="shared" si="24"/>
        <v>0.43646114757184884</v>
      </c>
      <c r="AU68" s="11">
        <f t="shared" si="25"/>
        <v>0.35000254976835232</v>
      </c>
      <c r="AV68" s="11">
        <f t="shared" si="26"/>
        <v>0.38172392105265462</v>
      </c>
      <c r="AW68" s="75"/>
      <c r="AX68" s="8">
        <f t="shared" si="27"/>
        <v>0.35000254976835232</v>
      </c>
      <c r="AY68" s="24">
        <f t="shared" si="28"/>
        <v>1.1428488171435844</v>
      </c>
      <c r="AZ68" s="8">
        <f t="shared" si="29"/>
        <v>1.2722672103872583E-2</v>
      </c>
      <c r="BA68" s="16">
        <f t="shared" si="30"/>
        <v>0.52394742704388486</v>
      </c>
      <c r="BB68" s="8">
        <f t="shared" si="31"/>
        <v>2.2224227400459133</v>
      </c>
      <c r="BC68" s="8">
        <f t="shared" si="34"/>
        <v>0.27</v>
      </c>
      <c r="BD68" s="18">
        <f t="shared" si="32"/>
        <v>3.1763128471853932</v>
      </c>
      <c r="BE68" s="17">
        <v>3.2258</v>
      </c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</row>
    <row r="69" spans="1:192" s="13" customFormat="1">
      <c r="A69" s="3" t="s">
        <v>143</v>
      </c>
      <c r="B69" s="19">
        <v>66.672957909999994</v>
      </c>
      <c r="C69" s="19">
        <f t="shared" si="36"/>
        <v>23.327042090000006</v>
      </c>
      <c r="D69" s="60" t="s">
        <v>46</v>
      </c>
      <c r="E69" s="19">
        <v>38.267225099999997</v>
      </c>
      <c r="F69" s="19">
        <v>-104.7316446</v>
      </c>
      <c r="G69" s="55">
        <v>42536</v>
      </c>
      <c r="H69" s="145"/>
      <c r="I69" s="19">
        <v>8.8809110393612105E-3</v>
      </c>
      <c r="J69" s="19">
        <v>9.0426281164163198E-3</v>
      </c>
      <c r="K69" s="19">
        <v>9.5295620861947598E-3</v>
      </c>
      <c r="L69" s="19">
        <v>7.2514712311389506E-3</v>
      </c>
      <c r="M69" s="7"/>
      <c r="N69" s="3"/>
      <c r="O69" s="11">
        <f t="shared" si="1"/>
        <v>1.6596807553737634E-2</v>
      </c>
      <c r="P69" s="11">
        <f t="shared" si="2"/>
        <v>1.6890349542273673E-2</v>
      </c>
      <c r="Q69" s="11">
        <f t="shared" si="3"/>
        <v>1.7772393779412868E-2</v>
      </c>
      <c r="R69" s="11">
        <f t="shared" si="4"/>
        <v>1.3622199146673345E-2</v>
      </c>
      <c r="S69" s="56"/>
      <c r="T69" s="170">
        <f t="shared" si="5"/>
        <v>0.15282135862735924</v>
      </c>
      <c r="U69" s="170">
        <f t="shared" si="6"/>
        <v>0.15511479840108822</v>
      </c>
      <c r="V69" s="170">
        <f t="shared" si="7"/>
        <v>0.16194533389126875</v>
      </c>
      <c r="W69" s="170">
        <f t="shared" si="8"/>
        <v>0.12897186076136552</v>
      </c>
      <c r="X69" s="29"/>
      <c r="Y69" s="11">
        <f t="shared" si="35"/>
        <v>-0.33668268464422496</v>
      </c>
      <c r="Z69" s="11">
        <f t="shared" si="37"/>
        <v>0.24188248656864492</v>
      </c>
      <c r="AA69" s="5"/>
      <c r="AB69" s="11">
        <f t="shared" si="9"/>
        <v>4.5804680629986369E-2</v>
      </c>
      <c r="AC69" s="7">
        <f t="shared" si="10"/>
        <v>0.9643794427020389</v>
      </c>
      <c r="AD69" s="11">
        <f t="shared" si="11"/>
        <v>5.6827287506938447E-2</v>
      </c>
      <c r="AE69" s="11">
        <f t="shared" si="12"/>
        <v>5.2386438017563548E-2</v>
      </c>
      <c r="AF69" s="11">
        <f t="shared" si="13"/>
        <v>4.5804680629986369E-2</v>
      </c>
      <c r="AG69" s="11">
        <f t="shared" si="14"/>
        <v>3.897346883913784E-2</v>
      </c>
      <c r="AH69" s="170"/>
      <c r="AI69" s="11">
        <f t="shared" si="15"/>
        <v>0.32860696302231718</v>
      </c>
      <c r="AJ69" s="11">
        <f t="shared" si="16"/>
        <v>0.2946233511482258</v>
      </c>
      <c r="AK69" s="11">
        <f t="shared" si="17"/>
        <v>0.24188248656864492</v>
      </c>
      <c r="AL69" s="11">
        <f t="shared" si="18"/>
        <v>0.2662908759334216</v>
      </c>
      <c r="AM69" s="56"/>
      <c r="AN69" s="11">
        <f t="shared" si="19"/>
        <v>5.9276945960435166E-2</v>
      </c>
      <c r="AO69" s="11">
        <f t="shared" si="20"/>
        <v>5.4090711532316801E-2</v>
      </c>
      <c r="AP69" s="11">
        <f t="shared" si="21"/>
        <v>4.6741270747518625E-2</v>
      </c>
      <c r="AQ69" s="11">
        <f t="shared" si="22"/>
        <v>3.9429299956861806E-2</v>
      </c>
      <c r="AR69" s="3"/>
      <c r="AS69" s="11">
        <f t="shared" si="23"/>
        <v>0.61295404174524926</v>
      </c>
      <c r="AT69" s="11">
        <f t="shared" si="24"/>
        <v>0.55257940464054123</v>
      </c>
      <c r="AU69" s="11">
        <f t="shared" si="25"/>
        <v>0.46061713308122715</v>
      </c>
      <c r="AV69" s="11">
        <f t="shared" si="26"/>
        <v>0.45991586056527411</v>
      </c>
      <c r="AW69" s="75"/>
      <c r="AX69" s="8">
        <f t="shared" si="27"/>
        <v>0.45991586056527411</v>
      </c>
      <c r="AY69" s="24">
        <f t="shared" si="28"/>
        <v>0.86972430024128189</v>
      </c>
      <c r="AZ69" s="8">
        <f t="shared" si="29"/>
        <v>1.8188011991891278E-2</v>
      </c>
      <c r="BA69" s="16">
        <f t="shared" si="30"/>
        <v>0.52394742704388497</v>
      </c>
      <c r="BB69" s="8">
        <f t="shared" si="31"/>
        <v>2.269588208807217</v>
      </c>
      <c r="BC69" s="8">
        <f t="shared" si="34"/>
        <v>0.27</v>
      </c>
      <c r="BD69" s="18">
        <f t="shared" si="32"/>
        <v>2.4449935184741722</v>
      </c>
      <c r="BE69" s="17">
        <v>4.8768000000000002</v>
      </c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</row>
    <row r="70" spans="1:192" s="13" customFormat="1">
      <c r="A70" s="3" t="s">
        <v>68</v>
      </c>
      <c r="B70" s="19">
        <v>64.262371040000005</v>
      </c>
      <c r="C70" s="19">
        <f t="shared" si="36"/>
        <v>25.737628959999995</v>
      </c>
      <c r="D70" s="118" t="s">
        <v>46</v>
      </c>
      <c r="E70" s="19">
        <v>38.267225099999997</v>
      </c>
      <c r="F70" s="19">
        <v>-104.7316446</v>
      </c>
      <c r="G70" s="51">
        <v>42569</v>
      </c>
      <c r="H70" s="144"/>
      <c r="I70" s="19">
        <v>1.0091930073349201E-2</v>
      </c>
      <c r="J70" s="19">
        <v>9.56594508194465E-3</v>
      </c>
      <c r="K70" s="19">
        <v>9.8115877717460994E-3</v>
      </c>
      <c r="L70" s="19">
        <v>8.3796374721186798E-3</v>
      </c>
      <c r="M70" s="7"/>
      <c r="N70" s="3"/>
      <c r="O70" s="11">
        <f t="shared" si="1"/>
        <v>1.8787698157822514E-2</v>
      </c>
      <c r="P70" s="11">
        <f t="shared" si="2"/>
        <v>1.783818950381064E-2</v>
      </c>
      <c r="Q70" s="11">
        <f t="shared" si="3"/>
        <v>1.8282017721469451E-2</v>
      </c>
      <c r="R70" s="11">
        <f t="shared" si="4"/>
        <v>1.5684997433283148E-2</v>
      </c>
      <c r="S70" s="56"/>
      <c r="T70" s="170">
        <f t="shared" si="5"/>
        <v>0.16969838474509291</v>
      </c>
      <c r="U70" s="170">
        <f t="shared" si="6"/>
        <v>0.16245126191650761</v>
      </c>
      <c r="V70" s="170">
        <f t="shared" si="7"/>
        <v>0.16585125920604182</v>
      </c>
      <c r="W70" s="170">
        <f t="shared" si="8"/>
        <v>0.14563079678100022</v>
      </c>
      <c r="X70" s="29"/>
      <c r="Y70" s="11">
        <f t="shared" si="35"/>
        <v>-0.37693033514571661</v>
      </c>
      <c r="Z70" s="11">
        <f t="shared" si="37"/>
        <v>0.26016399415148411</v>
      </c>
      <c r="AA70" s="5"/>
      <c r="AB70" s="11">
        <f t="shared" si="9"/>
        <v>5.0791026217448208E-2</v>
      </c>
      <c r="AC70" s="7">
        <f t="shared" si="10"/>
        <v>1.048223703135887</v>
      </c>
      <c r="AD70" s="11">
        <f t="shared" si="11"/>
        <v>6.4206033196581469E-2</v>
      </c>
      <c r="AE70" s="11">
        <f t="shared" si="12"/>
        <v>5.8771320774063947E-2</v>
      </c>
      <c r="AF70" s="11">
        <f t="shared" si="13"/>
        <v>5.0791026217448208E-2</v>
      </c>
      <c r="AG70" s="11">
        <f t="shared" si="14"/>
        <v>4.2613584643901761E-2</v>
      </c>
      <c r="AH70" s="170"/>
      <c r="AI70" s="11">
        <f t="shared" si="15"/>
        <v>0.32613350166017602</v>
      </c>
      <c r="AJ70" s="11">
        <f t="shared" si="16"/>
        <v>0.31179356247463619</v>
      </c>
      <c r="AK70" s="11">
        <f t="shared" si="17"/>
        <v>0.26016399415148411</v>
      </c>
      <c r="AL70" s="11">
        <f t="shared" si="18"/>
        <v>0.25267445650732556</v>
      </c>
      <c r="AM70" s="56"/>
      <c r="AN70" s="11">
        <f t="shared" si="19"/>
        <v>6.6655691650078189E-2</v>
      </c>
      <c r="AO70" s="11">
        <f t="shared" si="20"/>
        <v>6.04755942888172E-2</v>
      </c>
      <c r="AP70" s="11">
        <f t="shared" si="21"/>
        <v>5.1727616334980464E-2</v>
      </c>
      <c r="AQ70" s="11">
        <f t="shared" si="22"/>
        <v>4.3069415761625728E-2</v>
      </c>
      <c r="AR70" s="3"/>
      <c r="AS70" s="11">
        <f t="shared" si="23"/>
        <v>0.64497257513419404</v>
      </c>
      <c r="AT70" s="11">
        <f t="shared" si="24"/>
        <v>0.59930020301913944</v>
      </c>
      <c r="AU70" s="11">
        <f t="shared" si="25"/>
        <v>0.50296271271998183</v>
      </c>
      <c r="AV70" s="11">
        <f t="shared" si="26"/>
        <v>0.45891317437225043</v>
      </c>
      <c r="AW70" s="75"/>
      <c r="AX70" s="8">
        <f t="shared" si="27"/>
        <v>0.45891317437225043</v>
      </c>
      <c r="AY70" s="24">
        <f t="shared" si="28"/>
        <v>0.87162457374897107</v>
      </c>
      <c r="AZ70" s="8">
        <f t="shared" si="29"/>
        <v>1.8726282953813029E-2</v>
      </c>
      <c r="BA70" s="16">
        <f t="shared" si="30"/>
        <v>0.52394742704388497</v>
      </c>
      <c r="BB70" s="8">
        <f t="shared" si="31"/>
        <v>2.1396842035855772</v>
      </c>
      <c r="BC70" s="8">
        <f t="shared" si="34"/>
        <v>0.27</v>
      </c>
      <c r="BD70" s="18">
        <f t="shared" si="32"/>
        <v>2.3999061968509032</v>
      </c>
      <c r="BE70" s="17">
        <v>3.7084000000000001</v>
      </c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</row>
    <row r="71" spans="1:192" s="13" customFormat="1">
      <c r="A71" s="3" t="s">
        <v>61</v>
      </c>
      <c r="B71" s="19">
        <v>64.718365879999993</v>
      </c>
      <c r="C71" s="19">
        <f t="shared" si="36"/>
        <v>25.281634120000007</v>
      </c>
      <c r="D71" s="118" t="s">
        <v>17</v>
      </c>
      <c r="E71" s="19">
        <v>40.149707900000003</v>
      </c>
      <c r="F71" s="19">
        <v>-105.8614013</v>
      </c>
      <c r="G71" s="51">
        <v>42558</v>
      </c>
      <c r="H71" s="144"/>
      <c r="I71" s="19">
        <v>9.01538065512697E-3</v>
      </c>
      <c r="J71" s="19">
        <v>9.92792469315768E-3</v>
      </c>
      <c r="K71" s="19">
        <v>1.3295091928075899E-2</v>
      </c>
      <c r="L71" s="19">
        <v>1.22887570796951E-2</v>
      </c>
      <c r="M71" s="7"/>
      <c r="N71"/>
      <c r="O71" s="11">
        <f t="shared" si="1"/>
        <v>1.6840912224696344E-2</v>
      </c>
      <c r="P71" s="11">
        <f t="shared" si="2"/>
        <v>1.8491974819829463E-2</v>
      </c>
      <c r="Q71" s="11">
        <f t="shared" si="3"/>
        <v>2.4502490499717249E-2</v>
      </c>
      <c r="R71" s="11">
        <f t="shared" si="4"/>
        <v>2.2719475173722005E-2</v>
      </c>
      <c r="S71" s="9"/>
      <c r="T71" s="170">
        <f t="shared" si="5"/>
        <v>0.15472926364463613</v>
      </c>
      <c r="U71" s="170">
        <f t="shared" si="6"/>
        <v>0.16745199453293136</v>
      </c>
      <c r="V71" s="170">
        <f t="shared" si="7"/>
        <v>0.21137151667232001</v>
      </c>
      <c r="W71" s="170">
        <f t="shared" si="8"/>
        <v>0.19870441114632464</v>
      </c>
      <c r="X71" s="5"/>
      <c r="Y71" s="11">
        <f t="shared" si="35"/>
        <v>-0.6668491783977587</v>
      </c>
      <c r="Z71" s="11">
        <f t="shared" si="37"/>
        <v>0.41964549971748411</v>
      </c>
      <c r="AA71" s="5"/>
      <c r="AB71" s="11">
        <f t="shared" si="9"/>
        <v>0.11153855833984649</v>
      </c>
      <c r="AC71" s="7">
        <f t="shared" si="10"/>
        <v>0.70710244911453835</v>
      </c>
      <c r="AD71" s="11">
        <f t="shared" si="11"/>
        <v>0.13064384222784248</v>
      </c>
      <c r="AE71" s="11">
        <f t="shared" si="12"/>
        <v>0.12307741575259348</v>
      </c>
      <c r="AF71" s="11">
        <f t="shared" si="13"/>
        <v>0.11153855833984649</v>
      </c>
      <c r="AG71" s="11">
        <f t="shared" si="14"/>
        <v>9.9082368628133397E-2</v>
      </c>
      <c r="AH71" s="170"/>
      <c r="AI71" s="11">
        <f t="shared" si="15"/>
        <v>0.72707669302560296</v>
      </c>
      <c r="AJ71" s="11">
        <f t="shared" si="16"/>
        <v>0.62039718791113307</v>
      </c>
      <c r="AK71" s="11">
        <f t="shared" si="17"/>
        <v>0.41964549971748411</v>
      </c>
      <c r="AL71" s="11">
        <f t="shared" si="18"/>
        <v>0.40139783469656914</v>
      </c>
      <c r="AM71" s="56"/>
      <c r="AN71" s="11">
        <f t="shared" si="19"/>
        <v>0.13309350068133918</v>
      </c>
      <c r="AO71" s="11">
        <f t="shared" si="20"/>
        <v>0.12478168926734673</v>
      </c>
      <c r="AP71" s="11">
        <f t="shared" si="21"/>
        <v>0.11247514845737876</v>
      </c>
      <c r="AQ71" s="11">
        <f t="shared" si="22"/>
        <v>9.9538199745857356E-2</v>
      </c>
      <c r="AR71" s="3"/>
      <c r="AS71" s="11">
        <f t="shared" si="23"/>
        <v>1.3830839488831623</v>
      </c>
      <c r="AT71" s="11">
        <f t="shared" si="24"/>
        <v>1.222110467309784</v>
      </c>
      <c r="AU71" s="11">
        <f t="shared" si="25"/>
        <v>0.94403455053552765</v>
      </c>
      <c r="AV71" s="11">
        <f t="shared" si="26"/>
        <v>0.86887771838604411</v>
      </c>
      <c r="AW71" s="75"/>
      <c r="AX71" s="8">
        <f t="shared" si="27"/>
        <v>0.86887771838604411</v>
      </c>
      <c r="AY71" s="24">
        <f t="shared" si="28"/>
        <v>0.4603639747408958</v>
      </c>
      <c r="AZ71" s="8">
        <f t="shared" si="29"/>
        <v>2.5374858701161875E-2</v>
      </c>
      <c r="BA71" s="16">
        <f t="shared" si="30"/>
        <v>0.52394742704388486</v>
      </c>
      <c r="BB71" s="8">
        <f t="shared" si="31"/>
        <v>2.2101154572368378</v>
      </c>
      <c r="BC71" s="8">
        <f t="shared" si="34"/>
        <v>0.27</v>
      </c>
      <c r="BD71" s="18">
        <f t="shared" si="32"/>
        <v>1.2886677603538768</v>
      </c>
      <c r="BE71" s="17">
        <v>1.4630399999999999</v>
      </c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</row>
    <row r="72" spans="1:192" s="13" customFormat="1">
      <c r="A72" s="3" t="s">
        <v>61</v>
      </c>
      <c r="B72" s="19">
        <v>64.718365879999993</v>
      </c>
      <c r="C72" s="19">
        <f t="shared" si="36"/>
        <v>25.281634120000007</v>
      </c>
      <c r="D72" s="118" t="s">
        <v>19</v>
      </c>
      <c r="E72" s="19">
        <v>40.164000000000001</v>
      </c>
      <c r="F72" s="19">
        <v>-105.8597</v>
      </c>
      <c r="G72" s="51">
        <v>42558</v>
      </c>
      <c r="H72" s="144"/>
      <c r="I72" s="19">
        <v>8.847272331578419E-3</v>
      </c>
      <c r="J72" s="19">
        <v>9.6104243932535194E-3</v>
      </c>
      <c r="K72" s="19">
        <v>1.30422164866773E-2</v>
      </c>
      <c r="L72" s="19">
        <v>1.1972559570478899E-2</v>
      </c>
      <c r="M72" s="7"/>
      <c r="N72"/>
      <c r="O72" s="11">
        <f t="shared" si="1"/>
        <v>1.6535710095910917E-2</v>
      </c>
      <c r="P72" s="11">
        <f t="shared" si="2"/>
        <v>1.7918606147894076E-2</v>
      </c>
      <c r="Q72" s="11">
        <f t="shared" si="3"/>
        <v>2.4055506494058812E-2</v>
      </c>
      <c r="R72" s="11">
        <f t="shared" si="4"/>
        <v>2.2156908146019165E-2</v>
      </c>
      <c r="S72" s="9"/>
      <c r="T72" s="170">
        <f t="shared" si="5"/>
        <v>0.15234270913503545</v>
      </c>
      <c r="U72" s="170">
        <f t="shared" si="6"/>
        <v>0.16306894858852661</v>
      </c>
      <c r="V72" s="170">
        <f t="shared" si="7"/>
        <v>0.20822261695597299</v>
      </c>
      <c r="W72" s="170">
        <f t="shared" si="8"/>
        <v>0.19464750534871078</v>
      </c>
      <c r="X72" s="5"/>
      <c r="Y72" s="11">
        <f t="shared" si="35"/>
        <v>-0.66970091802895315</v>
      </c>
      <c r="Z72" s="11">
        <f t="shared" si="37"/>
        <v>0.42139725969854236</v>
      </c>
      <c r="AA72" s="5"/>
      <c r="AB72" s="11">
        <f t="shared" si="9"/>
        <v>0.10988299386094469</v>
      </c>
      <c r="AC72" s="7">
        <f t="shared" si="10"/>
        <v>0.70719998096551118</v>
      </c>
      <c r="AD72" s="11">
        <f t="shared" si="11"/>
        <v>0.12870750519598512</v>
      </c>
      <c r="AE72" s="11">
        <f t="shared" si="12"/>
        <v>0.12125222666037852</v>
      </c>
      <c r="AF72" s="11">
        <f t="shared" si="13"/>
        <v>0.10988299386094469</v>
      </c>
      <c r="AG72" s="11">
        <f t="shared" si="14"/>
        <v>9.7610096763227461E-2</v>
      </c>
      <c r="AH72" s="170"/>
      <c r="AI72" s="11">
        <f t="shared" si="15"/>
        <v>0.72977779276661481</v>
      </c>
      <c r="AJ72" s="11">
        <f t="shared" si="16"/>
        <v>0.63105891011238435</v>
      </c>
      <c r="AK72" s="11">
        <f t="shared" si="17"/>
        <v>0.42139725969854241</v>
      </c>
      <c r="AL72" s="11">
        <f t="shared" si="18"/>
        <v>0.40574699129962799</v>
      </c>
      <c r="AM72" s="56"/>
      <c r="AN72" s="11">
        <f t="shared" si="19"/>
        <v>0.13115716364948182</v>
      </c>
      <c r="AO72" s="11">
        <f t="shared" si="20"/>
        <v>0.12295650017513177</v>
      </c>
      <c r="AP72" s="11">
        <f t="shared" si="21"/>
        <v>0.11081958397847695</v>
      </c>
      <c r="AQ72" s="11">
        <f t="shared" si="22"/>
        <v>9.806592788095142E-2</v>
      </c>
      <c r="AR72" s="3"/>
      <c r="AS72" s="11">
        <f t="shared" si="23"/>
        <v>1.3778825933673855</v>
      </c>
      <c r="AT72" s="11">
        <f t="shared" si="24"/>
        <v>1.2262825027124413</v>
      </c>
      <c r="AU72" s="11">
        <f t="shared" si="25"/>
        <v>0.93902688444582649</v>
      </c>
      <c r="AV72" s="11">
        <f t="shared" si="26"/>
        <v>0.86763573376073655</v>
      </c>
      <c r="AW72" s="75"/>
      <c r="AX72" s="8">
        <f t="shared" si="27"/>
        <v>0.86763573376073655</v>
      </c>
      <c r="AY72" s="24">
        <f t="shared" si="28"/>
        <v>0.46102296670771509</v>
      </c>
      <c r="AZ72" s="8">
        <f t="shared" si="29"/>
        <v>2.4892223558118372E-2</v>
      </c>
      <c r="BA72" s="16">
        <f t="shared" si="30"/>
        <v>0.52394742704388497</v>
      </c>
      <c r="BB72" s="8">
        <f t="shared" si="31"/>
        <v>2.2137845193712278</v>
      </c>
      <c r="BC72" s="8">
        <f t="shared" si="34"/>
        <v>0.27</v>
      </c>
      <c r="BD72" s="18">
        <f t="shared" si="32"/>
        <v>1.2908232328569</v>
      </c>
      <c r="BE72" s="17">
        <v>0.79247999999999996</v>
      </c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</row>
    <row r="73" spans="1:192" s="13" customFormat="1">
      <c r="A73" s="3" t="s">
        <v>61</v>
      </c>
      <c r="B73" s="19">
        <v>64.718365879999993</v>
      </c>
      <c r="C73" s="19">
        <f t="shared" si="36"/>
        <v>25.281634120000007</v>
      </c>
      <c r="D73" s="118" t="s">
        <v>42</v>
      </c>
      <c r="E73" s="19">
        <v>40.146000000000001</v>
      </c>
      <c r="F73" s="19">
        <v>-105.8409</v>
      </c>
      <c r="G73" s="51">
        <v>42557</v>
      </c>
      <c r="H73" s="144"/>
      <c r="I73" s="19">
        <v>8.7060837471585502E-3</v>
      </c>
      <c r="J73" s="19">
        <v>9.3265409616644802E-3</v>
      </c>
      <c r="K73" s="19">
        <v>1.2708735822637702E-2</v>
      </c>
      <c r="L73" s="19">
        <v>1.17178437862325E-2</v>
      </c>
      <c r="M73" s="7"/>
      <c r="N73"/>
      <c r="O73" s="11">
        <f t="shared" si="1"/>
        <v>1.627912897096186E-2</v>
      </c>
      <c r="P73" s="11">
        <f t="shared" si="2"/>
        <v>1.7404967536785425E-2</v>
      </c>
      <c r="Q73" s="11">
        <f t="shared" si="3"/>
        <v>2.3464959373157034E-2</v>
      </c>
      <c r="R73" s="11">
        <f t="shared" si="4"/>
        <v>2.1702912520344363E-2</v>
      </c>
      <c r="S73" s="9"/>
      <c r="T73" s="170">
        <f t="shared" si="5"/>
        <v>0.15032768148871745</v>
      </c>
      <c r="U73" s="170">
        <f t="shared" si="6"/>
        <v>0.15911095549628751</v>
      </c>
      <c r="V73" s="170">
        <f t="shared" si="7"/>
        <v>0.20403529692115985</v>
      </c>
      <c r="W73" s="170">
        <f t="shared" si="8"/>
        <v>0.19135170898319309</v>
      </c>
      <c r="X73" s="5"/>
      <c r="Y73" s="11">
        <f t="shared" si="35"/>
        <v>-0.67335960637651004</v>
      </c>
      <c r="Z73" s="11">
        <f t="shared" si="37"/>
        <v>0.42364783321284816</v>
      </c>
      <c r="AA73" s="5"/>
      <c r="AB73" s="11">
        <f t="shared" si="9"/>
        <v>0.10766007391196264</v>
      </c>
      <c r="AC73" s="7">
        <f t="shared" si="10"/>
        <v>0.71458488013871735</v>
      </c>
      <c r="AD73" s="11">
        <f t="shared" si="11"/>
        <v>0.12631216543037213</v>
      </c>
      <c r="AE73" s="11">
        <f t="shared" si="12"/>
        <v>0.11892151240888396</v>
      </c>
      <c r="AF73" s="11">
        <f t="shared" si="13"/>
        <v>0.10766007391196264</v>
      </c>
      <c r="AG73" s="11">
        <f t="shared" si="14"/>
        <v>9.5517251730048061E-2</v>
      </c>
      <c r="AH73" s="170"/>
      <c r="AI73" s="11">
        <f t="shared" si="15"/>
        <v>0.72777918445685252</v>
      </c>
      <c r="AJ73" s="11">
        <f t="shared" si="16"/>
        <v>0.63749791176512272</v>
      </c>
      <c r="AK73" s="11">
        <f t="shared" si="17"/>
        <v>0.42364783321284816</v>
      </c>
      <c r="AL73" s="11">
        <f t="shared" si="18"/>
        <v>0.40558022627998486</v>
      </c>
      <c r="AM73" s="56"/>
      <c r="AN73" s="11">
        <f t="shared" si="19"/>
        <v>0.12876182388386884</v>
      </c>
      <c r="AO73" s="11">
        <f t="shared" si="20"/>
        <v>0.12062578592363721</v>
      </c>
      <c r="AP73" s="11">
        <f t="shared" si="21"/>
        <v>0.1085966640294949</v>
      </c>
      <c r="AQ73" s="11">
        <f t="shared" si="22"/>
        <v>9.597308284777202E-2</v>
      </c>
      <c r="AR73" s="3"/>
      <c r="AS73" s="11">
        <f t="shared" si="23"/>
        <v>1.3654268626030652</v>
      </c>
      <c r="AT73" s="11">
        <f t="shared" si="24"/>
        <v>1.2235694288068197</v>
      </c>
      <c r="AU73" s="11">
        <f t="shared" si="25"/>
        <v>0.93218329797166399</v>
      </c>
      <c r="AV73" s="11">
        <f t="shared" si="26"/>
        <v>0.85858714997249042</v>
      </c>
      <c r="AW73" s="75"/>
      <c r="AX73" s="8">
        <f t="shared" si="27"/>
        <v>0.85858714997249042</v>
      </c>
      <c r="AY73" s="24">
        <f t="shared" si="28"/>
        <v>0.46588165221528904</v>
      </c>
      <c r="AZ73" s="8">
        <f t="shared" si="29"/>
        <v>2.4255746219311501E-2</v>
      </c>
      <c r="BA73" s="16">
        <f t="shared" si="30"/>
        <v>0.52394742704388497</v>
      </c>
      <c r="BB73" s="8">
        <f t="shared" si="31"/>
        <v>2.2050736555035901</v>
      </c>
      <c r="BC73" s="8">
        <f t="shared" si="34"/>
        <v>0.27</v>
      </c>
      <c r="BD73" s="18">
        <f t="shared" si="32"/>
        <v>1.3019861078593602</v>
      </c>
      <c r="BE73" s="17">
        <v>1.18872</v>
      </c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</row>
    <row r="74" spans="1:192">
      <c r="A74" s="3" t="s">
        <v>61</v>
      </c>
      <c r="B74" s="19">
        <v>64.718365879999993</v>
      </c>
      <c r="C74" s="19">
        <f t="shared" ref="C74:C89" si="38">90-B74</f>
        <v>25.281634120000007</v>
      </c>
      <c r="D74" s="118" t="s">
        <v>43</v>
      </c>
      <c r="E74" s="19">
        <v>40.158000000000001</v>
      </c>
      <c r="F74" s="19">
        <v>-105.881</v>
      </c>
      <c r="G74" s="51">
        <v>42556</v>
      </c>
      <c r="H74" s="144"/>
      <c r="I74" s="19">
        <v>8.0206831418726497E-3</v>
      </c>
      <c r="J74" s="19">
        <v>8.7866285620204314E-3</v>
      </c>
      <c r="K74" s="19">
        <v>1.2039530836252201E-2</v>
      </c>
      <c r="L74" s="19">
        <v>1.0714121652765401E-2</v>
      </c>
      <c r="M74" s="7"/>
      <c r="O74" s="11">
        <f t="shared" ref="O74:O137" si="39">I74/(0.52+1.7*I74)</f>
        <v>1.5030274844922687E-2</v>
      </c>
      <c r="P74" s="11">
        <f t="shared" ref="P74:P137" si="40">J74/(0.52+1.7*J74)</f>
        <v>1.642553076503378E-2</v>
      </c>
      <c r="Q74" s="11">
        <f t="shared" ref="Q74:Q137" si="41">K74/(0.52+1.7*K74)</f>
        <v>2.2276154375894829E-2</v>
      </c>
      <c r="R74" s="11">
        <f t="shared" ref="R74:R137" si="42">L74/(0.52+1.7*L74)</f>
        <v>1.990680568919798E-2</v>
      </c>
      <c r="T74" s="170">
        <f t="shared" ref="T74:T137" si="43">(-T$6+(T$6^2+4*T$7*O74)^0.5)/(2*T$7)</f>
        <v>0.14040365042742364</v>
      </c>
      <c r="U74" s="170">
        <f t="shared" ref="U74:U137" si="44">(-U$6+(U$6^2+4*U$7*P74)^0.5)/(2*U$7)</f>
        <v>0.15147840594108619</v>
      </c>
      <c r="V74" s="170">
        <f t="shared" ref="V74:V137" si="45">(-V$6+(V$6^2+4*V$7*Q74)^0.5)/(2*V$7)</f>
        <v>0.19550992313341464</v>
      </c>
      <c r="W74" s="170">
        <f t="shared" ref="W74:W137" si="46">(-W$6+(W$6^2+4*W$7*R74)^0.5)/(2*W$7)</f>
        <v>0.17811420939346856</v>
      </c>
      <c r="X74" s="5"/>
      <c r="Y74" s="11">
        <f t="shared" si="35"/>
        <v>-0.6573487857078012</v>
      </c>
      <c r="Z74" s="11">
        <f t="shared" ref="Z74:Z105" si="47">$Z$6+10^(-1.146-1.366*Y74-0.469*Y74^2)</f>
        <v>0.41382569286551718</v>
      </c>
      <c r="AA74" s="5"/>
      <c r="AB74" s="11">
        <f t="shared" ref="AB74:AB137" si="48">(V74*Z74/(1-V74))-AB$6</f>
        <v>9.9632741598645935E-2</v>
      </c>
      <c r="AC74" s="7">
        <f t="shared" ref="AC74:AC137" si="49">2*(1-1.2*EXP(-0.9*O74/Q74))</f>
        <v>0.69236995164317405</v>
      </c>
      <c r="AD74" s="11">
        <f t="shared" ref="AD74:AD137" si="50">$AB74*(554/$AD$9)^$AC74</f>
        <v>0.11631490871058071</v>
      </c>
      <c r="AE74" s="11">
        <f t="shared" ref="AE74:AE137" si="51">$AB74*(554/$AE$9)^$AC74</f>
        <v>0.10971465858702326</v>
      </c>
      <c r="AF74" s="11">
        <f t="shared" ref="AF74:AF137" si="52">$AB74*(554/$AF$9)^$AC74</f>
        <v>9.9632741598645935E-2</v>
      </c>
      <c r="AG74" s="11">
        <f t="shared" ref="AG74:AG137" si="53">$AB74*(554/$AG$9)^$AC74</f>
        <v>8.8724784142337476E-2</v>
      </c>
      <c r="AH74" s="170"/>
      <c r="AI74" s="11">
        <f t="shared" ref="AI74:AI137" si="54">((1-T74)*(AI$7+AD74))/T74</f>
        <v>0.7271149153317733</v>
      </c>
      <c r="AJ74" s="11">
        <f t="shared" ref="AJ74:AJ137" si="55">((1-U74)*(AJ$7+AE74))/U74</f>
        <v>0.62412440432011695</v>
      </c>
      <c r="AK74" s="11">
        <f t="shared" ref="AK74:AK137" si="56">((1-V74)*(AK$7+AF74))/V74</f>
        <v>0.41382569286551718</v>
      </c>
      <c r="AL74" s="11">
        <f t="shared" ref="AL74:AL137" si="57">((1-W74)*(AL$7+AG74))/W74</f>
        <v>0.41151281938363005</v>
      </c>
      <c r="AM74" s="56"/>
      <c r="AN74" s="11">
        <f t="shared" ref="AN74:AN137" si="58">$AI$7+AD74</f>
        <v>0.11876456716407743</v>
      </c>
      <c r="AO74" s="11">
        <f t="shared" ref="AO74:AO137" si="59">$AJ$7+AE74</f>
        <v>0.1114189321017765</v>
      </c>
      <c r="AP74" s="11">
        <f t="shared" ref="AP74:AP137" si="60">$AK$7+AF74</f>
        <v>0.1005693317161782</v>
      </c>
      <c r="AQ74" s="11">
        <f t="shared" ref="AQ74:AQ137" si="61">$AL$7+AG74</f>
        <v>8.9180615260061435E-2</v>
      </c>
      <c r="AR74" s="3"/>
      <c r="AS74" s="11">
        <f t="shared" ref="AS74:AS137" si="62">(1+0.005*$C74)*AI74+(1-0.265*$AI$7/AN74)*4.26*(1-0.52*EXP(-10.8*AI74))*AN74</f>
        <v>1.322098129292979</v>
      </c>
      <c r="AT74" s="11">
        <f t="shared" ref="AT74:AT137" si="63">(1+0.005*$C$10)*AJ74+(1-0.265*$AJ$7/AO74)*4.26*(1-0.52*EXP(-10.8*AJ74))*AO74</f>
        <v>1.169395699631131</v>
      </c>
      <c r="AU74" s="11">
        <f t="shared" ref="AU74:AU137" si="64">(1+0.005*$C$10)*$AK74+(1-0.265*$AK$7/$AP74)*4.26*(1-0.52*EXP(-10.8*$AK74))*$AP74</f>
        <v>0.88694536703896254</v>
      </c>
      <c r="AV74" s="11">
        <f t="shared" ref="AV74:AV137" si="65">(1+0.005*$C$10)*AL74+(1-0.265*$AL$7/AQ74)*4.26*(1-0.52*EXP(-10.8*AL74))*AQ74</f>
        <v>0.83661795499434921</v>
      </c>
      <c r="AW74" s="75"/>
      <c r="AX74" s="8">
        <f t="shared" ref="AX74:AX137" si="66">MIN(AS74:AV74)</f>
        <v>0.83661795499434921</v>
      </c>
      <c r="AY74" s="24">
        <f t="shared" ref="AY74:AY136" si="67">1/(2.5*AX74)</f>
        <v>0.47811548582256008</v>
      </c>
      <c r="AZ74" s="8">
        <f t="shared" ref="AZ74:AZ137" si="68">K74*1.34^2/(0.98*0.96)</f>
        <v>2.297850932140142E-2</v>
      </c>
      <c r="BA74" s="16">
        <f t="shared" ref="BA74:BA137" si="69">K74/AZ74</f>
        <v>0.52394742704388497</v>
      </c>
      <c r="BB74" s="8">
        <f t="shared" ref="BB74:BB137" si="70">(AX74-AP74+AK74)/(AP74+AK74)</f>
        <v>2.2353915982736474</v>
      </c>
      <c r="BC74" s="8">
        <f t="shared" si="34"/>
        <v>0.27</v>
      </c>
      <c r="BD74" s="18">
        <f t="shared" ref="BD74:BD137" si="71">AY74*ABS(LN(BA74*((BC74-K74))/(BB74)))</f>
        <v>1.3414626179526146</v>
      </c>
      <c r="BE74" s="17">
        <v>1.3</v>
      </c>
    </row>
    <row r="75" spans="1:192">
      <c r="A75" s="3" t="s">
        <v>61</v>
      </c>
      <c r="B75" s="19">
        <v>64.718365879999993</v>
      </c>
      <c r="C75" s="19">
        <f t="shared" si="38"/>
        <v>25.281634120000007</v>
      </c>
      <c r="D75" s="118" t="s">
        <v>44</v>
      </c>
      <c r="E75" s="19">
        <v>40.177</v>
      </c>
      <c r="F75" s="19">
        <v>-105.8776</v>
      </c>
      <c r="G75" s="51">
        <v>42556</v>
      </c>
      <c r="H75" s="144"/>
      <c r="I75" s="19">
        <v>8.638944544192801E-3</v>
      </c>
      <c r="J75" s="19">
        <v>9.5408172645292597E-3</v>
      </c>
      <c r="K75" s="19">
        <v>1.2912147558870398E-2</v>
      </c>
      <c r="L75" s="19">
        <v>1.18037270073329E-2</v>
      </c>
      <c r="M75" s="7"/>
      <c r="N75" s="3"/>
      <c r="O75" s="11">
        <f t="shared" si="39"/>
        <v>1.6157036504199477E-2</v>
      </c>
      <c r="P75" s="11">
        <f t="shared" si="40"/>
        <v>1.7792749486548572E-2</v>
      </c>
      <c r="Q75" s="11">
        <f t="shared" si="41"/>
        <v>2.3825319775180598E-2</v>
      </c>
      <c r="R75" s="11">
        <f t="shared" si="42"/>
        <v>2.185606882419357E-2</v>
      </c>
      <c r="S75" s="56"/>
      <c r="T75" s="170">
        <f t="shared" si="43"/>
        <v>0.14936603358285216</v>
      </c>
      <c r="U75" s="170">
        <f t="shared" si="44"/>
        <v>0.16210190914126488</v>
      </c>
      <c r="V75" s="170">
        <f t="shared" si="45"/>
        <v>0.20659415353105171</v>
      </c>
      <c r="W75" s="170">
        <f t="shared" si="46"/>
        <v>0.19246575787559084</v>
      </c>
      <c r="X75" s="29"/>
      <c r="Y75" s="11">
        <f t="shared" si="35"/>
        <v>-0.66799029279560196</v>
      </c>
      <c r="Z75" s="11">
        <f t="shared" si="47"/>
        <v>0.42034620103087733</v>
      </c>
      <c r="AA75" s="5"/>
      <c r="AB75" s="11">
        <f t="shared" si="48"/>
        <v>0.1085169360676521</v>
      </c>
      <c r="AC75" s="7">
        <f t="shared" si="49"/>
        <v>0.6963895688191315</v>
      </c>
      <c r="AD75" s="11">
        <f t="shared" si="50"/>
        <v>0.12680055528605264</v>
      </c>
      <c r="AE75" s="11">
        <f t="shared" si="51"/>
        <v>0.11956474313062281</v>
      </c>
      <c r="AF75" s="11">
        <f t="shared" si="52"/>
        <v>0.1085169360676521</v>
      </c>
      <c r="AG75" s="11">
        <f t="shared" si="53"/>
        <v>9.6571291755989441E-2</v>
      </c>
      <c r="AH75" s="170"/>
      <c r="AI75" s="11">
        <f t="shared" si="54"/>
        <v>0.73607512589233737</v>
      </c>
      <c r="AJ75" s="11">
        <f t="shared" si="55"/>
        <v>0.62683455158401036</v>
      </c>
      <c r="AK75" s="11">
        <f t="shared" si="56"/>
        <v>0.42034620103087733</v>
      </c>
      <c r="AL75" s="11">
        <f t="shared" si="57"/>
        <v>0.40709955370857703</v>
      </c>
      <c r="AM75" s="56"/>
      <c r="AN75" s="11">
        <f t="shared" si="58"/>
        <v>0.12925021373954934</v>
      </c>
      <c r="AO75" s="11">
        <f t="shared" si="59"/>
        <v>0.12126901664537605</v>
      </c>
      <c r="AP75" s="11">
        <f t="shared" si="60"/>
        <v>0.10945352618518436</v>
      </c>
      <c r="AQ75" s="11">
        <f t="shared" si="61"/>
        <v>9.7027122873713401E-2</v>
      </c>
      <c r="AR75" s="3"/>
      <c r="AS75" s="11">
        <f t="shared" si="62"/>
        <v>1.3768610226713975</v>
      </c>
      <c r="AT75" s="11">
        <f t="shared" si="63"/>
        <v>1.2143668404502639</v>
      </c>
      <c r="AU75" s="11">
        <f t="shared" si="64"/>
        <v>0.93203654215402354</v>
      </c>
      <c r="AV75" s="11">
        <f t="shared" si="65"/>
        <v>0.86478851766098419</v>
      </c>
      <c r="AW75" s="75"/>
      <c r="AX75" s="8">
        <f t="shared" si="66"/>
        <v>0.86478851766098419</v>
      </c>
      <c r="AY75" s="24">
        <f t="shared" si="67"/>
        <v>0.46254083146465719</v>
      </c>
      <c r="AZ75" s="8">
        <f t="shared" si="68"/>
        <v>2.4643975506704607E-2</v>
      </c>
      <c r="BA75" s="16">
        <f t="shared" si="69"/>
        <v>0.52394742704388486</v>
      </c>
      <c r="BB75" s="8">
        <f t="shared" si="70"/>
        <v>2.2191049411907562</v>
      </c>
      <c r="BC75" s="8">
        <f t="shared" ref="BC75:BC133" si="72">0.27</f>
        <v>0.27</v>
      </c>
      <c r="BD75" s="18">
        <f t="shared" si="71"/>
        <v>1.2959493433104921</v>
      </c>
      <c r="BE75" s="17">
        <v>0.60960000000000003</v>
      </c>
    </row>
    <row r="76" spans="1:192">
      <c r="A76" s="3" t="s">
        <v>61</v>
      </c>
      <c r="B76" s="19">
        <v>64.718365879999993</v>
      </c>
      <c r="C76" s="19">
        <f t="shared" si="38"/>
        <v>25.281634120000007</v>
      </c>
      <c r="D76" s="118" t="s">
        <v>45</v>
      </c>
      <c r="E76" s="19">
        <v>40.134985899999997</v>
      </c>
      <c r="F76" s="19">
        <v>-105.796954</v>
      </c>
      <c r="G76" s="51">
        <v>42557</v>
      </c>
      <c r="H76" s="144"/>
      <c r="I76" s="19">
        <v>1.0383713011383E-2</v>
      </c>
      <c r="J76" s="19">
        <v>1.12005716768533E-2</v>
      </c>
      <c r="K76" s="19">
        <v>1.45090674675461E-2</v>
      </c>
      <c r="L76" s="19">
        <v>1.44688366957508E-2</v>
      </c>
      <c r="M76" s="7"/>
      <c r="O76" s="11">
        <f t="shared" si="39"/>
        <v>1.9313063065704742E-2</v>
      </c>
      <c r="P76" s="11">
        <f t="shared" si="40"/>
        <v>2.0778701920188335E-2</v>
      </c>
      <c r="Q76" s="11">
        <f t="shared" si="41"/>
        <v>2.6638495994234207E-2</v>
      </c>
      <c r="R76" s="11">
        <f t="shared" si="42"/>
        <v>2.6567968793595804E-2</v>
      </c>
      <c r="T76" s="170">
        <f t="shared" si="43"/>
        <v>0.1736657827297502</v>
      </c>
      <c r="U76" s="170">
        <f t="shared" si="44"/>
        <v>0.18458051509569218</v>
      </c>
      <c r="V76" s="170">
        <f t="shared" si="45"/>
        <v>0.22618487480751648</v>
      </c>
      <c r="W76" s="170">
        <f t="shared" si="46"/>
        <v>0.22570176490119198</v>
      </c>
      <c r="X76" s="5"/>
      <c r="Y76" s="11">
        <f t="shared" si="35"/>
        <v>-0.69028432543003526</v>
      </c>
      <c r="Z76" s="11">
        <f t="shared" si="47"/>
        <v>0.43410138616402938</v>
      </c>
      <c r="AA76" s="5"/>
      <c r="AB76" s="11">
        <f t="shared" si="48"/>
        <v>0.12595052346642191</v>
      </c>
      <c r="AC76" s="7">
        <f t="shared" si="49"/>
        <v>0.75022497855949544</v>
      </c>
      <c r="AD76" s="11">
        <f t="shared" si="50"/>
        <v>0.14895371953114547</v>
      </c>
      <c r="AE76" s="11">
        <f t="shared" si="51"/>
        <v>0.13981720768507169</v>
      </c>
      <c r="AF76" s="11">
        <f t="shared" si="52"/>
        <v>0.12595052346642191</v>
      </c>
      <c r="AG76" s="11">
        <f t="shared" si="53"/>
        <v>0.11107976757059021</v>
      </c>
      <c r="AH76" s="170"/>
      <c r="AI76" s="11">
        <f t="shared" si="54"/>
        <v>0.72040553914814931</v>
      </c>
      <c r="AJ76" s="11">
        <f t="shared" si="55"/>
        <v>0.62519802397901736</v>
      </c>
      <c r="AK76" s="11">
        <f t="shared" si="56"/>
        <v>0.43410138616402943</v>
      </c>
      <c r="AL76" s="11">
        <f t="shared" si="57"/>
        <v>0.38263687150544956</v>
      </c>
      <c r="AM76" s="56"/>
      <c r="AN76" s="11">
        <f t="shared" si="58"/>
        <v>0.15140337798464218</v>
      </c>
      <c r="AO76" s="11">
        <f t="shared" si="59"/>
        <v>0.14152148119982494</v>
      </c>
      <c r="AP76" s="11">
        <f t="shared" si="60"/>
        <v>0.12688711358395416</v>
      </c>
      <c r="AQ76" s="11">
        <f t="shared" si="61"/>
        <v>0.11153559868831417</v>
      </c>
      <c r="AR76" s="3"/>
      <c r="AS76" s="11">
        <f t="shared" si="62"/>
        <v>1.4535441137628231</v>
      </c>
      <c r="AT76" s="11">
        <f t="shared" si="63"/>
        <v>1.2987569182876699</v>
      </c>
      <c r="AU76" s="11">
        <f t="shared" si="64"/>
        <v>1.0216653199471628</v>
      </c>
      <c r="AV76" s="11">
        <f t="shared" si="65"/>
        <v>0.89796170700154399</v>
      </c>
      <c r="AW76" s="75"/>
      <c r="AX76" s="8">
        <f t="shared" si="66"/>
        <v>0.89796170700154399</v>
      </c>
      <c r="AY76" s="24">
        <f t="shared" si="67"/>
        <v>0.44545329369965242</v>
      </c>
      <c r="AZ76" s="8">
        <f t="shared" si="68"/>
        <v>2.7691838376621793E-2</v>
      </c>
      <c r="BA76" s="16">
        <f t="shared" si="69"/>
        <v>0.52394742704388497</v>
      </c>
      <c r="BB76" s="8">
        <f t="shared" si="70"/>
        <v>2.1483078175809807</v>
      </c>
      <c r="BC76" s="8">
        <f t="shared" si="72"/>
        <v>0.27</v>
      </c>
      <c r="BD76" s="18">
        <f t="shared" si="71"/>
        <v>1.2364058457518541</v>
      </c>
      <c r="BE76" s="17">
        <v>1.31064</v>
      </c>
    </row>
    <row r="77" spans="1:192">
      <c r="A77" s="3" t="s">
        <v>129</v>
      </c>
      <c r="B77" s="19">
        <v>61.800594619999998</v>
      </c>
      <c r="C77" s="19">
        <f t="shared" si="38"/>
        <v>28.199405380000002</v>
      </c>
      <c r="D77" s="118" t="s">
        <v>87</v>
      </c>
      <c r="E77" s="19">
        <v>42.435721999999998</v>
      </c>
      <c r="F77" s="19">
        <v>-122.028194</v>
      </c>
      <c r="G77" s="50">
        <v>42205</v>
      </c>
      <c r="H77" s="144"/>
      <c r="I77" s="8">
        <v>4.3435459903818571E-3</v>
      </c>
      <c r="J77" s="8">
        <v>5.9969890184748019E-3</v>
      </c>
      <c r="K77" s="8">
        <v>1.4682635460709536E-2</v>
      </c>
      <c r="L77" s="8">
        <v>7.7055671194676493E-3</v>
      </c>
      <c r="M77" s="6"/>
      <c r="N77" s="3"/>
      <c r="O77" s="11">
        <f t="shared" si="39"/>
        <v>8.2360211122459673E-3</v>
      </c>
      <c r="P77" s="11">
        <f t="shared" si="40"/>
        <v>1.131091458939658E-2</v>
      </c>
      <c r="Q77" s="11">
        <f t="shared" si="41"/>
        <v>2.6942569217274677E-2</v>
      </c>
      <c r="R77" s="11">
        <f t="shared" si="42"/>
        <v>1.4454276618776501E-2</v>
      </c>
      <c r="S77" s="56"/>
      <c r="T77" s="170">
        <f t="shared" si="43"/>
        <v>8.2513528620821952E-2</v>
      </c>
      <c r="U77" s="170">
        <f t="shared" si="44"/>
        <v>0.10960166457699083</v>
      </c>
      <c r="V77" s="170">
        <f t="shared" si="45"/>
        <v>0.22826321199457622</v>
      </c>
      <c r="W77" s="170">
        <f t="shared" si="46"/>
        <v>0.13575926619174655</v>
      </c>
      <c r="X77" s="29"/>
      <c r="Y77" s="11">
        <f t="shared" ref="Y77:Y140" si="73">LOG((O77+P77)/(Q77+(5*(R77/P77)*R77)))</f>
        <v>-0.78555646542147062</v>
      </c>
      <c r="Z77" s="11">
        <f t="shared" si="47"/>
        <v>0.49376091050182719</v>
      </c>
      <c r="AA77" s="5"/>
      <c r="AB77" s="11">
        <f t="shared" si="48"/>
        <v>0.14510731130099316</v>
      </c>
      <c r="AC77" s="7">
        <f t="shared" si="49"/>
        <v>0.17724425140385991</v>
      </c>
      <c r="AD77" s="11">
        <f t="shared" si="50"/>
        <v>0.15097352046288429</v>
      </c>
      <c r="AE77" s="11">
        <f t="shared" si="51"/>
        <v>0.1487325301001155</v>
      </c>
      <c r="AF77" s="11">
        <f t="shared" si="52"/>
        <v>0.14510731130099316</v>
      </c>
      <c r="AG77" s="11">
        <f t="shared" si="53"/>
        <v>0.14086336169904815</v>
      </c>
      <c r="AH77" s="170"/>
      <c r="AI77" s="11">
        <f t="shared" si="54"/>
        <v>1.7059468114449969</v>
      </c>
      <c r="AJ77" s="11">
        <f t="shared" si="55"/>
        <v>1.2221409231512501</v>
      </c>
      <c r="AK77" s="11">
        <f t="shared" si="56"/>
        <v>0.49376091050182719</v>
      </c>
      <c r="AL77" s="11">
        <f t="shared" si="57"/>
        <v>0.8996351138835359</v>
      </c>
      <c r="AM77" s="56"/>
      <c r="AN77" s="11">
        <f t="shared" si="58"/>
        <v>0.15342317891638099</v>
      </c>
      <c r="AO77" s="11">
        <f t="shared" si="59"/>
        <v>0.15043680361486875</v>
      </c>
      <c r="AP77" s="11">
        <f t="shared" si="60"/>
        <v>0.14604390141852541</v>
      </c>
      <c r="AQ77" s="11">
        <f t="shared" si="61"/>
        <v>0.1413191928167721</v>
      </c>
      <c r="AR77" s="3"/>
      <c r="AS77" s="11">
        <f t="shared" si="62"/>
        <v>2.5972975592916323</v>
      </c>
      <c r="AT77" s="11">
        <f t="shared" si="63"/>
        <v>2.0037124086154869</v>
      </c>
      <c r="AU77" s="11">
        <f t="shared" si="64"/>
        <v>1.1709167456407341</v>
      </c>
      <c r="AV77" s="11">
        <f t="shared" si="65"/>
        <v>1.6061172531929595</v>
      </c>
      <c r="AW77" s="75"/>
      <c r="AX77" s="8">
        <f t="shared" si="66"/>
        <v>1.1709167456407341</v>
      </c>
      <c r="AY77" s="24">
        <f t="shared" si="67"/>
        <v>0.34161267356469233</v>
      </c>
      <c r="AZ77" s="8">
        <f t="shared" si="68"/>
        <v>2.8023108241124629E-2</v>
      </c>
      <c r="BA77" s="16">
        <f t="shared" si="69"/>
        <v>0.52394742704388486</v>
      </c>
      <c r="BB77" s="8">
        <f t="shared" si="70"/>
        <v>2.3735891422352826</v>
      </c>
      <c r="BC77" s="8">
        <f t="shared" si="72"/>
        <v>0.27</v>
      </c>
      <c r="BD77" s="18">
        <f t="shared" si="71"/>
        <v>0.98248320280739432</v>
      </c>
      <c r="BE77" s="17">
        <v>1.4</v>
      </c>
    </row>
    <row r="78" spans="1:192">
      <c r="A78" s="3" t="s">
        <v>129</v>
      </c>
      <c r="B78" s="19">
        <v>61.800594619999998</v>
      </c>
      <c r="C78" s="19">
        <f t="shared" si="38"/>
        <v>28.199405380000002</v>
      </c>
      <c r="D78" s="118" t="s">
        <v>88</v>
      </c>
      <c r="E78" s="19">
        <v>42.523583000000002</v>
      </c>
      <c r="F78" s="19">
        <v>-121.984278</v>
      </c>
      <c r="G78" s="50">
        <v>42205</v>
      </c>
      <c r="H78" s="144"/>
      <c r="I78" s="8">
        <v>5.6190160599901388E-3</v>
      </c>
      <c r="J78" s="8">
        <v>6.8027478506391776E-3</v>
      </c>
      <c r="K78" s="8">
        <v>1.3176631167616974E-2</v>
      </c>
      <c r="L78" s="8">
        <v>9.1273499611211773E-3</v>
      </c>
      <c r="M78" s="6"/>
      <c r="N78" s="3"/>
      <c r="O78" s="11">
        <f t="shared" si="39"/>
        <v>1.0610879738020359E-2</v>
      </c>
      <c r="P78" s="11">
        <f t="shared" si="40"/>
        <v>1.2797592122539878E-2</v>
      </c>
      <c r="Q78" s="11">
        <f t="shared" si="41"/>
        <v>2.4293186828802747E-2</v>
      </c>
      <c r="R78" s="11">
        <f t="shared" si="42"/>
        <v>1.704401273810937E-2</v>
      </c>
      <c r="S78" s="56"/>
      <c r="T78" s="170">
        <f t="shared" si="43"/>
        <v>0.10357452042347709</v>
      </c>
      <c r="U78" s="170">
        <f t="shared" si="44"/>
        <v>0.12215074401725029</v>
      </c>
      <c r="V78" s="170">
        <f t="shared" si="45"/>
        <v>0.20989919407446078</v>
      </c>
      <c r="W78" s="170">
        <f t="shared" si="46"/>
        <v>0.15631128891448121</v>
      </c>
      <c r="X78" s="29"/>
      <c r="Y78" s="11">
        <f t="shared" si="73"/>
        <v>-0.76984609709823226</v>
      </c>
      <c r="Z78" s="11">
        <f t="shared" si="47"/>
        <v>0.48387829549337996</v>
      </c>
      <c r="AA78" s="5"/>
      <c r="AB78" s="11">
        <f t="shared" si="48"/>
        <v>0.12761113884625266</v>
      </c>
      <c r="AC78" s="7">
        <f t="shared" si="49"/>
        <v>0.38010234143538368</v>
      </c>
      <c r="AD78" s="11">
        <f t="shared" si="50"/>
        <v>0.13893088975847134</v>
      </c>
      <c r="AE78" s="11">
        <f t="shared" si="51"/>
        <v>0.13454594346195095</v>
      </c>
      <c r="AF78" s="11">
        <f t="shared" si="52"/>
        <v>0.12761113884625266</v>
      </c>
      <c r="AG78" s="11">
        <f t="shared" si="53"/>
        <v>0.11974107633369228</v>
      </c>
      <c r="AH78" s="170"/>
      <c r="AI78" s="11">
        <f t="shared" si="54"/>
        <v>1.2236322718707744</v>
      </c>
      <c r="AJ78" s="11">
        <f t="shared" si="55"/>
        <v>0.97917661134832645</v>
      </c>
      <c r="AK78" s="11">
        <f t="shared" si="56"/>
        <v>0.48387829549337996</v>
      </c>
      <c r="AL78" s="11">
        <f t="shared" si="57"/>
        <v>0.64876167696136189</v>
      </c>
      <c r="AM78" s="56"/>
      <c r="AN78" s="11">
        <f t="shared" si="58"/>
        <v>0.14138054821196805</v>
      </c>
      <c r="AO78" s="11">
        <f t="shared" si="59"/>
        <v>0.1362502169767042</v>
      </c>
      <c r="AP78" s="11">
        <f t="shared" si="60"/>
        <v>0.12854772896378491</v>
      </c>
      <c r="AQ78" s="11">
        <f t="shared" si="61"/>
        <v>0.12019690745141624</v>
      </c>
      <c r="AR78" s="3"/>
      <c r="AS78" s="11">
        <f t="shared" si="62"/>
        <v>1.9956759319758488</v>
      </c>
      <c r="AT78" s="11">
        <f t="shared" si="63"/>
        <v>1.6719499622319391</v>
      </c>
      <c r="AU78" s="11">
        <f t="shared" si="64"/>
        <v>1.0853796314847528</v>
      </c>
      <c r="AV78" s="11">
        <f t="shared" si="65"/>
        <v>1.2357615161096271</v>
      </c>
      <c r="AW78" s="75"/>
      <c r="AX78" s="8">
        <f t="shared" si="66"/>
        <v>1.0853796314847528</v>
      </c>
      <c r="AY78" s="24">
        <f t="shared" si="67"/>
        <v>0.36853464759866289</v>
      </c>
      <c r="AZ78" s="8">
        <f t="shared" si="68"/>
        <v>2.5148765863704341E-2</v>
      </c>
      <c r="BA78" s="16">
        <f t="shared" si="69"/>
        <v>0.52394742704388497</v>
      </c>
      <c r="BB78" s="8">
        <f t="shared" si="70"/>
        <v>2.3524640372547005</v>
      </c>
      <c r="BC78" s="8">
        <f t="shared" si="72"/>
        <v>0.27</v>
      </c>
      <c r="BD78" s="18">
        <f t="shared" si="71"/>
        <v>1.0544491027005516</v>
      </c>
      <c r="BE78" s="17">
        <v>1.2</v>
      </c>
    </row>
    <row r="79" spans="1:192">
      <c r="A79" s="3" t="s">
        <v>129</v>
      </c>
      <c r="B79" s="19">
        <v>61.800594619999998</v>
      </c>
      <c r="C79" s="19">
        <f t="shared" si="38"/>
        <v>28.199405380000002</v>
      </c>
      <c r="D79" s="118" t="s">
        <v>89</v>
      </c>
      <c r="E79" s="19">
        <v>42.441361000000001</v>
      </c>
      <c r="F79" s="19">
        <v>-121.998833</v>
      </c>
      <c r="G79" s="50">
        <v>42205</v>
      </c>
      <c r="H79" s="144"/>
      <c r="I79" s="8">
        <v>5.2017996238938186E-3</v>
      </c>
      <c r="J79" s="8">
        <v>6.9334444198852208E-3</v>
      </c>
      <c r="K79" s="8">
        <v>1.6282545599366257E-2</v>
      </c>
      <c r="L79" s="8">
        <v>9.4195242112624315E-3</v>
      </c>
      <c r="M79" s="6"/>
      <c r="N79" s="3"/>
      <c r="O79" s="11">
        <f t="shared" si="39"/>
        <v>9.8361877532871199E-3</v>
      </c>
      <c r="P79" s="11">
        <f t="shared" si="40"/>
        <v>1.303801391101746E-2</v>
      </c>
      <c r="Q79" s="11">
        <f t="shared" si="41"/>
        <v>2.9730017276919051E-2</v>
      </c>
      <c r="R79" s="11">
        <f t="shared" si="42"/>
        <v>1.7573306714509022E-2</v>
      </c>
      <c r="S79" s="56"/>
      <c r="T79" s="170">
        <f t="shared" si="43"/>
        <v>9.6811501642490305E-2</v>
      </c>
      <c r="U79" s="170">
        <f t="shared" si="44"/>
        <v>0.12414946986192954</v>
      </c>
      <c r="V79" s="170">
        <f t="shared" si="45"/>
        <v>0.24698275860998919</v>
      </c>
      <c r="W79" s="170">
        <f t="shared" si="46"/>
        <v>0.1604114714356466</v>
      </c>
      <c r="X79" s="29"/>
      <c r="Y79" s="11">
        <f t="shared" si="73"/>
        <v>-0.81138812225666113</v>
      </c>
      <c r="Z79" s="11">
        <f t="shared" si="47"/>
        <v>0.50999100019210464</v>
      </c>
      <c r="AA79" s="5"/>
      <c r="AB79" s="11">
        <f t="shared" si="48"/>
        <v>0.16633578715394048</v>
      </c>
      <c r="AC79" s="7">
        <f t="shared" si="49"/>
        <v>0.21805869981393466</v>
      </c>
      <c r="AD79" s="11">
        <f t="shared" si="50"/>
        <v>0.17464675240843694</v>
      </c>
      <c r="AE79" s="11">
        <f t="shared" si="51"/>
        <v>0.17146288281929131</v>
      </c>
      <c r="AF79" s="11">
        <f t="shared" si="52"/>
        <v>0.16633578715394048</v>
      </c>
      <c r="AG79" s="11">
        <f t="shared" si="53"/>
        <v>0.16037104300733185</v>
      </c>
      <c r="AH79" s="170"/>
      <c r="AI79" s="11">
        <f t="shared" si="54"/>
        <v>1.6521946119746187</v>
      </c>
      <c r="AJ79" s="11">
        <f t="shared" si="55"/>
        <v>1.2216608403269891</v>
      </c>
      <c r="AK79" s="11">
        <f t="shared" si="56"/>
        <v>0.50999100019210464</v>
      </c>
      <c r="AL79" s="11">
        <f t="shared" si="57"/>
        <v>0.84176273300024163</v>
      </c>
      <c r="AM79" s="56"/>
      <c r="AN79" s="11">
        <f t="shared" si="58"/>
        <v>0.17709641086193365</v>
      </c>
      <c r="AO79" s="11">
        <f t="shared" si="59"/>
        <v>0.17316715633404456</v>
      </c>
      <c r="AP79" s="11">
        <f t="shared" si="60"/>
        <v>0.16727237727147273</v>
      </c>
      <c r="AQ79" s="11">
        <f t="shared" si="61"/>
        <v>0.16082687412505581</v>
      </c>
      <c r="AR79" s="3"/>
      <c r="AS79" s="11">
        <f t="shared" si="62"/>
        <v>2.6368144240069662</v>
      </c>
      <c r="AT79" s="11">
        <f t="shared" si="63"/>
        <v>2.1000075012731978</v>
      </c>
      <c r="AU79" s="11">
        <f t="shared" si="64"/>
        <v>1.2795345584604663</v>
      </c>
      <c r="AV79" s="11">
        <f t="shared" si="65"/>
        <v>1.6245720993392232</v>
      </c>
      <c r="AW79" s="75"/>
      <c r="AX79" s="8">
        <f t="shared" si="66"/>
        <v>1.2795345584604663</v>
      </c>
      <c r="AY79" s="24">
        <f t="shared" si="67"/>
        <v>0.312613674523398</v>
      </c>
      <c r="AZ79" s="8">
        <f t="shared" si="68"/>
        <v>3.1076678229402695E-2</v>
      </c>
      <c r="BA79" s="16">
        <f t="shared" si="69"/>
        <v>0.52394742704388497</v>
      </c>
      <c r="BB79" s="8">
        <f t="shared" si="70"/>
        <v>2.3953062211286356</v>
      </c>
      <c r="BC79" s="8">
        <f t="shared" si="72"/>
        <v>0.27</v>
      </c>
      <c r="BD79" s="18">
        <f t="shared" si="71"/>
        <v>0.90389400027225242</v>
      </c>
      <c r="BE79" s="17">
        <v>1.3</v>
      </c>
    </row>
    <row r="80" spans="1:192">
      <c r="A80" s="3" t="s">
        <v>129</v>
      </c>
      <c r="B80" s="19">
        <v>61.800594619999998</v>
      </c>
      <c r="C80" s="19">
        <f t="shared" si="38"/>
        <v>28.199405380000002</v>
      </c>
      <c r="D80" s="128" t="s">
        <v>140</v>
      </c>
      <c r="E80" s="19">
        <v>42.326889999999999</v>
      </c>
      <c r="F80" s="19">
        <v>-121.919922</v>
      </c>
      <c r="G80" s="79">
        <v>42205</v>
      </c>
      <c r="H80" s="146"/>
      <c r="I80" s="8">
        <v>7.2984920125430052E-4</v>
      </c>
      <c r="J80" s="8">
        <v>2.5757202259067049E-3</v>
      </c>
      <c r="K80" s="8">
        <v>1.422503802573967E-2</v>
      </c>
      <c r="L80" s="8">
        <v>6.2023360534742738E-3</v>
      </c>
      <c r="M80" s="6"/>
      <c r="N80" s="3"/>
      <c r="O80" s="11">
        <f t="shared" si="39"/>
        <v>1.4002151791790709E-3</v>
      </c>
      <c r="P80" s="11">
        <f t="shared" si="40"/>
        <v>4.9119464732903882E-3</v>
      </c>
      <c r="Q80" s="11">
        <f t="shared" si="41"/>
        <v>2.6140194394232236E-2</v>
      </c>
      <c r="R80" s="11">
        <f t="shared" si="42"/>
        <v>1.1690522160459021E-2</v>
      </c>
      <c r="S80" s="56"/>
      <c r="T80" s="170">
        <f t="shared" si="43"/>
        <v>1.5317186094388868E-2</v>
      </c>
      <c r="U80" s="170">
        <f t="shared" si="44"/>
        <v>5.1218244688971681E-2</v>
      </c>
      <c r="V80" s="170">
        <f t="shared" si="45"/>
        <v>0.22276290786676267</v>
      </c>
      <c r="W80" s="170">
        <f t="shared" si="46"/>
        <v>0.11283773986764506</v>
      </c>
      <c r="X80" s="29"/>
      <c r="Y80" s="11">
        <f t="shared" si="73"/>
        <v>-1.4179856251536298</v>
      </c>
      <c r="Z80" s="11">
        <f t="shared" si="47"/>
        <v>0.76422480496075795</v>
      </c>
      <c r="AA80" s="5"/>
      <c r="AB80" s="11">
        <f t="shared" si="48"/>
        <v>0.21809688311740771</v>
      </c>
      <c r="AC80" s="7">
        <f t="shared" si="49"/>
        <v>-0.28704295694476922</v>
      </c>
      <c r="AD80" s="11">
        <f t="shared" si="50"/>
        <v>0.20453887106679064</v>
      </c>
      <c r="AE80" s="11">
        <f t="shared" si="51"/>
        <v>0.20955308518732704</v>
      </c>
      <c r="AF80" s="11">
        <f t="shared" si="52"/>
        <v>0.21809688311740771</v>
      </c>
      <c r="AG80" s="11">
        <f t="shared" si="53"/>
        <v>0.22883715191812135</v>
      </c>
      <c r="AH80" s="170"/>
      <c r="AI80" s="11">
        <f t="shared" si="54"/>
        <v>13.306494184913356</v>
      </c>
      <c r="AJ80" s="11">
        <f t="shared" si="55"/>
        <v>3.9133931439647602</v>
      </c>
      <c r="AK80" s="11">
        <f t="shared" si="56"/>
        <v>0.76422480496075795</v>
      </c>
      <c r="AL80" s="11">
        <f t="shared" si="57"/>
        <v>1.8027663554868725</v>
      </c>
      <c r="AM80" s="56"/>
      <c r="AN80" s="11">
        <f t="shared" si="58"/>
        <v>0.20698852952028735</v>
      </c>
      <c r="AO80" s="11">
        <f t="shared" si="59"/>
        <v>0.21125735870208029</v>
      </c>
      <c r="AP80" s="11">
        <f t="shared" si="60"/>
        <v>0.21903347323493996</v>
      </c>
      <c r="AQ80" s="11">
        <f t="shared" si="61"/>
        <v>0.2292929830358453</v>
      </c>
      <c r="AR80" s="3"/>
      <c r="AS80" s="11">
        <f t="shared" si="62"/>
        <v>16.061676019776552</v>
      </c>
      <c r="AT80" s="11">
        <f t="shared" si="63"/>
        <v>5.2681551048563557</v>
      </c>
      <c r="AU80" s="11">
        <f t="shared" si="64"/>
        <v>1.7853161027749076</v>
      </c>
      <c r="AV80" s="11">
        <f t="shared" si="65"/>
        <v>2.9894395618915111</v>
      </c>
      <c r="AW80" s="75"/>
      <c r="AX80" s="8">
        <f t="shared" si="66"/>
        <v>1.7853161027749076</v>
      </c>
      <c r="AY80" s="24">
        <f t="shared" si="67"/>
        <v>0.22404995920794199</v>
      </c>
      <c r="AZ80" s="8">
        <f t="shared" si="68"/>
        <v>2.7149743068684267E-2</v>
      </c>
      <c r="BA80" s="16">
        <f t="shared" si="69"/>
        <v>0.52394742704388486</v>
      </c>
      <c r="BB80" s="8">
        <f t="shared" si="70"/>
        <v>2.3701884704975598</v>
      </c>
      <c r="BC80" s="8">
        <f t="shared" si="72"/>
        <v>0.27</v>
      </c>
      <c r="BD80" s="18">
        <f t="shared" si="71"/>
        <v>0.64364863490247348</v>
      </c>
      <c r="BE80" s="17">
        <v>3.6576</v>
      </c>
    </row>
    <row r="81" spans="1:57">
      <c r="A81" s="3" t="s">
        <v>129</v>
      </c>
      <c r="B81" s="19">
        <v>61.800594619999998</v>
      </c>
      <c r="C81" s="19">
        <f t="shared" si="38"/>
        <v>28.199405380000002</v>
      </c>
      <c r="D81" s="128" t="s">
        <v>141</v>
      </c>
      <c r="E81" s="19">
        <v>42.407249999999998</v>
      </c>
      <c r="F81" s="19">
        <v>-121.963083</v>
      </c>
      <c r="G81" s="79">
        <v>42205</v>
      </c>
      <c r="H81" s="146"/>
      <c r="I81" s="8">
        <v>1.2802919194589953E-3</v>
      </c>
      <c r="J81" s="8">
        <v>3.8045412544630711E-3</v>
      </c>
      <c r="K81" s="8">
        <v>1.6456885239175725E-2</v>
      </c>
      <c r="L81" s="8">
        <v>8.6611648914104618E-3</v>
      </c>
      <c r="M81" s="6"/>
      <c r="N81" s="3"/>
      <c r="O81" s="11">
        <f t="shared" si="39"/>
        <v>2.4518375082396762E-3</v>
      </c>
      <c r="P81" s="11">
        <f t="shared" si="40"/>
        <v>7.2265423101437708E-3</v>
      </c>
      <c r="Q81" s="11">
        <f t="shared" si="41"/>
        <v>3.0032089123169497E-2</v>
      </c>
      <c r="R81" s="11">
        <f t="shared" si="42"/>
        <v>1.6197449918557649E-2</v>
      </c>
      <c r="S81" s="56"/>
      <c r="T81" s="170">
        <f t="shared" si="43"/>
        <v>2.6419952741682518E-2</v>
      </c>
      <c r="U81" s="170">
        <f t="shared" si="44"/>
        <v>7.324974026792197E-2</v>
      </c>
      <c r="V81" s="170">
        <f t="shared" si="45"/>
        <v>0.2489766988817248</v>
      </c>
      <c r="W81" s="170">
        <f t="shared" si="46"/>
        <v>0.14968454708456624</v>
      </c>
      <c r="X81" s="29"/>
      <c r="Y81" s="11">
        <f t="shared" si="73"/>
        <v>-1.3396217471579501</v>
      </c>
      <c r="Z81" s="11">
        <f t="shared" si="47"/>
        <v>0.75504417376335708</v>
      </c>
      <c r="AA81" s="5"/>
      <c r="AB81" s="11">
        <f t="shared" si="48"/>
        <v>0.24937309483307443</v>
      </c>
      <c r="AC81" s="7">
        <f t="shared" si="49"/>
        <v>-0.22997908243985643</v>
      </c>
      <c r="AD81" s="11">
        <f t="shared" si="50"/>
        <v>0.23687391469566016</v>
      </c>
      <c r="AE81" s="11">
        <f t="shared" si="51"/>
        <v>0.24151518000536956</v>
      </c>
      <c r="AF81" s="11">
        <f t="shared" si="52"/>
        <v>0.24937309483307443</v>
      </c>
      <c r="AG81" s="11">
        <f t="shared" si="53"/>
        <v>0.25916498613994543</v>
      </c>
      <c r="AH81" s="170"/>
      <c r="AI81" s="11">
        <f t="shared" si="54"/>
        <v>8.8191170489484847</v>
      </c>
      <c r="AJ81" s="11">
        <f t="shared" si="55"/>
        <v>3.0771944159422255</v>
      </c>
      <c r="AK81" s="11">
        <f t="shared" si="56"/>
        <v>0.7550441737633572</v>
      </c>
      <c r="AL81" s="11">
        <f t="shared" si="57"/>
        <v>1.4748322195744707</v>
      </c>
      <c r="AM81" s="56"/>
      <c r="AN81" s="11">
        <f t="shared" si="58"/>
        <v>0.23932357314915687</v>
      </c>
      <c r="AO81" s="11">
        <f t="shared" si="59"/>
        <v>0.24321945352012281</v>
      </c>
      <c r="AP81" s="11">
        <f t="shared" si="60"/>
        <v>0.25030968495060668</v>
      </c>
      <c r="AQ81" s="11">
        <f t="shared" si="61"/>
        <v>0.25962081725766939</v>
      </c>
      <c r="AR81" s="3"/>
      <c r="AS81" s="11">
        <f t="shared" si="62"/>
        <v>11.079339334920579</v>
      </c>
      <c r="AT81" s="11">
        <f t="shared" si="63"/>
        <v>4.470522691367492</v>
      </c>
      <c r="AU81" s="11">
        <f t="shared" si="64"/>
        <v>1.9082676027409577</v>
      </c>
      <c r="AV81" s="11">
        <f t="shared" si="65"/>
        <v>2.7524289524361887</v>
      </c>
      <c r="AW81" s="75"/>
      <c r="AX81" s="8">
        <f t="shared" si="66"/>
        <v>1.9082676027409577</v>
      </c>
      <c r="AY81" s="24">
        <f t="shared" si="67"/>
        <v>0.2096142068468051</v>
      </c>
      <c r="AZ81" s="8">
        <f t="shared" si="68"/>
        <v>3.1409420849770345E-2</v>
      </c>
      <c r="BA81" s="16">
        <f t="shared" si="69"/>
        <v>0.52394742704388486</v>
      </c>
      <c r="BB81" s="8">
        <f t="shared" si="70"/>
        <v>2.400152016763919</v>
      </c>
      <c r="BC81" s="8">
        <f t="shared" si="72"/>
        <v>0.27</v>
      </c>
      <c r="BD81" s="18">
        <f t="shared" si="71"/>
        <v>0.60664812288030334</v>
      </c>
      <c r="BE81" s="17">
        <v>2.8193999999999999</v>
      </c>
    </row>
    <row r="82" spans="1:57">
      <c r="A82" s="3" t="s">
        <v>129</v>
      </c>
      <c r="B82" s="19">
        <v>61.800594619999998</v>
      </c>
      <c r="C82" s="19">
        <f t="shared" si="38"/>
        <v>28.199405380000002</v>
      </c>
      <c r="D82" s="128" t="s">
        <v>142</v>
      </c>
      <c r="E82" s="19">
        <v>42.560555999999998</v>
      </c>
      <c r="F82" s="19">
        <v>-121.947444</v>
      </c>
      <c r="G82" s="79">
        <v>42205</v>
      </c>
      <c r="H82" s="146"/>
      <c r="I82" s="8">
        <v>4.1265785244833873E-4</v>
      </c>
      <c r="J82" s="8">
        <v>1.9612149539780057E-3</v>
      </c>
      <c r="K82" s="8">
        <v>5.8852568205863681E-3</v>
      </c>
      <c r="L82" s="8">
        <v>3.7893246671457889E-3</v>
      </c>
      <c r="M82" s="6"/>
      <c r="N82" s="3"/>
      <c r="O82" s="11">
        <f t="shared" si="39"/>
        <v>7.9250364730380221E-4</v>
      </c>
      <c r="P82" s="11">
        <f t="shared" si="40"/>
        <v>3.7475392556328884E-3</v>
      </c>
      <c r="Q82" s="11">
        <f t="shared" si="41"/>
        <v>1.1104154724286251E-2</v>
      </c>
      <c r="R82" s="11">
        <f t="shared" si="42"/>
        <v>7.1979928138764171E-3</v>
      </c>
      <c r="S82" s="56"/>
      <c r="T82" s="170">
        <f t="shared" si="43"/>
        <v>8.7479095760880088E-3</v>
      </c>
      <c r="U82" s="170">
        <f t="shared" si="44"/>
        <v>3.9673627545331602E-2</v>
      </c>
      <c r="V82" s="170">
        <f t="shared" si="45"/>
        <v>0.10782962313950151</v>
      </c>
      <c r="W82" s="170">
        <f t="shared" si="46"/>
        <v>7.2984851834738351E-2</v>
      </c>
      <c r="X82" s="29"/>
      <c r="Y82" s="11">
        <f t="shared" si="73"/>
        <v>-1.2472821565853349</v>
      </c>
      <c r="Z82" s="11">
        <f t="shared" si="47"/>
        <v>0.73282174150880508</v>
      </c>
      <c r="AA82" s="5"/>
      <c r="AB82" s="11">
        <f t="shared" si="48"/>
        <v>8.7633815563717271E-2</v>
      </c>
      <c r="AC82" s="7">
        <f t="shared" si="49"/>
        <v>-0.25068750484602731</v>
      </c>
      <c r="AD82" s="11">
        <f t="shared" si="50"/>
        <v>8.2856856140625892E-2</v>
      </c>
      <c r="AE82" s="11">
        <f t="shared" si="51"/>
        <v>8.4628076737158206E-2</v>
      </c>
      <c r="AF82" s="11">
        <f t="shared" si="52"/>
        <v>8.7633815563717271E-2</v>
      </c>
      <c r="AG82" s="11">
        <f t="shared" si="53"/>
        <v>9.1391248087347096E-2</v>
      </c>
      <c r="AH82" s="170"/>
      <c r="AI82" s="11">
        <f t="shared" si="54"/>
        <v>9.6663391616830836</v>
      </c>
      <c r="AJ82" s="11">
        <f t="shared" si="55"/>
        <v>2.0897315892824051</v>
      </c>
      <c r="AK82" s="11">
        <f t="shared" si="56"/>
        <v>0.73282174150880508</v>
      </c>
      <c r="AL82" s="11">
        <f t="shared" si="57"/>
        <v>1.1665932258193603</v>
      </c>
      <c r="AM82" s="56"/>
      <c r="AN82" s="11">
        <f t="shared" si="58"/>
        <v>8.5306514594122612E-2</v>
      </c>
      <c r="AO82" s="11">
        <f t="shared" si="59"/>
        <v>8.6332350251911452E-2</v>
      </c>
      <c r="AP82" s="11">
        <f t="shared" si="60"/>
        <v>8.8570405681249534E-2</v>
      </c>
      <c r="AQ82" s="11">
        <f t="shared" si="61"/>
        <v>9.1847079205071055E-2</v>
      </c>
      <c r="AR82" s="3"/>
      <c r="AS82" s="11">
        <f t="shared" si="62"/>
        <v>11.389904577230247</v>
      </c>
      <c r="AT82" s="11">
        <f t="shared" si="63"/>
        <v>2.6994746608470224</v>
      </c>
      <c r="AU82" s="11">
        <f t="shared" si="64"/>
        <v>1.1945300076070238</v>
      </c>
      <c r="AV82" s="11">
        <f t="shared" si="65"/>
        <v>1.6934988459986009</v>
      </c>
      <c r="AW82" s="75"/>
      <c r="AX82" s="8">
        <f t="shared" si="66"/>
        <v>1.1945300076070238</v>
      </c>
      <c r="AY82" s="24">
        <f t="shared" si="67"/>
        <v>0.33485973349577997</v>
      </c>
      <c r="AZ82" s="8">
        <f t="shared" si="68"/>
        <v>1.1232533106977981E-2</v>
      </c>
      <c r="BA82" s="16">
        <f t="shared" si="69"/>
        <v>0.52394742704388497</v>
      </c>
      <c r="BB82" s="8">
        <f t="shared" si="70"/>
        <v>2.2386156840249414</v>
      </c>
      <c r="BC82" s="8">
        <f t="shared" si="72"/>
        <v>0.27</v>
      </c>
      <c r="BD82" s="18">
        <f t="shared" si="71"/>
        <v>0.93211329164348511</v>
      </c>
      <c r="BE82" s="17">
        <v>2.5908000000000002</v>
      </c>
    </row>
    <row r="83" spans="1:57">
      <c r="A83" s="3" t="s">
        <v>122</v>
      </c>
      <c r="B83" s="19">
        <v>63.334977870000003</v>
      </c>
      <c r="C83" s="19">
        <f t="shared" si="38"/>
        <v>26.665022129999997</v>
      </c>
      <c r="D83" s="118" t="s">
        <v>116</v>
      </c>
      <c r="E83" s="19">
        <v>44.125979999999998</v>
      </c>
      <c r="F83" s="19">
        <v>-73.412964000000002</v>
      </c>
      <c r="G83" s="50">
        <v>41794</v>
      </c>
      <c r="H83" s="144"/>
      <c r="I83" s="8">
        <v>2.8433346088760905E-3</v>
      </c>
      <c r="J83" s="8">
        <v>4.0137082237786149E-3</v>
      </c>
      <c r="K83" s="8">
        <v>5.6129909163627114E-3</v>
      </c>
      <c r="L83" s="8">
        <v>3.4533427028295644E-3</v>
      </c>
      <c r="M83" s="6"/>
      <c r="O83" s="11">
        <f t="shared" si="39"/>
        <v>5.4175918537907458E-3</v>
      </c>
      <c r="P83" s="11">
        <f t="shared" si="40"/>
        <v>7.6186990845943312E-3</v>
      </c>
      <c r="Q83" s="11">
        <f t="shared" si="41"/>
        <v>1.0599706954452403E-2</v>
      </c>
      <c r="R83" s="11">
        <f t="shared" si="42"/>
        <v>6.5669047869139465E-3</v>
      </c>
      <c r="S83" s="56"/>
      <c r="T83" s="170">
        <f t="shared" si="43"/>
        <v>5.6131301437510273E-2</v>
      </c>
      <c r="U83" s="170">
        <f t="shared" si="44"/>
        <v>7.6871926751721553E-2</v>
      </c>
      <c r="V83" s="170">
        <f t="shared" si="45"/>
        <v>0.10347768703981697</v>
      </c>
      <c r="W83" s="170">
        <f t="shared" si="46"/>
        <v>6.7087330198527084E-2</v>
      </c>
      <c r="X83" s="29"/>
      <c r="Y83" s="11">
        <f t="shared" si="73"/>
        <v>-0.47480988199779828</v>
      </c>
      <c r="Z83" s="11">
        <f t="shared" si="47"/>
        <v>0.30897726864659147</v>
      </c>
      <c r="AA83" s="5"/>
      <c r="AB83" s="11">
        <f t="shared" si="48"/>
        <v>3.4725939018928197E-2</v>
      </c>
      <c r="AC83" s="7">
        <f t="shared" si="49"/>
        <v>0.48491460097401373</v>
      </c>
      <c r="AD83" s="11">
        <f t="shared" si="50"/>
        <v>3.8702777584480624E-2</v>
      </c>
      <c r="AE83" s="11">
        <f t="shared" si="51"/>
        <v>3.7151235152133248E-2</v>
      </c>
      <c r="AF83" s="11">
        <f t="shared" si="52"/>
        <v>3.4725939018928197E-2</v>
      </c>
      <c r="AG83" s="11">
        <f t="shared" si="53"/>
        <v>3.2017352308402899E-2</v>
      </c>
      <c r="AH83" s="170"/>
      <c r="AI83" s="11">
        <f t="shared" si="54"/>
        <v>0.69199350898863921</v>
      </c>
      <c r="AJ83" s="11">
        <f t="shared" si="55"/>
        <v>0.46660220923812656</v>
      </c>
      <c r="AK83" s="11">
        <f t="shared" si="56"/>
        <v>0.30897726864659147</v>
      </c>
      <c r="AL83" s="11">
        <f t="shared" si="57"/>
        <v>0.45157027649441445</v>
      </c>
      <c r="AM83" s="56"/>
      <c r="AN83" s="11">
        <f t="shared" si="58"/>
        <v>4.1152436037977344E-2</v>
      </c>
      <c r="AO83" s="11">
        <f t="shared" si="59"/>
        <v>3.8855508666886501E-2</v>
      </c>
      <c r="AP83" s="11">
        <f t="shared" si="60"/>
        <v>3.5662529136460452E-2</v>
      </c>
      <c r="AQ83" s="11">
        <f t="shared" si="61"/>
        <v>3.2473183426126866E-2</v>
      </c>
      <c r="AR83" s="3"/>
      <c r="AS83" s="11">
        <f t="shared" si="62"/>
        <v>0.95674662282667788</v>
      </c>
      <c r="AT83" s="11">
        <f t="shared" si="63"/>
        <v>0.68410844202142573</v>
      </c>
      <c r="AU83" s="11">
        <f t="shared" si="64"/>
        <v>0.49311435937221493</v>
      </c>
      <c r="AV83" s="11">
        <f t="shared" si="65"/>
        <v>0.64154780975257564</v>
      </c>
      <c r="AW83" s="75"/>
      <c r="AX83" s="8">
        <f t="shared" si="66"/>
        <v>0.49311435937221493</v>
      </c>
      <c r="AY83" s="24">
        <f t="shared" si="67"/>
        <v>0.81117086208813904</v>
      </c>
      <c r="AZ83" s="8">
        <f t="shared" si="68"/>
        <v>1.0712889550830024E-2</v>
      </c>
      <c r="BA83" s="16">
        <f t="shared" si="69"/>
        <v>0.52394742704388497</v>
      </c>
      <c r="BB83" s="8">
        <f t="shared" si="70"/>
        <v>2.2238554682672111</v>
      </c>
      <c r="BC83" s="8">
        <f t="shared" si="72"/>
        <v>0.27</v>
      </c>
      <c r="BD83" s="18">
        <f t="shared" si="71"/>
        <v>2.2517678260820038</v>
      </c>
      <c r="BE83" s="17">
        <v>2.6</v>
      </c>
    </row>
    <row r="84" spans="1:57">
      <c r="A84" s="3" t="s">
        <v>122</v>
      </c>
      <c r="B84" s="19">
        <v>63.334977870000003</v>
      </c>
      <c r="C84" s="19">
        <f t="shared" si="38"/>
        <v>26.665022129999997</v>
      </c>
      <c r="D84" s="118" t="s">
        <v>115</v>
      </c>
      <c r="E84" s="19">
        <v>44.701332000000001</v>
      </c>
      <c r="F84" s="19">
        <v>-73.418152000000006</v>
      </c>
      <c r="G84" s="50">
        <v>41794</v>
      </c>
      <c r="H84" s="144"/>
      <c r="I84" s="8">
        <v>6.2545789265822903E-3</v>
      </c>
      <c r="J84" s="8">
        <v>6.5899579790988623E-3</v>
      </c>
      <c r="K84" s="8">
        <v>3.5940184173314012E-3</v>
      </c>
      <c r="L84" s="8">
        <v>2.739822431035432E-3</v>
      </c>
      <c r="M84" s="6"/>
      <c r="O84" s="11">
        <f t="shared" si="39"/>
        <v>1.1787019409862402E-2</v>
      </c>
      <c r="P84" s="11">
        <f t="shared" si="40"/>
        <v>1.2405725994221602E-2</v>
      </c>
      <c r="Q84" s="11">
        <f t="shared" si="41"/>
        <v>6.8313082239616256E-3</v>
      </c>
      <c r="R84" s="11">
        <f t="shared" si="42"/>
        <v>5.2221142294992936E-3</v>
      </c>
      <c r="S84" s="56"/>
      <c r="T84" s="170">
        <f t="shared" si="43"/>
        <v>0.1136568193919168</v>
      </c>
      <c r="U84" s="170">
        <f t="shared" si="44"/>
        <v>0.11887504438141111</v>
      </c>
      <c r="V84" s="170">
        <f t="shared" si="45"/>
        <v>6.9568083223821797E-2</v>
      </c>
      <c r="W84" s="170">
        <f t="shared" si="46"/>
        <v>5.4238903836106134E-2</v>
      </c>
      <c r="X84" s="29"/>
      <c r="Y84" s="11">
        <f t="shared" si="73"/>
        <v>0.13271914100048307</v>
      </c>
      <c r="Z84" s="11">
        <f t="shared" si="47"/>
        <v>0.10577899889274289</v>
      </c>
      <c r="AA84" s="5"/>
      <c r="AB84" s="11">
        <f t="shared" si="48"/>
        <v>6.9724702506893006E-3</v>
      </c>
      <c r="AC84" s="7">
        <f t="shared" si="49"/>
        <v>1.4920784020242919</v>
      </c>
      <c r="AD84" s="11">
        <f t="shared" si="50"/>
        <v>9.733667185136392E-3</v>
      </c>
      <c r="AE84" s="11">
        <f t="shared" si="51"/>
        <v>8.5822625867487644E-3</v>
      </c>
      <c r="AF84" s="11">
        <f t="shared" si="52"/>
        <v>6.9724702506893006E-3</v>
      </c>
      <c r="AG84" s="11">
        <f t="shared" si="53"/>
        <v>5.4308213546650184E-3</v>
      </c>
      <c r="AH84" s="170"/>
      <c r="AI84" s="11">
        <f t="shared" si="54"/>
        <v>9.5010643925322324E-2</v>
      </c>
      <c r="AJ84" s="11">
        <f t="shared" si="55"/>
        <v>7.6245806788714884E-2</v>
      </c>
      <c r="AK84" s="11">
        <f t="shared" si="56"/>
        <v>0.10577899889274289</v>
      </c>
      <c r="AL84" s="11">
        <f t="shared" si="57"/>
        <v>0.1026452693779622</v>
      </c>
      <c r="AM84" s="56"/>
      <c r="AN84" s="11">
        <f t="shared" si="58"/>
        <v>1.2183325638633108E-2</v>
      </c>
      <c r="AO84" s="11">
        <f t="shared" si="59"/>
        <v>1.0286536101502017E-2</v>
      </c>
      <c r="AP84" s="11">
        <f t="shared" si="60"/>
        <v>7.9090603682215599E-3</v>
      </c>
      <c r="AQ84" s="11">
        <f t="shared" si="61"/>
        <v>5.8866524723889839E-3</v>
      </c>
      <c r="AR84" s="3"/>
      <c r="AS84" s="11">
        <f t="shared" si="62"/>
        <v>0.14765628824096899</v>
      </c>
      <c r="AT84" s="11">
        <f t="shared" si="63"/>
        <v>0.11747882006511601</v>
      </c>
      <c r="AU84" s="11">
        <f t="shared" si="64"/>
        <v>0.14534531981716034</v>
      </c>
      <c r="AV84" s="11">
        <f t="shared" si="65"/>
        <v>0.13497215484612293</v>
      </c>
      <c r="AW84" s="75"/>
      <c r="AX84" s="8">
        <f t="shared" si="66"/>
        <v>0.11747882006511601</v>
      </c>
      <c r="AY84" s="24">
        <f t="shared" si="67"/>
        <v>3.4048690630216454</v>
      </c>
      <c r="AZ84" s="8">
        <f t="shared" si="68"/>
        <v>6.8595019878404176E-3</v>
      </c>
      <c r="BA84" s="16">
        <f t="shared" si="69"/>
        <v>0.52394742704388497</v>
      </c>
      <c r="BB84" s="8">
        <f t="shared" si="70"/>
        <v>1.8942073599419667</v>
      </c>
      <c r="BC84" s="8">
        <f t="shared" si="72"/>
        <v>0.27</v>
      </c>
      <c r="BD84" s="18">
        <f t="shared" si="71"/>
        <v>8.8795522012036567</v>
      </c>
      <c r="BE84" s="17">
        <v>6.5</v>
      </c>
    </row>
    <row r="85" spans="1:57" ht="15.75" customHeight="1">
      <c r="A85" s="3" t="s">
        <v>122</v>
      </c>
      <c r="B85" s="19">
        <v>63.334977870000003</v>
      </c>
      <c r="C85" s="19">
        <f t="shared" si="38"/>
        <v>26.665022129999997</v>
      </c>
      <c r="D85" s="78" t="s">
        <v>118</v>
      </c>
      <c r="E85" s="19">
        <v>44.785271000000002</v>
      </c>
      <c r="F85" s="19">
        <v>-73.162163000000007</v>
      </c>
      <c r="G85" s="50">
        <v>41794</v>
      </c>
      <c r="H85" s="144"/>
      <c r="I85" s="8">
        <v>4.4455411108743244E-3</v>
      </c>
      <c r="J85" s="8">
        <v>4.9326862481746964E-3</v>
      </c>
      <c r="K85" s="8">
        <v>5.6175814728342327E-3</v>
      </c>
      <c r="L85" s="8">
        <v>2.981231817792673E-3</v>
      </c>
      <c r="M85" s="6"/>
      <c r="O85" s="11">
        <f t="shared" si="39"/>
        <v>8.426648822063787E-3</v>
      </c>
      <c r="P85" s="11">
        <f t="shared" si="40"/>
        <v>9.3353917286397737E-3</v>
      </c>
      <c r="Q85" s="11">
        <f t="shared" si="41"/>
        <v>1.0608219536606943E-2</v>
      </c>
      <c r="R85" s="11">
        <f t="shared" si="42"/>
        <v>5.6778003678895506E-3</v>
      </c>
      <c r="S85" s="56"/>
      <c r="T85" s="170">
        <f t="shared" si="43"/>
        <v>8.4241100053477957E-2</v>
      </c>
      <c r="U85" s="170">
        <f t="shared" si="44"/>
        <v>9.2385539098579605E-2</v>
      </c>
      <c r="V85" s="170">
        <f t="shared" si="45"/>
        <v>0.10355146656993253</v>
      </c>
      <c r="W85" s="170">
        <f t="shared" si="46"/>
        <v>5.8637015810065085E-2</v>
      </c>
      <c r="X85" s="29"/>
      <c r="Y85" s="11">
        <f t="shared" si="73"/>
        <v>-0.19571354990910195</v>
      </c>
      <c r="Z85" s="11">
        <f t="shared" si="47"/>
        <v>0.18647621960815491</v>
      </c>
      <c r="AA85" s="5"/>
      <c r="AB85" s="11">
        <f t="shared" si="48"/>
        <v>2.0603838920770837E-2</v>
      </c>
      <c r="AC85" s="7">
        <f t="shared" si="49"/>
        <v>0.8258400918697788</v>
      </c>
      <c r="AD85" s="11">
        <f t="shared" si="50"/>
        <v>2.4782333993412418E-2</v>
      </c>
      <c r="AE85" s="11">
        <f t="shared" si="51"/>
        <v>2.3114297012266298E-2</v>
      </c>
      <c r="AF85" s="11">
        <f t="shared" si="52"/>
        <v>2.0603838920770837E-2</v>
      </c>
      <c r="AG85" s="11">
        <f t="shared" si="53"/>
        <v>1.7942523684286848E-2</v>
      </c>
      <c r="AH85" s="170"/>
      <c r="AI85" s="11">
        <f t="shared" si="54"/>
        <v>0.29603055314688909</v>
      </c>
      <c r="AJ85" s="11">
        <f t="shared" si="55"/>
        <v>0.24382272083933812</v>
      </c>
      <c r="AK85" s="11">
        <f t="shared" si="56"/>
        <v>0.18647621960815491</v>
      </c>
      <c r="AL85" s="11">
        <f t="shared" si="57"/>
        <v>0.29536854734741141</v>
      </c>
      <c r="AM85" s="56"/>
      <c r="AN85" s="11">
        <f t="shared" si="58"/>
        <v>2.7231992446909135E-2</v>
      </c>
      <c r="AO85" s="11">
        <f t="shared" si="59"/>
        <v>2.4818570527019551E-2</v>
      </c>
      <c r="AP85" s="11">
        <f t="shared" si="60"/>
        <v>2.1540429038303097E-2</v>
      </c>
      <c r="AQ85" s="11">
        <f t="shared" si="61"/>
        <v>1.8398354802010814E-2</v>
      </c>
      <c r="AR85" s="3"/>
      <c r="AS85" s="11">
        <f t="shared" si="62"/>
        <v>0.44633449384905044</v>
      </c>
      <c r="AT85" s="11">
        <f t="shared" si="63"/>
        <v>0.37220440385340037</v>
      </c>
      <c r="AU85" s="11">
        <f t="shared" si="64"/>
        <v>0.2926497358653225</v>
      </c>
      <c r="AV85" s="11">
        <f t="shared" si="65"/>
        <v>0.40603620394904438</v>
      </c>
      <c r="AW85" s="75"/>
      <c r="AX85" s="8">
        <f t="shared" si="66"/>
        <v>0.2926497358653225</v>
      </c>
      <c r="AY85" s="24">
        <f t="shared" si="67"/>
        <v>1.3668216676063571</v>
      </c>
      <c r="AZ85" s="8">
        <f t="shared" si="68"/>
        <v>1.07216510338235E-2</v>
      </c>
      <c r="BA85" s="16">
        <f t="shared" si="69"/>
        <v>0.52394742704388497</v>
      </c>
      <c r="BB85" s="8">
        <f t="shared" si="70"/>
        <v>2.1997543437635119</v>
      </c>
      <c r="BC85" s="8">
        <f t="shared" si="72"/>
        <v>0.27</v>
      </c>
      <c r="BD85" s="18">
        <f t="shared" si="71"/>
        <v>3.7793552524404457</v>
      </c>
      <c r="BE85" s="17">
        <v>3</v>
      </c>
    </row>
    <row r="86" spans="1:57" ht="15.75" customHeight="1">
      <c r="A86" s="3" t="s">
        <v>122</v>
      </c>
      <c r="B86" s="19">
        <v>63.334977870000003</v>
      </c>
      <c r="C86" s="19">
        <f t="shared" si="38"/>
        <v>26.665022129999997</v>
      </c>
      <c r="D86" s="78" t="s">
        <v>119</v>
      </c>
      <c r="E86" s="19">
        <v>44.948410000000003</v>
      </c>
      <c r="F86" s="19">
        <v>-73.339882000000003</v>
      </c>
      <c r="G86" s="51">
        <v>41794</v>
      </c>
      <c r="H86" s="144"/>
      <c r="I86" s="8">
        <v>7.6477105209593662E-3</v>
      </c>
      <c r="J86" s="8">
        <v>8.3718190795046173E-3</v>
      </c>
      <c r="K86" s="8">
        <v>8.1830303064743416E-3</v>
      </c>
      <c r="L86" s="8">
        <v>6.3839579328917309E-3</v>
      </c>
      <c r="M86" s="6"/>
      <c r="O86" s="11">
        <f t="shared" si="39"/>
        <v>1.4348395168064789E-2</v>
      </c>
      <c r="P86" s="11">
        <f t="shared" si="40"/>
        <v>1.5670752839545561E-2</v>
      </c>
      <c r="Q86" s="11">
        <f t="shared" si="41"/>
        <v>1.5326576871755759E-2</v>
      </c>
      <c r="R86" s="11">
        <f t="shared" si="42"/>
        <v>1.2025854988256134E-2</v>
      </c>
      <c r="S86" s="56"/>
      <c r="T86" s="170">
        <f t="shared" si="43"/>
        <v>0.13490076216670466</v>
      </c>
      <c r="U86" s="170">
        <f t="shared" si="44"/>
        <v>0.14551764886284224</v>
      </c>
      <c r="V86" s="170">
        <f t="shared" si="45"/>
        <v>0.14277601277821417</v>
      </c>
      <c r="W86" s="170">
        <f t="shared" si="46"/>
        <v>0.11567799178983296</v>
      </c>
      <c r="X86" s="29"/>
      <c r="Y86" s="11">
        <f t="shared" si="73"/>
        <v>-0.31126654710643464</v>
      </c>
      <c r="Z86" s="11">
        <f t="shared" si="47"/>
        <v>0.23089716068773569</v>
      </c>
      <c r="AA86" s="5"/>
      <c r="AB86" s="11">
        <f t="shared" si="48"/>
        <v>3.7520775117484459E-2</v>
      </c>
      <c r="AC86" s="7">
        <f t="shared" si="49"/>
        <v>0.96654344671150483</v>
      </c>
      <c r="AD86" s="11">
        <f t="shared" si="50"/>
        <v>4.6572441597234067E-2</v>
      </c>
      <c r="AE86" s="11">
        <f t="shared" si="51"/>
        <v>4.2925133415831908E-2</v>
      </c>
      <c r="AF86" s="11">
        <f t="shared" si="52"/>
        <v>3.7520775117484459E-2</v>
      </c>
      <c r="AG86" s="11">
        <f t="shared" si="53"/>
        <v>3.1913439472951569E-2</v>
      </c>
      <c r="AH86" s="170"/>
      <c r="AI86" s="11">
        <f t="shared" si="54"/>
        <v>0.31437169597653963</v>
      </c>
      <c r="AJ86" s="11">
        <f t="shared" si="55"/>
        <v>0.26206471078877575</v>
      </c>
      <c r="AK86" s="11">
        <f t="shared" si="56"/>
        <v>0.23089716068773566</v>
      </c>
      <c r="AL86" s="11">
        <f t="shared" si="57"/>
        <v>0.24745293318240641</v>
      </c>
      <c r="AM86" s="56"/>
      <c r="AN86" s="11">
        <f t="shared" si="58"/>
        <v>4.9022100050730787E-2</v>
      </c>
      <c r="AO86" s="11">
        <f t="shared" si="59"/>
        <v>4.4629406930585161E-2</v>
      </c>
      <c r="AP86" s="11">
        <f t="shared" si="60"/>
        <v>3.8457365235016715E-2</v>
      </c>
      <c r="AQ86" s="11">
        <f t="shared" si="61"/>
        <v>3.2369270590675535E-2</v>
      </c>
      <c r="AR86" s="3"/>
      <c r="AS86" s="11">
        <f t="shared" si="62"/>
        <v>0.55876077126751178</v>
      </c>
      <c r="AT86" s="11">
        <f t="shared" si="63"/>
        <v>0.47507400595389959</v>
      </c>
      <c r="AU86" s="11">
        <f t="shared" si="64"/>
        <v>0.4136243414677937</v>
      </c>
      <c r="AV86" s="11">
        <f t="shared" si="65"/>
        <v>0.40877666140323132</v>
      </c>
      <c r="AW86" s="75"/>
      <c r="AX86" s="8">
        <f t="shared" si="66"/>
        <v>0.40877666140323132</v>
      </c>
      <c r="AY86" s="24">
        <f t="shared" si="67"/>
        <v>0.97852944594952374</v>
      </c>
      <c r="AZ86" s="8">
        <f t="shared" si="68"/>
        <v>1.5618037009253113E-2</v>
      </c>
      <c r="BA86" s="16">
        <f t="shared" si="69"/>
        <v>0.52394742704388497</v>
      </c>
      <c r="BB86" s="8">
        <f t="shared" si="70"/>
        <v>2.2320636892820276</v>
      </c>
      <c r="BC86" s="8">
        <f t="shared" si="72"/>
        <v>0.27</v>
      </c>
      <c r="BD86" s="18">
        <f t="shared" si="71"/>
        <v>2.7295101508277115</v>
      </c>
      <c r="BE86" s="17">
        <v>3.1</v>
      </c>
    </row>
    <row r="87" spans="1:57" ht="15.75" customHeight="1">
      <c r="A87" s="3" t="s">
        <v>122</v>
      </c>
      <c r="B87" s="19">
        <v>63.334977870000003</v>
      </c>
      <c r="C87" s="19">
        <f t="shared" si="38"/>
        <v>26.665022129999997</v>
      </c>
      <c r="D87" s="78" t="s">
        <v>120</v>
      </c>
      <c r="E87" s="19">
        <v>45.013390000000001</v>
      </c>
      <c r="F87" s="19">
        <v>-73.173912000000001</v>
      </c>
      <c r="G87" s="50">
        <v>41794</v>
      </c>
      <c r="H87" s="144"/>
      <c r="I87" s="8">
        <f>'[1]combined_measurements_bands 1_ '!AZ18</f>
        <v>6.7621920490427865E-3</v>
      </c>
      <c r="J87" s="8">
        <f>'[1]combined_measurements_bands 1_ '!BA18</f>
        <v>7.5490661673803675E-3</v>
      </c>
      <c r="K87" s="8">
        <f>'[1]combined_measurements_bands 1_ '!BB18</f>
        <v>8.9541065480084527E-3</v>
      </c>
      <c r="L87" s="8">
        <f>'[1]combined_measurements_bands 1_ '!BC18</f>
        <v>7.1405964798324532E-3</v>
      </c>
      <c r="M87" s="6"/>
      <c r="O87" s="11">
        <f t="shared" si="39"/>
        <v>1.2722947169838315E-2</v>
      </c>
      <c r="P87" s="11">
        <f t="shared" si="40"/>
        <v>1.4167779254269847E-2</v>
      </c>
      <c r="Q87" s="11">
        <f t="shared" si="41"/>
        <v>1.6729706296959024E-2</v>
      </c>
      <c r="R87" s="11">
        <f t="shared" si="42"/>
        <v>1.3418667475528447E-2</v>
      </c>
      <c r="S87" s="56"/>
      <c r="T87" s="170">
        <f t="shared" si="43"/>
        <v>0.12152849483498529</v>
      </c>
      <c r="U87" s="170">
        <f t="shared" si="44"/>
        <v>0.13343283776540493</v>
      </c>
      <c r="V87" s="170">
        <f t="shared" si="45"/>
        <v>0.15386096781809044</v>
      </c>
      <c r="W87" s="170">
        <f t="shared" si="46"/>
        <v>0.12729716649103523</v>
      </c>
      <c r="X87" s="29"/>
      <c r="Y87" s="11">
        <f t="shared" si="73"/>
        <v>-0.47498064006655655</v>
      </c>
      <c r="Z87" s="11">
        <f t="shared" si="47"/>
        <v>0.30906754602507325</v>
      </c>
      <c r="AA87" s="5"/>
      <c r="AB87" s="11">
        <f t="shared" si="48"/>
        <v>5.5263904061250146E-2</v>
      </c>
      <c r="AC87" s="7">
        <f t="shared" si="49"/>
        <v>0.78951822707629926</v>
      </c>
      <c r="AD87" s="11">
        <f t="shared" si="50"/>
        <v>6.5933867240693084E-2</v>
      </c>
      <c r="AE87" s="11">
        <f t="shared" si="51"/>
        <v>6.1684775230095815E-2</v>
      </c>
      <c r="AF87" s="11">
        <f t="shared" si="52"/>
        <v>5.5263904061250146E-2</v>
      </c>
      <c r="AG87" s="11">
        <f t="shared" si="53"/>
        <v>4.8419320362245909E-2</v>
      </c>
      <c r="AH87" s="170"/>
      <c r="AI87" s="11">
        <f t="shared" si="54"/>
        <v>0.49431187991453451</v>
      </c>
      <c r="AJ87" s="11">
        <f t="shared" si="55"/>
        <v>0.41167428503732362</v>
      </c>
      <c r="AK87" s="11">
        <f t="shared" si="56"/>
        <v>0.30906754602507325</v>
      </c>
      <c r="AL87" s="11">
        <f t="shared" si="57"/>
        <v>0.33507016974924897</v>
      </c>
      <c r="AM87" s="56"/>
      <c r="AN87" s="11">
        <f t="shared" si="58"/>
        <v>6.8383525694189803E-2</v>
      </c>
      <c r="AO87" s="11">
        <f t="shared" si="59"/>
        <v>6.3389048744849061E-2</v>
      </c>
      <c r="AP87" s="11">
        <f t="shared" si="60"/>
        <v>5.6200494178782402E-2</v>
      </c>
      <c r="AQ87" s="11">
        <f t="shared" si="61"/>
        <v>4.8875151479969875E-2</v>
      </c>
      <c r="AR87" s="3"/>
      <c r="AS87" s="11">
        <f t="shared" si="62"/>
        <v>0.84804383781935355</v>
      </c>
      <c r="AT87" s="11">
        <f t="shared" si="63"/>
        <v>0.72619931111558622</v>
      </c>
      <c r="AU87" s="11">
        <f t="shared" si="64"/>
        <v>0.57909405071166986</v>
      </c>
      <c r="AV87" s="11">
        <f t="shared" si="65"/>
        <v>0.57897340704418288</v>
      </c>
      <c r="AW87" s="75"/>
      <c r="AX87" s="8">
        <f t="shared" si="66"/>
        <v>0.57897340704418288</v>
      </c>
      <c r="AY87" s="24">
        <f t="shared" si="67"/>
        <v>0.69087801811504446</v>
      </c>
      <c r="AZ87" s="8">
        <f t="shared" si="68"/>
        <v>1.7089704206636885E-2</v>
      </c>
      <c r="BA87" s="16">
        <f t="shared" si="69"/>
        <v>0.52394742704388497</v>
      </c>
      <c r="BB87" s="8">
        <f t="shared" si="70"/>
        <v>2.2773425740347406</v>
      </c>
      <c r="BC87" s="8">
        <f t="shared" si="72"/>
        <v>0.27</v>
      </c>
      <c r="BD87" s="18">
        <f t="shared" si="71"/>
        <v>1.9430475881458953</v>
      </c>
      <c r="BE87" s="17">
        <v>1.3</v>
      </c>
    </row>
    <row r="88" spans="1:57" ht="15.75" customHeight="1">
      <c r="A88" s="3" t="s">
        <v>122</v>
      </c>
      <c r="B88" s="19">
        <v>63.334977870000003</v>
      </c>
      <c r="C88" s="19">
        <f t="shared" si="38"/>
        <v>26.665022129999997</v>
      </c>
      <c r="D88" s="78" t="s">
        <v>121</v>
      </c>
      <c r="E88" s="19">
        <v>45.041569000000003</v>
      </c>
      <c r="F88" s="19">
        <v>-73.129593</v>
      </c>
      <c r="G88" s="50">
        <v>41794</v>
      </c>
      <c r="H88" s="144"/>
      <c r="I88" s="8">
        <v>2.2176523568267176E-3</v>
      </c>
      <c r="J88" s="8">
        <v>4.083724821900404E-3</v>
      </c>
      <c r="K88" s="8">
        <v>6.6918300095354186E-3</v>
      </c>
      <c r="L88" s="8">
        <v>5.602427220692088E-3</v>
      </c>
      <c r="M88" s="6"/>
      <c r="O88" s="11">
        <f t="shared" si="39"/>
        <v>4.2340193571464117E-3</v>
      </c>
      <c r="P88" s="11">
        <f t="shared" si="40"/>
        <v>7.7498514967893964E-3</v>
      </c>
      <c r="Q88" s="11">
        <f t="shared" si="41"/>
        <v>1.259339641132508E-2</v>
      </c>
      <c r="R88" s="11">
        <f t="shared" si="42"/>
        <v>1.0580117019598628E-2</v>
      </c>
      <c r="S88" s="56"/>
      <c r="T88" s="170">
        <f t="shared" si="43"/>
        <v>4.4537147176718694E-2</v>
      </c>
      <c r="U88" s="170">
        <f t="shared" si="44"/>
        <v>7.8076612505549536E-2</v>
      </c>
      <c r="V88" s="170">
        <f t="shared" si="45"/>
        <v>0.12044662324088007</v>
      </c>
      <c r="W88" s="170">
        <f t="shared" si="46"/>
        <v>0.10330785399425951</v>
      </c>
      <c r="X88" s="29"/>
      <c r="Y88" s="11">
        <f t="shared" si="73"/>
        <v>-0.84986740484584344</v>
      </c>
      <c r="Z88" s="11">
        <f t="shared" si="47"/>
        <v>0.53402993618758599</v>
      </c>
      <c r="AA88" s="5"/>
      <c r="AB88" s="11">
        <f t="shared" si="48"/>
        <v>7.2193823820896688E-2</v>
      </c>
      <c r="AC88" s="7">
        <f t="shared" si="49"/>
        <v>0.22663264734120969</v>
      </c>
      <c r="AD88" s="11">
        <f t="shared" si="50"/>
        <v>7.5946443986937492E-2</v>
      </c>
      <c r="AE88" s="11">
        <f t="shared" si="51"/>
        <v>7.4507994365466221E-2</v>
      </c>
      <c r="AF88" s="11">
        <f t="shared" si="52"/>
        <v>7.2193823820896688E-2</v>
      </c>
      <c r="AG88" s="11">
        <f t="shared" si="53"/>
        <v>6.950510518322757E-2</v>
      </c>
      <c r="AH88" s="170"/>
      <c r="AI88" s="11">
        <f t="shared" si="54"/>
        <v>1.6818446720610571</v>
      </c>
      <c r="AJ88" s="11">
        <f t="shared" si="55"/>
        <v>0.89990933159110031</v>
      </c>
      <c r="AK88" s="11">
        <f t="shared" si="56"/>
        <v>0.53402993618758599</v>
      </c>
      <c r="AL88" s="11">
        <f t="shared" si="57"/>
        <v>0.60724736486886111</v>
      </c>
      <c r="AM88" s="56"/>
      <c r="AN88" s="11">
        <f t="shared" si="58"/>
        <v>7.8396102440434212E-2</v>
      </c>
      <c r="AO88" s="11">
        <f t="shared" si="59"/>
        <v>7.6212267880219467E-2</v>
      </c>
      <c r="AP88" s="11">
        <f t="shared" si="60"/>
        <v>7.3130413938428951E-2</v>
      </c>
      <c r="AQ88" s="11">
        <f t="shared" si="61"/>
        <v>6.9960936300951529E-2</v>
      </c>
      <c r="AR88" s="3"/>
      <c r="AS88" s="11">
        <f t="shared" si="62"/>
        <v>2.2372787738013988</v>
      </c>
      <c r="AT88" s="11">
        <f t="shared" si="63"/>
        <v>1.3276673797420391</v>
      </c>
      <c r="AU88" s="11">
        <f t="shared" si="64"/>
        <v>0.90632953954876039</v>
      </c>
      <c r="AV88" s="11">
        <f t="shared" si="65"/>
        <v>0.97541838009169091</v>
      </c>
      <c r="AW88" s="75"/>
      <c r="AX88" s="8">
        <f t="shared" si="66"/>
        <v>0.90632953954876039</v>
      </c>
      <c r="AY88" s="24">
        <f t="shared" si="67"/>
        <v>0.44134057486325601</v>
      </c>
      <c r="AZ88" s="8">
        <f t="shared" si="68"/>
        <v>1.277194936768899E-2</v>
      </c>
      <c r="BA88" s="16">
        <f t="shared" si="69"/>
        <v>0.52394742704388486</v>
      </c>
      <c r="BB88" s="8">
        <f t="shared" si="70"/>
        <v>2.2518418100163351</v>
      </c>
      <c r="BC88" s="8">
        <f t="shared" si="72"/>
        <v>0.27</v>
      </c>
      <c r="BD88" s="18">
        <f t="shared" si="71"/>
        <v>1.2324623463104312</v>
      </c>
      <c r="BE88" s="17">
        <v>2.4</v>
      </c>
    </row>
    <row r="89" spans="1:57" ht="15.75" customHeight="1">
      <c r="A89" s="137" t="s">
        <v>123</v>
      </c>
      <c r="B89" s="19">
        <v>62.738983000000005</v>
      </c>
      <c r="C89" s="19">
        <f t="shared" si="38"/>
        <v>27.261016999999995</v>
      </c>
      <c r="D89" s="78" t="s">
        <v>115</v>
      </c>
      <c r="E89" s="19">
        <v>44.701332000000001</v>
      </c>
      <c r="F89" s="19">
        <v>-73.418152000000006</v>
      </c>
      <c r="G89" s="50">
        <v>41826</v>
      </c>
      <c r="H89" s="144"/>
      <c r="I89" s="8">
        <v>2.0606352780848164E-3</v>
      </c>
      <c r="J89" s="8">
        <v>2.9184567965230166E-3</v>
      </c>
      <c r="K89" s="8">
        <v>3.608566121193659E-3</v>
      </c>
      <c r="L89" s="8">
        <v>2.4238658525428019E-3</v>
      </c>
      <c r="M89" s="6"/>
      <c r="O89" s="11">
        <f t="shared" si="39"/>
        <v>3.9362428931499346E-3</v>
      </c>
      <c r="P89" s="11">
        <f t="shared" si="40"/>
        <v>5.5593743213646022E-3</v>
      </c>
      <c r="Q89" s="11">
        <f t="shared" si="41"/>
        <v>6.8586372746385973E-3</v>
      </c>
      <c r="R89" s="11">
        <f t="shared" si="42"/>
        <v>4.6246340675541453E-3</v>
      </c>
      <c r="S89" s="56"/>
      <c r="T89" s="170">
        <f t="shared" si="43"/>
        <v>4.1567194781052419E-2</v>
      </c>
      <c r="U89" s="170">
        <f t="shared" si="44"/>
        <v>5.7498489252267693E-2</v>
      </c>
      <c r="V89" s="170">
        <f t="shared" si="45"/>
        <v>6.9823676527034639E-2</v>
      </c>
      <c r="W89" s="170">
        <f t="shared" si="46"/>
        <v>4.8400138460155007E-2</v>
      </c>
      <c r="X89" s="29"/>
      <c r="Y89" s="11">
        <f t="shared" si="73"/>
        <v>-0.43901632040361233</v>
      </c>
      <c r="Z89" s="11">
        <f t="shared" si="47"/>
        <v>0.29043593833830006</v>
      </c>
      <c r="AA89" s="5"/>
      <c r="AB89" s="11">
        <f t="shared" si="48"/>
        <v>2.0864980722975851E-2</v>
      </c>
      <c r="AC89" s="7">
        <f t="shared" si="49"/>
        <v>0.56817561374525449</v>
      </c>
      <c r="AD89" s="11">
        <f t="shared" si="50"/>
        <v>2.3691429758501806E-2</v>
      </c>
      <c r="AE89" s="11">
        <f t="shared" si="51"/>
        <v>2.2582469614053777E-2</v>
      </c>
      <c r="AF89" s="11">
        <f t="shared" si="52"/>
        <v>2.0864980722975851E-2</v>
      </c>
      <c r="AG89" s="11">
        <f t="shared" si="53"/>
        <v>1.8971151975035266E-2</v>
      </c>
      <c r="AH89" s="170"/>
      <c r="AI89" s="11">
        <f t="shared" si="54"/>
        <v>0.60274638782991186</v>
      </c>
      <c r="AJ89" s="11">
        <f t="shared" si="55"/>
        <v>0.39810249604323228</v>
      </c>
      <c r="AK89" s="11">
        <f t="shared" si="56"/>
        <v>0.29043593833830006</v>
      </c>
      <c r="AL89" s="11">
        <f t="shared" si="57"/>
        <v>0.38195581685010305</v>
      </c>
      <c r="AM89" s="56"/>
      <c r="AN89" s="11">
        <f t="shared" si="58"/>
        <v>2.6141088211998523E-2</v>
      </c>
      <c r="AO89" s="11">
        <f t="shared" si="59"/>
        <v>2.4286743128807031E-2</v>
      </c>
      <c r="AP89" s="11">
        <f t="shared" si="60"/>
        <v>2.180157084050811E-2</v>
      </c>
      <c r="AQ89" s="11">
        <f t="shared" si="61"/>
        <v>1.9426983092759233E-2</v>
      </c>
      <c r="AR89" s="3"/>
      <c r="AS89" s="11">
        <f t="shared" si="62"/>
        <v>0.79341531927742492</v>
      </c>
      <c r="AT89" s="11">
        <f t="shared" si="63"/>
        <v>0.54538558370448253</v>
      </c>
      <c r="AU89" s="11">
        <f t="shared" si="64"/>
        <v>0.41407655021471257</v>
      </c>
      <c r="AV89" s="11">
        <f t="shared" si="65"/>
        <v>0.50808681153950019</v>
      </c>
      <c r="AW89" s="75"/>
      <c r="AX89" s="8">
        <f t="shared" si="66"/>
        <v>0.41407655021471257</v>
      </c>
      <c r="AY89" s="24">
        <f t="shared" si="67"/>
        <v>0.96600495679503362</v>
      </c>
      <c r="AZ89" s="8">
        <f t="shared" si="68"/>
        <v>6.8872675671931708E-3</v>
      </c>
      <c r="BA89" s="16">
        <f t="shared" si="69"/>
        <v>0.52394742704388497</v>
      </c>
      <c r="BB89" s="8">
        <f t="shared" si="70"/>
        <v>2.186511542152799</v>
      </c>
      <c r="BC89" s="8">
        <f t="shared" si="72"/>
        <v>0.27</v>
      </c>
      <c r="BD89" s="18">
        <f t="shared" si="71"/>
        <v>2.6579238017337197</v>
      </c>
      <c r="BE89" s="17">
        <v>5.2</v>
      </c>
    </row>
    <row r="90" spans="1:57" ht="15.75" customHeight="1">
      <c r="A90" s="137" t="s">
        <v>158</v>
      </c>
      <c r="B90" s="19">
        <f>90-C90</f>
        <v>52.937759999999997</v>
      </c>
      <c r="C90" s="19">
        <v>37.062240000000003</v>
      </c>
      <c r="D90" s="78" t="s">
        <v>157</v>
      </c>
      <c r="E90" s="8">
        <v>44.125908000000003</v>
      </c>
      <c r="F90" s="8">
        <v>-73.407714999999996</v>
      </c>
      <c r="G90" s="50">
        <v>41875</v>
      </c>
      <c r="H90" s="144"/>
      <c r="I90" s="8">
        <v>2.8924051890997062E-3</v>
      </c>
      <c r="J90" s="8">
        <v>3.4843993460326392E-3</v>
      </c>
      <c r="K90" s="8">
        <v>4.123382676347642E-3</v>
      </c>
      <c r="L90" s="8">
        <v>2.2685105228896409E-3</v>
      </c>
      <c r="M90" s="6"/>
      <c r="O90" s="11">
        <f t="shared" si="39"/>
        <v>5.510213423597355E-3</v>
      </c>
      <c r="P90" s="11">
        <f t="shared" si="40"/>
        <v>6.6252971884774503E-3</v>
      </c>
      <c r="Q90" s="11">
        <f t="shared" si="41"/>
        <v>7.824110791206455E-3</v>
      </c>
      <c r="R90" s="11">
        <f t="shared" si="42"/>
        <v>4.3304047233233651E-3</v>
      </c>
      <c r="S90" s="56"/>
      <c r="T90" s="170">
        <f t="shared" si="43"/>
        <v>5.7024947911301915E-2</v>
      </c>
      <c r="U90" s="170">
        <f t="shared" si="44"/>
        <v>6.7636438181483238E-2</v>
      </c>
      <c r="V90" s="170">
        <f t="shared" si="45"/>
        <v>7.8757239584705319E-2</v>
      </c>
      <c r="W90" s="170">
        <f t="shared" si="46"/>
        <v>4.5493789030992327E-2</v>
      </c>
      <c r="X90" s="29"/>
      <c r="Y90" s="11">
        <f t="shared" si="73"/>
        <v>-0.25789522602194404</v>
      </c>
      <c r="Z90" s="11">
        <f t="shared" si="47"/>
        <v>0.2092551661096978</v>
      </c>
      <c r="AA90" s="5"/>
      <c r="AB90" s="11">
        <f t="shared" si="48"/>
        <v>1.6952678552768566E-2</v>
      </c>
      <c r="AC90" s="7">
        <f t="shared" si="49"/>
        <v>0.72667174711805793</v>
      </c>
      <c r="AD90" s="11">
        <f t="shared" si="50"/>
        <v>1.9943553470784706E-2</v>
      </c>
      <c r="AE90" s="11">
        <f t="shared" si="51"/>
        <v>1.8757496856470084E-2</v>
      </c>
      <c r="AF90" s="11">
        <f t="shared" si="52"/>
        <v>1.6952678552768566E-2</v>
      </c>
      <c r="AG90" s="11">
        <f t="shared" si="53"/>
        <v>1.5010196423000064E-2</v>
      </c>
      <c r="AH90" s="170"/>
      <c r="AI90" s="11">
        <f t="shared" si="54"/>
        <v>0.37029828091342193</v>
      </c>
      <c r="AJ90" s="11">
        <f t="shared" si="55"/>
        <v>0.28206407104461184</v>
      </c>
      <c r="AK90" s="11">
        <f t="shared" si="56"/>
        <v>0.2092551661096978</v>
      </c>
      <c r="AL90" s="11">
        <f t="shared" si="57"/>
        <v>0.32449307171539432</v>
      </c>
      <c r="AM90" s="56"/>
      <c r="AN90" s="11">
        <f t="shared" si="58"/>
        <v>2.2393211924281422E-2</v>
      </c>
      <c r="AO90" s="11">
        <f t="shared" si="59"/>
        <v>2.0461770371223337E-2</v>
      </c>
      <c r="AP90" s="11">
        <f t="shared" si="60"/>
        <v>1.7889268670300825E-2</v>
      </c>
      <c r="AQ90" s="11">
        <f t="shared" si="61"/>
        <v>1.5466027540724028E-2</v>
      </c>
      <c r="AR90" s="3"/>
      <c r="AS90" s="11">
        <f t="shared" si="62"/>
        <v>0.53066545878323024</v>
      </c>
      <c r="AT90" s="11">
        <f t="shared" si="63"/>
        <v>0.39811972073677449</v>
      </c>
      <c r="AU90" s="11">
        <f t="shared" si="64"/>
        <v>0.3047501272889096</v>
      </c>
      <c r="AV90" s="11">
        <f t="shared" si="65"/>
        <v>0.42671327872481662</v>
      </c>
      <c r="AW90" s="75"/>
      <c r="AX90" s="8">
        <f t="shared" si="66"/>
        <v>0.3047501272889096</v>
      </c>
      <c r="AY90" s="24">
        <f t="shared" si="67"/>
        <v>1.3125507233038545</v>
      </c>
      <c r="AZ90" s="8">
        <f t="shared" si="68"/>
        <v>7.8698404906992203E-3</v>
      </c>
      <c r="BA90" s="16">
        <f t="shared" si="69"/>
        <v>0.52394742704388497</v>
      </c>
      <c r="BB90" s="8">
        <f t="shared" si="70"/>
        <v>2.1841434293066486</v>
      </c>
      <c r="BC90" s="8">
        <f t="shared" si="72"/>
        <v>0.27</v>
      </c>
      <c r="BD90" s="18">
        <f t="shared" si="71"/>
        <v>3.6125472434634753</v>
      </c>
      <c r="BE90" s="17">
        <v>4.8</v>
      </c>
    </row>
    <row r="91" spans="1:57" ht="15.75" customHeight="1">
      <c r="A91" s="137" t="s">
        <v>158</v>
      </c>
      <c r="B91" s="19">
        <f>90-C91</f>
        <v>52.937759999999997</v>
      </c>
      <c r="C91" s="19">
        <v>37.062240000000003</v>
      </c>
      <c r="D91" s="78" t="s">
        <v>156</v>
      </c>
      <c r="E91" s="8">
        <v>44.242274999999999</v>
      </c>
      <c r="F91" s="8">
        <v>-73.329063000000005</v>
      </c>
      <c r="G91" s="50">
        <v>41875</v>
      </c>
      <c r="H91" s="144"/>
      <c r="I91" s="8">
        <v>2.1175156282277822E-3</v>
      </c>
      <c r="J91" s="8">
        <v>2.755440974760289E-3</v>
      </c>
      <c r="K91" s="8">
        <v>4.2545043205048146E-3</v>
      </c>
      <c r="L91" s="8">
        <v>1.4575105672109665E-3</v>
      </c>
      <c r="M91" s="6"/>
      <c r="O91" s="11">
        <f t="shared" si="39"/>
        <v>4.044149220435795E-3</v>
      </c>
      <c r="P91" s="11">
        <f t="shared" si="40"/>
        <v>5.2516174757696807E-3</v>
      </c>
      <c r="Q91" s="11">
        <f t="shared" si="41"/>
        <v>8.0695007436194927E-3</v>
      </c>
      <c r="R91" s="11">
        <f t="shared" si="42"/>
        <v>2.7896126047427744E-3</v>
      </c>
      <c r="S91" s="56"/>
      <c r="T91" s="170">
        <f t="shared" si="43"/>
        <v>4.2645970606826844E-2</v>
      </c>
      <c r="U91" s="170">
        <f t="shared" si="44"/>
        <v>5.4525077790620435E-2</v>
      </c>
      <c r="V91" s="170">
        <f t="shared" si="45"/>
        <v>8.0998867821952314E-2</v>
      </c>
      <c r="W91" s="170">
        <f t="shared" si="46"/>
        <v>2.991867812460669E-2</v>
      </c>
      <c r="X91" s="29"/>
      <c r="Y91" s="11">
        <f t="shared" si="73"/>
        <v>-0.22144612691874321</v>
      </c>
      <c r="Z91" s="11">
        <f t="shared" si="47"/>
        <v>0.19558669090715503</v>
      </c>
      <c r="AA91" s="5"/>
      <c r="AB91" s="11">
        <f t="shared" si="48"/>
        <v>1.6302018160321743E-2</v>
      </c>
      <c r="AC91" s="7">
        <f t="shared" si="49"/>
        <v>0.47129576129741291</v>
      </c>
      <c r="AD91" s="11">
        <f t="shared" si="50"/>
        <v>1.8113694423051854E-2</v>
      </c>
      <c r="AE91" s="11">
        <f t="shared" si="51"/>
        <v>1.7407531884092001E-2</v>
      </c>
      <c r="AF91" s="11">
        <f t="shared" si="52"/>
        <v>1.6302018160321743E-2</v>
      </c>
      <c r="AG91" s="11">
        <f t="shared" si="53"/>
        <v>1.5064797847884736E-2</v>
      </c>
      <c r="AH91" s="170"/>
      <c r="AI91" s="11">
        <f t="shared" si="54"/>
        <v>0.46162412190581109</v>
      </c>
      <c r="AJ91" s="11">
        <f t="shared" si="55"/>
        <v>0.33140223645609224</v>
      </c>
      <c r="AK91" s="11">
        <f t="shared" si="56"/>
        <v>0.19558669090715505</v>
      </c>
      <c r="AL91" s="11">
        <f t="shared" si="57"/>
        <v>0.50323988916181883</v>
      </c>
      <c r="AM91" s="56"/>
      <c r="AN91" s="11">
        <f t="shared" si="58"/>
        <v>2.056335287654857E-2</v>
      </c>
      <c r="AO91" s="11">
        <f t="shared" si="59"/>
        <v>1.9111805398845255E-2</v>
      </c>
      <c r="AP91" s="11">
        <f t="shared" si="60"/>
        <v>1.7238608277854003E-2</v>
      </c>
      <c r="AQ91" s="11">
        <f t="shared" si="61"/>
        <v>1.55206289656087E-2</v>
      </c>
      <c r="AR91" s="3"/>
      <c r="AS91" s="11">
        <f t="shared" si="62"/>
        <v>0.63170113932790206</v>
      </c>
      <c r="AT91" s="11">
        <f t="shared" si="63"/>
        <v>0.44841905557028505</v>
      </c>
      <c r="AU91" s="11">
        <f t="shared" si="64"/>
        <v>0.28624023625433981</v>
      </c>
      <c r="AV91" s="11">
        <f t="shared" si="65"/>
        <v>0.62742720150493447</v>
      </c>
      <c r="AW91" s="75"/>
      <c r="AX91" s="8">
        <f t="shared" si="66"/>
        <v>0.28624023625433981</v>
      </c>
      <c r="AY91" s="24">
        <f t="shared" si="67"/>
        <v>1.397427577737808</v>
      </c>
      <c r="AZ91" s="8">
        <f t="shared" si="68"/>
        <v>8.1200977443648455E-3</v>
      </c>
      <c r="BA91" s="16">
        <f t="shared" si="69"/>
        <v>0.52394742704388497</v>
      </c>
      <c r="BB91" s="8">
        <f t="shared" si="70"/>
        <v>2.1829562587846953</v>
      </c>
      <c r="BC91" s="8">
        <f t="shared" si="72"/>
        <v>0.27</v>
      </c>
      <c r="BD91" s="18">
        <f t="shared" si="71"/>
        <v>3.8460842784531781</v>
      </c>
      <c r="BE91" s="17">
        <v>6.4</v>
      </c>
    </row>
    <row r="92" spans="1:57" ht="15.75" customHeight="1">
      <c r="A92" s="137" t="s">
        <v>124</v>
      </c>
      <c r="B92" s="19">
        <v>46.921902000000003</v>
      </c>
      <c r="C92" s="19">
        <f t="shared" ref="C92:C122" si="74">90-B92</f>
        <v>43.078097999999997</v>
      </c>
      <c r="D92" s="78" t="s">
        <v>125</v>
      </c>
      <c r="E92" s="19">
        <v>44.708241000000001</v>
      </c>
      <c r="F92" s="19">
        <v>-73.226714999999999</v>
      </c>
      <c r="G92" s="50">
        <v>42262</v>
      </c>
      <c r="H92" s="144"/>
      <c r="I92" s="8">
        <v>5.1474687469496259E-3</v>
      </c>
      <c r="J92" s="8">
        <v>5.0735320626462566E-3</v>
      </c>
      <c r="K92" s="8">
        <v>5.0830172271399887E-3</v>
      </c>
      <c r="L92" s="8">
        <v>2.8902329899544513E-3</v>
      </c>
      <c r="M92" s="6"/>
      <c r="O92" s="11">
        <f t="shared" si="39"/>
        <v>9.7351526483510295E-3</v>
      </c>
      <c r="P92" s="11">
        <f t="shared" si="40"/>
        <v>9.597601360879034E-3</v>
      </c>
      <c r="Q92" s="11">
        <f t="shared" si="41"/>
        <v>9.6152511515779152E-3</v>
      </c>
      <c r="R92" s="11">
        <f t="shared" si="42"/>
        <v>5.5061139828442678E-3</v>
      </c>
      <c r="S92" s="56"/>
      <c r="T92" s="170">
        <f t="shared" si="43"/>
        <v>9.5922043072164842E-2</v>
      </c>
      <c r="U92" s="170">
        <f t="shared" si="44"/>
        <v>9.4708306624731897E-2</v>
      </c>
      <c r="V92" s="170">
        <f t="shared" si="45"/>
        <v>9.4864228232506065E-2</v>
      </c>
      <c r="W92" s="170">
        <f t="shared" si="46"/>
        <v>5.6985435723657829E-2</v>
      </c>
      <c r="X92" s="29"/>
      <c r="Y92" s="11">
        <f t="shared" si="73"/>
        <v>-0.11870159591083498</v>
      </c>
      <c r="Z92" s="11">
        <f t="shared" si="47"/>
        <v>0.16182053219566916</v>
      </c>
      <c r="AA92" s="5"/>
      <c r="AB92" s="11">
        <f t="shared" si="48"/>
        <v>1.6023274222973363E-2</v>
      </c>
      <c r="AC92" s="7">
        <f t="shared" si="49"/>
        <v>1.0351225673627114</v>
      </c>
      <c r="AD92" s="11">
        <f t="shared" si="50"/>
        <v>2.0196118822355977E-2</v>
      </c>
      <c r="AE92" s="11">
        <f t="shared" si="51"/>
        <v>1.8507067031682575E-2</v>
      </c>
      <c r="AF92" s="11">
        <f t="shared" si="52"/>
        <v>1.6023274222973363E-2</v>
      </c>
      <c r="AG92" s="11">
        <f t="shared" si="53"/>
        <v>1.3473027982331904E-2</v>
      </c>
      <c r="AH92" s="170"/>
      <c r="AI92" s="11">
        <f t="shared" si="54"/>
        <v>0.21343944933692535</v>
      </c>
      <c r="AJ92" s="11">
        <f t="shared" si="55"/>
        <v>0.1931948670687037</v>
      </c>
      <c r="AK92" s="11">
        <f t="shared" si="56"/>
        <v>0.16182053219566916</v>
      </c>
      <c r="AL92" s="11">
        <f t="shared" si="57"/>
        <v>0.23049954481005447</v>
      </c>
      <c r="AM92" s="56"/>
      <c r="AN92" s="11">
        <f t="shared" si="58"/>
        <v>2.2645777275852694E-2</v>
      </c>
      <c r="AO92" s="11">
        <f t="shared" si="59"/>
        <v>2.0211340546435828E-2</v>
      </c>
      <c r="AP92" s="11">
        <f t="shared" si="60"/>
        <v>1.6959864340505622E-2</v>
      </c>
      <c r="AQ92" s="11">
        <f t="shared" si="61"/>
        <v>1.3928859100055868E-2</v>
      </c>
      <c r="AR92" s="3"/>
      <c r="AS92" s="11">
        <f t="shared" si="62"/>
        <v>0.34825764071025866</v>
      </c>
      <c r="AT92" s="11">
        <f t="shared" si="63"/>
        <v>0.29448591639010185</v>
      </c>
      <c r="AU92" s="11">
        <f t="shared" si="64"/>
        <v>0.24545009002878843</v>
      </c>
      <c r="AV92" s="11">
        <f t="shared" si="65"/>
        <v>0.31368579535751479</v>
      </c>
      <c r="AW92" s="75"/>
      <c r="AX92" s="8">
        <f t="shared" si="66"/>
        <v>0.24545009002878843</v>
      </c>
      <c r="AY92" s="24">
        <f t="shared" si="67"/>
        <v>1.6296592107710561</v>
      </c>
      <c r="AZ92" s="8">
        <f t="shared" si="68"/>
        <v>9.7013878965269609E-3</v>
      </c>
      <c r="BA92" s="16">
        <f t="shared" si="69"/>
        <v>0.52394742704388497</v>
      </c>
      <c r="BB92" s="8">
        <f t="shared" si="70"/>
        <v>2.1831854355741722</v>
      </c>
      <c r="BC92" s="8">
        <f t="shared" si="72"/>
        <v>0.27</v>
      </c>
      <c r="BD92" s="18">
        <f t="shared" si="71"/>
        <v>4.4905059490089263</v>
      </c>
      <c r="BE92" s="17">
        <v>4.5</v>
      </c>
    </row>
    <row r="93" spans="1:57" ht="15.75" customHeight="1">
      <c r="A93" s="137" t="s">
        <v>124</v>
      </c>
      <c r="B93" s="19">
        <v>46.921902000000003</v>
      </c>
      <c r="C93" s="19">
        <f t="shared" si="74"/>
        <v>43.078097999999997</v>
      </c>
      <c r="D93" s="78" t="s">
        <v>117</v>
      </c>
      <c r="E93" s="19">
        <v>44.756073000000001</v>
      </c>
      <c r="F93" s="19">
        <v>-73.354873999999995</v>
      </c>
      <c r="G93" s="51">
        <v>42262</v>
      </c>
      <c r="H93" s="144"/>
      <c r="I93" s="8">
        <v>5.7970198584434227E-3</v>
      </c>
      <c r="J93" s="8">
        <v>5.7529382575533155E-3</v>
      </c>
      <c r="K93" s="8">
        <v>4.9305204440990699E-3</v>
      </c>
      <c r="L93" s="8">
        <v>2.9869462291036864E-3</v>
      </c>
      <c r="M93" s="6"/>
      <c r="O93" s="11">
        <f t="shared" si="39"/>
        <v>1.0940767914178329E-2</v>
      </c>
      <c r="P93" s="11">
        <f t="shared" si="40"/>
        <v>1.0859108141941826E-2</v>
      </c>
      <c r="Q93" s="11">
        <f t="shared" si="41"/>
        <v>9.3313578424164701E-3</v>
      </c>
      <c r="R93" s="11">
        <f t="shared" si="42"/>
        <v>5.6885783025711198E-3</v>
      </c>
      <c r="S93" s="56"/>
      <c r="T93" s="170">
        <f t="shared" si="43"/>
        <v>0.10642452919007911</v>
      </c>
      <c r="U93" s="170">
        <f t="shared" si="44"/>
        <v>0.10572067576886696</v>
      </c>
      <c r="V93" s="170">
        <f t="shared" si="45"/>
        <v>9.2349711601252993E-2</v>
      </c>
      <c r="W93" s="170">
        <f t="shared" si="46"/>
        <v>5.8740478500191984E-2</v>
      </c>
      <c r="X93" s="29"/>
      <c r="Y93" s="11">
        <f t="shared" si="73"/>
        <v>-4.5921918183763497E-2</v>
      </c>
      <c r="Z93" s="11">
        <f t="shared" si="47"/>
        <v>0.14196454477642442</v>
      </c>
      <c r="AA93" s="5"/>
      <c r="AB93" s="11">
        <f t="shared" si="48"/>
        <v>1.3507722780593914E-2</v>
      </c>
      <c r="AC93" s="7">
        <f t="shared" si="49"/>
        <v>1.1645269869248267</v>
      </c>
      <c r="AD93" s="11">
        <f t="shared" si="50"/>
        <v>1.7525270963509348E-2</v>
      </c>
      <c r="AE93" s="11">
        <f t="shared" si="51"/>
        <v>1.5885197388592082E-2</v>
      </c>
      <c r="AF93" s="11">
        <f t="shared" si="52"/>
        <v>1.3507722780593914E-2</v>
      </c>
      <c r="AG93" s="11">
        <f t="shared" si="53"/>
        <v>1.111435599990898E-2</v>
      </c>
      <c r="AH93" s="170"/>
      <c r="AI93" s="11">
        <f t="shared" si="54"/>
        <v>0.16771609979421948</v>
      </c>
      <c r="AJ93" s="11">
        <f t="shared" si="55"/>
        <v>0.14878735912941496</v>
      </c>
      <c r="AK93" s="11">
        <f t="shared" si="56"/>
        <v>0.14196454477642442</v>
      </c>
      <c r="AL93" s="11">
        <f t="shared" si="57"/>
        <v>0.1854010908333141</v>
      </c>
      <c r="AM93" s="56"/>
      <c r="AN93" s="11">
        <f t="shared" si="58"/>
        <v>1.9974929417006064E-2</v>
      </c>
      <c r="AO93" s="11">
        <f t="shared" si="59"/>
        <v>1.7589470903345335E-2</v>
      </c>
      <c r="AP93" s="11">
        <f t="shared" si="60"/>
        <v>1.4444312898126173E-2</v>
      </c>
      <c r="AQ93" s="11">
        <f t="shared" si="61"/>
        <v>1.1570187117632944E-2</v>
      </c>
      <c r="AR93" s="3"/>
      <c r="AS93" s="11">
        <f t="shared" si="62"/>
        <v>0.27917156514659364</v>
      </c>
      <c r="AT93" s="11">
        <f t="shared" si="63"/>
        <v>0.23154741100967896</v>
      </c>
      <c r="AU93" s="11">
        <f t="shared" si="64"/>
        <v>0.21222101362554383</v>
      </c>
      <c r="AV93" s="11">
        <f t="shared" si="65"/>
        <v>0.25238906808092898</v>
      </c>
      <c r="AW93" s="75"/>
      <c r="AX93" s="8">
        <f t="shared" si="66"/>
        <v>0.21222101362554383</v>
      </c>
      <c r="AY93" s="24">
        <f t="shared" si="67"/>
        <v>1.8848274879404037</v>
      </c>
      <c r="AZ93" s="8">
        <f t="shared" si="68"/>
        <v>9.4103342999833032E-3</v>
      </c>
      <c r="BA93" s="16">
        <f t="shared" si="69"/>
        <v>0.52394742704388497</v>
      </c>
      <c r="BB93" s="8">
        <f t="shared" si="70"/>
        <v>2.1721355846147943</v>
      </c>
      <c r="BC93" s="8">
        <f t="shared" si="72"/>
        <v>0.27</v>
      </c>
      <c r="BD93" s="18">
        <f t="shared" si="71"/>
        <v>5.182970351752485</v>
      </c>
      <c r="BE93" s="17">
        <v>4</v>
      </c>
    </row>
    <row r="94" spans="1:57" ht="15.75" customHeight="1">
      <c r="A94" s="138" t="s">
        <v>128</v>
      </c>
      <c r="B94" s="19">
        <v>47.414256999999999</v>
      </c>
      <c r="C94" s="19">
        <f t="shared" si="74"/>
        <v>42.585743000000001</v>
      </c>
      <c r="D94" s="78" t="s">
        <v>126</v>
      </c>
      <c r="E94" s="19">
        <v>44.581871</v>
      </c>
      <c r="F94" s="19">
        <v>-73.281197000000006</v>
      </c>
      <c r="G94" s="50">
        <v>41908</v>
      </c>
      <c r="H94" s="144"/>
      <c r="I94" s="8">
        <v>3.9842608809230263E-3</v>
      </c>
      <c r="J94" s="8">
        <v>4.0141396636816538E-3</v>
      </c>
      <c r="K94" s="8">
        <v>3.5322075987269984E-3</v>
      </c>
      <c r="L94" s="8">
        <v>1.7117574257047635E-3</v>
      </c>
      <c r="M94" s="6"/>
      <c r="O94" s="11">
        <f t="shared" si="39"/>
        <v>7.5635217431870416E-3</v>
      </c>
      <c r="P94" s="11">
        <f t="shared" si="40"/>
        <v>7.6195074227764078E-3</v>
      </c>
      <c r="Q94" s="11">
        <f t="shared" si="41"/>
        <v>6.7151628937443157E-3</v>
      </c>
      <c r="R94" s="11">
        <f t="shared" si="42"/>
        <v>3.2735221476331718E-3</v>
      </c>
      <c r="S94" s="56"/>
      <c r="T94" s="170">
        <f t="shared" si="43"/>
        <v>7.6364102966044345E-2</v>
      </c>
      <c r="U94" s="170">
        <f t="shared" si="44"/>
        <v>7.6879361872015328E-2</v>
      </c>
      <c r="V94" s="170">
        <f t="shared" si="45"/>
        <v>6.8480132186664155E-2</v>
      </c>
      <c r="W94" s="170">
        <f t="shared" si="46"/>
        <v>3.4876796440137692E-2</v>
      </c>
      <c r="X94" s="29"/>
      <c r="Y94" s="11">
        <f t="shared" si="73"/>
        <v>4.3148000821149647E-2</v>
      </c>
      <c r="Z94" s="11">
        <f t="shared" si="47"/>
        <v>0.1218567822186219</v>
      </c>
      <c r="AA94" s="5"/>
      <c r="AB94" s="11">
        <f t="shared" si="48"/>
        <v>8.0216391618511355E-3</v>
      </c>
      <c r="AC94" s="7">
        <f t="shared" si="49"/>
        <v>1.1291038974397192</v>
      </c>
      <c r="AD94" s="11">
        <f t="shared" si="50"/>
        <v>1.0325377264989765E-2</v>
      </c>
      <c r="AE94" s="11">
        <f t="shared" si="51"/>
        <v>9.3871081683973394E-3</v>
      </c>
      <c r="AF94" s="11">
        <f t="shared" si="52"/>
        <v>8.0216391618511355E-3</v>
      </c>
      <c r="AG94" s="11">
        <f t="shared" si="53"/>
        <v>6.6395961164978845E-3</v>
      </c>
      <c r="AH94" s="170"/>
      <c r="AI94" s="11">
        <f t="shared" si="54"/>
        <v>0.15451607649646301</v>
      </c>
      <c r="AJ94" s="11">
        <f t="shared" si="55"/>
        <v>0.13317856818473378</v>
      </c>
      <c r="AK94" s="11">
        <f t="shared" si="56"/>
        <v>0.12185678221862191</v>
      </c>
      <c r="AL94" s="11">
        <f t="shared" si="57"/>
        <v>0.19634720392602231</v>
      </c>
      <c r="AM94" s="56"/>
      <c r="AN94" s="11">
        <f t="shared" si="58"/>
        <v>1.2775035718486481E-2</v>
      </c>
      <c r="AO94" s="11">
        <f t="shared" si="59"/>
        <v>1.1091381683150593E-2</v>
      </c>
      <c r="AP94" s="11">
        <f t="shared" si="60"/>
        <v>8.9582292793833947E-3</v>
      </c>
      <c r="AQ94" s="11">
        <f t="shared" si="61"/>
        <v>7.0954272342218499E-3</v>
      </c>
      <c r="AR94" s="3"/>
      <c r="AS94" s="11">
        <f t="shared" si="62"/>
        <v>0.23401046401823683</v>
      </c>
      <c r="AT94" s="11">
        <f t="shared" si="63"/>
        <v>0.18845355103557423</v>
      </c>
      <c r="AU94" s="11">
        <f t="shared" si="64"/>
        <v>0.1680087327439361</v>
      </c>
      <c r="AV94" s="11">
        <f t="shared" si="65"/>
        <v>0.24712119668729846</v>
      </c>
      <c r="AW94" s="75"/>
      <c r="AX94" s="8">
        <f t="shared" si="66"/>
        <v>0.1680087327439361</v>
      </c>
      <c r="AY94" s="24">
        <f t="shared" si="67"/>
        <v>2.380828624007564</v>
      </c>
      <c r="AZ94" s="8">
        <f t="shared" si="68"/>
        <v>6.7415305742710456E-3</v>
      </c>
      <c r="BA94" s="16">
        <f t="shared" si="69"/>
        <v>0.52394742704388497</v>
      </c>
      <c r="BB94" s="8">
        <f t="shared" si="70"/>
        <v>2.1473627717982349</v>
      </c>
      <c r="BC94" s="8">
        <f t="shared" si="72"/>
        <v>0.27</v>
      </c>
      <c r="BD94" s="18">
        <f t="shared" si="71"/>
        <v>6.5070577065720059</v>
      </c>
      <c r="BE94" s="17">
        <v>5.9</v>
      </c>
    </row>
    <row r="95" spans="1:57" ht="15.75" customHeight="1">
      <c r="A95" s="138" t="s">
        <v>128</v>
      </c>
      <c r="B95" s="19">
        <v>47.414256999999999</v>
      </c>
      <c r="C95" s="19">
        <f t="shared" si="74"/>
        <v>42.585743000000001</v>
      </c>
      <c r="D95" s="78" t="s">
        <v>127</v>
      </c>
      <c r="E95" s="19">
        <v>44.756073000000001</v>
      </c>
      <c r="F95" s="19">
        <v>-73.354873999999995</v>
      </c>
      <c r="G95" s="50">
        <v>41905</v>
      </c>
      <c r="H95" s="144"/>
      <c r="I95" s="8">
        <v>3.2332597962769242E-3</v>
      </c>
      <c r="J95" s="8">
        <v>3.5163920552256193E-3</v>
      </c>
      <c r="K95" s="8">
        <v>3.3495789938269194E-3</v>
      </c>
      <c r="L95" s="8">
        <v>1.6839381769147026E-3</v>
      </c>
      <c r="M95" s="6"/>
      <c r="O95" s="11">
        <f t="shared" si="39"/>
        <v>6.1527708367066832E-3</v>
      </c>
      <c r="P95" s="11">
        <f t="shared" si="40"/>
        <v>6.6854373144359493E-3</v>
      </c>
      <c r="Q95" s="11">
        <f t="shared" si="41"/>
        <v>6.3717242015556485E-3</v>
      </c>
      <c r="R95" s="11">
        <f t="shared" si="42"/>
        <v>3.2206125878503004E-3</v>
      </c>
      <c r="S95" s="56"/>
      <c r="T95" s="170">
        <f t="shared" si="43"/>
        <v>6.3172371712169051E-2</v>
      </c>
      <c r="U95" s="170">
        <f t="shared" si="44"/>
        <v>6.8201241804253299E-2</v>
      </c>
      <c r="V95" s="170">
        <f t="shared" si="45"/>
        <v>6.5246729003834381E-2</v>
      </c>
      <c r="W95" s="170">
        <f t="shared" si="46"/>
        <v>3.4337738055877587E-2</v>
      </c>
      <c r="X95" s="29"/>
      <c r="Y95" s="11">
        <f t="shared" si="73"/>
        <v>-4.1611362324635887E-2</v>
      </c>
      <c r="Z95" s="11">
        <f t="shared" si="47"/>
        <v>0.14088848786886615</v>
      </c>
      <c r="AA95" s="5"/>
      <c r="AB95" s="11">
        <f t="shared" si="48"/>
        <v>8.8975696259725318E-3</v>
      </c>
      <c r="AC95" s="7">
        <f t="shared" si="49"/>
        <v>0.99358381142127761</v>
      </c>
      <c r="AD95" s="11">
        <f t="shared" si="50"/>
        <v>1.1111031607086385E-2</v>
      </c>
      <c r="AE95" s="11">
        <f t="shared" si="51"/>
        <v>1.0217536113864899E-2</v>
      </c>
      <c r="AF95" s="11">
        <f t="shared" si="52"/>
        <v>8.8975696259725318E-3</v>
      </c>
      <c r="AG95" s="11">
        <f t="shared" si="53"/>
        <v>7.5336687235760171E-3</v>
      </c>
      <c r="AH95" s="170"/>
      <c r="AI95" s="11">
        <f t="shared" si="54"/>
        <v>0.20110103140159957</v>
      </c>
      <c r="AJ95" s="11">
        <f t="shared" si="55"/>
        <v>0.16288160029807122</v>
      </c>
      <c r="AK95" s="11">
        <f t="shared" si="56"/>
        <v>0.14088848786886615</v>
      </c>
      <c r="AL95" s="11">
        <f t="shared" si="57"/>
        <v>0.22468452860806143</v>
      </c>
      <c r="AM95" s="56"/>
      <c r="AN95" s="11">
        <f t="shared" si="58"/>
        <v>1.3560690060583101E-2</v>
      </c>
      <c r="AO95" s="11">
        <f t="shared" si="59"/>
        <v>1.1921809628618153E-2</v>
      </c>
      <c r="AP95" s="11">
        <f t="shared" si="60"/>
        <v>9.834159743504791E-3</v>
      </c>
      <c r="AQ95" s="11">
        <f t="shared" si="61"/>
        <v>7.9894998412999817E-3</v>
      </c>
      <c r="AR95" s="3"/>
      <c r="AS95" s="11">
        <f t="shared" si="62"/>
        <v>0.2956648407250646</v>
      </c>
      <c r="AT95" s="11">
        <f t="shared" si="63"/>
        <v>0.2263790749759238</v>
      </c>
      <c r="AU95" s="11">
        <f t="shared" si="64"/>
        <v>0.1935307915263175</v>
      </c>
      <c r="AV95" s="11">
        <f t="shared" si="65"/>
        <v>0.28288820963204225</v>
      </c>
      <c r="AW95" s="75"/>
      <c r="AX95" s="8">
        <f t="shared" si="66"/>
        <v>0.1935307915263175</v>
      </c>
      <c r="AY95" s="24">
        <f t="shared" si="67"/>
        <v>2.0668545653398289</v>
      </c>
      <c r="AZ95" s="8">
        <f t="shared" si="68"/>
        <v>6.3929677309902391E-3</v>
      </c>
      <c r="BA95" s="16">
        <f t="shared" si="69"/>
        <v>0.52394742704388497</v>
      </c>
      <c r="BB95" s="8">
        <f t="shared" si="70"/>
        <v>2.1535258621945657</v>
      </c>
      <c r="BC95" s="8">
        <f t="shared" si="72"/>
        <v>0.27</v>
      </c>
      <c r="BD95" s="18">
        <f t="shared" si="71"/>
        <v>5.6534406872900513</v>
      </c>
      <c r="BE95" s="17">
        <v>5.4</v>
      </c>
    </row>
    <row r="96" spans="1:57" ht="15.75" customHeight="1">
      <c r="A96" s="138" t="s">
        <v>128</v>
      </c>
      <c r="B96" s="19">
        <v>47.414256999999999</v>
      </c>
      <c r="C96" s="19">
        <f t="shared" si="74"/>
        <v>42.585743000000001</v>
      </c>
      <c r="D96" s="129" t="s">
        <v>156</v>
      </c>
      <c r="E96" s="77">
        <v>44.242274999999999</v>
      </c>
      <c r="F96" s="77">
        <v>-73.329063000000005</v>
      </c>
      <c r="G96" s="51">
        <v>41905</v>
      </c>
      <c r="H96" s="144"/>
      <c r="I96" s="77">
        <v>2.9225052486624866E-3</v>
      </c>
      <c r="J96" s="77">
        <v>3.269857257950726E-3</v>
      </c>
      <c r="K96" s="77">
        <v>3.13615153822154E-3</v>
      </c>
      <c r="L96" s="77">
        <v>1.5677419219572108E-3</v>
      </c>
      <c r="M96" s="6"/>
      <c r="O96" s="11">
        <f t="shared" si="39"/>
        <v>5.567013241257069E-3</v>
      </c>
      <c r="P96" s="11">
        <f t="shared" si="40"/>
        <v>6.2216778091751732E-3</v>
      </c>
      <c r="Q96" s="11">
        <f t="shared" si="41"/>
        <v>5.9698529238278982E-3</v>
      </c>
      <c r="R96" s="11">
        <f t="shared" si="42"/>
        <v>2.9995148675221505E-3</v>
      </c>
      <c r="S96" s="56"/>
      <c r="T96" s="170">
        <f t="shared" si="43"/>
        <v>5.7572022554522484E-2</v>
      </c>
      <c r="U96" s="170">
        <f t="shared" si="44"/>
        <v>6.3826294193950639E-2</v>
      </c>
      <c r="V96" s="170">
        <f t="shared" si="45"/>
        <v>6.1431547920066665E-2</v>
      </c>
      <c r="W96" s="170">
        <f t="shared" si="46"/>
        <v>3.2077067949626115E-2</v>
      </c>
      <c r="X96" s="29"/>
      <c r="Y96" s="11">
        <f t="shared" si="73"/>
        <v>-4.9117871945496536E-2</v>
      </c>
      <c r="Z96" s="11">
        <f t="shared" si="47"/>
        <v>0.14276939071585323</v>
      </c>
      <c r="AA96" s="5"/>
      <c r="AB96" s="11">
        <f t="shared" si="48"/>
        <v>8.4080076556440272E-3</v>
      </c>
      <c r="AC96" s="7">
        <f t="shared" si="49"/>
        <v>0.96313697382290364</v>
      </c>
      <c r="AD96" s="11">
        <f t="shared" si="50"/>
        <v>1.0428444028027679E-2</v>
      </c>
      <c r="AE96" s="11">
        <f t="shared" si="51"/>
        <v>9.6145062452518224E-3</v>
      </c>
      <c r="AF96" s="11">
        <f t="shared" si="52"/>
        <v>8.4080076556440272E-3</v>
      </c>
      <c r="AG96" s="11">
        <f t="shared" si="53"/>
        <v>7.1555441829450643E-3</v>
      </c>
      <c r="AH96" s="170"/>
      <c r="AI96" s="11">
        <f t="shared" si="54"/>
        <v>0.21080871465831874</v>
      </c>
      <c r="AJ96" s="11">
        <f t="shared" si="55"/>
        <v>0.16601847446958248</v>
      </c>
      <c r="AK96" s="11">
        <f t="shared" si="56"/>
        <v>0.14276939071585323</v>
      </c>
      <c r="AL96" s="11">
        <f t="shared" si="57"/>
        <v>0.22967263434204355</v>
      </c>
      <c r="AM96" s="56"/>
      <c r="AN96" s="11">
        <f t="shared" si="58"/>
        <v>1.2878102481524396E-2</v>
      </c>
      <c r="AO96" s="11">
        <f t="shared" si="59"/>
        <v>1.1318779760005074E-2</v>
      </c>
      <c r="AP96" s="11">
        <f t="shared" si="60"/>
        <v>9.3445977731762865E-3</v>
      </c>
      <c r="AQ96" s="11">
        <f t="shared" si="61"/>
        <v>7.6113753006690297E-3</v>
      </c>
      <c r="AR96" s="3"/>
      <c r="AS96" s="11">
        <f t="shared" si="62"/>
        <v>0.30501134292303922</v>
      </c>
      <c r="AT96" s="11">
        <f t="shared" si="63"/>
        <v>0.22768125142422763</v>
      </c>
      <c r="AU96" s="11">
        <f t="shared" si="64"/>
        <v>0.19387096999723166</v>
      </c>
      <c r="AV96" s="11">
        <f t="shared" si="65"/>
        <v>0.28699853182757401</v>
      </c>
      <c r="AW96" s="75"/>
      <c r="AX96" s="8">
        <f t="shared" si="66"/>
        <v>0.19387096999723166</v>
      </c>
      <c r="AY96" s="24">
        <f t="shared" si="67"/>
        <v>2.0632279294095022</v>
      </c>
      <c r="AZ96" s="8">
        <f t="shared" si="68"/>
        <v>5.9856225574304832E-3</v>
      </c>
      <c r="BA96" s="16">
        <f t="shared" si="69"/>
        <v>0.52394742704388497</v>
      </c>
      <c r="BB96" s="8">
        <f t="shared" si="70"/>
        <v>2.1516480252144148</v>
      </c>
      <c r="BC96" s="8">
        <f t="shared" si="72"/>
        <v>0.27</v>
      </c>
      <c r="BD96" s="18">
        <f t="shared" si="71"/>
        <v>5.6400701624677039</v>
      </c>
      <c r="BE96" s="17">
        <v>5.2</v>
      </c>
    </row>
    <row r="97" spans="1:57" ht="15.75" customHeight="1">
      <c r="A97" s="138" t="s">
        <v>128</v>
      </c>
      <c r="B97" s="77">
        <v>47.414256999999999</v>
      </c>
      <c r="C97" s="19">
        <f t="shared" si="74"/>
        <v>42.585743000000001</v>
      </c>
      <c r="D97" s="129" t="s">
        <v>126</v>
      </c>
      <c r="E97" s="77">
        <v>44.581871</v>
      </c>
      <c r="F97" s="77">
        <v>-73.281197000000006</v>
      </c>
      <c r="G97" s="80">
        <v>41908</v>
      </c>
      <c r="H97" s="147"/>
      <c r="I97" s="77">
        <v>3.9842608809230263E-3</v>
      </c>
      <c r="J97" s="77">
        <v>4.0141396636816538E-3</v>
      </c>
      <c r="K97" s="77">
        <v>3.5322075987269984E-3</v>
      </c>
      <c r="L97" s="77">
        <v>1.7117574257047635E-3</v>
      </c>
      <c r="M97" s="6"/>
      <c r="O97" s="11">
        <f t="shared" si="39"/>
        <v>7.5635217431870416E-3</v>
      </c>
      <c r="P97" s="11">
        <f t="shared" si="40"/>
        <v>7.6195074227764078E-3</v>
      </c>
      <c r="Q97" s="11">
        <f t="shared" si="41"/>
        <v>6.7151628937443157E-3</v>
      </c>
      <c r="R97" s="11">
        <f t="shared" si="42"/>
        <v>3.2735221476331718E-3</v>
      </c>
      <c r="S97" s="56"/>
      <c r="T97" s="170">
        <f t="shared" si="43"/>
        <v>7.6364102966044345E-2</v>
      </c>
      <c r="U97" s="170">
        <f t="shared" si="44"/>
        <v>7.6879361872015328E-2</v>
      </c>
      <c r="V97" s="170">
        <f t="shared" si="45"/>
        <v>6.8480132186664155E-2</v>
      </c>
      <c r="W97" s="170">
        <f t="shared" si="46"/>
        <v>3.4876796440137692E-2</v>
      </c>
      <c r="X97" s="29"/>
      <c r="Y97" s="11">
        <f t="shared" si="73"/>
        <v>4.3148000821149647E-2</v>
      </c>
      <c r="Z97" s="11">
        <f t="shared" si="47"/>
        <v>0.1218567822186219</v>
      </c>
      <c r="AA97" s="5"/>
      <c r="AB97" s="11">
        <f t="shared" si="48"/>
        <v>8.0216391618511355E-3</v>
      </c>
      <c r="AC97" s="7">
        <f t="shared" si="49"/>
        <v>1.1291038974397192</v>
      </c>
      <c r="AD97" s="11">
        <f t="shared" si="50"/>
        <v>1.0325377264989765E-2</v>
      </c>
      <c r="AE97" s="11">
        <f t="shared" si="51"/>
        <v>9.3871081683973394E-3</v>
      </c>
      <c r="AF97" s="11">
        <f t="shared" si="52"/>
        <v>8.0216391618511355E-3</v>
      </c>
      <c r="AG97" s="11">
        <f t="shared" si="53"/>
        <v>6.6395961164978845E-3</v>
      </c>
      <c r="AH97" s="170"/>
      <c r="AI97" s="11">
        <f t="shared" si="54"/>
        <v>0.15451607649646301</v>
      </c>
      <c r="AJ97" s="11">
        <f t="shared" si="55"/>
        <v>0.13317856818473378</v>
      </c>
      <c r="AK97" s="11">
        <f t="shared" si="56"/>
        <v>0.12185678221862191</v>
      </c>
      <c r="AL97" s="11">
        <f t="shared" si="57"/>
        <v>0.19634720392602231</v>
      </c>
      <c r="AM97" s="56"/>
      <c r="AN97" s="11">
        <f t="shared" si="58"/>
        <v>1.2775035718486481E-2</v>
      </c>
      <c r="AO97" s="11">
        <f t="shared" si="59"/>
        <v>1.1091381683150593E-2</v>
      </c>
      <c r="AP97" s="11">
        <f t="shared" si="60"/>
        <v>8.9582292793833947E-3</v>
      </c>
      <c r="AQ97" s="11">
        <f t="shared" si="61"/>
        <v>7.0954272342218499E-3</v>
      </c>
      <c r="AR97" s="3"/>
      <c r="AS97" s="11">
        <f t="shared" si="62"/>
        <v>0.23401046401823683</v>
      </c>
      <c r="AT97" s="11">
        <f t="shared" si="63"/>
        <v>0.18845355103557423</v>
      </c>
      <c r="AU97" s="11">
        <f t="shared" si="64"/>
        <v>0.1680087327439361</v>
      </c>
      <c r="AV97" s="11">
        <f t="shared" si="65"/>
        <v>0.24712119668729846</v>
      </c>
      <c r="AW97" s="75"/>
      <c r="AX97" s="8">
        <f t="shared" si="66"/>
        <v>0.1680087327439361</v>
      </c>
      <c r="AY97" s="24">
        <f t="shared" si="67"/>
        <v>2.380828624007564</v>
      </c>
      <c r="AZ97" s="8">
        <f t="shared" si="68"/>
        <v>6.7415305742710456E-3</v>
      </c>
      <c r="BA97" s="16">
        <f t="shared" si="69"/>
        <v>0.52394742704388497</v>
      </c>
      <c r="BB97" s="8">
        <f t="shared" si="70"/>
        <v>2.1473627717982349</v>
      </c>
      <c r="BC97" s="8">
        <f t="shared" si="72"/>
        <v>0.27</v>
      </c>
      <c r="BD97" s="18">
        <f t="shared" si="71"/>
        <v>6.5070577065720059</v>
      </c>
      <c r="BE97" s="17">
        <v>5.9</v>
      </c>
    </row>
    <row r="98" spans="1:57" ht="15.75" customHeight="1">
      <c r="A98" s="138" t="s">
        <v>128</v>
      </c>
      <c r="B98" s="77">
        <v>47.414256999999999</v>
      </c>
      <c r="C98" s="19">
        <f t="shared" si="74"/>
        <v>42.585743000000001</v>
      </c>
      <c r="D98" s="129" t="s">
        <v>162</v>
      </c>
      <c r="E98" s="77">
        <v>44.701332000000001</v>
      </c>
      <c r="F98" s="77">
        <v>-73.418152000000006</v>
      </c>
      <c r="G98" s="80">
        <v>41905</v>
      </c>
      <c r="H98" s="147"/>
      <c r="I98" s="77">
        <v>3.8919871837498213E-3</v>
      </c>
      <c r="J98" s="77">
        <v>4.2038826792515707E-3</v>
      </c>
      <c r="K98" s="77">
        <v>3.8072327557429819E-3</v>
      </c>
      <c r="L98" s="77">
        <v>1.9410457157603592E-3</v>
      </c>
      <c r="M98" s="6"/>
      <c r="O98" s="11">
        <f t="shared" si="39"/>
        <v>7.390554765807634E-3</v>
      </c>
      <c r="P98" s="11">
        <f t="shared" si="40"/>
        <v>7.9747885594400776E-3</v>
      </c>
      <c r="Q98" s="11">
        <f t="shared" si="41"/>
        <v>7.2315918367386357E-3</v>
      </c>
      <c r="R98" s="11">
        <f t="shared" si="42"/>
        <v>3.7092423853671958E-3</v>
      </c>
      <c r="S98" s="56"/>
      <c r="T98" s="170">
        <f t="shared" si="43"/>
        <v>7.4768342333933979E-2</v>
      </c>
      <c r="U98" s="170">
        <f t="shared" si="44"/>
        <v>8.0135034521916115E-2</v>
      </c>
      <c r="V98" s="170">
        <f t="shared" si="45"/>
        <v>7.3296573941770471E-2</v>
      </c>
      <c r="W98" s="170">
        <f t="shared" si="46"/>
        <v>3.9288231744834812E-2</v>
      </c>
      <c r="X98" s="29"/>
      <c r="Y98" s="11">
        <f t="shared" si="73"/>
        <v>-1.3701385967409215E-2</v>
      </c>
      <c r="Z98" s="11">
        <f t="shared" si="47"/>
        <v>0.13418097366033105</v>
      </c>
      <c r="AA98" s="5"/>
      <c r="AB98" s="11">
        <f t="shared" si="48"/>
        <v>9.6763043435433883E-3</v>
      </c>
      <c r="AC98" s="7">
        <f t="shared" si="49"/>
        <v>1.0433472665687828</v>
      </c>
      <c r="AD98" s="11">
        <f t="shared" si="50"/>
        <v>1.221869542719302E-2</v>
      </c>
      <c r="AE98" s="11">
        <f t="shared" si="51"/>
        <v>1.1189048077521706E-2</v>
      </c>
      <c r="AF98" s="11">
        <f t="shared" si="52"/>
        <v>9.6763043435433883E-3</v>
      </c>
      <c r="AG98" s="11">
        <f t="shared" si="53"/>
        <v>8.125035571898925E-3</v>
      </c>
      <c r="AH98" s="170"/>
      <c r="AI98" s="11">
        <f t="shared" si="54"/>
        <v>0.18151566495414315</v>
      </c>
      <c r="AJ98" s="11">
        <f t="shared" si="55"/>
        <v>0.14800161866944997</v>
      </c>
      <c r="AK98" s="11">
        <f t="shared" si="56"/>
        <v>0.13418097366033105</v>
      </c>
      <c r="AL98" s="11">
        <f t="shared" si="57"/>
        <v>0.20982719874210801</v>
      </c>
      <c r="AM98" s="56"/>
      <c r="AN98" s="11">
        <f t="shared" si="58"/>
        <v>1.4668353880689737E-2</v>
      </c>
      <c r="AO98" s="11">
        <f t="shared" si="59"/>
        <v>1.2893321592274957E-2</v>
      </c>
      <c r="AP98" s="11">
        <f t="shared" si="60"/>
        <v>1.0612894461075648E-2</v>
      </c>
      <c r="AQ98" s="11">
        <f t="shared" si="61"/>
        <v>8.5808666896228895E-3</v>
      </c>
      <c r="AR98" s="3"/>
      <c r="AS98" s="11">
        <f t="shared" si="62"/>
        <v>0.27551454174565726</v>
      </c>
      <c r="AT98" s="11">
        <f t="shared" si="63"/>
        <v>0.21270313853856282</v>
      </c>
      <c r="AU98" s="11">
        <f t="shared" si="64"/>
        <v>0.18860450066720297</v>
      </c>
      <c r="AV98" s="11">
        <f t="shared" si="65"/>
        <v>0.26841225101774213</v>
      </c>
      <c r="AW98" s="75"/>
      <c r="AX98" s="8">
        <f t="shared" si="66"/>
        <v>0.18860450066720297</v>
      </c>
      <c r="AY98" s="24">
        <f t="shared" si="67"/>
        <v>2.1208401633310401</v>
      </c>
      <c r="AZ98" s="8">
        <f t="shared" si="68"/>
        <v>7.2664404083887116E-3</v>
      </c>
      <c r="BA98" s="16">
        <f t="shared" si="69"/>
        <v>0.52394742704388497</v>
      </c>
      <c r="BB98" s="8">
        <f t="shared" si="70"/>
        <v>2.15597928224908</v>
      </c>
      <c r="BC98" s="8">
        <f t="shared" si="72"/>
        <v>0.27</v>
      </c>
      <c r="BD98" s="18">
        <f t="shared" si="71"/>
        <v>5.8071647442210885</v>
      </c>
      <c r="BE98" s="17">
        <v>5.7</v>
      </c>
    </row>
    <row r="99" spans="1:57">
      <c r="A99" s="138" t="s">
        <v>128</v>
      </c>
      <c r="B99" s="77">
        <v>47.414256999999999</v>
      </c>
      <c r="C99" s="19">
        <f t="shared" si="74"/>
        <v>42.585743000000001</v>
      </c>
      <c r="D99" s="129" t="s">
        <v>127</v>
      </c>
      <c r="E99" s="77">
        <v>44.756073000000001</v>
      </c>
      <c r="F99" s="77">
        <v>-73.354873999999995</v>
      </c>
      <c r="G99" s="80">
        <v>41905</v>
      </c>
      <c r="H99" s="147"/>
      <c r="I99" s="77">
        <v>3.2332597962769242E-3</v>
      </c>
      <c r="J99" s="77">
        <v>3.5163920552256193E-3</v>
      </c>
      <c r="K99" s="77">
        <v>3.3495789938269194E-3</v>
      </c>
      <c r="L99" s="77">
        <v>1.6839381769147026E-3</v>
      </c>
      <c r="M99" s="6"/>
      <c r="O99" s="11">
        <f t="shared" si="39"/>
        <v>6.1527708367066832E-3</v>
      </c>
      <c r="P99" s="11">
        <f t="shared" si="40"/>
        <v>6.6854373144359493E-3</v>
      </c>
      <c r="Q99" s="11">
        <f t="shared" si="41"/>
        <v>6.3717242015556485E-3</v>
      </c>
      <c r="R99" s="11">
        <f t="shared" si="42"/>
        <v>3.2206125878503004E-3</v>
      </c>
      <c r="S99" s="56"/>
      <c r="T99" s="170">
        <f t="shared" si="43"/>
        <v>6.3172371712169051E-2</v>
      </c>
      <c r="U99" s="170">
        <f t="shared" si="44"/>
        <v>6.8201241804253299E-2</v>
      </c>
      <c r="V99" s="170">
        <f t="shared" si="45"/>
        <v>6.5246729003834381E-2</v>
      </c>
      <c r="W99" s="170">
        <f t="shared" si="46"/>
        <v>3.4337738055877587E-2</v>
      </c>
      <c r="X99" s="29"/>
      <c r="Y99" s="11">
        <f t="shared" si="73"/>
        <v>-4.1611362324635887E-2</v>
      </c>
      <c r="Z99" s="11">
        <f t="shared" si="47"/>
        <v>0.14088848786886615</v>
      </c>
      <c r="AA99" s="5"/>
      <c r="AB99" s="11">
        <f t="shared" si="48"/>
        <v>8.8975696259725318E-3</v>
      </c>
      <c r="AC99" s="7">
        <f t="shared" si="49"/>
        <v>0.99358381142127761</v>
      </c>
      <c r="AD99" s="11">
        <f t="shared" si="50"/>
        <v>1.1111031607086385E-2</v>
      </c>
      <c r="AE99" s="11">
        <f t="shared" si="51"/>
        <v>1.0217536113864899E-2</v>
      </c>
      <c r="AF99" s="11">
        <f t="shared" si="52"/>
        <v>8.8975696259725318E-3</v>
      </c>
      <c r="AG99" s="11">
        <f t="shared" si="53"/>
        <v>7.5336687235760171E-3</v>
      </c>
      <c r="AH99" s="170"/>
      <c r="AI99" s="11">
        <f t="shared" si="54"/>
        <v>0.20110103140159957</v>
      </c>
      <c r="AJ99" s="11">
        <f t="shared" si="55"/>
        <v>0.16288160029807122</v>
      </c>
      <c r="AK99" s="11">
        <f t="shared" si="56"/>
        <v>0.14088848786886615</v>
      </c>
      <c r="AL99" s="11">
        <f t="shared" si="57"/>
        <v>0.22468452860806143</v>
      </c>
      <c r="AM99" s="56"/>
      <c r="AN99" s="11">
        <f t="shared" si="58"/>
        <v>1.3560690060583101E-2</v>
      </c>
      <c r="AO99" s="11">
        <f t="shared" si="59"/>
        <v>1.1921809628618153E-2</v>
      </c>
      <c r="AP99" s="11">
        <f t="shared" si="60"/>
        <v>9.834159743504791E-3</v>
      </c>
      <c r="AQ99" s="11">
        <f t="shared" si="61"/>
        <v>7.9894998412999817E-3</v>
      </c>
      <c r="AR99" s="3"/>
      <c r="AS99" s="11">
        <f t="shared" si="62"/>
        <v>0.2956648407250646</v>
      </c>
      <c r="AT99" s="11">
        <f t="shared" si="63"/>
        <v>0.2263790749759238</v>
      </c>
      <c r="AU99" s="11">
        <f t="shared" si="64"/>
        <v>0.1935307915263175</v>
      </c>
      <c r="AV99" s="11">
        <f t="shared" si="65"/>
        <v>0.28288820963204225</v>
      </c>
      <c r="AW99" s="75"/>
      <c r="AX99" s="8">
        <f t="shared" si="66"/>
        <v>0.1935307915263175</v>
      </c>
      <c r="AY99" s="24">
        <f t="shared" si="67"/>
        <v>2.0668545653398289</v>
      </c>
      <c r="AZ99" s="8">
        <f t="shared" si="68"/>
        <v>6.3929677309902391E-3</v>
      </c>
      <c r="BA99" s="16">
        <f t="shared" si="69"/>
        <v>0.52394742704388497</v>
      </c>
      <c r="BB99" s="8">
        <f t="shared" si="70"/>
        <v>2.1535258621945657</v>
      </c>
      <c r="BC99" s="8">
        <f t="shared" si="72"/>
        <v>0.27</v>
      </c>
      <c r="BD99" s="18">
        <f t="shared" si="71"/>
        <v>5.6534406872900513</v>
      </c>
      <c r="BE99" s="17">
        <v>5.4</v>
      </c>
    </row>
    <row r="100" spans="1:57">
      <c r="A100" s="138" t="s">
        <v>130</v>
      </c>
      <c r="B100" s="19">
        <v>51.077199180000001</v>
      </c>
      <c r="C100" s="19">
        <f t="shared" si="74"/>
        <v>38.922800819999999</v>
      </c>
      <c r="D100" s="130" t="s">
        <v>172</v>
      </c>
      <c r="E100" s="19">
        <v>46.774090000000001</v>
      </c>
      <c r="F100" s="8">
        <v>-95.891272999999998</v>
      </c>
      <c r="G100" s="51">
        <v>42603</v>
      </c>
      <c r="H100" s="144"/>
      <c r="I100" s="19">
        <v>2.4919180941527334E-3</v>
      </c>
      <c r="J100" s="19">
        <v>3.6489826847365746E-3</v>
      </c>
      <c r="K100" s="19">
        <v>6.4655526575757198E-3</v>
      </c>
      <c r="L100" s="19">
        <v>4.2272876421877775E-3</v>
      </c>
      <c r="M100" s="7"/>
      <c r="N100" s="3"/>
      <c r="O100" s="11">
        <f t="shared" si="39"/>
        <v>4.7534256606741512E-3</v>
      </c>
      <c r="P100" s="11">
        <f t="shared" si="40"/>
        <v>6.9345496101252393E-3</v>
      </c>
      <c r="Q100" s="11">
        <f t="shared" si="41"/>
        <v>1.2176378330027713E-2</v>
      </c>
      <c r="R100" s="11">
        <f t="shared" si="42"/>
        <v>8.0185826691632923E-3</v>
      </c>
      <c r="S100" s="56"/>
      <c r="T100" s="170">
        <f t="shared" si="43"/>
        <v>4.9665800975987218E-2</v>
      </c>
      <c r="U100" s="170">
        <f t="shared" si="44"/>
        <v>7.0532842243161031E-2</v>
      </c>
      <c r="V100" s="170">
        <f t="shared" si="45"/>
        <v>0.1169473935502981</v>
      </c>
      <c r="W100" s="170">
        <f t="shared" si="46"/>
        <v>8.0534675200612083E-2</v>
      </c>
      <c r="X100" s="29"/>
      <c r="Y100" s="11">
        <f t="shared" si="73"/>
        <v>-0.69968936820275018</v>
      </c>
      <c r="Z100" s="11">
        <f t="shared" si="47"/>
        <v>0.43993788975552234</v>
      </c>
      <c r="AA100" s="5"/>
      <c r="AB100" s="11">
        <f t="shared" si="48"/>
        <v>5.7326744541292808E-2</v>
      </c>
      <c r="AC100" s="7">
        <f t="shared" si="49"/>
        <v>0.31101810605123492</v>
      </c>
      <c r="AD100" s="11">
        <f t="shared" si="50"/>
        <v>6.1455253723543379E-2</v>
      </c>
      <c r="AE100" s="11">
        <f t="shared" si="51"/>
        <v>5.9863524491089948E-2</v>
      </c>
      <c r="AF100" s="11">
        <f t="shared" si="52"/>
        <v>5.7326744541292808E-2</v>
      </c>
      <c r="AG100" s="11">
        <f t="shared" si="53"/>
        <v>5.4417233056081225E-2</v>
      </c>
      <c r="AH100" s="170"/>
      <c r="AI100" s="11">
        <f t="shared" si="54"/>
        <v>1.2227935990970922</v>
      </c>
      <c r="AJ100" s="11">
        <f t="shared" si="55"/>
        <v>0.81132766526769162</v>
      </c>
      <c r="AK100" s="11">
        <f t="shared" si="56"/>
        <v>0.43993788975552234</v>
      </c>
      <c r="AL100" s="11">
        <f t="shared" si="57"/>
        <v>0.6264864128106894</v>
      </c>
      <c r="AM100" s="56"/>
      <c r="AN100" s="11">
        <f t="shared" si="58"/>
        <v>6.3904912177040099E-2</v>
      </c>
      <c r="AO100" s="11">
        <f t="shared" si="59"/>
        <v>6.1567798005843201E-2</v>
      </c>
      <c r="AP100" s="11">
        <f t="shared" si="60"/>
        <v>5.8263334658825064E-2</v>
      </c>
      <c r="AQ100" s="11">
        <f t="shared" si="61"/>
        <v>5.4873064173805192E-2</v>
      </c>
      <c r="AR100" s="3"/>
      <c r="AS100" s="11">
        <f t="shared" si="62"/>
        <v>1.7302356063326236</v>
      </c>
      <c r="AT100" s="11">
        <f t="shared" si="63"/>
        <v>1.1663508641118749</v>
      </c>
      <c r="AU100" s="11">
        <f t="shared" si="64"/>
        <v>0.73731684680238885</v>
      </c>
      <c r="AV100" s="11">
        <f t="shared" si="65"/>
        <v>0.93270814881997455</v>
      </c>
      <c r="AW100" s="75"/>
      <c r="AX100" s="8">
        <f t="shared" si="66"/>
        <v>0.73731684680238885</v>
      </c>
      <c r="AY100" s="24">
        <f t="shared" si="67"/>
        <v>0.54250760949614585</v>
      </c>
      <c r="AZ100" s="8">
        <f t="shared" si="68"/>
        <v>1.2340079030551621E-2</v>
      </c>
      <c r="BA100" s="16">
        <f t="shared" si="69"/>
        <v>0.52394742704388497</v>
      </c>
      <c r="BB100" s="8">
        <f t="shared" si="70"/>
        <v>2.2460631308453705</v>
      </c>
      <c r="BC100" s="8">
        <f t="shared" si="72"/>
        <v>0.27</v>
      </c>
      <c r="BD100" s="18">
        <f t="shared" si="71"/>
        <v>1.5131156139979087</v>
      </c>
      <c r="BE100" s="17">
        <v>1.1000000000000001</v>
      </c>
    </row>
    <row r="101" spans="1:57">
      <c r="A101" s="138" t="s">
        <v>130</v>
      </c>
      <c r="B101" s="19">
        <v>51.077199180000001</v>
      </c>
      <c r="C101" s="19">
        <f t="shared" si="74"/>
        <v>38.922800819999999</v>
      </c>
      <c r="D101" s="130" t="s">
        <v>173</v>
      </c>
      <c r="E101" s="19">
        <v>46.734253000000002</v>
      </c>
      <c r="F101" s="8">
        <v>-96.092949000000004</v>
      </c>
      <c r="G101" s="51">
        <v>42603</v>
      </c>
      <c r="H101" s="144"/>
      <c r="I101" s="19">
        <v>3.3240801452159201E-3</v>
      </c>
      <c r="J101" s="19">
        <v>4.9162374341406379E-3</v>
      </c>
      <c r="K101" s="19">
        <v>7.7657006494865283E-3</v>
      </c>
      <c r="L101" s="19">
        <v>5.1422695974454842E-3</v>
      </c>
      <c r="M101" s="7"/>
      <c r="N101" s="3"/>
      <c r="O101" s="11">
        <f t="shared" si="39"/>
        <v>6.3237405586105463E-3</v>
      </c>
      <c r="P101" s="11">
        <f t="shared" si="40"/>
        <v>9.304753826366044E-3</v>
      </c>
      <c r="Q101" s="11">
        <f t="shared" si="41"/>
        <v>1.4564283607964012E-2</v>
      </c>
      <c r="R101" s="11">
        <f t="shared" si="42"/>
        <v>9.7254823248277122E-3</v>
      </c>
      <c r="S101" s="56"/>
      <c r="T101" s="170">
        <f t="shared" si="43"/>
        <v>6.4793004280918054E-2</v>
      </c>
      <c r="U101" s="170">
        <f t="shared" si="44"/>
        <v>9.2113353068900172E-2</v>
      </c>
      <c r="V101" s="170">
        <f t="shared" si="45"/>
        <v>0.13664964253874895</v>
      </c>
      <c r="W101" s="170">
        <f t="shared" si="46"/>
        <v>9.5836819350988478E-2</v>
      </c>
      <c r="X101" s="29"/>
      <c r="Y101" s="11">
        <f t="shared" si="73"/>
        <v>-0.62159723215781226</v>
      </c>
      <c r="Z101" s="11">
        <f t="shared" si="47"/>
        <v>0.39217387931817482</v>
      </c>
      <c r="AA101" s="5"/>
      <c r="AB101" s="11">
        <f t="shared" si="48"/>
        <v>6.1136031916759662E-2</v>
      </c>
      <c r="AC101" s="7">
        <f t="shared" si="49"/>
        <v>0.37632329519367125</v>
      </c>
      <c r="AD101" s="11">
        <f t="shared" si="50"/>
        <v>6.6502888885665398E-2</v>
      </c>
      <c r="AE101" s="11">
        <f t="shared" si="51"/>
        <v>6.4424458890485078E-2</v>
      </c>
      <c r="AF101" s="11">
        <f t="shared" si="52"/>
        <v>6.1136031916759662E-2</v>
      </c>
      <c r="AG101" s="11">
        <f t="shared" si="53"/>
        <v>5.7401953965711766E-2</v>
      </c>
      <c r="AH101" s="170"/>
      <c r="AI101" s="11">
        <f t="shared" si="54"/>
        <v>0.99524486261901557</v>
      </c>
      <c r="AJ101" s="11">
        <f t="shared" si="55"/>
        <v>0.65177730620975449</v>
      </c>
      <c r="AK101" s="11">
        <f t="shared" si="56"/>
        <v>0.39217387931817482</v>
      </c>
      <c r="AL101" s="11">
        <f t="shared" si="57"/>
        <v>0.54585366397394564</v>
      </c>
      <c r="AM101" s="56"/>
      <c r="AN101" s="11">
        <f t="shared" si="58"/>
        <v>6.8952547339162118E-2</v>
      </c>
      <c r="AO101" s="11">
        <f t="shared" si="59"/>
        <v>6.6128732405238325E-2</v>
      </c>
      <c r="AP101" s="11">
        <f t="shared" si="60"/>
        <v>6.2072622034291917E-2</v>
      </c>
      <c r="AQ101" s="11">
        <f t="shared" si="61"/>
        <v>5.7857785083435732E-2</v>
      </c>
      <c r="AR101" s="3"/>
      <c r="AS101" s="11">
        <f t="shared" si="62"/>
        <v>1.4799026334169014</v>
      </c>
      <c r="AT101" s="11">
        <f t="shared" si="63"/>
        <v>1.007502688661795</v>
      </c>
      <c r="AU101" s="11">
        <f t="shared" si="64"/>
        <v>0.69933417810172138</v>
      </c>
      <c r="AV101" s="11">
        <f t="shared" si="65"/>
        <v>0.85516741545166086</v>
      </c>
      <c r="AW101" s="75"/>
      <c r="AX101" s="8">
        <f t="shared" si="66"/>
        <v>0.69933417810172138</v>
      </c>
      <c r="AY101" s="24">
        <f t="shared" si="67"/>
        <v>0.57197261699086899</v>
      </c>
      <c r="AZ101" s="8">
        <f t="shared" si="68"/>
        <v>1.4821526452187513E-2</v>
      </c>
      <c r="BA101" s="16">
        <f t="shared" si="69"/>
        <v>0.52394742704388497</v>
      </c>
      <c r="BB101" s="8">
        <f t="shared" si="70"/>
        <v>2.2662484627192034</v>
      </c>
      <c r="BC101" s="8">
        <f t="shared" si="72"/>
        <v>0.27</v>
      </c>
      <c r="BD101" s="18">
        <f t="shared" si="71"/>
        <v>1.6032430416233392</v>
      </c>
      <c r="BE101" s="17">
        <v>1.5</v>
      </c>
    </row>
    <row r="102" spans="1:57">
      <c r="A102" s="138" t="s">
        <v>130</v>
      </c>
      <c r="B102" s="19">
        <v>51.077199180000001</v>
      </c>
      <c r="C102" s="19">
        <f t="shared" si="74"/>
        <v>38.922800819999999</v>
      </c>
      <c r="D102" s="130" t="s">
        <v>174</v>
      </c>
      <c r="E102" s="19">
        <v>47.498900999999996</v>
      </c>
      <c r="F102" s="8">
        <v>-94.521889000000002</v>
      </c>
      <c r="G102" s="51">
        <v>42603</v>
      </c>
      <c r="H102" s="144"/>
      <c r="I102" s="8">
        <v>1.8719844313079142E-3</v>
      </c>
      <c r="J102" s="8">
        <v>3.465910932211515E-3</v>
      </c>
      <c r="K102" s="8">
        <v>8.0656926913840934E-3</v>
      </c>
      <c r="L102" s="8">
        <v>5.26810083610082E-3</v>
      </c>
      <c r="O102" s="11">
        <f t="shared" si="39"/>
        <v>3.5780724389963383E-3</v>
      </c>
      <c r="P102" s="11">
        <f t="shared" si="40"/>
        <v>6.5905368631047172E-3</v>
      </c>
      <c r="Q102" s="11">
        <f t="shared" si="41"/>
        <v>1.5112453090826976E-2</v>
      </c>
      <c r="R102" s="11">
        <f t="shared" si="42"/>
        <v>9.9594354022166411E-3</v>
      </c>
      <c r="S102" s="56"/>
      <c r="T102" s="170">
        <f t="shared" si="43"/>
        <v>3.7965376658074368E-2</v>
      </c>
      <c r="U102" s="170">
        <f t="shared" si="44"/>
        <v>6.7309645910879567E-2</v>
      </c>
      <c r="V102" s="170">
        <f t="shared" si="45"/>
        <v>0.14106274628208409</v>
      </c>
      <c r="W102" s="170">
        <f t="shared" si="46"/>
        <v>9.7894157911387503E-2</v>
      </c>
      <c r="X102" s="29"/>
      <c r="Y102" s="11">
        <f t="shared" si="73"/>
        <v>-0.94873656470784473</v>
      </c>
      <c r="Z102" s="11">
        <f t="shared" si="47"/>
        <v>0.59395114697138618</v>
      </c>
      <c r="AA102" s="5"/>
      <c r="AB102" s="11">
        <f t="shared" si="48"/>
        <v>9.6607647935382804E-2</v>
      </c>
      <c r="AC102" s="7">
        <f t="shared" si="49"/>
        <v>6.0593737272850889E-2</v>
      </c>
      <c r="AD102" s="11">
        <f t="shared" si="50"/>
        <v>9.7925438836656706E-2</v>
      </c>
      <c r="AE102" s="11">
        <f t="shared" si="51"/>
        <v>9.7426067086136714E-2</v>
      </c>
      <c r="AF102" s="11">
        <f t="shared" si="52"/>
        <v>9.6607647935382804E-2</v>
      </c>
      <c r="AG102" s="11">
        <f t="shared" si="53"/>
        <v>9.5632263058764114E-2</v>
      </c>
      <c r="AH102" s="170"/>
      <c r="AI102" s="11">
        <f t="shared" si="54"/>
        <v>2.5434837584814232</v>
      </c>
      <c r="AJ102" s="11">
        <f t="shared" si="55"/>
        <v>1.3736205446458125</v>
      </c>
      <c r="AK102" s="11">
        <f t="shared" si="56"/>
        <v>0.59395114697138618</v>
      </c>
      <c r="AL102" s="11">
        <f t="shared" si="57"/>
        <v>0.8854627585665914</v>
      </c>
      <c r="AM102" s="56"/>
      <c r="AN102" s="11">
        <f t="shared" si="58"/>
        <v>0.10037509729015343</v>
      </c>
      <c r="AO102" s="11">
        <f t="shared" si="59"/>
        <v>9.913034060088996E-2</v>
      </c>
      <c r="AP102" s="11">
        <f t="shared" si="60"/>
        <v>9.7544238052915067E-2</v>
      </c>
      <c r="AQ102" s="11">
        <f t="shared" si="61"/>
        <v>9.6088094176488073E-2</v>
      </c>
      <c r="AR102" s="3"/>
      <c r="AS102" s="11">
        <f t="shared" si="62"/>
        <v>3.4633138121104516</v>
      </c>
      <c r="AT102" s="11">
        <f t="shared" si="63"/>
        <v>1.9543061222610658</v>
      </c>
      <c r="AU102" s="11">
        <f t="shared" si="64"/>
        <v>1.0773990366386816</v>
      </c>
      <c r="AV102" s="11">
        <f t="shared" si="65"/>
        <v>1.3976102933684926</v>
      </c>
      <c r="AW102" s="75"/>
      <c r="AX102" s="8">
        <f t="shared" si="66"/>
        <v>1.0773990366386816</v>
      </c>
      <c r="AY102" s="24">
        <f t="shared" si="67"/>
        <v>0.37126448641344451</v>
      </c>
      <c r="AZ102" s="8">
        <f t="shared" si="68"/>
        <v>1.5394087794057484E-2</v>
      </c>
      <c r="BA102" s="16">
        <f t="shared" si="69"/>
        <v>0.52394742704388497</v>
      </c>
      <c r="BB102" s="8">
        <f t="shared" si="70"/>
        <v>2.2759456962996856</v>
      </c>
      <c r="BC102" s="8">
        <f t="shared" si="72"/>
        <v>0.27</v>
      </c>
      <c r="BD102" s="18">
        <f t="shared" si="71"/>
        <v>1.0426670279407872</v>
      </c>
      <c r="BE102" s="17">
        <v>1.2</v>
      </c>
    </row>
    <row r="103" spans="1:57">
      <c r="A103" s="138" t="s">
        <v>130</v>
      </c>
      <c r="B103" s="19">
        <v>51.077199180000001</v>
      </c>
      <c r="C103" s="19">
        <f t="shared" si="74"/>
        <v>38.922800819999999</v>
      </c>
      <c r="D103" s="130" t="s">
        <v>175</v>
      </c>
      <c r="E103" s="19">
        <v>47.511276000000002</v>
      </c>
      <c r="F103" s="8">
        <v>-94.623451000000003</v>
      </c>
      <c r="G103" s="51">
        <v>42603</v>
      </c>
      <c r="H103" s="144"/>
      <c r="I103" s="8">
        <v>1.7446448607657361E-3</v>
      </c>
      <c r="J103" s="8">
        <v>2.7024853177506549E-3</v>
      </c>
      <c r="K103" s="8">
        <v>5.7921375787677813E-3</v>
      </c>
      <c r="L103" s="8">
        <v>3.5519499015608E-3</v>
      </c>
      <c r="O103" s="11">
        <f t="shared" si="39"/>
        <v>3.3360585713745009E-3</v>
      </c>
      <c r="P103" s="11">
        <f t="shared" si="40"/>
        <v>5.1515727561501166E-3</v>
      </c>
      <c r="Q103" s="11">
        <f t="shared" si="41"/>
        <v>1.0931724782905569E-2</v>
      </c>
      <c r="R103" s="11">
        <f t="shared" si="42"/>
        <v>6.7522646191480722E-3</v>
      </c>
      <c r="S103" s="56"/>
      <c r="T103" s="170">
        <f t="shared" si="43"/>
        <v>3.5512983992899538E-2</v>
      </c>
      <c r="U103" s="170">
        <f t="shared" si="44"/>
        <v>5.3553862877267766E-2</v>
      </c>
      <c r="V103" s="170">
        <f t="shared" si="45"/>
        <v>0.10634663589095222</v>
      </c>
      <c r="W103" s="170">
        <f t="shared" si="46"/>
        <v>6.8827971146672384E-2</v>
      </c>
      <c r="X103" s="29"/>
      <c r="Y103" s="11">
        <f t="shared" si="73"/>
        <v>-0.81302143306470009</v>
      </c>
      <c r="Z103" s="11">
        <f t="shared" si="47"/>
        <v>0.51101550467884793</v>
      </c>
      <c r="AA103" s="5"/>
      <c r="AB103" s="11">
        <f t="shared" si="48"/>
        <v>5.9875333155305355E-2</v>
      </c>
      <c r="AC103" s="7">
        <f t="shared" si="49"/>
        <v>0.17639784401438252</v>
      </c>
      <c r="AD103" s="11">
        <f t="shared" si="50"/>
        <v>6.2284106515429982E-2</v>
      </c>
      <c r="AE103" s="11">
        <f t="shared" si="51"/>
        <v>6.1363968384028432E-2</v>
      </c>
      <c r="AF103" s="11">
        <f t="shared" si="52"/>
        <v>5.9875333155305355E-2</v>
      </c>
      <c r="AG103" s="11">
        <f t="shared" si="53"/>
        <v>5.8132400494375798E-2</v>
      </c>
      <c r="AH103" s="170"/>
      <c r="AI103" s="11">
        <f t="shared" si="54"/>
        <v>1.7580858826807768</v>
      </c>
      <c r="AJ103" s="11">
        <f t="shared" si="55"/>
        <v>1.114591753297429</v>
      </c>
      <c r="AK103" s="11">
        <f t="shared" si="56"/>
        <v>0.51101550467884793</v>
      </c>
      <c r="AL103" s="11">
        <f t="shared" si="57"/>
        <v>0.79263882965414412</v>
      </c>
      <c r="AM103" s="56"/>
      <c r="AN103" s="11">
        <f t="shared" si="58"/>
        <v>6.4733764968926702E-2</v>
      </c>
      <c r="AO103" s="11">
        <f t="shared" si="59"/>
        <v>6.3068241898781685E-2</v>
      </c>
      <c r="AP103" s="11">
        <f t="shared" si="60"/>
        <v>6.0811923272837611E-2</v>
      </c>
      <c r="AQ103" s="11">
        <f t="shared" si="61"/>
        <v>5.8588231612099764E-2</v>
      </c>
      <c r="AR103" s="3"/>
      <c r="AS103" s="11">
        <f t="shared" si="62"/>
        <v>2.3732344343949228</v>
      </c>
      <c r="AT103" s="11">
        <f t="shared" si="63"/>
        <v>1.5114209668111864</v>
      </c>
      <c r="AU103" s="11">
        <f t="shared" si="64"/>
        <v>0.82811928540233015</v>
      </c>
      <c r="AV103" s="11">
        <f t="shared" si="65"/>
        <v>1.134193664993604</v>
      </c>
      <c r="AW103" s="75"/>
      <c r="AX103" s="8">
        <f t="shared" si="66"/>
        <v>0.82811928540233015</v>
      </c>
      <c r="AY103" s="24">
        <f t="shared" si="67"/>
        <v>0.48302220108986549</v>
      </c>
      <c r="AZ103" s="8">
        <f t="shared" si="68"/>
        <v>1.1054806798932218E-2</v>
      </c>
      <c r="BA103" s="16">
        <f t="shared" si="69"/>
        <v>0.52394742704388497</v>
      </c>
      <c r="BB103" s="8">
        <f t="shared" si="70"/>
        <v>2.2355046371024154</v>
      </c>
      <c r="BC103" s="8">
        <f t="shared" si="72"/>
        <v>0.27</v>
      </c>
      <c r="BD103" s="18">
        <f t="shared" si="71"/>
        <v>1.3436953336435542</v>
      </c>
      <c r="BE103" s="17">
        <v>1.8</v>
      </c>
    </row>
    <row r="104" spans="1:57" s="3" customFormat="1">
      <c r="A104" s="138" t="s">
        <v>130</v>
      </c>
      <c r="B104" s="19">
        <v>51.077199180000001</v>
      </c>
      <c r="C104" s="19">
        <f t="shared" si="74"/>
        <v>38.922800819999999</v>
      </c>
      <c r="D104" s="130" t="s">
        <v>176</v>
      </c>
      <c r="E104" s="19">
        <v>47.731361</v>
      </c>
      <c r="F104" s="8">
        <v>-94.598274000000004</v>
      </c>
      <c r="G104" s="51">
        <v>42603</v>
      </c>
      <c r="H104" s="144"/>
      <c r="I104" s="8">
        <v>3.6514822292802542E-3</v>
      </c>
      <c r="J104" s="8">
        <v>5.2312154993158881E-3</v>
      </c>
      <c r="K104" s="8">
        <v>1.0477519191136597E-2</v>
      </c>
      <c r="L104" s="8">
        <v>6.9181130578339295E-3</v>
      </c>
      <c r="M104"/>
      <c r="N104"/>
      <c r="O104" s="11">
        <f t="shared" si="39"/>
        <v>6.9392437241091627E-3</v>
      </c>
      <c r="P104" s="11">
        <f t="shared" si="40"/>
        <v>9.8908755515157085E-3</v>
      </c>
      <c r="Q104" s="11">
        <f t="shared" si="41"/>
        <v>1.9481758357911577E-2</v>
      </c>
      <c r="R104" s="11">
        <f t="shared" si="42"/>
        <v>1.3009821632832702E-2</v>
      </c>
      <c r="S104" s="56"/>
      <c r="T104" s="170">
        <f t="shared" si="43"/>
        <v>7.0576655678856737E-2</v>
      </c>
      <c r="U104" s="170">
        <f t="shared" si="44"/>
        <v>9.7292218703686706E-2</v>
      </c>
      <c r="V104" s="170">
        <f t="shared" si="45"/>
        <v>0.17493345444182118</v>
      </c>
      <c r="W104" s="170">
        <f t="shared" si="46"/>
        <v>0.1239155248201303</v>
      </c>
      <c r="X104" s="29"/>
      <c r="Y104" s="11">
        <f t="shared" si="73"/>
        <v>-0.7952806339727414</v>
      </c>
      <c r="Z104" s="11">
        <f t="shared" si="47"/>
        <v>0.49987529071007764</v>
      </c>
      <c r="AA104" s="5"/>
      <c r="AB104" s="11">
        <f t="shared" si="48"/>
        <v>0.10504869296634886</v>
      </c>
      <c r="AC104" s="7">
        <f t="shared" si="49"/>
        <v>0.25824005559373231</v>
      </c>
      <c r="AD104" s="11">
        <f t="shared" si="50"/>
        <v>0.11129286485661316</v>
      </c>
      <c r="AE104" s="11">
        <f t="shared" si="51"/>
        <v>0.10889415045126728</v>
      </c>
      <c r="AF104" s="11">
        <f t="shared" si="52"/>
        <v>0.10504869296634886</v>
      </c>
      <c r="AG104" s="11">
        <f t="shared" si="53"/>
        <v>0.10060242687128532</v>
      </c>
      <c r="AH104" s="170"/>
      <c r="AI104" s="11">
        <f t="shared" si="54"/>
        <v>1.4978742672001937</v>
      </c>
      <c r="AJ104" s="11">
        <f t="shared" si="55"/>
        <v>1.0261669354802392</v>
      </c>
      <c r="AK104" s="11">
        <f t="shared" si="56"/>
        <v>0.49987529071007764</v>
      </c>
      <c r="AL104" s="11">
        <f t="shared" si="57"/>
        <v>0.71448328239263781</v>
      </c>
      <c r="AM104" s="56"/>
      <c r="AN104" s="11">
        <f t="shared" si="58"/>
        <v>0.11374252331010988</v>
      </c>
      <c r="AO104" s="11">
        <f t="shared" si="59"/>
        <v>0.11059842396602053</v>
      </c>
      <c r="AP104" s="11">
        <f t="shared" si="60"/>
        <v>0.10598528308388112</v>
      </c>
      <c r="AQ104" s="11">
        <f t="shared" si="61"/>
        <v>0.10105825798900928</v>
      </c>
      <c r="AS104" s="11">
        <f t="shared" si="62"/>
        <v>2.2711592822329205</v>
      </c>
      <c r="AT104" s="11">
        <f t="shared" si="63"/>
        <v>1.6151517903914749</v>
      </c>
      <c r="AU104" s="11">
        <f t="shared" si="64"/>
        <v>1.0075960608179242</v>
      </c>
      <c r="AV104" s="11">
        <f t="shared" si="65"/>
        <v>1.22776415087188</v>
      </c>
      <c r="AW104" s="75"/>
      <c r="AX104" s="8">
        <f t="shared" si="66"/>
        <v>1.0075960608179242</v>
      </c>
      <c r="AY104" s="24">
        <f t="shared" si="67"/>
        <v>0.39698448173298412</v>
      </c>
      <c r="AZ104" s="8">
        <f t="shared" si="68"/>
        <v>1.9997271959614028E-2</v>
      </c>
      <c r="BA104" s="16">
        <f t="shared" si="69"/>
        <v>0.52394742704388497</v>
      </c>
      <c r="BB104" s="8">
        <f t="shared" si="70"/>
        <v>2.3132154972023953</v>
      </c>
      <c r="BC104" s="8">
        <f t="shared" si="72"/>
        <v>0.27</v>
      </c>
      <c r="BD104" s="18">
        <f t="shared" si="71"/>
        <v>1.1250200494384082</v>
      </c>
      <c r="BE104" s="17">
        <v>1.1000000000000001</v>
      </c>
    </row>
    <row r="105" spans="1:57" s="3" customFormat="1">
      <c r="A105" s="138" t="s">
        <v>130</v>
      </c>
      <c r="B105" s="19">
        <v>51.077199180000001</v>
      </c>
      <c r="C105" s="19">
        <f t="shared" si="74"/>
        <v>38.922800819999999</v>
      </c>
      <c r="D105" s="130" t="s">
        <v>177</v>
      </c>
      <c r="E105" s="19">
        <v>47.587691999999997</v>
      </c>
      <c r="F105" s="8">
        <v>-94.870009999999994</v>
      </c>
      <c r="G105" s="51">
        <v>42603</v>
      </c>
      <c r="H105" s="144"/>
      <c r="I105" s="8">
        <v>1.1959426866926096E-3</v>
      </c>
      <c r="J105" s="8">
        <v>2.0619620338923803E-3</v>
      </c>
      <c r="K105" s="8">
        <v>3.6273946697406782E-3</v>
      </c>
      <c r="L105" s="8">
        <v>1.9819688931823807E-3</v>
      </c>
      <c r="M105"/>
      <c r="N105"/>
      <c r="O105" s="11">
        <f t="shared" si="39"/>
        <v>2.2909326646354815E-3</v>
      </c>
      <c r="P105" s="11">
        <f t="shared" si="40"/>
        <v>3.938760303349987E-3</v>
      </c>
      <c r="Q105" s="11">
        <f t="shared" si="41"/>
        <v>6.8940044276667887E-3</v>
      </c>
      <c r="R105" s="11">
        <f t="shared" si="42"/>
        <v>3.7869411040115206E-3</v>
      </c>
      <c r="S105" s="56"/>
      <c r="T105" s="170">
        <f t="shared" si="43"/>
        <v>2.4742029723786474E-2</v>
      </c>
      <c r="U105" s="170">
        <f t="shared" si="44"/>
        <v>4.1592395356568224E-2</v>
      </c>
      <c r="V105" s="170">
        <f t="shared" si="45"/>
        <v>7.0154219203004409E-2</v>
      </c>
      <c r="W105" s="170">
        <f t="shared" si="46"/>
        <v>4.0069753726771073E-2</v>
      </c>
      <c r="X105" s="29"/>
      <c r="Y105" s="11">
        <f t="shared" si="73"/>
        <v>-0.60518758241928894</v>
      </c>
      <c r="Z105" s="11">
        <f t="shared" si="47"/>
        <v>0.38238552050922875</v>
      </c>
      <c r="AA105" s="5"/>
      <c r="AB105" s="11">
        <f t="shared" si="48"/>
        <v>2.7913309704421151E-2</v>
      </c>
      <c r="AC105" s="7">
        <f t="shared" si="49"/>
        <v>0.22039477130697316</v>
      </c>
      <c r="AD105" s="11">
        <f t="shared" si="50"/>
        <v>2.9323310383381443E-2</v>
      </c>
      <c r="AE105" s="11">
        <f t="shared" si="51"/>
        <v>2.878306264948453E-2</v>
      </c>
      <c r="AF105" s="11">
        <f t="shared" si="52"/>
        <v>2.7913309704421151E-2</v>
      </c>
      <c r="AG105" s="11">
        <f t="shared" si="53"/>
        <v>2.6901821339123732E-2</v>
      </c>
      <c r="AH105" s="170"/>
      <c r="AI105" s="11">
        <f t="shared" si="54"/>
        <v>1.2523968907738023</v>
      </c>
      <c r="AJ105" s="11">
        <f t="shared" si="55"/>
        <v>0.70251531739472006</v>
      </c>
      <c r="AK105" s="11">
        <f t="shared" si="56"/>
        <v>0.38238552050922875</v>
      </c>
      <c r="AL105" s="11">
        <f t="shared" si="57"/>
        <v>0.65539304881760829</v>
      </c>
      <c r="AM105" s="56"/>
      <c r="AN105" s="11">
        <f t="shared" si="58"/>
        <v>3.1772968836878163E-2</v>
      </c>
      <c r="AO105" s="11">
        <f t="shared" si="59"/>
        <v>3.0487336164237783E-2</v>
      </c>
      <c r="AP105" s="11">
        <f t="shared" si="60"/>
        <v>2.884989982195341E-2</v>
      </c>
      <c r="AQ105" s="11">
        <f t="shared" si="61"/>
        <v>2.7357652456847698E-2</v>
      </c>
      <c r="AS105" s="11">
        <f t="shared" si="62"/>
        <v>1.6287182001206453</v>
      </c>
      <c r="AT105" s="11">
        <f t="shared" si="63"/>
        <v>0.91242379291882303</v>
      </c>
      <c r="AU105" s="11">
        <f t="shared" si="64"/>
        <v>0.54783751456050789</v>
      </c>
      <c r="AV105" s="11">
        <f t="shared" si="65"/>
        <v>0.84786167909437704</v>
      </c>
      <c r="AW105" s="75"/>
      <c r="AX105" s="8">
        <f t="shared" si="66"/>
        <v>0.54783751456050789</v>
      </c>
      <c r="AY105" s="24">
        <f t="shared" si="67"/>
        <v>0.73014349942955681</v>
      </c>
      <c r="AZ105" s="8">
        <f t="shared" si="68"/>
        <v>6.9232035172048928E-3</v>
      </c>
      <c r="BA105" s="16">
        <f t="shared" si="69"/>
        <v>0.52394742704388497</v>
      </c>
      <c r="BB105" s="8">
        <f t="shared" si="70"/>
        <v>2.1918664849488794</v>
      </c>
      <c r="BC105" s="8">
        <f t="shared" si="72"/>
        <v>0.27</v>
      </c>
      <c r="BD105" s="18">
        <f t="shared" si="71"/>
        <v>2.0107980867285336</v>
      </c>
      <c r="BE105" s="17">
        <v>2.6</v>
      </c>
    </row>
    <row r="106" spans="1:57">
      <c r="A106" s="138" t="s">
        <v>130</v>
      </c>
      <c r="B106" s="19">
        <v>51.077199180000001</v>
      </c>
      <c r="C106" s="19">
        <f t="shared" si="74"/>
        <v>38.922800819999999</v>
      </c>
      <c r="D106" s="78" t="s">
        <v>197</v>
      </c>
      <c r="E106" s="19">
        <v>46.981518000000001</v>
      </c>
      <c r="F106" s="8">
        <v>-94.792747000000006</v>
      </c>
      <c r="G106" s="51">
        <v>42603</v>
      </c>
      <c r="H106" s="144"/>
      <c r="I106" s="19">
        <v>3.5045419610991429E-3</v>
      </c>
      <c r="J106" s="19">
        <v>4.4226492808413995E-3</v>
      </c>
      <c r="K106" s="19">
        <v>1.0351867480451579E-2</v>
      </c>
      <c r="L106" s="19">
        <v>8.586869975490994E-3</v>
      </c>
      <c r="M106" s="7"/>
      <c r="N106" s="3"/>
      <c r="O106" s="11">
        <f t="shared" si="39"/>
        <v>6.6631628721247017E-3</v>
      </c>
      <c r="P106" s="11">
        <f t="shared" si="40"/>
        <v>8.3838751611022069E-3</v>
      </c>
      <c r="Q106" s="11">
        <f t="shared" si="41"/>
        <v>1.9255771256860076E-2</v>
      </c>
      <c r="R106" s="11">
        <f t="shared" si="42"/>
        <v>1.6062303136486749E-2</v>
      </c>
      <c r="S106" s="56"/>
      <c r="T106" s="170">
        <f t="shared" si="43"/>
        <v>6.7992139571844246E-2</v>
      </c>
      <c r="U106" s="170">
        <f t="shared" si="44"/>
        <v>8.3854049759439997E-2</v>
      </c>
      <c r="V106" s="170">
        <f t="shared" si="45"/>
        <v>0.17323457159232458</v>
      </c>
      <c r="W106" s="170">
        <f t="shared" si="46"/>
        <v>0.14861861897476092</v>
      </c>
      <c r="X106" s="29"/>
      <c r="Y106" s="11">
        <f t="shared" si="73"/>
        <v>-1.0608990447812319</v>
      </c>
      <c r="Z106" s="11">
        <f t="shared" ref="Z106:Z132" si="75">$Z$6+10^(-1.146-1.366*Y106-0.469*Y106^2)</f>
        <v>0.65570863629638187</v>
      </c>
      <c r="AA106" s="5"/>
      <c r="AB106" s="11">
        <f t="shared" si="48"/>
        <v>0.13645595291243529</v>
      </c>
      <c r="AC106" s="7">
        <f t="shared" si="49"/>
        <v>0.24224468082851858</v>
      </c>
      <c r="AD106" s="11">
        <f t="shared" si="50"/>
        <v>0.14405087740607792</v>
      </c>
      <c r="AE106" s="11">
        <f t="shared" si="51"/>
        <v>0.14113647308085947</v>
      </c>
      <c r="AF106" s="11">
        <f t="shared" si="52"/>
        <v>0.13645595291243529</v>
      </c>
      <c r="AG106" s="11">
        <f t="shared" si="53"/>
        <v>0.13103088039135238</v>
      </c>
      <c r="AH106" s="170"/>
      <c r="AI106" s="11">
        <f t="shared" si="54"/>
        <v>2.0081681770550128</v>
      </c>
      <c r="AJ106" s="11">
        <f t="shared" si="55"/>
        <v>1.5606040721745411</v>
      </c>
      <c r="AK106" s="11">
        <f t="shared" si="56"/>
        <v>0.65570863629638187</v>
      </c>
      <c r="AL106" s="11">
        <f t="shared" si="57"/>
        <v>0.75323898716940485</v>
      </c>
      <c r="AM106" s="56"/>
      <c r="AN106" s="11">
        <f t="shared" si="58"/>
        <v>0.14650053585957462</v>
      </c>
      <c r="AO106" s="11">
        <f t="shared" si="59"/>
        <v>0.14284074659561272</v>
      </c>
      <c r="AP106" s="11">
        <f t="shared" si="60"/>
        <v>0.13739254302996753</v>
      </c>
      <c r="AQ106" s="11">
        <f t="shared" si="61"/>
        <v>0.13148671150907634</v>
      </c>
      <c r="AR106" s="3"/>
      <c r="AS106" s="11">
        <f t="shared" si="62"/>
        <v>3.0203126901084243</v>
      </c>
      <c r="AT106" s="11">
        <f t="shared" si="63"/>
        <v>2.3493187688984456</v>
      </c>
      <c r="AU106" s="11">
        <f t="shared" si="64"/>
        <v>1.3162155712082635</v>
      </c>
      <c r="AV106" s="11">
        <f t="shared" si="65"/>
        <v>1.4006825285157571</v>
      </c>
      <c r="AW106" s="75"/>
      <c r="AX106" s="8">
        <f t="shared" si="66"/>
        <v>1.3162155712082635</v>
      </c>
      <c r="AY106" s="24">
        <f t="shared" si="67"/>
        <v>0.30390158629775732</v>
      </c>
      <c r="AZ106" s="8">
        <f t="shared" si="68"/>
        <v>1.9757454557715621E-2</v>
      </c>
      <c r="BA106" s="16">
        <f t="shared" si="69"/>
        <v>0.52394742704388497</v>
      </c>
      <c r="BB106" s="8">
        <f t="shared" si="70"/>
        <v>2.3131117596280801</v>
      </c>
      <c r="BC106" s="8">
        <f t="shared" si="72"/>
        <v>0.27</v>
      </c>
      <c r="BD106" s="18">
        <f t="shared" si="71"/>
        <v>0.86107035743448901</v>
      </c>
      <c r="BE106" s="17">
        <v>3.4</v>
      </c>
    </row>
    <row r="107" spans="1:57">
      <c r="A107" s="138" t="s">
        <v>130</v>
      </c>
      <c r="B107" s="19">
        <v>51.077199180000001</v>
      </c>
      <c r="C107" s="19">
        <f t="shared" si="74"/>
        <v>38.922800819999999</v>
      </c>
      <c r="D107" s="78" t="s">
        <v>198</v>
      </c>
      <c r="E107" s="19">
        <v>46.979218000000003</v>
      </c>
      <c r="F107" s="8">
        <v>-94.801743000000002</v>
      </c>
      <c r="G107" s="51">
        <v>42603</v>
      </c>
      <c r="H107" s="144"/>
      <c r="I107" s="8">
        <v>6.9256738706745995E-3</v>
      </c>
      <c r="J107" s="8">
        <v>7.3010334310392548E-3</v>
      </c>
      <c r="K107" s="8">
        <v>1.4437709573898803E-2</v>
      </c>
      <c r="L107" s="8">
        <v>1.0273090057532899E-2</v>
      </c>
      <c r="M107" s="6"/>
      <c r="N107" s="3"/>
      <c r="O107" s="11">
        <f t="shared" si="39"/>
        <v>1.3023725279049748E-2</v>
      </c>
      <c r="P107" s="11">
        <f t="shared" si="40"/>
        <v>1.371313337344755E-2</v>
      </c>
      <c r="Q107" s="11">
        <f t="shared" si="41"/>
        <v>2.6513388736579165E-2</v>
      </c>
      <c r="R107" s="11">
        <f t="shared" si="42"/>
        <v>1.911399688132084E-2</v>
      </c>
      <c r="S107" s="56"/>
      <c r="T107" s="170">
        <f t="shared" si="43"/>
        <v>0.12403091418745954</v>
      </c>
      <c r="U107" s="170">
        <f t="shared" si="44"/>
        <v>0.12971822499018881</v>
      </c>
      <c r="V107" s="170">
        <f t="shared" si="45"/>
        <v>0.22532761797521073</v>
      </c>
      <c r="W107" s="170">
        <f t="shared" si="46"/>
        <v>0.17216598820611528</v>
      </c>
      <c r="X107" s="29"/>
      <c r="Y107" s="11">
        <f t="shared" si="73"/>
        <v>-0.77625771669927723</v>
      </c>
      <c r="Z107" s="11">
        <f t="shared" si="75"/>
        <v>0.48791163982141617</v>
      </c>
      <c r="AA107" s="5"/>
      <c r="AB107" s="11">
        <f t="shared" si="48"/>
        <v>0.14098142598107269</v>
      </c>
      <c r="AC107" s="7">
        <f t="shared" si="49"/>
        <v>0.45754253721178229</v>
      </c>
      <c r="AD107" s="11">
        <f t="shared" si="50"/>
        <v>0.15616799776757878</v>
      </c>
      <c r="AE107" s="11">
        <f t="shared" si="51"/>
        <v>0.15025404354013436</v>
      </c>
      <c r="AF107" s="11">
        <f t="shared" si="52"/>
        <v>0.14098142598107269</v>
      </c>
      <c r="AG107" s="11">
        <f t="shared" si="53"/>
        <v>0.13058224409734154</v>
      </c>
      <c r="AH107" s="170"/>
      <c r="AI107" s="11">
        <f t="shared" si="54"/>
        <v>1.1202381617836337</v>
      </c>
      <c r="AJ107" s="11">
        <f t="shared" si="55"/>
        <v>1.0194909304689737</v>
      </c>
      <c r="AK107" s="11">
        <f t="shared" si="56"/>
        <v>0.48791163982141622</v>
      </c>
      <c r="AL107" s="11">
        <f t="shared" si="57"/>
        <v>0.63007668723260279</v>
      </c>
      <c r="AM107" s="56"/>
      <c r="AN107" s="11">
        <f t="shared" si="58"/>
        <v>0.15861765622107549</v>
      </c>
      <c r="AO107" s="11">
        <f t="shared" si="59"/>
        <v>0.1519583170548876</v>
      </c>
      <c r="AP107" s="11">
        <f t="shared" si="60"/>
        <v>0.14191801609860494</v>
      </c>
      <c r="AQ107" s="11">
        <f t="shared" si="61"/>
        <v>0.1310380752150655</v>
      </c>
      <c r="AR107" s="3"/>
      <c r="AS107" s="11">
        <f t="shared" si="62"/>
        <v>2.0111960438372449</v>
      </c>
      <c r="AT107" s="11">
        <f t="shared" si="63"/>
        <v>1.7838879829884262</v>
      </c>
      <c r="AU107" s="11">
        <f t="shared" si="64"/>
        <v>1.1467538230116374</v>
      </c>
      <c r="AV107" s="11">
        <f t="shared" si="65"/>
        <v>1.2609986921621084</v>
      </c>
      <c r="AW107" s="75"/>
      <c r="AX107" s="8">
        <f t="shared" si="66"/>
        <v>1.1467538230116374</v>
      </c>
      <c r="AY107" s="24">
        <f t="shared" si="67"/>
        <v>0.34881069674527759</v>
      </c>
      <c r="AZ107" s="8">
        <f t="shared" si="68"/>
        <v>2.7555645526033904E-2</v>
      </c>
      <c r="BA107" s="16">
        <f t="shared" si="69"/>
        <v>0.52394742704388497</v>
      </c>
      <c r="BB107" s="8">
        <f t="shared" si="70"/>
        <v>2.3700812318116777</v>
      </c>
      <c r="BC107" s="8">
        <f t="shared" si="72"/>
        <v>0.27</v>
      </c>
      <c r="BD107" s="18">
        <f t="shared" si="71"/>
        <v>1.0023344863013546</v>
      </c>
      <c r="BE107" s="17">
        <v>3.8</v>
      </c>
    </row>
    <row r="108" spans="1:57">
      <c r="A108" s="138" t="s">
        <v>130</v>
      </c>
      <c r="B108" s="19">
        <v>51.077199180000001</v>
      </c>
      <c r="C108" s="19">
        <f t="shared" si="74"/>
        <v>38.922800819999999</v>
      </c>
      <c r="D108" s="130" t="s">
        <v>178</v>
      </c>
      <c r="E108" s="19">
        <v>47.06353</v>
      </c>
      <c r="F108" s="8">
        <v>-94.897034000000005</v>
      </c>
      <c r="G108" s="51">
        <v>42603</v>
      </c>
      <c r="H108" s="144"/>
      <c r="I108" s="8">
        <v>6.0494925081981139E-3</v>
      </c>
      <c r="J108" s="8">
        <v>7.8361889797923696E-3</v>
      </c>
      <c r="K108" s="8">
        <v>1.1569203272769692E-2</v>
      </c>
      <c r="L108" s="8">
        <v>8.0408662339727342E-3</v>
      </c>
      <c r="M108" s="6"/>
      <c r="N108" s="3"/>
      <c r="O108" s="11">
        <f t="shared" si="39"/>
        <v>1.1408020876149868E-2</v>
      </c>
      <c r="P108" s="11">
        <f t="shared" si="40"/>
        <v>1.4693179756174081E-2</v>
      </c>
      <c r="Q108" s="11">
        <f t="shared" si="41"/>
        <v>2.1437644757608378E-2</v>
      </c>
      <c r="R108" s="11">
        <f t="shared" si="42"/>
        <v>1.5067127963741392E-2</v>
      </c>
      <c r="S108" s="56"/>
      <c r="T108" s="170">
        <f t="shared" si="43"/>
        <v>0.110431603341618</v>
      </c>
      <c r="U108" s="170">
        <f t="shared" si="44"/>
        <v>0.13769086944323744</v>
      </c>
      <c r="V108" s="170">
        <f t="shared" si="45"/>
        <v>0.18941680469352329</v>
      </c>
      <c r="W108" s="170">
        <f t="shared" si="46"/>
        <v>0.14069933197261369</v>
      </c>
      <c r="X108" s="29"/>
      <c r="Y108" s="11">
        <f t="shared" si="73"/>
        <v>-0.57761535446574885</v>
      </c>
      <c r="Z108" s="11">
        <f t="shared" si="75"/>
        <v>0.36618129177031555</v>
      </c>
      <c r="AA108" s="5"/>
      <c r="AB108" s="11">
        <f t="shared" si="48"/>
        <v>8.463252928600408E-2</v>
      </c>
      <c r="AC108" s="7">
        <f t="shared" si="49"/>
        <v>0.51333604734414573</v>
      </c>
      <c r="AD108" s="11">
        <f t="shared" si="50"/>
        <v>9.4926036991362997E-2</v>
      </c>
      <c r="AE108" s="11">
        <f t="shared" si="51"/>
        <v>9.0902330428515227E-2</v>
      </c>
      <c r="AF108" s="11">
        <f t="shared" si="52"/>
        <v>8.463252928600408E-2</v>
      </c>
      <c r="AG108" s="11">
        <f t="shared" si="53"/>
        <v>7.7660753749785275E-2</v>
      </c>
      <c r="AH108" s="170"/>
      <c r="AI108" s="11">
        <f t="shared" si="54"/>
        <v>0.7843981129424904</v>
      </c>
      <c r="AJ108" s="11">
        <f t="shared" si="55"/>
        <v>0.57996234937752678</v>
      </c>
      <c r="AK108" s="11">
        <f t="shared" si="56"/>
        <v>0.36618129177031555</v>
      </c>
      <c r="AL108" s="11">
        <f t="shared" si="57"/>
        <v>0.47708565932448288</v>
      </c>
      <c r="AM108" s="56"/>
      <c r="AN108" s="11">
        <f t="shared" si="58"/>
        <v>9.7375695444859717E-2</v>
      </c>
      <c r="AO108" s="11">
        <f t="shared" si="59"/>
        <v>9.2606603943268473E-2</v>
      </c>
      <c r="AP108" s="11">
        <f t="shared" si="60"/>
        <v>8.5569119403536342E-2</v>
      </c>
      <c r="AQ108" s="11">
        <f t="shared" si="61"/>
        <v>7.8116584867509234E-2</v>
      </c>
      <c r="AR108" s="3"/>
      <c r="AS108" s="11">
        <f t="shared" si="62"/>
        <v>1.3490631563869877</v>
      </c>
      <c r="AT108" s="11">
        <f t="shared" si="63"/>
        <v>1.0398407907305081</v>
      </c>
      <c r="AU108" s="11">
        <f t="shared" si="64"/>
        <v>0.7687632834576833</v>
      </c>
      <c r="AV108" s="11">
        <f t="shared" si="65"/>
        <v>0.86402860739020548</v>
      </c>
      <c r="AW108" s="75"/>
      <c r="AX108" s="8">
        <f t="shared" si="66"/>
        <v>0.7687632834576833</v>
      </c>
      <c r="AY108" s="24">
        <f t="shared" si="67"/>
        <v>0.52031621255493798</v>
      </c>
      <c r="AZ108" s="8">
        <f t="shared" si="68"/>
        <v>2.2080847572901005E-2</v>
      </c>
      <c r="BA108" s="16">
        <f t="shared" si="69"/>
        <v>0.52394742704388486</v>
      </c>
      <c r="BB108" s="8">
        <f t="shared" si="70"/>
        <v>2.3229097968006505</v>
      </c>
      <c r="BC108" s="8">
        <f t="shared" si="72"/>
        <v>0.27</v>
      </c>
      <c r="BD108" s="18">
        <f t="shared" si="71"/>
        <v>1.4789009544424181</v>
      </c>
      <c r="BE108" s="17">
        <v>2.9</v>
      </c>
    </row>
    <row r="109" spans="1:57">
      <c r="A109" s="138" t="s">
        <v>130</v>
      </c>
      <c r="B109" s="19">
        <v>51.077199180000001</v>
      </c>
      <c r="C109" s="19">
        <f t="shared" si="74"/>
        <v>38.922800819999999</v>
      </c>
      <c r="D109" s="130" t="s">
        <v>179</v>
      </c>
      <c r="E109" s="19">
        <v>47.445098999999999</v>
      </c>
      <c r="F109" s="8">
        <v>-95.652884999999998</v>
      </c>
      <c r="G109" s="51">
        <v>42603</v>
      </c>
      <c r="H109" s="144"/>
      <c r="I109" s="8">
        <v>2.8450906775860417E-3</v>
      </c>
      <c r="J109" s="8">
        <v>5.0192247886851277E-3</v>
      </c>
      <c r="K109" s="8">
        <v>1.1779594423245256E-2</v>
      </c>
      <c r="L109" s="8">
        <v>6.4815713188530709E-3</v>
      </c>
      <c r="M109" s="6"/>
      <c r="O109" s="11">
        <f t="shared" si="39"/>
        <v>5.4209069718721015E-3</v>
      </c>
      <c r="P109" s="11">
        <f t="shared" si="40"/>
        <v>9.4965268152487712E-3</v>
      </c>
      <c r="Q109" s="11">
        <f t="shared" si="41"/>
        <v>2.1813041340438304E-2</v>
      </c>
      <c r="R109" s="11">
        <f t="shared" si="42"/>
        <v>1.2205919810112712E-2</v>
      </c>
      <c r="S109" s="56"/>
      <c r="T109" s="170">
        <f t="shared" si="43"/>
        <v>5.6163320170892039E-2</v>
      </c>
      <c r="U109" s="170">
        <f t="shared" si="44"/>
        <v>9.3814358472581294E-2</v>
      </c>
      <c r="V109" s="170">
        <f t="shared" si="45"/>
        <v>0.19215300664770196</v>
      </c>
      <c r="W109" s="170">
        <f t="shared" si="46"/>
        <v>0.11719612633196169</v>
      </c>
      <c r="X109" s="29"/>
      <c r="Y109" s="11">
        <f t="shared" si="73"/>
        <v>-0.82741020194282289</v>
      </c>
      <c r="Z109" s="11">
        <f t="shared" si="75"/>
        <v>0.52002760256333558</v>
      </c>
      <c r="AA109" s="5"/>
      <c r="AB109" s="11">
        <f t="shared" si="48"/>
        <v>0.12275622324268828</v>
      </c>
      <c r="AC109" s="7">
        <f t="shared" si="49"/>
        <v>8.1001130158020684E-2</v>
      </c>
      <c r="AD109" s="11">
        <f t="shared" si="50"/>
        <v>0.12499977094426452</v>
      </c>
      <c r="AE109" s="11">
        <f t="shared" si="51"/>
        <v>0.12414838304117443</v>
      </c>
      <c r="AF109" s="11">
        <f t="shared" si="52"/>
        <v>0.12275622324268828</v>
      </c>
      <c r="AG109" s="11">
        <f t="shared" si="53"/>
        <v>0.12110224153537813</v>
      </c>
      <c r="AH109" s="170"/>
      <c r="AI109" s="11">
        <f t="shared" si="54"/>
        <v>2.1418150836324874</v>
      </c>
      <c r="AJ109" s="11">
        <f t="shared" si="55"/>
        <v>1.2156547481204054</v>
      </c>
      <c r="AK109" s="11">
        <f t="shared" si="56"/>
        <v>0.52002760256333558</v>
      </c>
      <c r="AL109" s="11">
        <f t="shared" si="57"/>
        <v>0.91566112953097911</v>
      </c>
      <c r="AM109" s="56"/>
      <c r="AN109" s="11">
        <f t="shared" si="58"/>
        <v>0.12744942939776124</v>
      </c>
      <c r="AO109" s="11">
        <f t="shared" si="59"/>
        <v>0.12585265655592767</v>
      </c>
      <c r="AP109" s="11">
        <f t="shared" si="60"/>
        <v>0.12369281336022055</v>
      </c>
      <c r="AQ109" s="11">
        <f t="shared" si="61"/>
        <v>0.12155807265310209</v>
      </c>
      <c r="AR109" s="3"/>
      <c r="AS109" s="11">
        <f t="shared" si="62"/>
        <v>3.0988114428810221</v>
      </c>
      <c r="AT109" s="11">
        <f t="shared" si="63"/>
        <v>1.8917408333812431</v>
      </c>
      <c r="AU109" s="11">
        <f t="shared" si="64"/>
        <v>1.1055989034818632</v>
      </c>
      <c r="AV109" s="11">
        <f t="shared" si="65"/>
        <v>1.5398365010840851</v>
      </c>
      <c r="AW109" s="75"/>
      <c r="AX109" s="8">
        <f t="shared" si="66"/>
        <v>1.1055989034818632</v>
      </c>
      <c r="AY109" s="24">
        <f t="shared" si="67"/>
        <v>0.36179485954651347</v>
      </c>
      <c r="AZ109" s="8">
        <f t="shared" si="68"/>
        <v>2.2482397689603726E-2</v>
      </c>
      <c r="BA109" s="16">
        <f t="shared" si="69"/>
        <v>0.52394742704388497</v>
      </c>
      <c r="BB109" s="8">
        <f t="shared" si="70"/>
        <v>2.3332081063952734</v>
      </c>
      <c r="BC109" s="8">
        <f t="shared" si="72"/>
        <v>0.27</v>
      </c>
      <c r="BD109" s="18">
        <f t="shared" si="71"/>
        <v>1.0302289138052039</v>
      </c>
      <c r="BE109" s="17">
        <v>2</v>
      </c>
    </row>
    <row r="110" spans="1:57" s="3" customFormat="1">
      <c r="A110" s="138" t="s">
        <v>130</v>
      </c>
      <c r="B110" s="19">
        <v>51.077199180000001</v>
      </c>
      <c r="C110" s="19">
        <f t="shared" si="74"/>
        <v>38.922800819999999</v>
      </c>
      <c r="D110" s="78" t="s">
        <v>199</v>
      </c>
      <c r="E110" s="19">
        <v>46.629641999999997</v>
      </c>
      <c r="F110" s="8">
        <v>-95.514374000000004</v>
      </c>
      <c r="G110" s="51">
        <v>42603</v>
      </c>
      <c r="H110" s="144"/>
      <c r="I110" s="8">
        <v>4.6549123938998144E-3</v>
      </c>
      <c r="J110" s="8">
        <v>6.3298915330845902E-3</v>
      </c>
      <c r="K110" s="8">
        <v>1.2662077595072371E-2</v>
      </c>
      <c r="L110" s="8">
        <v>7.0844772319836264E-3</v>
      </c>
      <c r="M110" s="6"/>
      <c r="N110"/>
      <c r="O110" s="11">
        <f t="shared" si="39"/>
        <v>8.8175689901918205E-3</v>
      </c>
      <c r="P110" s="11">
        <f t="shared" si="40"/>
        <v>1.1926071682316042E-2</v>
      </c>
      <c r="Q110" s="11">
        <f t="shared" si="41"/>
        <v>2.3382235645241604E-2</v>
      </c>
      <c r="R110" s="11">
        <f t="shared" si="42"/>
        <v>1.3315594965510987E-2</v>
      </c>
      <c r="S110" s="56"/>
      <c r="T110" s="170">
        <f t="shared" si="43"/>
        <v>8.7762887555182856E-2</v>
      </c>
      <c r="U110" s="170">
        <f t="shared" si="44"/>
        <v>0.11483461533450395</v>
      </c>
      <c r="V110" s="170">
        <f t="shared" si="45"/>
        <v>0.20344624423174551</v>
      </c>
      <c r="W110" s="170">
        <f t="shared" si="46"/>
        <v>0.12644685954610946</v>
      </c>
      <c r="X110" s="29"/>
      <c r="Y110" s="11">
        <f t="shared" si="73"/>
        <v>-0.67308649281060784</v>
      </c>
      <c r="Z110" s="11">
        <f t="shared" si="75"/>
        <v>0.42347971342479335</v>
      </c>
      <c r="AA110" s="5"/>
      <c r="AB110" s="11">
        <f t="shared" si="48"/>
        <v>0.10722353916528758</v>
      </c>
      <c r="AC110" s="7">
        <f t="shared" si="49"/>
        <v>0.29071729236443344</v>
      </c>
      <c r="AD110" s="11">
        <f t="shared" si="50"/>
        <v>0.11442490028189307</v>
      </c>
      <c r="AE110" s="11">
        <f t="shared" si="51"/>
        <v>0.11165230626036123</v>
      </c>
      <c r="AF110" s="11">
        <f t="shared" si="52"/>
        <v>0.10722353916528758</v>
      </c>
      <c r="AG110" s="11">
        <f t="shared" si="53"/>
        <v>0.10212823420639727</v>
      </c>
      <c r="AH110" s="170"/>
      <c r="AI110" s="11">
        <f t="shared" si="54"/>
        <v>1.2148336608910706</v>
      </c>
      <c r="AJ110" s="11">
        <f t="shared" si="55"/>
        <v>0.87377242697007229</v>
      </c>
      <c r="AK110" s="11">
        <f t="shared" si="56"/>
        <v>0.42347971342479335</v>
      </c>
      <c r="AL110" s="11">
        <f t="shared" si="57"/>
        <v>0.70869796803245622</v>
      </c>
      <c r="AM110" s="56"/>
      <c r="AN110" s="11">
        <f t="shared" si="58"/>
        <v>0.11687455873538979</v>
      </c>
      <c r="AO110" s="11">
        <f t="shared" si="59"/>
        <v>0.11335657977511447</v>
      </c>
      <c r="AP110" s="11">
        <f t="shared" si="60"/>
        <v>0.10816012928281984</v>
      </c>
      <c r="AQ110" s="11">
        <f t="shared" si="61"/>
        <v>0.10258406532412123</v>
      </c>
      <c r="AS110" s="11">
        <f t="shared" si="62"/>
        <v>1.9463769886987854</v>
      </c>
      <c r="AT110" s="11">
        <f t="shared" si="63"/>
        <v>1.4567049703099519</v>
      </c>
      <c r="AU110" s="11">
        <f t="shared" si="64"/>
        <v>0.93014140578716742</v>
      </c>
      <c r="AV110" s="11">
        <f t="shared" si="65"/>
        <v>1.2277955510069423</v>
      </c>
      <c r="AW110" s="75"/>
      <c r="AX110" s="8">
        <f t="shared" si="66"/>
        <v>0.93014140578716742</v>
      </c>
      <c r="AY110" s="24">
        <f t="shared" si="67"/>
        <v>0.43004213930406077</v>
      </c>
      <c r="AZ110" s="8">
        <f t="shared" si="68"/>
        <v>2.4166694865765254E-2</v>
      </c>
      <c r="BA110" s="16">
        <f t="shared" si="69"/>
        <v>0.52394742704388497</v>
      </c>
      <c r="BB110" s="8">
        <f t="shared" si="70"/>
        <v>2.3426780498355333</v>
      </c>
      <c r="BC110" s="8">
        <f t="shared" si="72"/>
        <v>0.27</v>
      </c>
      <c r="BD110" s="18">
        <f t="shared" si="71"/>
        <v>1.2277805664017598</v>
      </c>
      <c r="BE110" s="17">
        <v>4.3</v>
      </c>
    </row>
    <row r="111" spans="1:57" s="3" customFormat="1">
      <c r="A111" s="138" t="s">
        <v>130</v>
      </c>
      <c r="B111" s="19">
        <v>51.077199180000001</v>
      </c>
      <c r="C111" s="19">
        <f t="shared" si="74"/>
        <v>38.922800819999999</v>
      </c>
      <c r="D111" s="78" t="s">
        <v>200</v>
      </c>
      <c r="E111" s="19">
        <v>46.627406999999998</v>
      </c>
      <c r="F111" s="8">
        <v>-95.517792</v>
      </c>
      <c r="G111" s="51">
        <v>42603</v>
      </c>
      <c r="H111" s="144"/>
      <c r="I111" s="8">
        <v>5.258185323333448E-3</v>
      </c>
      <c r="J111" s="8">
        <v>6.9020945315362856E-3</v>
      </c>
      <c r="K111" s="8">
        <v>1.3522380954568487E-2</v>
      </c>
      <c r="L111" s="8">
        <v>7.5011383416423655E-3</v>
      </c>
      <c r="M111" s="6"/>
      <c r="N111"/>
      <c r="O111" s="11">
        <f t="shared" si="39"/>
        <v>9.9410067471396198E-3</v>
      </c>
      <c r="P111" s="11">
        <f t="shared" si="40"/>
        <v>1.2980362801255484E-2</v>
      </c>
      <c r="Q111" s="11">
        <f t="shared" si="41"/>
        <v>2.4903643853249193E-2</v>
      </c>
      <c r="R111" s="11">
        <f t="shared" si="42"/>
        <v>1.4079983283583602E-2</v>
      </c>
      <c r="S111" s="56"/>
      <c r="T111" s="170">
        <f t="shared" si="43"/>
        <v>9.7732436827923153E-2</v>
      </c>
      <c r="U111" s="170">
        <f t="shared" si="44"/>
        <v>0.12367094827282649</v>
      </c>
      <c r="V111" s="170">
        <f t="shared" si="45"/>
        <v>0.21418279494056225</v>
      </c>
      <c r="W111" s="170">
        <f t="shared" si="46"/>
        <v>0.13271770527327503</v>
      </c>
      <c r="X111" s="29"/>
      <c r="Y111" s="11">
        <f t="shared" si="73"/>
        <v>-0.64522922443954789</v>
      </c>
      <c r="Z111" s="11">
        <f t="shared" si="75"/>
        <v>0.40643960892124481</v>
      </c>
      <c r="AA111" s="5"/>
      <c r="AB111" s="11">
        <f t="shared" si="48"/>
        <v>0.1098428263330363</v>
      </c>
      <c r="AC111" s="7">
        <f t="shared" si="49"/>
        <v>0.32433883204712877</v>
      </c>
      <c r="AD111" s="11">
        <f t="shared" si="50"/>
        <v>0.1181046394635404</v>
      </c>
      <c r="AE111" s="11">
        <f t="shared" si="51"/>
        <v>0.1149164256214974</v>
      </c>
      <c r="AF111" s="11">
        <f t="shared" si="52"/>
        <v>0.1098428263330363</v>
      </c>
      <c r="AG111" s="11">
        <f t="shared" si="53"/>
        <v>0.10403561477351589</v>
      </c>
      <c r="AH111" s="170"/>
      <c r="AI111" s="11">
        <f t="shared" si="54"/>
        <v>1.1129593832090794</v>
      </c>
      <c r="AJ111" s="11">
        <f t="shared" si="55"/>
        <v>0.82637117377295921</v>
      </c>
      <c r="AK111" s="11">
        <f t="shared" si="56"/>
        <v>0.40643960892124475</v>
      </c>
      <c r="AL111" s="11">
        <f t="shared" si="57"/>
        <v>0.682829625371141</v>
      </c>
      <c r="AM111" s="56"/>
      <c r="AN111" s="11">
        <f t="shared" si="58"/>
        <v>0.12055429791703712</v>
      </c>
      <c r="AO111" s="11">
        <f t="shared" si="59"/>
        <v>0.11662069913625064</v>
      </c>
      <c r="AP111" s="11">
        <f t="shared" si="60"/>
        <v>0.11077941645056856</v>
      </c>
      <c r="AQ111" s="11">
        <f t="shared" si="61"/>
        <v>0.10449144589123985</v>
      </c>
      <c r="AS111" s="11">
        <f t="shared" si="62"/>
        <v>1.8403511551401945</v>
      </c>
      <c r="AT111" s="11">
        <f t="shared" si="63"/>
        <v>1.4176624016608701</v>
      </c>
      <c r="AU111" s="11">
        <f t="shared" si="64"/>
        <v>0.92170023212841867</v>
      </c>
      <c r="AV111" s="11">
        <f t="shared" si="65"/>
        <v>1.2069962341861276</v>
      </c>
      <c r="AW111" s="75"/>
      <c r="AX111" s="8">
        <f t="shared" si="66"/>
        <v>0.92170023212841867</v>
      </c>
      <c r="AY111" s="24">
        <f t="shared" si="67"/>
        <v>0.43398057856219435</v>
      </c>
      <c r="AZ111" s="8">
        <f t="shared" si="68"/>
        <v>2.5808659908613075E-2</v>
      </c>
      <c r="BA111" s="16">
        <f t="shared" si="69"/>
        <v>0.52394742704388497</v>
      </c>
      <c r="BB111" s="8">
        <f t="shared" si="70"/>
        <v>2.35366520735383</v>
      </c>
      <c r="BC111" s="8">
        <f t="shared" si="72"/>
        <v>0.27</v>
      </c>
      <c r="BD111" s="18">
        <f t="shared" si="71"/>
        <v>1.2425087806966748</v>
      </c>
      <c r="BE111" s="17">
        <v>4.5999999999999996</v>
      </c>
    </row>
    <row r="112" spans="1:57" s="3" customFormat="1">
      <c r="A112" s="138" t="s">
        <v>130</v>
      </c>
      <c r="B112" s="19">
        <v>51.077199180000001</v>
      </c>
      <c r="C112" s="19">
        <f t="shared" si="74"/>
        <v>38.922800819999999</v>
      </c>
      <c r="D112" s="130" t="s">
        <v>193</v>
      </c>
      <c r="E112" s="19">
        <v>46.615467000000002</v>
      </c>
      <c r="F112" s="8">
        <v>-95.508232000000007</v>
      </c>
      <c r="G112" s="51">
        <v>42603</v>
      </c>
      <c r="H112" s="144"/>
      <c r="I112" s="8">
        <v>4.745858772812534E-3</v>
      </c>
      <c r="J112" s="8">
        <v>6.8925948089996712E-3</v>
      </c>
      <c r="K112" s="8">
        <v>1.4040225598972729E-2</v>
      </c>
      <c r="L112" s="8">
        <v>8.2248713844058855E-3</v>
      </c>
      <c r="M112" s="6"/>
      <c r="N112"/>
      <c r="O112" s="11">
        <f t="shared" si="39"/>
        <v>8.987212126233525E-3</v>
      </c>
      <c r="P112" s="11">
        <f t="shared" si="40"/>
        <v>1.2962890934423968E-2</v>
      </c>
      <c r="Q112" s="11">
        <f t="shared" si="41"/>
        <v>2.5815484084857641E-2</v>
      </c>
      <c r="R112" s="11">
        <f t="shared" si="42"/>
        <v>1.5402891952815785E-2</v>
      </c>
      <c r="S112" s="56"/>
      <c r="T112" s="170">
        <f t="shared" si="43"/>
        <v>8.9282569535040379E-2</v>
      </c>
      <c r="U112" s="170">
        <f t="shared" si="44"/>
        <v>0.12352583261481592</v>
      </c>
      <c r="V112" s="170">
        <f t="shared" si="45"/>
        <v>0.22052214536598436</v>
      </c>
      <c r="W112" s="170">
        <f t="shared" si="46"/>
        <v>0.14338521679695171</v>
      </c>
      <c r="X112" s="29"/>
      <c r="Y112" s="11">
        <f t="shared" si="73"/>
        <v>-0.72795900447528306</v>
      </c>
      <c r="Z112" s="11">
        <f t="shared" si="75"/>
        <v>0.45757656358934995</v>
      </c>
      <c r="AA112" s="5"/>
      <c r="AB112" s="11">
        <f t="shared" si="48"/>
        <v>0.12851643394470488</v>
      </c>
      <c r="AC112" s="7">
        <f t="shared" si="49"/>
        <v>0.24556059450132461</v>
      </c>
      <c r="AD112" s="11">
        <f t="shared" si="50"/>
        <v>0.13577008279785294</v>
      </c>
      <c r="AE112" s="11">
        <f t="shared" si="51"/>
        <v>0.13298600184227452</v>
      </c>
      <c r="AF112" s="11">
        <f t="shared" si="52"/>
        <v>0.12851643394470488</v>
      </c>
      <c r="AG112" s="11">
        <f t="shared" si="53"/>
        <v>0.12333850138721693</v>
      </c>
      <c r="AH112" s="170"/>
      <c r="AI112" s="11">
        <f t="shared" si="54"/>
        <v>1.4098958872656264</v>
      </c>
      <c r="AJ112" s="11">
        <f t="shared" si="55"/>
        <v>0.9556911655600745</v>
      </c>
      <c r="AK112" s="11">
        <f t="shared" si="56"/>
        <v>0.45757656358934989</v>
      </c>
      <c r="AL112" s="11">
        <f t="shared" si="57"/>
        <v>0.73957453682728924</v>
      </c>
      <c r="AM112" s="56"/>
      <c r="AN112" s="11">
        <f t="shared" si="58"/>
        <v>0.13821974125134964</v>
      </c>
      <c r="AO112" s="11">
        <f t="shared" si="59"/>
        <v>0.13469027535702777</v>
      </c>
      <c r="AP112" s="11">
        <f t="shared" si="60"/>
        <v>0.12945302406223713</v>
      </c>
      <c r="AQ112" s="11">
        <f t="shared" si="61"/>
        <v>0.12379433250494089</v>
      </c>
      <c r="AS112" s="11">
        <f t="shared" si="62"/>
        <v>2.2703319752528248</v>
      </c>
      <c r="AT112" s="11">
        <f t="shared" si="63"/>
        <v>1.6390760892931602</v>
      </c>
      <c r="AU112" s="11">
        <f t="shared" si="64"/>
        <v>1.0593485800306053</v>
      </c>
      <c r="AV112" s="11">
        <f t="shared" si="65"/>
        <v>1.3526459997297375</v>
      </c>
      <c r="AW112" s="75"/>
      <c r="AX112" s="8">
        <f t="shared" si="66"/>
        <v>1.0593485800306053</v>
      </c>
      <c r="AY112" s="24">
        <f t="shared" si="67"/>
        <v>0.37759053775145834</v>
      </c>
      <c r="AZ112" s="8">
        <f t="shared" si="68"/>
        <v>2.6797012208243449E-2</v>
      </c>
      <c r="BA112" s="16">
        <f t="shared" si="69"/>
        <v>0.52394742704388497</v>
      </c>
      <c r="BB112" s="8">
        <f t="shared" si="70"/>
        <v>2.3635471682241826</v>
      </c>
      <c r="BC112" s="8">
        <f t="shared" si="72"/>
        <v>0.27</v>
      </c>
      <c r="BD112" s="18">
        <f t="shared" si="71"/>
        <v>1.0834063461022518</v>
      </c>
      <c r="BE112" s="17">
        <v>2.6</v>
      </c>
    </row>
    <row r="113" spans="1:57">
      <c r="A113" s="138" t="s">
        <v>130</v>
      </c>
      <c r="B113" s="19">
        <v>51.077199180000001</v>
      </c>
      <c r="C113" s="19">
        <f t="shared" si="74"/>
        <v>38.922800819999999</v>
      </c>
      <c r="D113" s="130" t="s">
        <v>194</v>
      </c>
      <c r="E113" s="19">
        <v>46.630898000000002</v>
      </c>
      <c r="F113" s="8">
        <v>-95.819359000000006</v>
      </c>
      <c r="G113" s="51">
        <v>42603</v>
      </c>
      <c r="H113" s="144"/>
      <c r="I113" s="8">
        <v>2.7556640570060584E-3</v>
      </c>
      <c r="J113" s="8">
        <v>3.6613720658946339E-3</v>
      </c>
      <c r="K113" s="8">
        <v>6.1624892493238508E-3</v>
      </c>
      <c r="L113" s="8">
        <v>3.2765817830578449E-3</v>
      </c>
      <c r="M113" s="6"/>
      <c r="O113" s="11">
        <f t="shared" si="39"/>
        <v>5.2520388538911996E-3</v>
      </c>
      <c r="P113" s="11">
        <f t="shared" si="40"/>
        <v>6.9578159725462605E-3</v>
      </c>
      <c r="Q113" s="11">
        <f t="shared" si="41"/>
        <v>1.1616899836017254E-2</v>
      </c>
      <c r="R113" s="11">
        <f t="shared" si="42"/>
        <v>6.2343372045086517E-3</v>
      </c>
      <c r="S113" s="56"/>
      <c r="T113" s="170">
        <f t="shared" si="43"/>
        <v>5.452916361286464E-2</v>
      </c>
      <c r="U113" s="170">
        <f t="shared" si="44"/>
        <v>7.0749959510633786E-2</v>
      </c>
      <c r="V113" s="170">
        <f t="shared" si="45"/>
        <v>0.11221186574579128</v>
      </c>
      <c r="W113" s="170">
        <f t="shared" si="46"/>
        <v>6.3946320799304068E-2</v>
      </c>
      <c r="X113" s="29"/>
      <c r="Y113" s="11">
        <f t="shared" si="73"/>
        <v>-0.51040668143878365</v>
      </c>
      <c r="Z113" s="11">
        <f t="shared" si="75"/>
        <v>0.32815546900980164</v>
      </c>
      <c r="AA113" s="5"/>
      <c r="AB113" s="11">
        <f t="shared" si="48"/>
        <v>4.0540577701576236E-2</v>
      </c>
      <c r="AC113" s="7">
        <f t="shared" si="49"/>
        <v>0.40228296142887587</v>
      </c>
      <c r="AD113" s="11">
        <f t="shared" si="50"/>
        <v>4.4356169850314243E-2</v>
      </c>
      <c r="AE113" s="11">
        <f t="shared" si="51"/>
        <v>4.2875881084929936E-2</v>
      </c>
      <c r="AF113" s="11">
        <f t="shared" si="52"/>
        <v>4.0540577701576236E-2</v>
      </c>
      <c r="AG113" s="11">
        <f t="shared" si="53"/>
        <v>3.7899307597481807E-2</v>
      </c>
      <c r="AH113" s="170"/>
      <c r="AI113" s="11">
        <f t="shared" si="54"/>
        <v>0.81155738878335582</v>
      </c>
      <c r="AJ113" s="11">
        <f t="shared" si="55"/>
        <v>0.58552839822546365</v>
      </c>
      <c r="AK113" s="11">
        <f t="shared" si="56"/>
        <v>0.32815546900980164</v>
      </c>
      <c r="AL113" s="11">
        <f t="shared" si="57"/>
        <v>0.56144698024615902</v>
      </c>
      <c r="AM113" s="56"/>
      <c r="AN113" s="11">
        <f t="shared" si="58"/>
        <v>4.6805828303810963E-2</v>
      </c>
      <c r="AO113" s="11">
        <f t="shared" si="59"/>
        <v>4.4580154599683189E-2</v>
      </c>
      <c r="AP113" s="11">
        <f t="shared" si="60"/>
        <v>4.1477167819108492E-2</v>
      </c>
      <c r="AQ113" s="11">
        <f t="shared" si="61"/>
        <v>3.8355138715205774E-2</v>
      </c>
      <c r="AR113" s="3"/>
      <c r="AS113" s="11">
        <f t="shared" si="62"/>
        <v>1.1661092671818798</v>
      </c>
      <c r="AT113" s="11">
        <f t="shared" si="63"/>
        <v>0.84167724098175944</v>
      </c>
      <c r="AU113" s="11">
        <f t="shared" si="64"/>
        <v>0.53945068598968438</v>
      </c>
      <c r="AV113" s="11">
        <f t="shared" si="65"/>
        <v>0.78965439492770606</v>
      </c>
      <c r="AW113" s="75"/>
      <c r="AX113" s="8">
        <f t="shared" si="66"/>
        <v>0.53945068598968438</v>
      </c>
      <c r="AY113" s="24">
        <f t="shared" si="67"/>
        <v>0.74149502519614741</v>
      </c>
      <c r="AZ113" s="8">
        <f t="shared" si="68"/>
        <v>1.1761655714377029E-2</v>
      </c>
      <c r="BA113" s="16">
        <f t="shared" si="69"/>
        <v>0.52394742704388497</v>
      </c>
      <c r="BB113" s="8">
        <f t="shared" si="70"/>
        <v>2.2350001186793564</v>
      </c>
      <c r="BC113" s="8">
        <f t="shared" si="72"/>
        <v>0.27</v>
      </c>
      <c r="BD113" s="18">
        <f t="shared" si="71"/>
        <v>2.0636007243046564</v>
      </c>
      <c r="BE113" s="17">
        <v>1.1000000000000001</v>
      </c>
    </row>
    <row r="114" spans="1:57">
      <c r="A114" s="138" t="s">
        <v>130</v>
      </c>
      <c r="B114" s="19">
        <v>51.077199180000001</v>
      </c>
      <c r="C114" s="19">
        <f t="shared" si="74"/>
        <v>38.922800819999999</v>
      </c>
      <c r="D114" s="130" t="s">
        <v>195</v>
      </c>
      <c r="E114" s="19">
        <v>46.640732</v>
      </c>
      <c r="F114" s="8">
        <v>-95.814774</v>
      </c>
      <c r="G114" s="51">
        <v>42603</v>
      </c>
      <c r="H114" s="144"/>
      <c r="I114" s="8">
        <v>2.1766418686086646E-3</v>
      </c>
      <c r="J114" s="8">
        <v>3.3162021335543181E-3</v>
      </c>
      <c r="K114" s="8">
        <v>5.6816755943372927E-3</v>
      </c>
      <c r="L114" s="8">
        <v>2.3471813656845328E-3</v>
      </c>
      <c r="M114" s="6"/>
      <c r="O114" s="11">
        <f t="shared" si="39"/>
        <v>4.1562739324017715E-3</v>
      </c>
      <c r="P114" s="11">
        <f t="shared" si="40"/>
        <v>6.3089141439015544E-3</v>
      </c>
      <c r="Q114" s="11">
        <f t="shared" si="41"/>
        <v>1.0727047438774199E-2</v>
      </c>
      <c r="R114" s="11">
        <f t="shared" si="42"/>
        <v>4.4794374559069244E-3</v>
      </c>
      <c r="S114" s="56"/>
      <c r="T114" s="170">
        <f t="shared" si="43"/>
        <v>4.3763850363885026E-2</v>
      </c>
      <c r="U114" s="170">
        <f t="shared" si="44"/>
        <v>6.4652709859066737E-2</v>
      </c>
      <c r="V114" s="170">
        <f t="shared" si="45"/>
        <v>0.10458013306906472</v>
      </c>
      <c r="W114" s="170">
        <f t="shared" si="46"/>
        <v>4.6968516859342335E-2</v>
      </c>
      <c r="X114" s="29"/>
      <c r="Y114" s="11">
        <f t="shared" si="73"/>
        <v>-0.40561491899360352</v>
      </c>
      <c r="Z114" s="11">
        <f t="shared" si="75"/>
        <v>0.27384390492617133</v>
      </c>
      <c r="AA114" s="5"/>
      <c r="AB114" s="11">
        <f t="shared" si="48"/>
        <v>3.1046877164124822E-2</v>
      </c>
      <c r="AC114" s="7">
        <f t="shared" si="49"/>
        <v>0.30656827677689824</v>
      </c>
      <c r="AD114" s="11">
        <f t="shared" si="50"/>
        <v>3.3249686457463214E-2</v>
      </c>
      <c r="AE114" s="11">
        <f t="shared" si="51"/>
        <v>3.2400661522816607E-2</v>
      </c>
      <c r="AF114" s="11">
        <f t="shared" si="52"/>
        <v>3.1046877164124822E-2</v>
      </c>
      <c r="AG114" s="11">
        <f t="shared" si="53"/>
        <v>2.9493121637076295E-2</v>
      </c>
      <c r="AH114" s="170"/>
      <c r="AI114" s="11">
        <f t="shared" si="54"/>
        <v>0.78002743904724225</v>
      </c>
      <c r="AJ114" s="11">
        <f t="shared" si="55"/>
        <v>0.49340481841148948</v>
      </c>
      <c r="AK114" s="11">
        <f t="shared" si="56"/>
        <v>0.27384390492617133</v>
      </c>
      <c r="AL114" s="11">
        <f t="shared" si="57"/>
        <v>0.60768993297985174</v>
      </c>
      <c r="AM114" s="56"/>
      <c r="AN114" s="11">
        <f t="shared" si="58"/>
        <v>3.5699344910959933E-2</v>
      </c>
      <c r="AO114" s="11">
        <f t="shared" si="59"/>
        <v>3.410493503756986E-2</v>
      </c>
      <c r="AP114" s="11">
        <f t="shared" si="60"/>
        <v>3.1983467281657081E-2</v>
      </c>
      <c r="AQ114" s="11">
        <f t="shared" si="61"/>
        <v>2.9948952754800261E-2</v>
      </c>
      <c r="AR114" s="3"/>
      <c r="AS114" s="11">
        <f t="shared" si="62"/>
        <v>1.0811284518366575</v>
      </c>
      <c r="AT114" s="11">
        <f t="shared" si="63"/>
        <v>0.69399127927485871</v>
      </c>
      <c r="AU114" s="11">
        <f t="shared" si="64"/>
        <v>0.43734436766637735</v>
      </c>
      <c r="AV114" s="11">
        <f t="shared" si="65"/>
        <v>0.80558771049585898</v>
      </c>
      <c r="AW114" s="75"/>
      <c r="AX114" s="8">
        <f t="shared" si="66"/>
        <v>0.43734436766637735</v>
      </c>
      <c r="AY114" s="24">
        <f t="shared" si="67"/>
        <v>0.91461106984035734</v>
      </c>
      <c r="AZ114" s="8">
        <f t="shared" si="68"/>
        <v>1.0843980332899707E-2</v>
      </c>
      <c r="BA114" s="16">
        <f t="shared" si="69"/>
        <v>0.52394742704388497</v>
      </c>
      <c r="BB114" s="8">
        <f t="shared" si="70"/>
        <v>2.2208764389125069</v>
      </c>
      <c r="BC114" s="8">
        <f t="shared" si="72"/>
        <v>0.27</v>
      </c>
      <c r="BD114" s="18">
        <f t="shared" si="71"/>
        <v>2.537924046243794</v>
      </c>
      <c r="BE114" s="17">
        <v>4.3</v>
      </c>
    </row>
    <row r="115" spans="1:57">
      <c r="A115" s="138" t="s">
        <v>130</v>
      </c>
      <c r="B115" s="19">
        <v>51.077199180000001</v>
      </c>
      <c r="C115" s="19">
        <f t="shared" si="74"/>
        <v>38.922800819999999</v>
      </c>
      <c r="D115" s="78" t="s">
        <v>201</v>
      </c>
      <c r="E115" s="19">
        <v>46.686317000000003</v>
      </c>
      <c r="F115" s="8">
        <v>-95.849311999999998</v>
      </c>
      <c r="G115" s="51">
        <v>42603</v>
      </c>
      <c r="H115" s="144"/>
      <c r="I115" s="8">
        <v>1.5415369745523612E-3</v>
      </c>
      <c r="J115" s="8">
        <v>2.7519892642809802E-3</v>
      </c>
      <c r="K115" s="8">
        <v>5.2601905825880721E-3</v>
      </c>
      <c r="L115" s="8">
        <v>2.8677151366576065E-3</v>
      </c>
      <c r="M115" s="6"/>
      <c r="O115" s="11">
        <f t="shared" si="39"/>
        <v>2.9496291126483525E-3</v>
      </c>
      <c r="P115" s="11">
        <f t="shared" si="40"/>
        <v>5.2450974921166909E-3</v>
      </c>
      <c r="Q115" s="11">
        <f t="shared" si="41"/>
        <v>9.9447337526417032E-3</v>
      </c>
      <c r="R115" s="11">
        <f t="shared" si="42"/>
        <v>5.4636142021259743E-3</v>
      </c>
      <c r="S115" s="56"/>
      <c r="T115" s="170">
        <f t="shared" si="43"/>
        <v>3.156518440587941E-2</v>
      </c>
      <c r="U115" s="170">
        <f t="shared" si="44"/>
        <v>5.4461852705112057E-2</v>
      </c>
      <c r="V115" s="170">
        <f t="shared" si="45"/>
        <v>9.7765147878963676E-2</v>
      </c>
      <c r="W115" s="170">
        <f t="shared" si="46"/>
        <v>5.6575582514223566E-2</v>
      </c>
      <c r="X115" s="29"/>
      <c r="Y115" s="11">
        <f t="shared" si="73"/>
        <v>-0.67080700840772134</v>
      </c>
      <c r="Z115" s="11">
        <f t="shared" si="75"/>
        <v>0.42207728439515785</v>
      </c>
      <c r="AA115" s="5"/>
      <c r="AB115" s="11">
        <f t="shared" si="48"/>
        <v>4.479922692415781E-2</v>
      </c>
      <c r="AC115" s="7">
        <f t="shared" si="49"/>
        <v>0.16227787442717312</v>
      </c>
      <c r="AD115" s="11">
        <f t="shared" si="50"/>
        <v>4.6454595324672804E-2</v>
      </c>
      <c r="AE115" s="11">
        <f t="shared" si="51"/>
        <v>4.582286955375494E-2</v>
      </c>
      <c r="AF115" s="11">
        <f t="shared" si="52"/>
        <v>4.479922692415781E-2</v>
      </c>
      <c r="AG115" s="11">
        <f t="shared" si="53"/>
        <v>4.3598123847660507E-2</v>
      </c>
      <c r="AH115" s="170"/>
      <c r="AI115" s="11">
        <f t="shared" si="54"/>
        <v>1.5004056805259207</v>
      </c>
      <c r="AJ115" s="11">
        <f t="shared" si="55"/>
        <v>0.82514135254524934</v>
      </c>
      <c r="AK115" s="11">
        <f t="shared" si="56"/>
        <v>0.42207728439515779</v>
      </c>
      <c r="AL115" s="11">
        <f t="shared" si="57"/>
        <v>0.73462039548092239</v>
      </c>
      <c r="AM115" s="56"/>
      <c r="AN115" s="11">
        <f t="shared" si="58"/>
        <v>4.8904253778169524E-2</v>
      </c>
      <c r="AO115" s="11">
        <f t="shared" si="59"/>
        <v>4.7527143068508193E-2</v>
      </c>
      <c r="AP115" s="11">
        <f t="shared" si="60"/>
        <v>4.5735817041690066E-2</v>
      </c>
      <c r="AQ115" s="11">
        <f t="shared" si="61"/>
        <v>4.4053954965384473E-2</v>
      </c>
      <c r="AR115" s="3"/>
      <c r="AS115" s="11">
        <f t="shared" si="62"/>
        <v>1.9979723296485126</v>
      </c>
      <c r="AT115" s="11">
        <f t="shared" si="63"/>
        <v>1.1219706780761034</v>
      </c>
      <c r="AU115" s="11">
        <f t="shared" si="64"/>
        <v>0.66405906137914084</v>
      </c>
      <c r="AV115" s="11">
        <f t="shared" si="65"/>
        <v>1.0074778458094842</v>
      </c>
      <c r="AW115" s="75"/>
      <c r="AX115" s="8">
        <f t="shared" si="66"/>
        <v>0.66405906137914084</v>
      </c>
      <c r="AY115" s="24">
        <f t="shared" si="67"/>
        <v>0.60235606027160615</v>
      </c>
      <c r="AZ115" s="8">
        <f t="shared" si="68"/>
        <v>1.0039538913791607E-2</v>
      </c>
      <c r="BA115" s="16">
        <f t="shared" si="69"/>
        <v>0.52394742704388497</v>
      </c>
      <c r="BB115" s="8">
        <f t="shared" si="70"/>
        <v>2.2239662068828503</v>
      </c>
      <c r="BC115" s="8">
        <f t="shared" si="72"/>
        <v>0.27</v>
      </c>
      <c r="BD115" s="18">
        <f t="shared" si="71"/>
        <v>1.671335614100061</v>
      </c>
      <c r="BE115" s="17">
        <v>5</v>
      </c>
    </row>
    <row r="116" spans="1:57">
      <c r="A116" s="138" t="s">
        <v>130</v>
      </c>
      <c r="B116" s="19">
        <v>51.077199180000001</v>
      </c>
      <c r="C116" s="19">
        <f t="shared" si="74"/>
        <v>38.922800819999999</v>
      </c>
      <c r="D116" s="130" t="s">
        <v>196</v>
      </c>
      <c r="E116" s="19">
        <v>46.773232</v>
      </c>
      <c r="F116" s="8">
        <v>-95.072288999999998</v>
      </c>
      <c r="G116" s="51">
        <v>42603</v>
      </c>
      <c r="H116" s="144"/>
      <c r="I116" s="8">
        <v>1.2885616781751997E-2</v>
      </c>
      <c r="J116" s="8">
        <v>1.4945280907606329E-2</v>
      </c>
      <c r="K116" s="8">
        <v>1.2082604229334914E-2</v>
      </c>
      <c r="L116" s="8">
        <v>1.0073257739428472E-2</v>
      </c>
      <c r="M116" s="6"/>
      <c r="O116" s="11">
        <f t="shared" si="39"/>
        <v>2.3778344430557048E-2</v>
      </c>
      <c r="P116" s="11">
        <f t="shared" si="40"/>
        <v>2.7402071339342072E-2</v>
      </c>
      <c r="Q116" s="11">
        <f t="shared" si="41"/>
        <v>2.2352822511628345E-2</v>
      </c>
      <c r="R116" s="11">
        <f t="shared" si="42"/>
        <v>1.8754044963187947E-2</v>
      </c>
      <c r="S116" s="56"/>
      <c r="T116" s="170">
        <f t="shared" si="43"/>
        <v>0.2062612475125829</v>
      </c>
      <c r="U116" s="170">
        <f t="shared" si="44"/>
        <v>0.23138999882483302</v>
      </c>
      <c r="V116" s="170">
        <f t="shared" si="45"/>
        <v>0.19606369678316482</v>
      </c>
      <c r="W116" s="170">
        <f t="shared" si="46"/>
        <v>0.16944322889340768</v>
      </c>
      <c r="X116" s="29"/>
      <c r="Y116" s="11">
        <f t="shared" si="73"/>
        <v>-0.22805985664191661</v>
      </c>
      <c r="Z116" s="11">
        <f t="shared" si="75"/>
        <v>0.19800011956505698</v>
      </c>
      <c r="AA116" s="5"/>
      <c r="AB116" s="11">
        <f t="shared" si="48"/>
        <v>4.7351607902756838E-2</v>
      </c>
      <c r="AC116" s="7">
        <f t="shared" si="49"/>
        <v>1.0786613217080543</v>
      </c>
      <c r="AD116" s="11">
        <f t="shared" si="50"/>
        <v>6.026695630668958E-2</v>
      </c>
      <c r="AE116" s="11">
        <f t="shared" si="51"/>
        <v>5.5024174434013307E-2</v>
      </c>
      <c r="AF116" s="11">
        <f t="shared" si="52"/>
        <v>4.7351607902756838E-2</v>
      </c>
      <c r="AG116" s="11">
        <f t="shared" si="53"/>
        <v>3.952592450723804E-2</v>
      </c>
      <c r="AH116" s="170"/>
      <c r="AI116" s="11">
        <f t="shared" si="54"/>
        <v>0.24134736001219689</v>
      </c>
      <c r="AJ116" s="11">
        <f t="shared" si="55"/>
        <v>0.18843533716240915</v>
      </c>
      <c r="AK116" s="11">
        <f t="shared" si="56"/>
        <v>0.19800011956505698</v>
      </c>
      <c r="AL116" s="11">
        <f t="shared" si="57"/>
        <v>0.19597783913767963</v>
      </c>
      <c r="AM116" s="56"/>
      <c r="AN116" s="11">
        <f t="shared" si="58"/>
        <v>6.2716614760186293E-2</v>
      </c>
      <c r="AO116" s="11">
        <f t="shared" si="59"/>
        <v>5.672844794876656E-2</v>
      </c>
      <c r="AP116" s="11">
        <f t="shared" si="60"/>
        <v>4.8288198020289094E-2</v>
      </c>
      <c r="AQ116" s="11">
        <f t="shared" si="61"/>
        <v>3.9981755624962007E-2</v>
      </c>
      <c r="AR116" s="3"/>
      <c r="AS116" s="11">
        <f t="shared" si="62"/>
        <v>0.54257897079318873</v>
      </c>
      <c r="AT116" s="11">
        <f t="shared" si="63"/>
        <v>0.43387718824997168</v>
      </c>
      <c r="AU116" s="11">
        <f t="shared" si="64"/>
        <v>0.41321834083962827</v>
      </c>
      <c r="AV116" s="11">
        <f t="shared" si="65"/>
        <v>0.3780226681131168</v>
      </c>
      <c r="AW116" s="75"/>
      <c r="AX116" s="8">
        <f t="shared" si="66"/>
        <v>0.3780226681131168</v>
      </c>
      <c r="AY116" s="24">
        <f t="shared" si="67"/>
        <v>1.0581376032198864</v>
      </c>
      <c r="AZ116" s="8">
        <f t="shared" si="68"/>
        <v>2.3060718701311413E-2</v>
      </c>
      <c r="BA116" s="16">
        <f t="shared" si="69"/>
        <v>0.52394742704388497</v>
      </c>
      <c r="BB116" s="8">
        <f t="shared" si="70"/>
        <v>2.1427512065204199</v>
      </c>
      <c r="BC116" s="8">
        <f t="shared" si="72"/>
        <v>0.27</v>
      </c>
      <c r="BD116" s="18">
        <f t="shared" si="71"/>
        <v>2.9242378232852877</v>
      </c>
      <c r="BE116" s="17">
        <v>1.8</v>
      </c>
    </row>
    <row r="117" spans="1:57">
      <c r="A117" s="138" t="s">
        <v>131</v>
      </c>
      <c r="B117" s="19">
        <v>48.325017250000002</v>
      </c>
      <c r="C117" s="19">
        <f t="shared" si="74"/>
        <v>41.674982749999998</v>
      </c>
      <c r="D117" s="130" t="s">
        <v>180</v>
      </c>
      <c r="E117" s="19">
        <v>46.997303000000002</v>
      </c>
      <c r="F117" s="8">
        <v>-93.584250999999995</v>
      </c>
      <c r="G117" s="51">
        <v>42612</v>
      </c>
      <c r="H117" s="144"/>
      <c r="I117" s="8">
        <v>1.5225253171198606E-3</v>
      </c>
      <c r="J117" s="8">
        <v>2.1735695853978962E-3</v>
      </c>
      <c r="K117" s="8">
        <v>4.6503811511063907E-3</v>
      </c>
      <c r="L117" s="8">
        <v>2.7245096247674864E-3</v>
      </c>
      <c r="M117" s="6"/>
      <c r="O117" s="11">
        <f t="shared" si="39"/>
        <v>2.9134317346943212E-3</v>
      </c>
      <c r="P117" s="11">
        <f t="shared" si="40"/>
        <v>4.150448833657493E-3</v>
      </c>
      <c r="Q117" s="11">
        <f t="shared" si="41"/>
        <v>8.809114221650139E-3</v>
      </c>
      <c r="R117" s="11">
        <f t="shared" si="42"/>
        <v>5.1931856185116528E-3</v>
      </c>
      <c r="S117" s="56"/>
      <c r="T117" s="170">
        <f t="shared" si="43"/>
        <v>3.1193337401290266E-2</v>
      </c>
      <c r="U117" s="170">
        <f t="shared" si="44"/>
        <v>4.3705850927342027E-2</v>
      </c>
      <c r="V117" s="170">
        <f t="shared" si="45"/>
        <v>8.7687013242702783E-2</v>
      </c>
      <c r="W117" s="170">
        <f t="shared" si="46"/>
        <v>5.3958110671574522E-2</v>
      </c>
      <c r="X117" s="29"/>
      <c r="Y117" s="11">
        <f t="shared" si="73"/>
        <v>-0.76689181951623409</v>
      </c>
      <c r="Z117" s="11">
        <f t="shared" si="75"/>
        <v>0.48202003575698571</v>
      </c>
      <c r="AA117" s="5"/>
      <c r="AB117" s="11">
        <f t="shared" si="48"/>
        <v>4.5392792311740503E-2</v>
      </c>
      <c r="AC117" s="7">
        <f t="shared" si="49"/>
        <v>0.21786441348243746</v>
      </c>
      <c r="AD117" s="11">
        <f t="shared" si="50"/>
        <v>4.7658772127632809E-2</v>
      </c>
      <c r="AE117" s="11">
        <f t="shared" si="51"/>
        <v>4.6790703555052632E-2</v>
      </c>
      <c r="AF117" s="11">
        <f t="shared" si="52"/>
        <v>4.5392792311740503E-2</v>
      </c>
      <c r="AG117" s="11">
        <f t="shared" si="53"/>
        <v>4.3766446400120569E-2</v>
      </c>
      <c r="AH117" s="170"/>
      <c r="AI117" s="11">
        <f t="shared" si="54"/>
        <v>1.5562740457952797</v>
      </c>
      <c r="AJ117" s="11">
        <f t="shared" si="55"/>
        <v>1.0610813391635847</v>
      </c>
      <c r="AK117" s="11">
        <f t="shared" si="56"/>
        <v>0.48202003575698571</v>
      </c>
      <c r="AL117" s="11">
        <f t="shared" si="57"/>
        <v>0.77534454881177184</v>
      </c>
      <c r="AM117" s="56"/>
      <c r="AN117" s="11">
        <f t="shared" si="58"/>
        <v>5.0108430581129529E-2</v>
      </c>
      <c r="AO117" s="11">
        <f t="shared" si="59"/>
        <v>4.8494977069805885E-2</v>
      </c>
      <c r="AP117" s="11">
        <f t="shared" si="60"/>
        <v>4.6329382429272759E-2</v>
      </c>
      <c r="AQ117" s="11">
        <f t="shared" si="61"/>
        <v>4.4222277517844535E-2</v>
      </c>
      <c r="AR117" s="3"/>
      <c r="AS117" s="11">
        <f t="shared" si="62"/>
        <v>2.0912590052094706</v>
      </c>
      <c r="AT117" s="11">
        <f t="shared" si="63"/>
        <v>1.3895829772447827</v>
      </c>
      <c r="AU117" s="11">
        <f t="shared" si="64"/>
        <v>0.73402227325124025</v>
      </c>
      <c r="AV117" s="11">
        <f t="shared" si="65"/>
        <v>1.0536842679770078</v>
      </c>
      <c r="AW117" s="75"/>
      <c r="AX117" s="8">
        <f t="shared" si="66"/>
        <v>0.73402227325124025</v>
      </c>
      <c r="AY117" s="24">
        <f t="shared" si="67"/>
        <v>0.54494259176667859</v>
      </c>
      <c r="AZ117" s="8">
        <f t="shared" si="68"/>
        <v>8.8756636850835843E-3</v>
      </c>
      <c r="BA117" s="16">
        <f t="shared" si="69"/>
        <v>0.52394742704388497</v>
      </c>
      <c r="BB117" s="8">
        <f t="shared" si="70"/>
        <v>2.2139002832526931</v>
      </c>
      <c r="BC117" s="8">
        <f t="shared" si="72"/>
        <v>0.27</v>
      </c>
      <c r="BD117" s="18">
        <f t="shared" si="71"/>
        <v>1.508306671792299</v>
      </c>
      <c r="BE117" s="17">
        <v>2.7</v>
      </c>
    </row>
    <row r="118" spans="1:57">
      <c r="A118" s="138" t="s">
        <v>131</v>
      </c>
      <c r="B118" s="19">
        <v>48.325017250000002</v>
      </c>
      <c r="C118" s="19">
        <f t="shared" si="74"/>
        <v>41.674982749999998</v>
      </c>
      <c r="D118" s="130" t="s">
        <v>181</v>
      </c>
      <c r="E118" s="19">
        <v>46.982669999999999</v>
      </c>
      <c r="F118" s="8">
        <v>-93.595130999999995</v>
      </c>
      <c r="G118" s="51">
        <v>42612</v>
      </c>
      <c r="H118" s="144"/>
      <c r="I118" s="8">
        <v>5.3035835545581938E-4</v>
      </c>
      <c r="J118" s="8">
        <v>7.4170281468152223E-4</v>
      </c>
      <c r="K118" s="8">
        <v>2.3401455178743069E-3</v>
      </c>
      <c r="L118" s="8">
        <v>1.5446687742654444E-3</v>
      </c>
      <c r="M118" s="6"/>
      <c r="O118" s="11">
        <f t="shared" si="39"/>
        <v>1.0181545729259515E-3</v>
      </c>
      <c r="P118" s="11">
        <f t="shared" si="40"/>
        <v>1.4229013189019386E-3</v>
      </c>
      <c r="Q118" s="11">
        <f t="shared" si="41"/>
        <v>4.4661119608949314E-3</v>
      </c>
      <c r="R118" s="11">
        <f t="shared" si="42"/>
        <v>2.9555914950944572E-3</v>
      </c>
      <c r="S118" s="56"/>
      <c r="T118" s="170">
        <f t="shared" si="43"/>
        <v>1.1200807939808821E-2</v>
      </c>
      <c r="U118" s="170">
        <f t="shared" si="44"/>
        <v>1.5560183305468878E-2</v>
      </c>
      <c r="V118" s="170">
        <f t="shared" si="45"/>
        <v>4.6836875404352774E-2</v>
      </c>
      <c r="W118" s="170">
        <f t="shared" si="46"/>
        <v>3.1626400492517581E-2</v>
      </c>
      <c r="X118" s="29"/>
      <c r="Y118" s="11">
        <f t="shared" si="73"/>
        <v>-1.1584991955279511</v>
      </c>
      <c r="Z118" s="11">
        <f t="shared" si="75"/>
        <v>0.70089143567952905</v>
      </c>
      <c r="AA118" s="5"/>
      <c r="AB118" s="11">
        <f t="shared" si="48"/>
        <v>3.3504067517881632E-2</v>
      </c>
      <c r="AC118" s="7">
        <f t="shared" si="49"/>
        <v>4.5190573360622821E-2</v>
      </c>
      <c r="AD118" s="11">
        <f t="shared" si="50"/>
        <v>3.3844321564494885E-2</v>
      </c>
      <c r="AE118" s="11">
        <f t="shared" si="51"/>
        <v>3.3715521413986149E-2</v>
      </c>
      <c r="AF118" s="11">
        <f t="shared" si="52"/>
        <v>3.3504067517881632E-2</v>
      </c>
      <c r="AG118" s="11">
        <f t="shared" si="53"/>
        <v>3.3251462788702543E-2</v>
      </c>
      <c r="AH118" s="170"/>
      <c r="AI118" s="11">
        <f t="shared" si="54"/>
        <v>3.2040062030606835</v>
      </c>
      <c r="AJ118" s="11">
        <f t="shared" si="55"/>
        <v>2.2408898238847192</v>
      </c>
      <c r="AK118" s="11">
        <f t="shared" si="56"/>
        <v>0.70089143567952894</v>
      </c>
      <c r="AL118" s="11">
        <f t="shared" si="57"/>
        <v>1.0320887935870346</v>
      </c>
      <c r="AM118" s="56"/>
      <c r="AN118" s="11">
        <f t="shared" si="58"/>
        <v>3.6293980017991605E-2</v>
      </c>
      <c r="AO118" s="11">
        <f t="shared" si="59"/>
        <v>3.5419794928739402E-2</v>
      </c>
      <c r="AP118" s="11">
        <f t="shared" si="60"/>
        <v>3.4440657635413888E-2</v>
      </c>
      <c r="AQ118" s="11">
        <f t="shared" si="61"/>
        <v>3.370729390642651E-2</v>
      </c>
      <c r="AR118" s="3"/>
      <c r="AS118" s="11">
        <f t="shared" si="62"/>
        <v>4.0234876547264102</v>
      </c>
      <c r="AT118" s="11">
        <f t="shared" si="63"/>
        <v>2.6513869889944868</v>
      </c>
      <c r="AU118" s="11">
        <f t="shared" si="64"/>
        <v>0.92831282925793268</v>
      </c>
      <c r="AV118" s="11">
        <f t="shared" si="65"/>
        <v>1.2956206161277097</v>
      </c>
      <c r="AW118" s="75"/>
      <c r="AX118" s="8">
        <f t="shared" si="66"/>
        <v>0.92831282925793268</v>
      </c>
      <c r="AY118" s="24">
        <f t="shared" si="67"/>
        <v>0.43088922978663213</v>
      </c>
      <c r="AZ118" s="8">
        <f t="shared" si="68"/>
        <v>4.4663746725075535E-3</v>
      </c>
      <c r="BA118" s="16">
        <f t="shared" si="69"/>
        <v>0.52394742704388497</v>
      </c>
      <c r="BB118" s="8">
        <f t="shared" si="70"/>
        <v>2.1687664958464015</v>
      </c>
      <c r="BC118" s="8">
        <f t="shared" si="72"/>
        <v>0.27</v>
      </c>
      <c r="BD118" s="18">
        <f t="shared" si="71"/>
        <v>1.1800163559396395</v>
      </c>
      <c r="BE118" s="17">
        <v>1.9</v>
      </c>
    </row>
    <row r="119" spans="1:57">
      <c r="A119" s="138" t="s">
        <v>131</v>
      </c>
      <c r="B119" s="19">
        <v>48.325017250000002</v>
      </c>
      <c r="C119" s="19">
        <f t="shared" si="74"/>
        <v>41.674982749999998</v>
      </c>
      <c r="D119" s="130" t="s">
        <v>182</v>
      </c>
      <c r="E119" s="19">
        <v>47.035449999999997</v>
      </c>
      <c r="F119" s="8">
        <v>-95.198914000000002</v>
      </c>
      <c r="G119" s="51">
        <v>42612</v>
      </c>
      <c r="H119" s="144"/>
      <c r="I119" s="8">
        <v>5.6562287859137084E-3</v>
      </c>
      <c r="J119" s="8">
        <v>5.9618794046735531E-3</v>
      </c>
      <c r="K119" s="8">
        <v>8.8309818888417189E-3</v>
      </c>
      <c r="L119" s="8">
        <v>5.2629470992165235E-3</v>
      </c>
      <c r="M119" s="6"/>
      <c r="O119" s="11">
        <f t="shared" si="39"/>
        <v>1.0679875940352372E-2</v>
      </c>
      <c r="P119" s="11">
        <f t="shared" si="40"/>
        <v>1.124596039093221E-2</v>
      </c>
      <c r="Q119" s="11">
        <f t="shared" si="41"/>
        <v>1.6506117325902833E-2</v>
      </c>
      <c r="R119" s="11">
        <f t="shared" si="42"/>
        <v>9.9498569781749716E-3</v>
      </c>
      <c r="S119" s="56"/>
      <c r="T119" s="170">
        <f t="shared" si="43"/>
        <v>0.10417205402622409</v>
      </c>
      <c r="U119" s="170">
        <f t="shared" si="44"/>
        <v>0.10904569704415185</v>
      </c>
      <c r="V119" s="170">
        <f t="shared" si="45"/>
        <v>0.15211071210789395</v>
      </c>
      <c r="W119" s="170">
        <f t="shared" si="46"/>
        <v>9.7810109393593636E-2</v>
      </c>
      <c r="X119" s="29"/>
      <c r="Y119" s="11">
        <f t="shared" si="73"/>
        <v>-0.44095544191810049</v>
      </c>
      <c r="Z119" s="11">
        <f t="shared" si="75"/>
        <v>0.29142057330872889</v>
      </c>
      <c r="AA119" s="5"/>
      <c r="AB119" s="11">
        <f t="shared" si="48"/>
        <v>5.1344045528995963E-2</v>
      </c>
      <c r="AC119" s="7">
        <f t="shared" si="49"/>
        <v>0.65936156552030689</v>
      </c>
      <c r="AD119" s="11">
        <f t="shared" si="50"/>
        <v>5.9500151896486601E-2</v>
      </c>
      <c r="AE119" s="11">
        <f t="shared" si="51"/>
        <v>5.6280362085921534E-2</v>
      </c>
      <c r="AF119" s="11">
        <f t="shared" si="52"/>
        <v>5.1344045528995963E-2</v>
      </c>
      <c r="AG119" s="11">
        <f t="shared" si="53"/>
        <v>4.5976266965595335E-2</v>
      </c>
      <c r="AH119" s="170"/>
      <c r="AI119" s="11">
        <f t="shared" si="54"/>
        <v>0.53273761257812924</v>
      </c>
      <c r="AJ119" s="11">
        <f t="shared" si="55"/>
        <v>0.4737615696365407</v>
      </c>
      <c r="AK119" s="11">
        <f t="shared" si="56"/>
        <v>0.29142057330872889</v>
      </c>
      <c r="AL119" s="11">
        <f t="shared" si="57"/>
        <v>0.42828466045207708</v>
      </c>
      <c r="AM119" s="56"/>
      <c r="AN119" s="11">
        <f t="shared" si="58"/>
        <v>6.1949810349983321E-2</v>
      </c>
      <c r="AO119" s="11">
        <f t="shared" si="59"/>
        <v>5.7984635600674787E-2</v>
      </c>
      <c r="AP119" s="11">
        <f t="shared" si="60"/>
        <v>5.2280635646528219E-2</v>
      </c>
      <c r="AQ119" s="11">
        <f t="shared" si="61"/>
        <v>4.6432098083319301E-2</v>
      </c>
      <c r="AR119" s="3"/>
      <c r="AS119" s="11">
        <f t="shared" si="62"/>
        <v>0.90445687789171414</v>
      </c>
      <c r="AT119" s="11">
        <f t="shared" si="63"/>
        <v>0.77338036570840163</v>
      </c>
      <c r="AU119" s="11">
        <f t="shared" si="64"/>
        <v>0.54213789208788821</v>
      </c>
      <c r="AV119" s="11">
        <f t="shared" si="65"/>
        <v>0.6745503663116561</v>
      </c>
      <c r="AW119" s="75"/>
      <c r="AX119" s="8">
        <f t="shared" si="66"/>
        <v>0.54213789208788821</v>
      </c>
      <c r="AY119" s="24">
        <f t="shared" si="67"/>
        <v>0.73781966882911465</v>
      </c>
      <c r="AZ119" s="8">
        <f t="shared" si="68"/>
        <v>1.6854709906041872E-2</v>
      </c>
      <c r="BA119" s="16">
        <f t="shared" si="69"/>
        <v>0.52394742704388497</v>
      </c>
      <c r="BB119" s="8">
        <f t="shared" si="70"/>
        <v>2.2731308747063363</v>
      </c>
      <c r="BC119" s="8">
        <f t="shared" si="72"/>
        <v>0.27</v>
      </c>
      <c r="BD119" s="18">
        <f t="shared" si="71"/>
        <v>2.0733540999273434</v>
      </c>
      <c r="BE119" s="17">
        <v>2</v>
      </c>
    </row>
    <row r="120" spans="1:57">
      <c r="A120" s="138" t="s">
        <v>131</v>
      </c>
      <c r="B120" s="19">
        <v>48.325017250000002</v>
      </c>
      <c r="C120" s="19">
        <f t="shared" si="74"/>
        <v>41.674982749999998</v>
      </c>
      <c r="D120" s="130" t="s">
        <v>183</v>
      </c>
      <c r="E120" s="19">
        <v>46.860165000000002</v>
      </c>
      <c r="F120" s="8">
        <v>-95.492058</v>
      </c>
      <c r="G120" s="51">
        <v>42612</v>
      </c>
      <c r="H120" s="144"/>
      <c r="I120" s="8">
        <v>6.8010631132764954E-3</v>
      </c>
      <c r="J120" s="8">
        <v>8.1264921741454662E-3</v>
      </c>
      <c r="K120" s="8">
        <v>1.0902681456218276E-2</v>
      </c>
      <c r="L120" s="8">
        <v>6.9877678280082659E-3</v>
      </c>
      <c r="M120" s="6"/>
      <c r="O120" s="11">
        <f t="shared" si="39"/>
        <v>1.2794491665826567E-2</v>
      </c>
      <c r="P120" s="11">
        <f t="shared" si="40"/>
        <v>1.5223423125063947E-2</v>
      </c>
      <c r="Q120" s="11">
        <f t="shared" si="41"/>
        <v>2.0245091581644229E-2</v>
      </c>
      <c r="R120" s="11">
        <f t="shared" si="42"/>
        <v>1.3137884990195973E-2</v>
      </c>
      <c r="S120" s="56"/>
      <c r="T120" s="170">
        <f t="shared" si="43"/>
        <v>0.12212491429482447</v>
      </c>
      <c r="U120" s="170">
        <f t="shared" si="44"/>
        <v>0.14195138263686358</v>
      </c>
      <c r="V120" s="170">
        <f t="shared" si="45"/>
        <v>0.18063227962419215</v>
      </c>
      <c r="W120" s="170">
        <f t="shared" si="46"/>
        <v>0.12497730787436362</v>
      </c>
      <c r="X120" s="29"/>
      <c r="Y120" s="11">
        <f t="shared" si="73"/>
        <v>-0.43869024201615103</v>
      </c>
      <c r="Z120" s="11">
        <f t="shared" si="75"/>
        <v>0.29027059154539342</v>
      </c>
      <c r="AA120" s="5"/>
      <c r="AB120" s="11">
        <f t="shared" si="48"/>
        <v>6.3054506132462565E-2</v>
      </c>
      <c r="AC120" s="7">
        <f t="shared" si="49"/>
        <v>0.64108471672965828</v>
      </c>
      <c r="AD120" s="11">
        <f t="shared" si="50"/>
        <v>7.2772840306721959E-2</v>
      </c>
      <c r="AE120" s="11">
        <f t="shared" si="51"/>
        <v>6.8941044405418622E-2</v>
      </c>
      <c r="AF120" s="11">
        <f t="shared" si="52"/>
        <v>6.3054506132462565E-2</v>
      </c>
      <c r="AG120" s="11">
        <f t="shared" si="53"/>
        <v>5.6635540923500559E-2</v>
      </c>
      <c r="AH120" s="170"/>
      <c r="AI120" s="11">
        <f t="shared" si="54"/>
        <v>0.54072469919336497</v>
      </c>
      <c r="AJ120" s="11">
        <f t="shared" si="55"/>
        <v>0.42702731201746619</v>
      </c>
      <c r="AK120" s="11">
        <f t="shared" si="56"/>
        <v>0.29027059154539342</v>
      </c>
      <c r="AL120" s="11">
        <f t="shared" si="57"/>
        <v>0.39972253291676169</v>
      </c>
      <c r="AM120" s="56"/>
      <c r="AN120" s="11">
        <f t="shared" si="58"/>
        <v>7.5222498760218678E-2</v>
      </c>
      <c r="AO120" s="11">
        <f t="shared" si="59"/>
        <v>7.0645317920171868E-2</v>
      </c>
      <c r="AP120" s="11">
        <f t="shared" si="60"/>
        <v>6.3991096249994828E-2</v>
      </c>
      <c r="AQ120" s="11">
        <f t="shared" si="61"/>
        <v>5.7091372041224525E-2</v>
      </c>
      <c r="AR120" s="3"/>
      <c r="AS120" s="11">
        <f t="shared" si="62"/>
        <v>0.97059997792927799</v>
      </c>
      <c r="AT120" s="11">
        <f t="shared" si="63"/>
        <v>0.77434598265544841</v>
      </c>
      <c r="AU120" s="11">
        <f t="shared" si="64"/>
        <v>0.58954985253859582</v>
      </c>
      <c r="AV120" s="11">
        <f t="shared" si="65"/>
        <v>0.68738504791281563</v>
      </c>
      <c r="AW120" s="75"/>
      <c r="AX120" s="8">
        <f t="shared" si="66"/>
        <v>0.58954985253859582</v>
      </c>
      <c r="AY120" s="24">
        <f t="shared" si="67"/>
        <v>0.67848375888417911</v>
      </c>
      <c r="AZ120" s="8">
        <f t="shared" si="68"/>
        <v>2.0808731741906398E-2</v>
      </c>
      <c r="BA120" s="16">
        <f t="shared" si="69"/>
        <v>0.52394742704388497</v>
      </c>
      <c r="BB120" s="8">
        <f t="shared" si="70"/>
        <v>2.3029003020648253</v>
      </c>
      <c r="BC120" s="8">
        <f t="shared" si="72"/>
        <v>0.27</v>
      </c>
      <c r="BD120" s="18">
        <f t="shared" si="71"/>
        <v>1.9208450566793653</v>
      </c>
      <c r="BE120" s="17">
        <v>1.1000000000000001</v>
      </c>
    </row>
    <row r="121" spans="1:57">
      <c r="A121" s="138" t="s">
        <v>131</v>
      </c>
      <c r="B121" s="19">
        <v>48.325017250000002</v>
      </c>
      <c r="C121" s="19">
        <f t="shared" si="74"/>
        <v>41.674982749999998</v>
      </c>
      <c r="D121" s="130" t="s">
        <v>184</v>
      </c>
      <c r="E121" s="19">
        <v>46.874820999999997</v>
      </c>
      <c r="F121" s="8">
        <v>-95.488403000000005</v>
      </c>
      <c r="G121" s="51">
        <v>42612</v>
      </c>
      <c r="H121" s="144"/>
      <c r="I121" s="8">
        <v>7.0816171538641655E-3</v>
      </c>
      <c r="J121" s="8">
        <v>8.2427484442502644E-3</v>
      </c>
      <c r="K121" s="8">
        <v>1.1389730613451238E-2</v>
      </c>
      <c r="L121" s="8">
        <v>7.2378645746373699E-3</v>
      </c>
      <c r="M121" s="6"/>
      <c r="O121" s="11">
        <f t="shared" si="39"/>
        <v>1.3310340957353136E-2</v>
      </c>
      <c r="P121" s="11">
        <f t="shared" si="40"/>
        <v>1.5435492210130896E-2</v>
      </c>
      <c r="Q121" s="11">
        <f t="shared" si="41"/>
        <v>2.1117021902025246E-2</v>
      </c>
      <c r="R121" s="11">
        <f t="shared" si="42"/>
        <v>1.3597229302609587E-2</v>
      </c>
      <c r="S121" s="56"/>
      <c r="T121" s="170">
        <f t="shared" si="43"/>
        <v>0.12640347610109604</v>
      </c>
      <c r="U121" s="170">
        <f t="shared" si="44"/>
        <v>0.14364523089634484</v>
      </c>
      <c r="V121" s="170">
        <f t="shared" si="45"/>
        <v>0.18706896372496018</v>
      </c>
      <c r="W121" s="170">
        <f t="shared" si="46"/>
        <v>0.12876671457781158</v>
      </c>
      <c r="X121" s="29"/>
      <c r="Y121" s="11">
        <f t="shared" si="73"/>
        <v>-0.44994484628549103</v>
      </c>
      <c r="Z121" s="11">
        <f t="shared" si="75"/>
        <v>0.29601522367491834</v>
      </c>
      <c r="AA121" s="5"/>
      <c r="AB121" s="11">
        <f t="shared" si="48"/>
        <v>6.7181440402518028E-2</v>
      </c>
      <c r="AC121" s="7">
        <f t="shared" si="49"/>
        <v>0.63904492218498943</v>
      </c>
      <c r="AD121" s="11">
        <f t="shared" si="50"/>
        <v>7.7500487064415605E-2</v>
      </c>
      <c r="AE121" s="11">
        <f t="shared" si="51"/>
        <v>7.343239778409523E-2</v>
      </c>
      <c r="AF121" s="11">
        <f t="shared" si="52"/>
        <v>6.7181440402518028E-2</v>
      </c>
      <c r="AG121" s="11">
        <f t="shared" si="53"/>
        <v>6.0362969007265295E-2</v>
      </c>
      <c r="AH121" s="170"/>
      <c r="AI121" s="11">
        <f t="shared" si="54"/>
        <v>0.55254943427188019</v>
      </c>
      <c r="AJ121" s="11">
        <f t="shared" si="55"/>
        <v>0.44793444515936165</v>
      </c>
      <c r="AK121" s="11">
        <f t="shared" si="56"/>
        <v>0.29601522367491834</v>
      </c>
      <c r="AL121" s="11">
        <f t="shared" si="57"/>
        <v>0.41149891275909212</v>
      </c>
      <c r="AM121" s="56"/>
      <c r="AN121" s="11">
        <f t="shared" si="58"/>
        <v>7.9950145517912324E-2</v>
      </c>
      <c r="AO121" s="11">
        <f t="shared" si="59"/>
        <v>7.5136671298848476E-2</v>
      </c>
      <c r="AP121" s="11">
        <f t="shared" si="60"/>
        <v>6.8118030520050291E-2</v>
      </c>
      <c r="AQ121" s="11">
        <f t="shared" si="61"/>
        <v>6.0818800124989261E-2</v>
      </c>
      <c r="AR121" s="3"/>
      <c r="AS121" s="11">
        <f t="shared" si="62"/>
        <v>1.0050592702391323</v>
      </c>
      <c r="AT121" s="11">
        <f t="shared" si="63"/>
        <v>0.8170596642174569</v>
      </c>
      <c r="AU121" s="11">
        <f t="shared" si="64"/>
        <v>0.61354142566216829</v>
      </c>
      <c r="AV121" s="11">
        <f t="shared" si="65"/>
        <v>0.7165187519069347</v>
      </c>
      <c r="AW121" s="75"/>
      <c r="AX121" s="8">
        <f t="shared" si="66"/>
        <v>0.61354142566216829</v>
      </c>
      <c r="AY121" s="24">
        <f t="shared" si="67"/>
        <v>0.65195271789235354</v>
      </c>
      <c r="AZ121" s="8">
        <f t="shared" si="68"/>
        <v>2.1738308130859956E-2</v>
      </c>
      <c r="BA121" s="16">
        <f t="shared" si="69"/>
        <v>0.52394742704388497</v>
      </c>
      <c r="BB121" s="8">
        <f t="shared" si="70"/>
        <v>2.3107986132090623</v>
      </c>
      <c r="BC121" s="8">
        <f t="shared" si="72"/>
        <v>0.27</v>
      </c>
      <c r="BD121" s="18">
        <f t="shared" si="71"/>
        <v>1.8491923106601935</v>
      </c>
      <c r="BE121" s="17">
        <v>1.1000000000000001</v>
      </c>
    </row>
    <row r="122" spans="1:57">
      <c r="A122" s="138" t="s">
        <v>131</v>
      </c>
      <c r="B122" s="19">
        <v>48.325017250000002</v>
      </c>
      <c r="C122" s="19">
        <f t="shared" si="74"/>
        <v>41.674982749999998</v>
      </c>
      <c r="D122" s="130" t="s">
        <v>185</v>
      </c>
      <c r="E122" s="19">
        <v>47.513477000000002</v>
      </c>
      <c r="F122" s="8">
        <v>-94.766563000000005</v>
      </c>
      <c r="G122" s="51">
        <v>42612</v>
      </c>
      <c r="H122" s="144"/>
      <c r="I122" s="8">
        <v>4.1817534008950974E-3</v>
      </c>
      <c r="J122" s="8">
        <v>3.9140506224171201E-3</v>
      </c>
      <c r="K122" s="8">
        <v>4.1721521186249434E-3</v>
      </c>
      <c r="L122" s="8">
        <v>1.7807765624739871E-3</v>
      </c>
      <c r="M122" s="6"/>
      <c r="O122" s="11">
        <f t="shared" si="39"/>
        <v>7.9333753613816116E-3</v>
      </c>
      <c r="P122" s="11">
        <f t="shared" si="40"/>
        <v>7.4319220384244109E-3</v>
      </c>
      <c r="Q122" s="11">
        <f t="shared" si="41"/>
        <v>7.9154054804962612E-3</v>
      </c>
      <c r="R122" s="11">
        <f t="shared" si="42"/>
        <v>3.4047486504952466E-3</v>
      </c>
      <c r="S122" s="56"/>
      <c r="T122" s="170">
        <f t="shared" si="43"/>
        <v>7.9756785088538507E-2</v>
      </c>
      <c r="U122" s="170">
        <f t="shared" si="44"/>
        <v>7.5150523845227857E-2</v>
      </c>
      <c r="V122" s="170">
        <f t="shared" si="45"/>
        <v>7.9592554602989196E-2</v>
      </c>
      <c r="W122" s="170">
        <f t="shared" si="46"/>
        <v>3.6210589918589053E-2</v>
      </c>
      <c r="X122" s="29"/>
      <c r="Y122" s="11">
        <f t="shared" si="73"/>
        <v>-9.7570101432695767E-3</v>
      </c>
      <c r="Z122" s="11">
        <f t="shared" si="75"/>
        <v>0.13326877146367372</v>
      </c>
      <c r="AA122" s="5"/>
      <c r="AB122" s="11">
        <f t="shared" si="48"/>
        <v>1.0587873338997477E-2</v>
      </c>
      <c r="AC122" s="7">
        <f t="shared" si="49"/>
        <v>1.0262244855372908</v>
      </c>
      <c r="AD122" s="11">
        <f t="shared" si="50"/>
        <v>1.3318684513146816E-2</v>
      </c>
      <c r="AE122" s="11">
        <f t="shared" si="51"/>
        <v>1.221397615084921E-2</v>
      </c>
      <c r="AF122" s="11">
        <f t="shared" si="52"/>
        <v>1.0587873338997477E-2</v>
      </c>
      <c r="AG122" s="11">
        <f t="shared" si="53"/>
        <v>8.9159957934377403E-3</v>
      </c>
      <c r="AH122" s="170"/>
      <c r="AI122" s="11">
        <f t="shared" si="54"/>
        <v>0.18193700522585188</v>
      </c>
      <c r="AJ122" s="11">
        <f t="shared" si="55"/>
        <v>0.17128670904189811</v>
      </c>
      <c r="AK122" s="11">
        <f t="shared" si="56"/>
        <v>0.13326877146367372</v>
      </c>
      <c r="AL122" s="11">
        <f t="shared" si="57"/>
        <v>0.24944270586038497</v>
      </c>
      <c r="AM122" s="56"/>
      <c r="AN122" s="11">
        <f t="shared" si="58"/>
        <v>1.5768342966643534E-2</v>
      </c>
      <c r="AO122" s="11">
        <f t="shared" si="59"/>
        <v>1.3918249665602463E-2</v>
      </c>
      <c r="AP122" s="11">
        <f t="shared" si="60"/>
        <v>1.1524463456529736E-2</v>
      </c>
      <c r="AQ122" s="11">
        <f t="shared" si="61"/>
        <v>9.3718269111617049E-3</v>
      </c>
      <c r="AR122" s="3"/>
      <c r="AS122" s="11">
        <f t="shared" si="62"/>
        <v>0.27956135436126134</v>
      </c>
      <c r="AT122" s="11">
        <f t="shared" si="63"/>
        <v>0.24395419161671855</v>
      </c>
      <c r="AU122" s="11">
        <f t="shared" si="64"/>
        <v>0.19093698999405717</v>
      </c>
      <c r="AV122" s="11">
        <f t="shared" si="65"/>
        <v>0.31657884749729204</v>
      </c>
      <c r="AW122" s="75"/>
      <c r="AX122" s="8">
        <f t="shared" si="66"/>
        <v>0.19093698999405717</v>
      </c>
      <c r="AY122" s="24">
        <f t="shared" si="67"/>
        <v>2.0949319459390758</v>
      </c>
      <c r="AZ122" s="8">
        <f t="shared" si="68"/>
        <v>7.9629212842293254E-3</v>
      </c>
      <c r="BA122" s="16">
        <f t="shared" si="69"/>
        <v>0.52394742704388497</v>
      </c>
      <c r="BB122" s="8">
        <f t="shared" si="70"/>
        <v>2.1595021215840777</v>
      </c>
      <c r="BC122" s="8">
        <f t="shared" si="72"/>
        <v>0.27</v>
      </c>
      <c r="BD122" s="18">
        <f t="shared" si="71"/>
        <v>5.7425185006682744</v>
      </c>
      <c r="BE122" s="17">
        <v>5.2</v>
      </c>
    </row>
    <row r="123" spans="1:57">
      <c r="A123" s="138" t="s">
        <v>131</v>
      </c>
      <c r="B123" s="19">
        <v>48.325017250000002</v>
      </c>
      <c r="C123" s="19">
        <f t="shared" ref="C123:C140" si="76">90-B123</f>
        <v>41.674982749999998</v>
      </c>
      <c r="D123" s="130" t="s">
        <v>186</v>
      </c>
      <c r="E123" s="19">
        <v>47.787990999999998</v>
      </c>
      <c r="F123" s="8">
        <v>-95.103897000000003</v>
      </c>
      <c r="G123" s="51">
        <v>42612</v>
      </c>
      <c r="H123" s="144"/>
      <c r="I123" s="8">
        <v>4.7924670416220391E-3</v>
      </c>
      <c r="J123" s="8">
        <v>5.0073719198107285E-3</v>
      </c>
      <c r="K123" s="8">
        <v>5.8177791988233774E-3</v>
      </c>
      <c r="L123" s="8">
        <v>2.7402573833432884E-3</v>
      </c>
      <c r="M123" s="6"/>
      <c r="O123" s="11">
        <f t="shared" si="39"/>
        <v>9.0741124753327546E-3</v>
      </c>
      <c r="P123" s="11">
        <f t="shared" si="40"/>
        <v>9.4744620309448382E-3</v>
      </c>
      <c r="Q123" s="11">
        <f t="shared" si="41"/>
        <v>1.0979215936277851E-2</v>
      </c>
      <c r="R123" s="11">
        <f t="shared" si="42"/>
        <v>5.2229358897394043E-3</v>
      </c>
      <c r="S123" s="56"/>
      <c r="T123" s="170">
        <f t="shared" si="43"/>
        <v>9.0059036068531995E-2</v>
      </c>
      <c r="U123" s="170">
        <f t="shared" si="44"/>
        <v>9.3618972417632951E-2</v>
      </c>
      <c r="V123" s="170">
        <f t="shared" si="45"/>
        <v>0.10675555670720371</v>
      </c>
      <c r="W123" s="170">
        <f t="shared" si="46"/>
        <v>5.4246876419840495E-2</v>
      </c>
      <c r="X123" s="29"/>
      <c r="Y123" s="11">
        <f t="shared" si="73"/>
        <v>-0.13610090790473681</v>
      </c>
      <c r="Z123" s="11">
        <f t="shared" si="75"/>
        <v>0.16705492832183</v>
      </c>
      <c r="AA123" s="5"/>
      <c r="AB123" s="11">
        <f t="shared" si="48"/>
        <v>1.9028876231115554E-2</v>
      </c>
      <c r="AC123" s="7">
        <f t="shared" si="49"/>
        <v>0.85930707079886215</v>
      </c>
      <c r="AD123" s="11">
        <f t="shared" si="50"/>
        <v>2.3059880207077769E-2</v>
      </c>
      <c r="AE123" s="11">
        <f t="shared" si="51"/>
        <v>2.1447130272487104E-2</v>
      </c>
      <c r="AF123" s="11">
        <f t="shared" si="52"/>
        <v>1.9028876231115554E-2</v>
      </c>
      <c r="AG123" s="11">
        <f t="shared" si="53"/>
        <v>1.6478376400888409E-2</v>
      </c>
      <c r="AH123" s="170"/>
      <c r="AI123" s="11">
        <f t="shared" si="54"/>
        <v>0.25774397785677483</v>
      </c>
      <c r="AJ123" s="11">
        <f t="shared" si="55"/>
        <v>0.22414252808761792</v>
      </c>
      <c r="AK123" s="11">
        <f t="shared" si="56"/>
        <v>0.16705492832183</v>
      </c>
      <c r="AL123" s="11">
        <f t="shared" si="57"/>
        <v>0.29523505707740011</v>
      </c>
      <c r="AM123" s="56"/>
      <c r="AN123" s="11">
        <f t="shared" si="58"/>
        <v>2.5509538660574486E-2</v>
      </c>
      <c r="AO123" s="11">
        <f t="shared" si="59"/>
        <v>2.3151403787240357E-2</v>
      </c>
      <c r="AP123" s="11">
        <f t="shared" si="60"/>
        <v>1.9965466348647813E-2</v>
      </c>
      <c r="AQ123" s="11">
        <f t="shared" si="61"/>
        <v>1.6934207518612375E-2</v>
      </c>
      <c r="AR123" s="3"/>
      <c r="AS123" s="11">
        <f t="shared" si="62"/>
        <v>0.41395246382667455</v>
      </c>
      <c r="AT123" s="11">
        <f t="shared" si="63"/>
        <v>0.34253500488603705</v>
      </c>
      <c r="AU123" s="11">
        <f t="shared" si="64"/>
        <v>0.26335770687637006</v>
      </c>
      <c r="AV123" s="11">
        <f t="shared" si="65"/>
        <v>0.39978119289859615</v>
      </c>
      <c r="AW123" s="75"/>
      <c r="AX123" s="8">
        <f t="shared" si="66"/>
        <v>0.26335770687637006</v>
      </c>
      <c r="AY123" s="24">
        <f t="shared" si="67"/>
        <v>1.5188467607206764</v>
      </c>
      <c r="AZ123" s="8">
        <f t="shared" si="68"/>
        <v>1.1103746098434586E-2</v>
      </c>
      <c r="BA123" s="16">
        <f t="shared" si="69"/>
        <v>0.52394742704388497</v>
      </c>
      <c r="BB123" s="8">
        <f t="shared" si="70"/>
        <v>2.1946652907707906</v>
      </c>
      <c r="BC123" s="8">
        <f t="shared" si="72"/>
        <v>0.27</v>
      </c>
      <c r="BD123" s="18">
        <f t="shared" si="71"/>
        <v>4.1973476970891896</v>
      </c>
      <c r="BE123" s="17">
        <v>2.9</v>
      </c>
    </row>
    <row r="124" spans="1:57">
      <c r="A124" s="138" t="s">
        <v>131</v>
      </c>
      <c r="B124" s="19">
        <v>48.325017250000002</v>
      </c>
      <c r="C124" s="19">
        <f t="shared" si="76"/>
        <v>41.674982749999998</v>
      </c>
      <c r="D124" s="130" t="s">
        <v>187</v>
      </c>
      <c r="E124" s="19">
        <v>46.783962000000002</v>
      </c>
      <c r="F124" s="8">
        <v>-93.987144000000001</v>
      </c>
      <c r="G124" s="51">
        <v>42612</v>
      </c>
      <c r="H124" s="144"/>
      <c r="I124" s="8">
        <v>2.4720486611769423E-3</v>
      </c>
      <c r="J124" s="8">
        <v>3.8611396992826712E-3</v>
      </c>
      <c r="K124" s="8">
        <v>7.0193008447760304E-3</v>
      </c>
      <c r="L124" s="8">
        <v>3.2635421596579144E-3</v>
      </c>
      <c r="M124" s="6"/>
      <c r="O124" s="11">
        <f t="shared" si="39"/>
        <v>4.715827838759983E-3</v>
      </c>
      <c r="P124" s="11">
        <f t="shared" si="40"/>
        <v>7.3327081943680194E-3</v>
      </c>
      <c r="Q124" s="11">
        <f t="shared" si="41"/>
        <v>1.3195841079675513E-2</v>
      </c>
      <c r="R124" s="11">
        <f t="shared" si="42"/>
        <v>6.2097886873948432E-3</v>
      </c>
      <c r="S124" s="56"/>
      <c r="T124" s="170">
        <f t="shared" si="43"/>
        <v>4.9296725631424509E-2</v>
      </c>
      <c r="U124" s="170">
        <f t="shared" si="44"/>
        <v>7.4233346185765936E-2</v>
      </c>
      <c r="V124" s="170">
        <f t="shared" si="45"/>
        <v>0.12545705976581223</v>
      </c>
      <c r="W124" s="170">
        <f t="shared" si="46"/>
        <v>6.3713539620390613E-2</v>
      </c>
      <c r="X124" s="29"/>
      <c r="Y124" s="11">
        <f t="shared" si="73"/>
        <v>-0.5155528276140473</v>
      </c>
      <c r="Z124" s="11">
        <f t="shared" si="75"/>
        <v>0.33098599988426369</v>
      </c>
      <c r="AA124" s="5"/>
      <c r="AB124" s="11">
        <f t="shared" si="48"/>
        <v>4.6544818122991216E-2</v>
      </c>
      <c r="AC124" s="7">
        <f t="shared" si="49"/>
        <v>0.2600894852349922</v>
      </c>
      <c r="AD124" s="11">
        <f t="shared" si="50"/>
        <v>4.9331872136124701E-2</v>
      </c>
      <c r="AE124" s="11">
        <f t="shared" si="51"/>
        <v>4.8261082286007513E-2</v>
      </c>
      <c r="AF124" s="11">
        <f t="shared" si="52"/>
        <v>4.6544818122991216E-2</v>
      </c>
      <c r="AG124" s="11">
        <f t="shared" si="53"/>
        <v>4.4560969392734268E-2</v>
      </c>
      <c r="AH124" s="170"/>
      <c r="AI124" s="11">
        <f t="shared" si="54"/>
        <v>0.99862354046469137</v>
      </c>
      <c r="AJ124" s="11">
        <f t="shared" si="55"/>
        <v>0.6231196978586081</v>
      </c>
      <c r="AK124" s="11">
        <f t="shared" si="56"/>
        <v>0.33098599988426369</v>
      </c>
      <c r="AL124" s="11">
        <f t="shared" si="57"/>
        <v>0.6615331852330939</v>
      </c>
      <c r="AM124" s="56"/>
      <c r="AN124" s="11">
        <f t="shared" si="58"/>
        <v>5.178153058962142E-2</v>
      </c>
      <c r="AO124" s="11">
        <f t="shared" si="59"/>
        <v>4.9965355800760766E-2</v>
      </c>
      <c r="AP124" s="11">
        <f t="shared" si="60"/>
        <v>4.7481408240523472E-2</v>
      </c>
      <c r="AQ124" s="11">
        <f t="shared" si="61"/>
        <v>4.5016800510458234E-2</v>
      </c>
      <c r="AR124" s="3"/>
      <c r="AS124" s="11">
        <f t="shared" si="62"/>
        <v>1.4245331902359757</v>
      </c>
      <c r="AT124" s="11">
        <f t="shared" si="63"/>
        <v>0.90664099365784634</v>
      </c>
      <c r="AU124" s="11">
        <f t="shared" si="64"/>
        <v>0.56789633109189719</v>
      </c>
      <c r="AV124" s="11">
        <f t="shared" si="65"/>
        <v>0.9299187917161803</v>
      </c>
      <c r="AW124" s="75"/>
      <c r="AX124" s="8">
        <f t="shared" si="66"/>
        <v>0.56789633109189719</v>
      </c>
      <c r="AY124" s="24">
        <f t="shared" si="67"/>
        <v>0.70435390774741924</v>
      </c>
      <c r="AZ124" s="8">
        <f t="shared" si="68"/>
        <v>1.3396956416751534E-2</v>
      </c>
      <c r="BA124" s="16">
        <f t="shared" si="69"/>
        <v>0.52394742704388497</v>
      </c>
      <c r="BB124" s="8">
        <f t="shared" si="70"/>
        <v>2.2496016947776805</v>
      </c>
      <c r="BC124" s="8">
        <f t="shared" si="72"/>
        <v>0.27</v>
      </c>
      <c r="BD124" s="18">
        <f t="shared" si="71"/>
        <v>1.9671137773585712</v>
      </c>
      <c r="BE124" s="17">
        <v>2.9</v>
      </c>
    </row>
    <row r="125" spans="1:57">
      <c r="A125" s="138" t="s">
        <v>131</v>
      </c>
      <c r="B125" s="19">
        <v>48.325017250000002</v>
      </c>
      <c r="C125" s="19">
        <f t="shared" si="76"/>
        <v>41.674982749999998</v>
      </c>
      <c r="D125" s="130" t="s">
        <v>188</v>
      </c>
      <c r="E125" s="19">
        <v>46.978104000000002</v>
      </c>
      <c r="F125" s="8">
        <v>-94.565421999999998</v>
      </c>
      <c r="G125" s="51">
        <v>42612</v>
      </c>
      <c r="H125" s="144"/>
      <c r="I125" s="8">
        <v>4.0700856694890443E-3</v>
      </c>
      <c r="J125" s="8">
        <v>4.7199431314460848E-3</v>
      </c>
      <c r="K125" s="8">
        <v>5.1888226504369179E-3</v>
      </c>
      <c r="L125" s="8">
        <v>2.1137734976190109E-3</v>
      </c>
      <c r="M125" s="6"/>
      <c r="O125" s="11">
        <f t="shared" si="39"/>
        <v>7.7243078054412334E-3</v>
      </c>
      <c r="P125" s="11">
        <f t="shared" si="40"/>
        <v>8.9388815577061635E-3</v>
      </c>
      <c r="Q125" s="11">
        <f t="shared" si="41"/>
        <v>9.8120586457395922E-3</v>
      </c>
      <c r="R125" s="11">
        <f t="shared" si="42"/>
        <v>4.037051340374867E-3</v>
      </c>
      <c r="S125" s="56"/>
      <c r="T125" s="170">
        <f t="shared" si="43"/>
        <v>7.7842244904655689E-2</v>
      </c>
      <c r="U125" s="170">
        <f t="shared" si="44"/>
        <v>8.8850145419747284E-2</v>
      </c>
      <c r="V125" s="170">
        <f t="shared" si="45"/>
        <v>9.6599240173052603E-2</v>
      </c>
      <c r="W125" s="170">
        <f t="shared" si="46"/>
        <v>4.2575099978766739E-2</v>
      </c>
      <c r="X125" s="29"/>
      <c r="Y125" s="11">
        <f t="shared" si="73"/>
        <v>-5.5353265007176106E-2</v>
      </c>
      <c r="Z125" s="11">
        <f t="shared" si="75"/>
        <v>0.1443569951608499</v>
      </c>
      <c r="AA125" s="5"/>
      <c r="AB125" s="11">
        <f t="shared" si="48"/>
        <v>1.449927917360532E-2</v>
      </c>
      <c r="AC125" s="7">
        <f t="shared" si="49"/>
        <v>0.81828671036783174</v>
      </c>
      <c r="AD125" s="11">
        <f t="shared" si="50"/>
        <v>1.7410329593375084E-2</v>
      </c>
      <c r="AE125" s="11">
        <f t="shared" si="51"/>
        <v>1.6248836081768574E-2</v>
      </c>
      <c r="AF125" s="11">
        <f t="shared" si="52"/>
        <v>1.449927917360532E-2</v>
      </c>
      <c r="AG125" s="11">
        <f t="shared" si="53"/>
        <v>1.2642447628813369E-2</v>
      </c>
      <c r="AH125" s="170"/>
      <c r="AI125" s="11">
        <f t="shared" si="54"/>
        <v>0.23527124655712908</v>
      </c>
      <c r="AJ125" s="11">
        <f t="shared" si="55"/>
        <v>0.18410744429123443</v>
      </c>
      <c r="AK125" s="11">
        <f t="shared" si="56"/>
        <v>0.1443569951608499</v>
      </c>
      <c r="AL125" s="11">
        <f t="shared" si="57"/>
        <v>0.29455287775267863</v>
      </c>
      <c r="AM125" s="56"/>
      <c r="AN125" s="11">
        <f t="shared" si="58"/>
        <v>1.98599880468718E-2</v>
      </c>
      <c r="AO125" s="11">
        <f t="shared" si="59"/>
        <v>1.7953109596521827E-2</v>
      </c>
      <c r="AP125" s="11">
        <f t="shared" si="60"/>
        <v>1.5435869291137579E-2</v>
      </c>
      <c r="AQ125" s="11">
        <f t="shared" si="61"/>
        <v>1.3098278746537333E-2</v>
      </c>
      <c r="AR125" s="3"/>
      <c r="AS125" s="11">
        <f t="shared" si="62"/>
        <v>0.36278089505618843</v>
      </c>
      <c r="AT125" s="11">
        <f t="shared" si="63"/>
        <v>0.27484251834129803</v>
      </c>
      <c r="AU125" s="11">
        <f t="shared" si="64"/>
        <v>0.21882785063614932</v>
      </c>
      <c r="AV125" s="11">
        <f t="shared" si="65"/>
        <v>0.38301993851459459</v>
      </c>
      <c r="AW125" s="75"/>
      <c r="AX125" s="8">
        <f t="shared" si="66"/>
        <v>0.21882785063614932</v>
      </c>
      <c r="AY125" s="24">
        <f t="shared" si="67"/>
        <v>1.8279208923232093</v>
      </c>
      <c r="AZ125" s="8">
        <f t="shared" si="68"/>
        <v>9.9033269038313471E-3</v>
      </c>
      <c r="BA125" s="16">
        <f t="shared" si="69"/>
        <v>0.52394742704388497</v>
      </c>
      <c r="BB125" s="8">
        <f t="shared" si="70"/>
        <v>2.1762484682809404</v>
      </c>
      <c r="BC125" s="8">
        <f t="shared" si="72"/>
        <v>0.27</v>
      </c>
      <c r="BD125" s="18">
        <f t="shared" si="71"/>
        <v>5.0317264010087923</v>
      </c>
      <c r="BE125" s="17">
        <v>5.2</v>
      </c>
    </row>
    <row r="126" spans="1:57">
      <c r="A126" s="138" t="s">
        <v>131</v>
      </c>
      <c r="B126" s="19">
        <v>48.325017250000002</v>
      </c>
      <c r="C126" s="19">
        <f t="shared" si="76"/>
        <v>41.674982749999998</v>
      </c>
      <c r="D126" s="130" t="s">
        <v>189</v>
      </c>
      <c r="E126" s="19">
        <v>47.277782000000002</v>
      </c>
      <c r="F126" s="8">
        <v>-94.603202999999993</v>
      </c>
      <c r="G126" s="51">
        <v>42612</v>
      </c>
      <c r="H126" s="144"/>
      <c r="I126" s="8">
        <v>3.6692137943044579E-3</v>
      </c>
      <c r="J126" s="8">
        <v>4.0416912071570468E-3</v>
      </c>
      <c r="K126" s="8">
        <v>5.4216165962874792E-3</v>
      </c>
      <c r="L126" s="8">
        <v>2.435238365039386E-3</v>
      </c>
      <c r="M126" s="6"/>
      <c r="O126" s="11">
        <f t="shared" si="39"/>
        <v>6.9725412093216135E-3</v>
      </c>
      <c r="P126" s="11">
        <f t="shared" si="40"/>
        <v>7.6711228472381727E-3</v>
      </c>
      <c r="Q126" s="11">
        <f t="shared" si="41"/>
        <v>1.0244605097226293E-2</v>
      </c>
      <c r="R126" s="11">
        <f t="shared" si="42"/>
        <v>4.6461609596670497E-3</v>
      </c>
      <c r="S126" s="56"/>
      <c r="T126" s="170">
        <f t="shared" si="43"/>
        <v>7.0887315823833785E-2</v>
      </c>
      <c r="U126" s="170">
        <f t="shared" si="44"/>
        <v>7.7353859266120872E-2</v>
      </c>
      <c r="V126" s="170">
        <f t="shared" si="45"/>
        <v>0.10038939863156776</v>
      </c>
      <c r="W126" s="170">
        <f t="shared" si="46"/>
        <v>4.8611962044080081E-2</v>
      </c>
      <c r="X126" s="29"/>
      <c r="Y126" s="11">
        <f t="shared" si="73"/>
        <v>-0.22022062961733838</v>
      </c>
      <c r="Z126" s="11">
        <f t="shared" si="75"/>
        <v>0.1951427298358171</v>
      </c>
      <c r="AA126" s="5"/>
      <c r="AB126" s="11">
        <f t="shared" si="48"/>
        <v>2.0839788757661827E-2</v>
      </c>
      <c r="AC126" s="7">
        <f t="shared" si="49"/>
        <v>0.69927317488017859</v>
      </c>
      <c r="AD126" s="11">
        <f t="shared" si="50"/>
        <v>2.4366713685776333E-2</v>
      </c>
      <c r="AE126" s="11">
        <f t="shared" si="51"/>
        <v>2.2970649500230013E-2</v>
      </c>
      <c r="AF126" s="11">
        <f t="shared" si="52"/>
        <v>2.0839788757661827E-2</v>
      </c>
      <c r="AG126" s="11">
        <f t="shared" si="53"/>
        <v>1.8536771686338424E-2</v>
      </c>
      <c r="AH126" s="170"/>
      <c r="AI126" s="11">
        <f t="shared" si="54"/>
        <v>0.35147940373572251</v>
      </c>
      <c r="AJ126" s="11">
        <f t="shared" si="55"/>
        <v>0.29431269116589426</v>
      </c>
      <c r="AK126" s="11">
        <f t="shared" si="56"/>
        <v>0.1951427298358171</v>
      </c>
      <c r="AL126" s="11">
        <f t="shared" si="57"/>
        <v>0.37170553003082268</v>
      </c>
      <c r="AM126" s="56"/>
      <c r="AN126" s="11">
        <f t="shared" si="58"/>
        <v>2.6816372139273049E-2</v>
      </c>
      <c r="AO126" s="11">
        <f t="shared" si="59"/>
        <v>2.4674923014983266E-2</v>
      </c>
      <c r="AP126" s="11">
        <f t="shared" si="60"/>
        <v>2.1776378875194086E-2</v>
      </c>
      <c r="AQ126" s="11">
        <f t="shared" si="61"/>
        <v>1.899260280406239E-2</v>
      </c>
      <c r="AR126" s="3"/>
      <c r="AS126" s="11">
        <f t="shared" si="62"/>
        <v>0.53488925808978971</v>
      </c>
      <c r="AT126" s="11">
        <f t="shared" si="63"/>
        <v>0.42961831133086292</v>
      </c>
      <c r="AU126" s="11">
        <f t="shared" si="64"/>
        <v>0.3038317910102567</v>
      </c>
      <c r="AV126" s="11">
        <f t="shared" si="65"/>
        <v>0.49472622031754165</v>
      </c>
      <c r="AW126" s="75"/>
      <c r="AX126" s="8">
        <f t="shared" si="66"/>
        <v>0.3038317910102567</v>
      </c>
      <c r="AY126" s="24">
        <f t="shared" si="67"/>
        <v>1.3165179281272015</v>
      </c>
      <c r="AZ126" s="8">
        <f t="shared" si="68"/>
        <v>1.0347634736706846E-2</v>
      </c>
      <c r="BA126" s="16">
        <f t="shared" si="69"/>
        <v>0.52394742704388486</v>
      </c>
      <c r="BB126" s="8">
        <f t="shared" si="70"/>
        <v>2.1998898336182235</v>
      </c>
      <c r="BC126" s="8">
        <f t="shared" si="72"/>
        <v>0.27</v>
      </c>
      <c r="BD126" s="18">
        <f t="shared" si="71"/>
        <v>3.6393675988517291</v>
      </c>
      <c r="BE126" s="17">
        <v>3</v>
      </c>
    </row>
    <row r="127" spans="1:57">
      <c r="A127" s="138" t="s">
        <v>131</v>
      </c>
      <c r="B127" s="19">
        <v>48.325017250000002</v>
      </c>
      <c r="C127" s="19">
        <f t="shared" si="76"/>
        <v>41.674982749999998</v>
      </c>
      <c r="D127" s="130" t="s">
        <v>190</v>
      </c>
      <c r="E127" s="19">
        <v>47.011184999999998</v>
      </c>
      <c r="F127" s="8">
        <v>-95.021484000000001</v>
      </c>
      <c r="G127" s="51">
        <v>42612</v>
      </c>
      <c r="H127" s="144"/>
      <c r="I127" s="8">
        <v>4.1100040408828808E-3</v>
      </c>
      <c r="J127" s="8">
        <v>4.7307997289705306E-3</v>
      </c>
      <c r="K127" s="8">
        <v>6.2242903325223147E-3</v>
      </c>
      <c r="L127" s="8">
        <v>2.6475567796508388E-3</v>
      </c>
      <c r="M127" s="6"/>
      <c r="O127" s="11">
        <f t="shared" si="39"/>
        <v>7.7990614328384208E-3</v>
      </c>
      <c r="P127" s="11">
        <f t="shared" si="40"/>
        <v>8.9591292128503672E-3</v>
      </c>
      <c r="Q127" s="11">
        <f t="shared" si="41"/>
        <v>1.1731077608668872E-2</v>
      </c>
      <c r="R127" s="11">
        <f t="shared" si="42"/>
        <v>5.0477645502190688E-3</v>
      </c>
      <c r="S127" s="56"/>
      <c r="T127" s="170">
        <f t="shared" si="43"/>
        <v>7.8527767115343261E-2</v>
      </c>
      <c r="U127" s="170">
        <f t="shared" si="44"/>
        <v>8.9031356509588655E-2</v>
      </c>
      <c r="V127" s="170">
        <f t="shared" si="45"/>
        <v>0.11318215253694719</v>
      </c>
      <c r="W127" s="170">
        <f t="shared" si="46"/>
        <v>5.2543683914090367E-2</v>
      </c>
      <c r="X127" s="29"/>
      <c r="Y127" s="11">
        <f t="shared" si="73"/>
        <v>-0.18992979649680111</v>
      </c>
      <c r="Z127" s="11">
        <f t="shared" si="75"/>
        <v>0.1844894380222083</v>
      </c>
      <c r="AA127" s="5"/>
      <c r="AB127" s="11">
        <f t="shared" si="48"/>
        <v>2.2609295630504851E-2</v>
      </c>
      <c r="AC127" s="7">
        <f t="shared" si="49"/>
        <v>0.68066180289498512</v>
      </c>
      <c r="AD127" s="11">
        <f t="shared" si="50"/>
        <v>2.6325910700114679E-2</v>
      </c>
      <c r="AE127" s="11">
        <f t="shared" si="51"/>
        <v>2.485659870668196E-2</v>
      </c>
      <c r="AF127" s="11">
        <f t="shared" si="52"/>
        <v>2.2609295630504851E-2</v>
      </c>
      <c r="AG127" s="11">
        <f t="shared" si="53"/>
        <v>2.0173509382895451E-2</v>
      </c>
      <c r="AH127" s="170"/>
      <c r="AI127" s="11">
        <f t="shared" si="54"/>
        <v>0.33766257382000997</v>
      </c>
      <c r="AJ127" s="11">
        <f t="shared" si="55"/>
        <v>0.27177078600253685</v>
      </c>
      <c r="AK127" s="11">
        <f t="shared" si="56"/>
        <v>0.18448943802220827</v>
      </c>
      <c r="AL127" s="11">
        <f t="shared" si="57"/>
        <v>0.37198379515900942</v>
      </c>
      <c r="AM127" s="56"/>
      <c r="AN127" s="11">
        <f t="shared" si="58"/>
        <v>2.8775569153611395E-2</v>
      </c>
      <c r="AO127" s="11">
        <f t="shared" si="59"/>
        <v>2.6560872221435213E-2</v>
      </c>
      <c r="AP127" s="11">
        <f t="shared" si="60"/>
        <v>2.354588574803711E-2</v>
      </c>
      <c r="AQ127" s="11">
        <f t="shared" si="61"/>
        <v>2.0629340500619417E-2</v>
      </c>
      <c r="AR127" s="3"/>
      <c r="AS127" s="11">
        <f t="shared" si="62"/>
        <v>0.52621683304782918</v>
      </c>
      <c r="AT127" s="11">
        <f t="shared" si="63"/>
        <v>0.41164179000207435</v>
      </c>
      <c r="AU127" s="11">
        <f t="shared" si="64"/>
        <v>0.2982320328613377</v>
      </c>
      <c r="AV127" s="11">
        <f t="shared" si="65"/>
        <v>0.50194646898596129</v>
      </c>
      <c r="AW127" s="75"/>
      <c r="AX127" s="8">
        <f t="shared" si="66"/>
        <v>0.2982320328613377</v>
      </c>
      <c r="AY127" s="24">
        <f t="shared" si="67"/>
        <v>1.3412375463569974</v>
      </c>
      <c r="AZ127" s="8">
        <f t="shared" si="68"/>
        <v>1.1879608547063212E-2</v>
      </c>
      <c r="BA127" s="16">
        <f t="shared" si="69"/>
        <v>0.52394742704388497</v>
      </c>
      <c r="BB127" s="8">
        <f t="shared" si="70"/>
        <v>2.2072000889744245</v>
      </c>
      <c r="BC127" s="8">
        <f t="shared" si="72"/>
        <v>0.27</v>
      </c>
      <c r="BD127" s="18">
        <f t="shared" si="71"/>
        <v>3.7162270047816568</v>
      </c>
      <c r="BE127" s="17">
        <v>2.4</v>
      </c>
    </row>
    <row r="128" spans="1:57">
      <c r="A128" s="138" t="s">
        <v>131</v>
      </c>
      <c r="B128" s="19">
        <v>48.325017250000002</v>
      </c>
      <c r="C128" s="19">
        <f t="shared" si="76"/>
        <v>41.674982749999998</v>
      </c>
      <c r="D128" s="130" t="s">
        <v>191</v>
      </c>
      <c r="E128" s="19">
        <v>47.841534000000003</v>
      </c>
      <c r="F128" s="8">
        <v>-93.359108000000006</v>
      </c>
      <c r="G128" s="51">
        <v>42612</v>
      </c>
      <c r="H128" s="144"/>
      <c r="I128" s="8">
        <v>1.1146473220586743E-3</v>
      </c>
      <c r="J128" s="8">
        <v>1.484355520162276E-3</v>
      </c>
      <c r="K128" s="8">
        <v>3.2402333239404347E-3</v>
      </c>
      <c r="L128" s="8">
        <v>2.0287790374810748E-3</v>
      </c>
      <c r="M128" s="6"/>
      <c r="O128" s="11">
        <f t="shared" si="39"/>
        <v>2.1357697136011825E-3</v>
      </c>
      <c r="P128" s="11">
        <f t="shared" si="40"/>
        <v>2.8407445632246671E-3</v>
      </c>
      <c r="Q128" s="11">
        <f t="shared" si="41"/>
        <v>6.1659020951746893E-3</v>
      </c>
      <c r="R128" s="11">
        <f t="shared" si="42"/>
        <v>3.8757917784379287E-3</v>
      </c>
      <c r="S128" s="56"/>
      <c r="T128" s="170">
        <f t="shared" si="43"/>
        <v>2.3116986906657644E-2</v>
      </c>
      <c r="U128" s="170">
        <f t="shared" si="44"/>
        <v>3.0445564404843417E-2</v>
      </c>
      <c r="V128" s="170">
        <f t="shared" si="45"/>
        <v>6.329706474339164E-2</v>
      </c>
      <c r="W128" s="170">
        <f t="shared" si="46"/>
        <v>4.096156986294236E-2</v>
      </c>
      <c r="X128" s="29"/>
      <c r="Y128" s="11">
        <f t="shared" si="73"/>
        <v>-0.81636873070306637</v>
      </c>
      <c r="Z128" s="11">
        <f t="shared" si="75"/>
        <v>0.51311424085583912</v>
      </c>
      <c r="AA128" s="5"/>
      <c r="AB128" s="11">
        <f t="shared" si="48"/>
        <v>3.3736756257015867E-2</v>
      </c>
      <c r="AC128" s="7">
        <f t="shared" si="49"/>
        <v>0.2427973265599459</v>
      </c>
      <c r="AD128" s="11">
        <f t="shared" si="50"/>
        <v>3.5618892351105352E-2</v>
      </c>
      <c r="AE128" s="11">
        <f t="shared" si="51"/>
        <v>3.489663185017159E-2</v>
      </c>
      <c r="AF128" s="11">
        <f t="shared" si="52"/>
        <v>3.3736756257015867E-2</v>
      </c>
      <c r="AG128" s="11">
        <f t="shared" si="53"/>
        <v>3.2392487594931782E-2</v>
      </c>
      <c r="AH128" s="170"/>
      <c r="AI128" s="11">
        <f t="shared" si="54"/>
        <v>1.6087096802129708</v>
      </c>
      <c r="AJ128" s="11">
        <f t="shared" si="55"/>
        <v>1.1655743894738271</v>
      </c>
      <c r="AK128" s="11">
        <f t="shared" si="56"/>
        <v>0.51311424085583912</v>
      </c>
      <c r="AL128" s="11">
        <f t="shared" si="57"/>
        <v>0.76908185199531276</v>
      </c>
      <c r="AM128" s="56"/>
      <c r="AN128" s="11">
        <f t="shared" si="58"/>
        <v>3.8068550804602072E-2</v>
      </c>
      <c r="AO128" s="11">
        <f t="shared" si="59"/>
        <v>3.6600905364924843E-2</v>
      </c>
      <c r="AP128" s="11">
        <f t="shared" si="60"/>
        <v>3.4673346374548122E-2</v>
      </c>
      <c r="AQ128" s="11">
        <f t="shared" si="61"/>
        <v>3.2848318712655748E-2</v>
      </c>
      <c r="AR128" s="3"/>
      <c r="AS128" s="11">
        <f t="shared" si="62"/>
        <v>2.1033310257148448</v>
      </c>
      <c r="AT128" s="11">
        <f t="shared" si="63"/>
        <v>1.4556034472275399</v>
      </c>
      <c r="AU128" s="11">
        <f t="shared" si="64"/>
        <v>0.71935166637173231</v>
      </c>
      <c r="AV128" s="11">
        <f t="shared" si="65"/>
        <v>0.99824223673590451</v>
      </c>
      <c r="AW128" s="75"/>
      <c r="AX128" s="8">
        <f t="shared" si="66"/>
        <v>0.71935166637173231</v>
      </c>
      <c r="AY128" s="24">
        <f t="shared" si="67"/>
        <v>0.55605626385425777</v>
      </c>
      <c r="AZ128" s="8">
        <f t="shared" si="68"/>
        <v>6.1842718499866556E-3</v>
      </c>
      <c r="BA128" s="16">
        <f t="shared" si="69"/>
        <v>0.52394742704388497</v>
      </c>
      <c r="BB128" s="8">
        <f t="shared" si="70"/>
        <v>2.1866004063893811</v>
      </c>
      <c r="BC128" s="8">
        <f t="shared" si="72"/>
        <v>0.27</v>
      </c>
      <c r="BD128" s="18">
        <f t="shared" si="71"/>
        <v>1.5292207392160382</v>
      </c>
      <c r="BE128" s="17">
        <v>2.7</v>
      </c>
    </row>
    <row r="129" spans="1:57">
      <c r="A129" s="138" t="s">
        <v>131</v>
      </c>
      <c r="B129" s="19">
        <v>48.325017250000002</v>
      </c>
      <c r="C129" s="19">
        <f t="shared" si="76"/>
        <v>41.674982749999998</v>
      </c>
      <c r="D129" s="130" t="s">
        <v>192</v>
      </c>
      <c r="E129" s="19">
        <v>47.414490000000001</v>
      </c>
      <c r="F129" s="8">
        <v>-93.504936000000001</v>
      </c>
      <c r="G129" s="51">
        <v>42612</v>
      </c>
      <c r="H129" s="144"/>
      <c r="I129" s="8">
        <v>2.4105492097379003E-3</v>
      </c>
      <c r="J129" s="8">
        <v>2.8105059880318877E-3</v>
      </c>
      <c r="K129" s="8">
        <v>4.1173102661396996E-3</v>
      </c>
      <c r="L129" s="8">
        <v>1.6282670533220361E-3</v>
      </c>
      <c r="M129" s="6"/>
      <c r="O129" s="11">
        <f t="shared" si="39"/>
        <v>4.599425135908955E-3</v>
      </c>
      <c r="P129" s="11">
        <f t="shared" si="40"/>
        <v>5.3556108237297392E-3</v>
      </c>
      <c r="Q129" s="11">
        <f t="shared" si="41"/>
        <v>7.8127414408079073E-3</v>
      </c>
      <c r="R129" s="11">
        <f t="shared" si="42"/>
        <v>3.1147026695536495E-3</v>
      </c>
      <c r="S129" s="56"/>
      <c r="T129" s="170">
        <f t="shared" si="43"/>
        <v>4.8151943350357052E-2</v>
      </c>
      <c r="U129" s="170">
        <f t="shared" si="44"/>
        <v>5.5532207439563219E-2</v>
      </c>
      <c r="V129" s="170">
        <f t="shared" si="45"/>
        <v>7.8653102046078782E-2</v>
      </c>
      <c r="W129" s="170">
        <f t="shared" si="46"/>
        <v>3.3256464938829111E-2</v>
      </c>
      <c r="X129" s="29"/>
      <c r="Y129" s="11">
        <f t="shared" si="73"/>
        <v>-0.22907086328869808</v>
      </c>
      <c r="Z129" s="11">
        <f t="shared" si="75"/>
        <v>0.19837164815416169</v>
      </c>
      <c r="AA129" s="5"/>
      <c r="AB129" s="11">
        <f t="shared" si="48"/>
        <v>1.5997906020640485E-2</v>
      </c>
      <c r="AC129" s="7">
        <f t="shared" si="49"/>
        <v>0.58711835878266205</v>
      </c>
      <c r="AD129" s="11">
        <f t="shared" si="50"/>
        <v>1.8242143979811699E-2</v>
      </c>
      <c r="AE129" s="11">
        <f t="shared" si="51"/>
        <v>1.7360487560421554E-2</v>
      </c>
      <c r="AF129" s="11">
        <f t="shared" si="52"/>
        <v>1.5997906020640485E-2</v>
      </c>
      <c r="AG129" s="11">
        <f t="shared" si="53"/>
        <v>1.4499770274419831E-2</v>
      </c>
      <c r="AH129" s="170"/>
      <c r="AI129" s="11">
        <f t="shared" si="54"/>
        <v>0.40902714541378782</v>
      </c>
      <c r="AJ129" s="11">
        <f t="shared" si="55"/>
        <v>0.32424521982056675</v>
      </c>
      <c r="AK129" s="11">
        <f t="shared" si="56"/>
        <v>0.19837164815416169</v>
      </c>
      <c r="AL129" s="11">
        <f t="shared" si="57"/>
        <v>0.43474948360870203</v>
      </c>
      <c r="AM129" s="56"/>
      <c r="AN129" s="11">
        <f t="shared" si="58"/>
        <v>2.0691802433308416E-2</v>
      </c>
      <c r="AO129" s="11">
        <f t="shared" si="59"/>
        <v>1.9064761075174807E-2</v>
      </c>
      <c r="AP129" s="11">
        <f t="shared" si="60"/>
        <v>1.6934496138172744E-2</v>
      </c>
      <c r="AQ129" s="11">
        <f t="shared" si="61"/>
        <v>1.4955601392143796E-2</v>
      </c>
      <c r="AR129" s="3"/>
      <c r="AS129" s="11">
        <f t="shared" si="62"/>
        <v>0.57910415800315951</v>
      </c>
      <c r="AT129" s="11">
        <f t="shared" si="63"/>
        <v>0.44013680295574231</v>
      </c>
      <c r="AU129" s="11">
        <f t="shared" si="64"/>
        <v>0.28826866212497648</v>
      </c>
      <c r="AV129" s="11">
        <f t="shared" si="65"/>
        <v>0.54838478778179034</v>
      </c>
      <c r="AW129" s="75"/>
      <c r="AX129" s="8">
        <f t="shared" si="66"/>
        <v>0.28826866212497648</v>
      </c>
      <c r="AY129" s="24">
        <f t="shared" si="67"/>
        <v>1.3875944650084209</v>
      </c>
      <c r="AZ129" s="8">
        <f t="shared" si="68"/>
        <v>7.8582507588014945E-3</v>
      </c>
      <c r="BA129" s="16">
        <f t="shared" si="69"/>
        <v>0.52394742704388497</v>
      </c>
      <c r="BB129" s="8">
        <f t="shared" si="70"/>
        <v>2.1815718064377059</v>
      </c>
      <c r="BC129" s="8">
        <f t="shared" si="72"/>
        <v>0.27</v>
      </c>
      <c r="BD129" s="18">
        <f t="shared" si="71"/>
        <v>3.8174245124285355</v>
      </c>
      <c r="BE129" s="17">
        <v>5</v>
      </c>
    </row>
    <row r="130" spans="1:57">
      <c r="A130" s="3" t="s">
        <v>145</v>
      </c>
      <c r="B130" s="19">
        <v>56.62438607</v>
      </c>
      <c r="C130" s="19">
        <f t="shared" ref="C130:C131" si="77">90-B130</f>
        <v>33.37561393</v>
      </c>
      <c r="D130" s="118" t="s">
        <v>144</v>
      </c>
      <c r="E130" s="19">
        <v>39.096966000000002</v>
      </c>
      <c r="F130" s="8">
        <v>-120.032539</v>
      </c>
      <c r="G130" s="49">
        <v>42573</v>
      </c>
      <c r="H130" s="145"/>
      <c r="I130" s="8">
        <v>7.4845264571348647E-3</v>
      </c>
      <c r="J130" s="8">
        <v>6.9625321836639595E-3</v>
      </c>
      <c r="K130" s="8">
        <v>3.1173271008758307E-3</v>
      </c>
      <c r="L130" s="8">
        <v>8.5913368238068894E-4</v>
      </c>
      <c r="M130" s="6"/>
      <c r="O130" s="11">
        <f t="shared" si="39"/>
        <v>1.4049546749476177E-2</v>
      </c>
      <c r="P130" s="11">
        <f t="shared" si="40"/>
        <v>1.3091494736207064E-2</v>
      </c>
      <c r="Q130" s="11">
        <f t="shared" si="41"/>
        <v>5.9343809799254537E-3</v>
      </c>
      <c r="R130" s="11">
        <f t="shared" si="42"/>
        <v>1.6475526669197868E-3</v>
      </c>
      <c r="S130" s="56"/>
      <c r="T130" s="170">
        <f t="shared" si="43"/>
        <v>0.13246954441209646</v>
      </c>
      <c r="U130" s="170">
        <f t="shared" si="44"/>
        <v>0.12459295259012693</v>
      </c>
      <c r="V130" s="170">
        <f t="shared" si="45"/>
        <v>6.1093125497667433E-2</v>
      </c>
      <c r="W130" s="170">
        <f t="shared" si="46"/>
        <v>1.7958004749677181E-2</v>
      </c>
      <c r="X130" s="29"/>
      <c r="Y130" s="11">
        <f t="shared" si="73"/>
        <v>0.59032544667161024</v>
      </c>
      <c r="Z130" s="11">
        <f t="shared" ref="Z130:Z131" si="78">$Z$6+10^(-1.146-1.366*Y130-0.469*Y130^2)</f>
        <v>6.7259076043790944E-2</v>
      </c>
      <c r="AA130" s="5"/>
      <c r="AB130" s="11">
        <f t="shared" si="48"/>
        <v>3.4398472962192243E-3</v>
      </c>
      <c r="AC130" s="7">
        <f t="shared" si="49"/>
        <v>1.7149999899197774</v>
      </c>
      <c r="AD130" s="11">
        <f t="shared" si="50"/>
        <v>5.047496408460272E-3</v>
      </c>
      <c r="AE130" s="11">
        <f t="shared" si="51"/>
        <v>4.3674982421315258E-3</v>
      </c>
      <c r="AF130" s="11">
        <f t="shared" si="52"/>
        <v>3.4398472962192243E-3</v>
      </c>
      <c r="AG130" s="11">
        <f t="shared" si="53"/>
        <v>2.581098517036683E-3</v>
      </c>
      <c r="AH130" s="170"/>
      <c r="AI130" s="11">
        <f t="shared" si="54"/>
        <v>4.9098154612606179E-2</v>
      </c>
      <c r="AJ130" s="11">
        <f t="shared" si="55"/>
        <v>4.2661094995692053E-2</v>
      </c>
      <c r="AK130" s="11">
        <f t="shared" si="56"/>
        <v>6.7259076043790944E-2</v>
      </c>
      <c r="AL130" s="11">
        <f t="shared" si="57"/>
        <v>0.16607593546876601</v>
      </c>
      <c r="AM130" s="56"/>
      <c r="AN130" s="11">
        <f t="shared" si="58"/>
        <v>7.4971548619569891E-3</v>
      </c>
      <c r="AO130" s="11">
        <f t="shared" si="59"/>
        <v>6.0717717568847781E-3</v>
      </c>
      <c r="AP130" s="11">
        <f t="shared" si="60"/>
        <v>4.3764374137514831E-3</v>
      </c>
      <c r="AQ130" s="11">
        <f t="shared" si="61"/>
        <v>3.0369296347606484E-3</v>
      </c>
      <c r="AR130" s="3"/>
      <c r="AS130" s="11">
        <f t="shared" si="62"/>
        <v>7.7537393357213949E-2</v>
      </c>
      <c r="AT130" s="11">
        <f t="shared" si="63"/>
        <v>6.3728336784780598E-2</v>
      </c>
      <c r="AU130" s="11">
        <f t="shared" si="64"/>
        <v>8.8272243635356559E-2</v>
      </c>
      <c r="AV130" s="11">
        <f t="shared" si="65"/>
        <v>0.19680664686684207</v>
      </c>
      <c r="AW130" s="75"/>
      <c r="AX130" s="8">
        <f t="shared" si="66"/>
        <v>6.3728336784780598E-2</v>
      </c>
      <c r="AY130" s="24">
        <f t="shared" si="67"/>
        <v>6.2766427021444988</v>
      </c>
      <c r="AZ130" s="8">
        <f t="shared" si="68"/>
        <v>5.9496944540100363E-3</v>
      </c>
      <c r="BA130" s="16">
        <f t="shared" si="69"/>
        <v>0.52394742704388497</v>
      </c>
      <c r="BB130" s="8">
        <f t="shared" si="70"/>
        <v>1.7674330692116971</v>
      </c>
      <c r="BC130" s="8">
        <f t="shared" si="72"/>
        <v>0.27</v>
      </c>
      <c r="BD130" s="18">
        <f t="shared" si="71"/>
        <v>15.922827758175467</v>
      </c>
      <c r="BE130" s="17">
        <v>16</v>
      </c>
    </row>
    <row r="131" spans="1:57">
      <c r="A131" s="3" t="s">
        <v>161</v>
      </c>
      <c r="B131" s="19">
        <v>60.383899999999997</v>
      </c>
      <c r="C131" s="19">
        <f t="shared" si="77"/>
        <v>29.616100000000003</v>
      </c>
      <c r="D131" s="118" t="s">
        <v>144</v>
      </c>
      <c r="E131" s="19">
        <v>39.096699999999998</v>
      </c>
      <c r="F131" s="19">
        <v>-120.032</v>
      </c>
      <c r="G131" s="49">
        <v>42589</v>
      </c>
      <c r="H131" s="145"/>
      <c r="I131" s="8">
        <v>8.5421314584603943E-3</v>
      </c>
      <c r="J131" s="8">
        <v>7.577393782600886E-3</v>
      </c>
      <c r="K131" s="8">
        <v>3.7698237007605336E-3</v>
      </c>
      <c r="L131" s="8">
        <v>8.5002161418836484E-4</v>
      </c>
      <c r="M131" s="6"/>
      <c r="O131" s="11">
        <f t="shared" si="39"/>
        <v>1.5980890357356847E-2</v>
      </c>
      <c r="P131" s="11">
        <f t="shared" si="40"/>
        <v>1.4219658207920566E-2</v>
      </c>
      <c r="Q131" s="11">
        <f t="shared" si="41"/>
        <v>7.1614008253937829E-3</v>
      </c>
      <c r="R131" s="11">
        <f t="shared" si="42"/>
        <v>1.6301269631328016E-3</v>
      </c>
      <c r="S131" s="56"/>
      <c r="T131" s="170">
        <f t="shared" si="43"/>
        <v>0.14797541724757213</v>
      </c>
      <c r="U131" s="170">
        <f t="shared" si="44"/>
        <v>0.13385492339038807</v>
      </c>
      <c r="V131" s="170">
        <f t="shared" si="45"/>
        <v>7.2645105165669188E-2</v>
      </c>
      <c r="W131" s="170">
        <f t="shared" si="46"/>
        <v>1.7772558477947453E-2</v>
      </c>
      <c r="X131" s="29"/>
      <c r="Y131" s="11">
        <f t="shared" si="73"/>
        <v>0.57175606929903711</v>
      </c>
      <c r="Z131" s="11">
        <f t="shared" si="78"/>
        <v>6.7911181432539047E-2</v>
      </c>
      <c r="AA131" s="5"/>
      <c r="AB131" s="11">
        <f t="shared" si="48"/>
        <v>4.3832878974244417E-3</v>
      </c>
      <c r="AC131" s="7">
        <f t="shared" si="49"/>
        <v>1.6779052318710803</v>
      </c>
      <c r="AD131" s="11">
        <f t="shared" si="50"/>
        <v>6.3787374431471255E-3</v>
      </c>
      <c r="AE131" s="11">
        <f t="shared" si="51"/>
        <v>5.5366965462000598E-3</v>
      </c>
      <c r="AF131" s="11">
        <f t="shared" si="52"/>
        <v>4.3832878974244417E-3</v>
      </c>
      <c r="AG131" s="11">
        <f t="shared" si="53"/>
        <v>3.3095075243390437E-3</v>
      </c>
      <c r="AH131" s="170"/>
      <c r="AI131" s="11">
        <f t="shared" si="54"/>
        <v>5.083283744100834E-2</v>
      </c>
      <c r="AJ131" s="11">
        <f t="shared" si="55"/>
        <v>4.6854687218943765E-2</v>
      </c>
      <c r="AK131" s="11">
        <f t="shared" si="56"/>
        <v>6.7911181432539047E-2</v>
      </c>
      <c r="AL131" s="11">
        <f t="shared" si="57"/>
        <v>0.20809715975596543</v>
      </c>
      <c r="AM131" s="56"/>
      <c r="AN131" s="11">
        <f t="shared" si="58"/>
        <v>8.8283958966438418E-3</v>
      </c>
      <c r="AO131" s="11">
        <f t="shared" si="59"/>
        <v>7.2409700609533121E-3</v>
      </c>
      <c r="AP131" s="11">
        <f t="shared" si="60"/>
        <v>5.3198780149567009E-3</v>
      </c>
      <c r="AQ131" s="11">
        <f t="shared" si="61"/>
        <v>3.7653386420630091E-3</v>
      </c>
      <c r="AR131" s="3"/>
      <c r="AS131" s="11">
        <f t="shared" si="62"/>
        <v>8.2739673197171876E-2</v>
      </c>
      <c r="AT131" s="11">
        <f t="shared" si="63"/>
        <v>7.2178427744419474E-2</v>
      </c>
      <c r="AU131" s="11">
        <f t="shared" si="64"/>
        <v>9.2046865850626408E-2</v>
      </c>
      <c r="AV131" s="11">
        <f t="shared" si="65"/>
        <v>0.24705669619173012</v>
      </c>
      <c r="AW131" s="75"/>
      <c r="AX131" s="8">
        <f t="shared" si="66"/>
        <v>7.2178427744419474E-2</v>
      </c>
      <c r="AY131" s="24">
        <f t="shared" si="67"/>
        <v>5.5418220166333052</v>
      </c>
      <c r="AZ131" s="8">
        <f t="shared" si="68"/>
        <v>7.1950419186709346E-3</v>
      </c>
      <c r="BA131" s="16">
        <f t="shared" si="69"/>
        <v>0.52394742704388497</v>
      </c>
      <c r="BB131" s="8">
        <f t="shared" si="70"/>
        <v>1.8403356742179491</v>
      </c>
      <c r="BC131" s="8">
        <f t="shared" si="72"/>
        <v>0.27</v>
      </c>
      <c r="BD131" s="18">
        <f t="shared" si="71"/>
        <v>14.296271154395576</v>
      </c>
      <c r="BE131" s="27">
        <v>14</v>
      </c>
    </row>
    <row r="132" spans="1:57">
      <c r="A132" s="3" t="s">
        <v>146</v>
      </c>
      <c r="B132" s="19">
        <v>48.171259999999997</v>
      </c>
      <c r="C132" s="19">
        <f t="shared" si="76"/>
        <v>41.828740000000003</v>
      </c>
      <c r="D132" s="128" t="s">
        <v>147</v>
      </c>
      <c r="E132" s="8">
        <v>46.002921999999998</v>
      </c>
      <c r="F132" s="8">
        <v>-89.612128999999996</v>
      </c>
      <c r="G132" s="55">
        <v>42616</v>
      </c>
      <c r="H132" s="145"/>
      <c r="I132" s="8">
        <v>5.0190393017949557E-3</v>
      </c>
      <c r="J132" s="8">
        <v>5.266008893981179E-3</v>
      </c>
      <c r="K132" s="8">
        <v>4.0064480829746897E-3</v>
      </c>
      <c r="L132" s="8">
        <v>3.2967732026074615E-4</v>
      </c>
      <c r="M132" s="6"/>
      <c r="N132" s="3"/>
      <c r="O132" s="11">
        <f t="shared" si="39"/>
        <v>9.496181533893179E-3</v>
      </c>
      <c r="P132" s="11">
        <f t="shared" si="40"/>
        <v>9.9555474832236472E-3</v>
      </c>
      <c r="Q132" s="11">
        <f t="shared" si="41"/>
        <v>7.605096275395986E-3</v>
      </c>
      <c r="R132" s="11">
        <f t="shared" si="42"/>
        <v>6.3331226824082096E-4</v>
      </c>
      <c r="S132" s="56"/>
      <c r="T132" s="170">
        <f t="shared" si="43"/>
        <v>9.3811301619542764E-2</v>
      </c>
      <c r="U132" s="170">
        <f t="shared" si="44"/>
        <v>9.7860044164641835E-2</v>
      </c>
      <c r="V132" s="170">
        <f t="shared" si="45"/>
        <v>7.674678860592854E-2</v>
      </c>
      <c r="W132" s="170">
        <f t="shared" si="46"/>
        <v>7.0075316290426626E-3</v>
      </c>
      <c r="X132" s="29"/>
      <c r="Y132" s="11">
        <f t="shared" si="73"/>
        <v>0.39649995905630125</v>
      </c>
      <c r="Z132" s="11">
        <f t="shared" si="75"/>
        <v>7.6924013995364485E-2</v>
      </c>
      <c r="AA132" s="5"/>
      <c r="AB132" s="11">
        <f t="shared" si="48"/>
        <v>5.4578323095584025E-3</v>
      </c>
      <c r="AC132" s="7">
        <f t="shared" si="49"/>
        <v>1.2198940237476745</v>
      </c>
      <c r="AD132" s="11">
        <f t="shared" si="50"/>
        <v>7.1693414373438496E-3</v>
      </c>
      <c r="AE132" s="11">
        <f t="shared" si="51"/>
        <v>6.4681235459659705E-3</v>
      </c>
      <c r="AF132" s="11">
        <f t="shared" si="52"/>
        <v>5.4578323095584025E-3</v>
      </c>
      <c r="AG132" s="11">
        <f t="shared" si="53"/>
        <v>4.4493382456747563E-3</v>
      </c>
      <c r="AH132" s="170"/>
      <c r="AI132" s="11">
        <f t="shared" si="54"/>
        <v>9.2916619216662957E-2</v>
      </c>
      <c r="AJ132" s="11">
        <f t="shared" si="55"/>
        <v>7.5338673575727738E-2</v>
      </c>
      <c r="AK132" s="11">
        <f t="shared" si="56"/>
        <v>7.6924013995364485E-2</v>
      </c>
      <c r="AL132" s="11">
        <f t="shared" si="57"/>
        <v>0.69508016399839223</v>
      </c>
      <c r="AM132" s="56"/>
      <c r="AN132" s="11">
        <f t="shared" si="58"/>
        <v>9.6189998908405659E-3</v>
      </c>
      <c r="AO132" s="11">
        <f t="shared" si="59"/>
        <v>8.1723970607192227E-3</v>
      </c>
      <c r="AP132" s="11">
        <f t="shared" si="60"/>
        <v>6.3944224270906617E-3</v>
      </c>
      <c r="AQ132" s="11">
        <f t="shared" si="61"/>
        <v>4.9051693633987217E-3</v>
      </c>
      <c r="AR132" s="3"/>
      <c r="AS132" s="11">
        <f t="shared" si="62"/>
        <v>0.14327683958356166</v>
      </c>
      <c r="AT132" s="11">
        <f t="shared" si="63"/>
        <v>0.10944121228133072</v>
      </c>
      <c r="AU132" s="11">
        <f t="shared" si="64"/>
        <v>0.10615245033322716</v>
      </c>
      <c r="AV132" s="11">
        <f t="shared" si="65"/>
        <v>0.79657812968302999</v>
      </c>
      <c r="AW132" s="75"/>
      <c r="AX132" s="8">
        <f t="shared" si="66"/>
        <v>0.10615245033322716</v>
      </c>
      <c r="AY132" s="24">
        <f t="shared" si="67"/>
        <v>3.7681654897682053</v>
      </c>
      <c r="AZ132" s="8">
        <f t="shared" si="68"/>
        <v>7.6466604780924255E-3</v>
      </c>
      <c r="BA132" s="16">
        <f t="shared" si="69"/>
        <v>0.52394742704388497</v>
      </c>
      <c r="BB132" s="8">
        <f t="shared" si="70"/>
        <v>2.12056358097814</v>
      </c>
      <c r="BC132" s="8">
        <f t="shared" si="72"/>
        <v>0.27</v>
      </c>
      <c r="BD132" s="18">
        <f t="shared" si="71"/>
        <v>10.258186320010802</v>
      </c>
      <c r="BE132" s="17">
        <v>8.35</v>
      </c>
    </row>
    <row r="133" spans="1:57" s="3" customFormat="1">
      <c r="A133" s="3" t="s">
        <v>149</v>
      </c>
      <c r="B133" s="19">
        <v>46.759293589999999</v>
      </c>
      <c r="C133" s="19">
        <f t="shared" si="76"/>
        <v>43.240706410000001</v>
      </c>
      <c r="D133" s="128" t="s">
        <v>148</v>
      </c>
      <c r="E133" s="8">
        <v>46.028976</v>
      </c>
      <c r="F133" s="8">
        <v>-89.664908999999994</v>
      </c>
      <c r="G133" s="49">
        <v>42232</v>
      </c>
      <c r="H133" s="145"/>
      <c r="I133" s="8">
        <v>3.2945073220022338E-3</v>
      </c>
      <c r="J133" s="8">
        <v>3.7245802191290525E-3</v>
      </c>
      <c r="K133" s="8">
        <v>4.042477116943141E-3</v>
      </c>
      <c r="L133" s="8">
        <v>1.7108678304947793E-3</v>
      </c>
      <c r="M133" s="6"/>
      <c r="O133" s="11">
        <f t="shared" si="39"/>
        <v>6.2680806121166392E-3</v>
      </c>
      <c r="P133" s="11">
        <f t="shared" si="40"/>
        <v>7.0764873328264533E-3</v>
      </c>
      <c r="Q133" s="11">
        <f t="shared" si="41"/>
        <v>7.6725950463632691E-3</v>
      </c>
      <c r="R133" s="11">
        <f t="shared" si="42"/>
        <v>3.2718303704572546E-3</v>
      </c>
      <c r="S133" s="56"/>
      <c r="T133" s="170">
        <f t="shared" si="43"/>
        <v>6.4266083053011847E-2</v>
      </c>
      <c r="U133" s="170">
        <f t="shared" si="44"/>
        <v>7.1855671897686657E-2</v>
      </c>
      <c r="V133" s="170">
        <f t="shared" si="45"/>
        <v>7.7367385515849318E-2</v>
      </c>
      <c r="W133" s="170">
        <f t="shared" si="46"/>
        <v>3.4859571556628943E-2</v>
      </c>
      <c r="X133" s="29"/>
      <c r="Y133" s="11">
        <f t="shared" si="73"/>
        <v>-5.7574625688956521E-2</v>
      </c>
      <c r="Z133" s="11">
        <f t="shared" ref="Z133:Z140" si="79">$Z$6+10^(-1.146-1.366*Y133-0.469*Y133^2)</f>
        <v>0.14492814019560818</v>
      </c>
      <c r="AA133" s="5"/>
      <c r="AB133" s="11">
        <f t="shared" si="48"/>
        <v>1.1216363418451041E-2</v>
      </c>
      <c r="AC133" s="7">
        <f t="shared" si="49"/>
        <v>0.84947412237581155</v>
      </c>
      <c r="AD133" s="11">
        <f t="shared" si="50"/>
        <v>1.3562543344294797E-2</v>
      </c>
      <c r="AE133" s="11">
        <f t="shared" si="51"/>
        <v>1.2624482766892948E-2</v>
      </c>
      <c r="AF133" s="11">
        <f t="shared" si="52"/>
        <v>1.1216363418451041E-2</v>
      </c>
      <c r="AG133" s="11">
        <f t="shared" si="53"/>
        <v>9.7290069856320518E-3</v>
      </c>
      <c r="AH133" s="170"/>
      <c r="AI133" s="11">
        <f t="shared" si="54"/>
        <v>0.23314257840848554</v>
      </c>
      <c r="AJ133" s="11">
        <f t="shared" si="55"/>
        <v>0.1850814768040388</v>
      </c>
      <c r="AK133" s="11">
        <f t="shared" si="56"/>
        <v>0.14492814019560818</v>
      </c>
      <c r="AL133" s="11">
        <f t="shared" si="57"/>
        <v>0.28198278325741927</v>
      </c>
      <c r="AM133" s="56"/>
      <c r="AN133" s="11">
        <f t="shared" si="58"/>
        <v>1.6012201797791514E-2</v>
      </c>
      <c r="AO133" s="11">
        <f t="shared" si="59"/>
        <v>1.4328756281646201E-2</v>
      </c>
      <c r="AP133" s="11">
        <f t="shared" si="60"/>
        <v>1.21529535359833E-2</v>
      </c>
      <c r="AQ133" s="11">
        <f t="shared" si="61"/>
        <v>1.0184838103356016E-2</v>
      </c>
      <c r="AS133" s="11">
        <f t="shared" si="62"/>
        <v>0.34625152225842215</v>
      </c>
      <c r="AT133" s="11">
        <f t="shared" si="63"/>
        <v>0.26163381212919273</v>
      </c>
      <c r="AU133" s="11">
        <f t="shared" si="64"/>
        <v>0.2070441617133692</v>
      </c>
      <c r="AV133" s="11">
        <f t="shared" si="65"/>
        <v>0.35670496634805138</v>
      </c>
      <c r="AW133" s="75"/>
      <c r="AX133" s="8">
        <f t="shared" si="66"/>
        <v>0.2070441617133692</v>
      </c>
      <c r="AY133" s="24">
        <f t="shared" si="67"/>
        <v>1.9319549833709284</v>
      </c>
      <c r="AZ133" s="8">
        <f t="shared" si="68"/>
        <v>7.7154250756623147E-3</v>
      </c>
      <c r="BA133" s="16">
        <f t="shared" si="69"/>
        <v>0.52394742704388497</v>
      </c>
      <c r="BB133" s="8">
        <f t="shared" si="70"/>
        <v>2.1633370401256067</v>
      </c>
      <c r="BC133" s="8">
        <f t="shared" si="72"/>
        <v>0.27</v>
      </c>
      <c r="BD133" s="18">
        <f t="shared" si="71"/>
        <v>5.2982601082590257</v>
      </c>
      <c r="BE133" s="17">
        <v>5.9</v>
      </c>
    </row>
    <row r="134" spans="1:57" s="3" customFormat="1">
      <c r="A134" s="3" t="s">
        <v>150</v>
      </c>
      <c r="B134" s="19">
        <v>62.714780840000003</v>
      </c>
      <c r="C134" s="19">
        <f t="shared" si="76"/>
        <v>27.285219159999997</v>
      </c>
      <c r="D134" s="128" t="s">
        <v>151</v>
      </c>
      <c r="E134" s="8">
        <v>46.002921999999998</v>
      </c>
      <c r="F134" s="8">
        <v>-89.612128999999996</v>
      </c>
      <c r="G134" s="49">
        <v>42543</v>
      </c>
      <c r="H134" s="145"/>
      <c r="I134" s="8">
        <v>3.8038031398962982E-3</v>
      </c>
      <c r="J134" s="8">
        <v>4.381644923873192E-3</v>
      </c>
      <c r="K134" s="8">
        <v>4.5804557019384273E-3</v>
      </c>
      <c r="L134" s="8">
        <v>1.583120711957798E-3</v>
      </c>
      <c r="M134" s="6"/>
      <c r="N134"/>
      <c r="O134" s="11">
        <f t="shared" si="39"/>
        <v>7.2251575177831482E-3</v>
      </c>
      <c r="P134" s="11">
        <f t="shared" si="40"/>
        <v>8.3072422461168294E-3</v>
      </c>
      <c r="Q134" s="11">
        <f t="shared" si="41"/>
        <v>8.6786102296712471E-3</v>
      </c>
      <c r="R134" s="11">
        <f t="shared" si="42"/>
        <v>3.0287871563517946E-3</v>
      </c>
      <c r="S134" s="56"/>
      <c r="T134" s="170">
        <f t="shared" si="43"/>
        <v>7.3236895618017828E-2</v>
      </c>
      <c r="U134" s="170">
        <f t="shared" si="44"/>
        <v>8.3159764675944381E-2</v>
      </c>
      <c r="V134" s="170">
        <f t="shared" si="45"/>
        <v>8.6514208813812832E-2</v>
      </c>
      <c r="W134" s="170">
        <f t="shared" si="46"/>
        <v>3.2377121833252864E-2</v>
      </c>
      <c r="X134" s="29"/>
      <c r="Y134" s="11">
        <f t="shared" si="73"/>
        <v>3.8949346999931848E-2</v>
      </c>
      <c r="Z134" s="11">
        <f t="shared" si="79"/>
        <v>0.12270789507378228</v>
      </c>
      <c r="AA134" s="5"/>
      <c r="AB134" s="11">
        <f t="shared" si="48"/>
        <v>1.0684801873394593E-2</v>
      </c>
      <c r="AC134" s="7">
        <f t="shared" si="49"/>
        <v>0.86549493148841483</v>
      </c>
      <c r="AD134" s="11">
        <f t="shared" si="50"/>
        <v>1.2966156454655731E-2</v>
      </c>
      <c r="AE134" s="11">
        <f t="shared" si="51"/>
        <v>1.2053041637420136E-2</v>
      </c>
      <c r="AF134" s="11">
        <f t="shared" si="52"/>
        <v>1.0684801873394593E-2</v>
      </c>
      <c r="AG134" s="11">
        <f t="shared" si="53"/>
        <v>9.2431009949408786E-3</v>
      </c>
      <c r="AH134" s="170"/>
      <c r="AI134" s="11">
        <f t="shared" si="54"/>
        <v>0.19507665310355599</v>
      </c>
      <c r="AJ134" s="11">
        <f t="shared" si="55"/>
        <v>0.15167503312084868</v>
      </c>
      <c r="AK134" s="11">
        <f t="shared" si="56"/>
        <v>0.12270789507378228</v>
      </c>
      <c r="AL134" s="11">
        <f t="shared" si="57"/>
        <v>0.28986234954219714</v>
      </c>
      <c r="AM134" s="56"/>
      <c r="AN134" s="11">
        <f t="shared" si="58"/>
        <v>1.5415814908152447E-2</v>
      </c>
      <c r="AO134" s="11">
        <f t="shared" si="59"/>
        <v>1.3757315152173388E-2</v>
      </c>
      <c r="AP134" s="11">
        <f t="shared" si="60"/>
        <v>1.1621391990926853E-2</v>
      </c>
      <c r="AQ134" s="11">
        <f t="shared" si="61"/>
        <v>9.6989321126648431E-3</v>
      </c>
      <c r="AS134" s="11">
        <f t="shared" si="62"/>
        <v>0.28061772454399042</v>
      </c>
      <c r="AT134" s="11">
        <f t="shared" si="63"/>
        <v>0.22033069396257721</v>
      </c>
      <c r="AU134" s="11">
        <f t="shared" si="64"/>
        <v>0.17878389526324612</v>
      </c>
      <c r="AV134" s="11">
        <f t="shared" si="65"/>
        <v>0.36356775298269428</v>
      </c>
      <c r="AW134" s="75"/>
      <c r="AX134" s="8">
        <f t="shared" si="66"/>
        <v>0.17878389526324612</v>
      </c>
      <c r="AY134" s="24">
        <f t="shared" si="67"/>
        <v>2.2373379851190145</v>
      </c>
      <c r="AZ134" s="8">
        <f t="shared" si="68"/>
        <v>8.7422047814632673E-3</v>
      </c>
      <c r="BA134" s="16">
        <f t="shared" si="69"/>
        <v>0.52394742704388497</v>
      </c>
      <c r="BB134" s="8">
        <f t="shared" si="70"/>
        <v>2.157909155033817</v>
      </c>
      <c r="BC134" s="8">
        <f t="shared" ref="BC134:BC197" si="80">0.27</f>
        <v>0.27</v>
      </c>
      <c r="BD134" s="18">
        <f t="shared" si="71"/>
        <v>6.1346626634932813</v>
      </c>
      <c r="BE134" s="17">
        <v>7.75</v>
      </c>
    </row>
    <row r="135" spans="1:57" s="3" customFormat="1">
      <c r="A135" s="3" t="s">
        <v>150</v>
      </c>
      <c r="B135" s="19">
        <v>62.714780840000003</v>
      </c>
      <c r="C135" s="19">
        <f t="shared" si="76"/>
        <v>27.285219159999997</v>
      </c>
      <c r="D135" s="128" t="s">
        <v>152</v>
      </c>
      <c r="E135" s="8">
        <v>46.021023</v>
      </c>
      <c r="F135" s="8">
        <v>-89.611816000000005</v>
      </c>
      <c r="G135" s="49">
        <v>42543</v>
      </c>
      <c r="H135" s="145"/>
      <c r="I135" s="8">
        <v>3.1990143561470966E-3</v>
      </c>
      <c r="J135" s="8">
        <v>3.4722095214303841E-3</v>
      </c>
      <c r="K135" s="8">
        <v>3.6993320841680792E-3</v>
      </c>
      <c r="L135" s="8">
        <v>1.3098820067158961E-3</v>
      </c>
      <c r="M135" s="6"/>
      <c r="N135"/>
      <c r="O135" s="11">
        <f t="shared" si="39"/>
        <v>6.0882775533491612E-3</v>
      </c>
      <c r="P135" s="11">
        <f t="shared" si="40"/>
        <v>6.6023793954019354E-3</v>
      </c>
      <c r="Q135" s="11">
        <f t="shared" si="41"/>
        <v>7.02909054969227E-3</v>
      </c>
      <c r="R135" s="11">
        <f t="shared" si="42"/>
        <v>2.508262709214113E-3</v>
      </c>
      <c r="S135" s="56"/>
      <c r="T135" s="170">
        <f t="shared" si="43"/>
        <v>6.2559413670403186E-2</v>
      </c>
      <c r="U135" s="170">
        <f t="shared" si="44"/>
        <v>6.7421009311030011E-2</v>
      </c>
      <c r="V135" s="170">
        <f t="shared" si="45"/>
        <v>7.141439705433511E-2</v>
      </c>
      <c r="W135" s="170">
        <f t="shared" si="46"/>
        <v>2.7006625493267211E-2</v>
      </c>
      <c r="X135" s="29"/>
      <c r="Y135" s="11">
        <f t="shared" si="73"/>
        <v>3.1838769993308147E-2</v>
      </c>
      <c r="Z135" s="11">
        <f t="shared" si="79"/>
        <v>0.12417030108411539</v>
      </c>
      <c r="AA135" s="5"/>
      <c r="AB135" s="11">
        <f t="shared" si="48"/>
        <v>8.6129303099303969E-3</v>
      </c>
      <c r="AC135" s="7">
        <f t="shared" si="49"/>
        <v>0.89931820976555232</v>
      </c>
      <c r="AD135" s="11">
        <f t="shared" si="50"/>
        <v>1.0531255804378368E-2</v>
      </c>
      <c r="AE135" s="11">
        <f t="shared" si="51"/>
        <v>9.7617159030297541E-3</v>
      </c>
      <c r="AF135" s="11">
        <f t="shared" si="52"/>
        <v>8.6129303099303969E-3</v>
      </c>
      <c r="AG135" s="11">
        <f t="shared" si="53"/>
        <v>7.4087022150096261E-3</v>
      </c>
      <c r="AH135" s="170"/>
      <c r="AI135" s="11">
        <f t="shared" si="54"/>
        <v>0.19451646297563863</v>
      </c>
      <c r="AJ135" s="11">
        <f t="shared" si="55"/>
        <v>0.15859953666901175</v>
      </c>
      <c r="AK135" s="11">
        <f t="shared" si="56"/>
        <v>0.12417030108411539</v>
      </c>
      <c r="AL135" s="11">
        <f t="shared" si="57"/>
        <v>0.28334301996540912</v>
      </c>
      <c r="AM135" s="56"/>
      <c r="AN135" s="11">
        <f t="shared" si="58"/>
        <v>1.2980914257875084E-2</v>
      </c>
      <c r="AO135" s="11">
        <f t="shared" si="59"/>
        <v>1.1465989417783005E-2</v>
      </c>
      <c r="AP135" s="11">
        <f t="shared" si="60"/>
        <v>9.5495204274626561E-3</v>
      </c>
      <c r="AQ135" s="11">
        <f t="shared" si="61"/>
        <v>7.8645333327335906E-3</v>
      </c>
      <c r="AS135" s="11">
        <f t="shared" si="62"/>
        <v>0.27024428139334222</v>
      </c>
      <c r="AT135" s="11">
        <f t="shared" si="63"/>
        <v>0.21963046980876605</v>
      </c>
      <c r="AU135" s="11">
        <f t="shared" si="64"/>
        <v>0.17289623567479231</v>
      </c>
      <c r="AV135" s="11">
        <f t="shared" si="65"/>
        <v>0.34859589965109267</v>
      </c>
      <c r="AW135" s="75"/>
      <c r="AX135" s="8">
        <f t="shared" si="66"/>
        <v>0.17289623567479231</v>
      </c>
      <c r="AY135" s="24">
        <f t="shared" si="67"/>
        <v>2.3135263670654842</v>
      </c>
      <c r="AZ135" s="8">
        <f t="shared" si="68"/>
        <v>7.0605024344517478E-3</v>
      </c>
      <c r="BA135" s="16">
        <f t="shared" si="69"/>
        <v>0.52394742704388497</v>
      </c>
      <c r="BB135" s="8">
        <f t="shared" si="70"/>
        <v>2.1501450800736417</v>
      </c>
      <c r="BC135" s="8">
        <f t="shared" si="80"/>
        <v>0.27</v>
      </c>
      <c r="BD135" s="18">
        <f t="shared" si="71"/>
        <v>6.3275606113418572</v>
      </c>
      <c r="BE135" s="17">
        <v>7.65</v>
      </c>
    </row>
    <row r="136" spans="1:57">
      <c r="A136" s="3" t="s">
        <v>150</v>
      </c>
      <c r="B136" s="19">
        <v>62.714780840000003</v>
      </c>
      <c r="C136" s="19">
        <f t="shared" si="76"/>
        <v>27.285219159999997</v>
      </c>
      <c r="D136" s="128" t="s">
        <v>153</v>
      </c>
      <c r="E136" s="8">
        <v>46.007874000000001</v>
      </c>
      <c r="F136" s="8">
        <v>-89.701096000000007</v>
      </c>
      <c r="G136" s="49">
        <v>42543</v>
      </c>
      <c r="H136" s="145"/>
      <c r="I136" s="8">
        <v>3.6923946797319715E-3</v>
      </c>
      <c r="J136" s="8">
        <v>3.9181479440076744E-3</v>
      </c>
      <c r="K136" s="8">
        <v>5.0018953574062514E-3</v>
      </c>
      <c r="L136" s="8">
        <v>2.7776494643332928E-3</v>
      </c>
      <c r="M136" s="6"/>
      <c r="O136" s="11">
        <f t="shared" si="39"/>
        <v>7.0160660296824436E-3</v>
      </c>
      <c r="P136" s="11">
        <f t="shared" si="40"/>
        <v>7.4396035566578799E-3</v>
      </c>
      <c r="Q136" s="11">
        <f t="shared" si="41"/>
        <v>9.464266532679691E-3</v>
      </c>
      <c r="R136" s="11">
        <f t="shared" si="42"/>
        <v>5.2935639113396602E-3</v>
      </c>
      <c r="S136" s="56"/>
      <c r="T136" s="170">
        <f t="shared" si="43"/>
        <v>7.1293056358310514E-2</v>
      </c>
      <c r="U136" s="170">
        <f t="shared" si="44"/>
        <v>7.522145428552246E-2</v>
      </c>
      <c r="V136" s="170">
        <f t="shared" si="45"/>
        <v>9.3528661616776587E-2</v>
      </c>
      <c r="W136" s="170">
        <f t="shared" si="46"/>
        <v>5.4931606068992112E-2</v>
      </c>
      <c r="X136" s="29"/>
      <c r="Y136" s="11">
        <f t="shared" si="73"/>
        <v>-0.29170429333170889</v>
      </c>
      <c r="Z136" s="11">
        <f t="shared" si="79"/>
        <v>0.22273990330297894</v>
      </c>
      <c r="AA136" s="5"/>
      <c r="AB136" s="11">
        <f t="shared" si="48"/>
        <v>2.2045454832432389E-2</v>
      </c>
      <c r="AC136" s="7">
        <f t="shared" si="49"/>
        <v>0.76844300397798238</v>
      </c>
      <c r="AD136" s="11">
        <f t="shared" si="50"/>
        <v>2.6178184207171197E-2</v>
      </c>
      <c r="AE136" s="11">
        <f t="shared" si="51"/>
        <v>2.4534726587247761E-2</v>
      </c>
      <c r="AF136" s="11">
        <f t="shared" si="52"/>
        <v>2.2045454832432389E-2</v>
      </c>
      <c r="AG136" s="11">
        <f t="shared" si="53"/>
        <v>1.9383358311388141E-2</v>
      </c>
      <c r="AH136" s="170"/>
      <c r="AI136" s="11">
        <f t="shared" si="54"/>
        <v>0.37292378274290217</v>
      </c>
      <c r="AJ136" s="11">
        <f t="shared" si="55"/>
        <v>0.3225843555646431</v>
      </c>
      <c r="AK136" s="11">
        <f t="shared" si="56"/>
        <v>0.22273990330297896</v>
      </c>
      <c r="AL136" s="11">
        <f t="shared" si="57"/>
        <v>0.3413224595529839</v>
      </c>
      <c r="AM136" s="56"/>
      <c r="AN136" s="11">
        <f t="shared" si="58"/>
        <v>2.8627842660667913E-2</v>
      </c>
      <c r="AO136" s="11">
        <f t="shared" si="59"/>
        <v>2.6239000102001014E-2</v>
      </c>
      <c r="AP136" s="11">
        <f t="shared" si="60"/>
        <v>2.2982044949964649E-2</v>
      </c>
      <c r="AQ136" s="11">
        <f t="shared" si="61"/>
        <v>1.9839189429112107E-2</v>
      </c>
      <c r="AR136" s="3"/>
      <c r="AS136" s="11">
        <f t="shared" si="62"/>
        <v>0.54188521196879247</v>
      </c>
      <c r="AT136" s="11">
        <f t="shared" si="63"/>
        <v>0.46833417324547488</v>
      </c>
      <c r="AU136" s="11">
        <f t="shared" si="64"/>
        <v>0.3410388406429159</v>
      </c>
      <c r="AV136" s="11">
        <f t="shared" si="65"/>
        <v>0.46406349673881253</v>
      </c>
      <c r="AW136" s="75"/>
      <c r="AX136" s="8">
        <f t="shared" si="66"/>
        <v>0.3410388406429159</v>
      </c>
      <c r="AY136" s="24">
        <f t="shared" si="67"/>
        <v>1.1728869334822167</v>
      </c>
      <c r="AZ136" s="8">
        <f t="shared" si="68"/>
        <v>9.5465596340972222E-3</v>
      </c>
      <c r="BA136" s="16">
        <f t="shared" si="69"/>
        <v>0.52394742704388497</v>
      </c>
      <c r="BB136" s="8">
        <f t="shared" si="70"/>
        <v>2.2008481653386522</v>
      </c>
      <c r="BC136" s="8">
        <f t="shared" si="80"/>
        <v>0.27</v>
      </c>
      <c r="BD136" s="18">
        <f t="shared" si="71"/>
        <v>3.2409673286878542</v>
      </c>
      <c r="BE136" s="17">
        <v>6.45</v>
      </c>
    </row>
    <row r="137" spans="1:57">
      <c r="A137" s="3" t="s">
        <v>150</v>
      </c>
      <c r="B137" s="19">
        <v>62.714780840000003</v>
      </c>
      <c r="C137" s="19">
        <f t="shared" si="76"/>
        <v>27.285219159999997</v>
      </c>
      <c r="D137" s="128" t="s">
        <v>154</v>
      </c>
      <c r="E137" s="8">
        <v>46.038089999999997</v>
      </c>
      <c r="F137" s="8">
        <v>-89.621155000000002</v>
      </c>
      <c r="G137" s="49">
        <v>42543</v>
      </c>
      <c r="H137" s="145"/>
      <c r="I137" s="8">
        <v>2.2440846975957242E-3</v>
      </c>
      <c r="J137" s="8">
        <v>2.0436103856839331E-3</v>
      </c>
      <c r="K137" s="8">
        <v>2.5332452419998997E-3</v>
      </c>
      <c r="L137" s="8">
        <v>1.4585676749561533E-3</v>
      </c>
      <c r="M137" s="6"/>
      <c r="O137" s="11">
        <f t="shared" si="39"/>
        <v>4.2841173650366021E-3</v>
      </c>
      <c r="P137" s="11">
        <f t="shared" si="40"/>
        <v>3.9039376325945719E-3</v>
      </c>
      <c r="Q137" s="11">
        <f t="shared" si="41"/>
        <v>4.8316112050691548E-3</v>
      </c>
      <c r="R137" s="11">
        <f t="shared" si="42"/>
        <v>2.7916262616390734E-3</v>
      </c>
      <c r="S137" s="56"/>
      <c r="T137" s="170">
        <f t="shared" si="43"/>
        <v>4.5034662182166174E-2</v>
      </c>
      <c r="U137" s="170">
        <f t="shared" si="44"/>
        <v>4.1243661265594256E-2</v>
      </c>
      <c r="V137" s="170">
        <f t="shared" si="45"/>
        <v>5.0432233841249674E-2</v>
      </c>
      <c r="W137" s="170">
        <f t="shared" si="46"/>
        <v>2.9939441270300071E-2</v>
      </c>
      <c r="X137" s="29"/>
      <c r="Y137" s="11">
        <f t="shared" si="73"/>
        <v>-0.25745601276336982</v>
      </c>
      <c r="Z137" s="11">
        <f t="shared" si="79"/>
        <v>0.20908509980393275</v>
      </c>
      <c r="AA137" s="5"/>
      <c r="AB137" s="11">
        <f t="shared" si="48"/>
        <v>1.0168071415671149E-2</v>
      </c>
      <c r="AC137" s="7">
        <f t="shared" si="49"/>
        <v>0.91946941474362132</v>
      </c>
      <c r="AD137" s="11">
        <f t="shared" si="50"/>
        <v>1.2488912424347184E-2</v>
      </c>
      <c r="AE137" s="11">
        <f t="shared" si="51"/>
        <v>1.155665678459385E-2</v>
      </c>
      <c r="AF137" s="11">
        <f t="shared" si="52"/>
        <v>1.0168071415671149E-2</v>
      </c>
      <c r="AG137" s="11">
        <f t="shared" si="53"/>
        <v>8.7169421875776393E-3</v>
      </c>
      <c r="AH137" s="170"/>
      <c r="AI137" s="11">
        <f t="shared" si="54"/>
        <v>0.31677416224796617</v>
      </c>
      <c r="AJ137" s="11">
        <f t="shared" si="55"/>
        <v>0.30826557565150703</v>
      </c>
      <c r="AK137" s="11">
        <f t="shared" si="56"/>
        <v>0.20908509980393278</v>
      </c>
      <c r="AL137" s="11">
        <f t="shared" si="57"/>
        <v>0.29720479808915845</v>
      </c>
      <c r="AM137" s="56"/>
      <c r="AN137" s="11">
        <f t="shared" si="58"/>
        <v>1.49385708778439E-2</v>
      </c>
      <c r="AO137" s="11">
        <f t="shared" si="59"/>
        <v>1.3260930299347103E-2</v>
      </c>
      <c r="AP137" s="11">
        <f t="shared" si="60"/>
        <v>1.1104661533203409E-2</v>
      </c>
      <c r="AQ137" s="11">
        <f t="shared" si="61"/>
        <v>9.1727733053016038E-3</v>
      </c>
      <c r="AR137" s="3"/>
      <c r="AS137" s="11">
        <f t="shared" si="62"/>
        <v>0.41982904212760414</v>
      </c>
      <c r="AT137" s="11">
        <f t="shared" si="63"/>
        <v>0.39779428063116185</v>
      </c>
      <c r="AU137" s="11">
        <f t="shared" si="64"/>
        <v>0.27722155255808656</v>
      </c>
      <c r="AV137" s="11">
        <f t="shared" si="65"/>
        <v>0.36964342244401593</v>
      </c>
      <c r="AW137" s="75"/>
      <c r="AX137" s="8">
        <f t="shared" si="66"/>
        <v>0.27722155255808656</v>
      </c>
      <c r="AY137" s="24">
        <f t="shared" ref="AY137:AY198" si="81">1/(2.5*AX137)</f>
        <v>1.4428892570183105</v>
      </c>
      <c r="AZ137" s="8">
        <f t="shared" si="68"/>
        <v>4.8349225728475985E-3</v>
      </c>
      <c r="BA137" s="16">
        <f t="shared" si="69"/>
        <v>0.52394742704388497</v>
      </c>
      <c r="BB137" s="8">
        <f t="shared" si="70"/>
        <v>2.1581475357576974</v>
      </c>
      <c r="BC137" s="8">
        <f t="shared" si="80"/>
        <v>0.27</v>
      </c>
      <c r="BD137" s="18">
        <f t="shared" si="71"/>
        <v>3.9453991041794718</v>
      </c>
      <c r="BE137" s="17">
        <v>3.15</v>
      </c>
    </row>
    <row r="138" spans="1:57">
      <c r="A138" s="3" t="s">
        <v>150</v>
      </c>
      <c r="B138" s="19">
        <v>62.714780840000003</v>
      </c>
      <c r="C138" s="19">
        <f t="shared" si="76"/>
        <v>27.285219159999997</v>
      </c>
      <c r="D138" s="128" t="s">
        <v>155</v>
      </c>
      <c r="E138" s="8">
        <v>46.028976</v>
      </c>
      <c r="F138" s="8">
        <v>-89.664908999999994</v>
      </c>
      <c r="G138" s="49">
        <v>42543</v>
      </c>
      <c r="H138" s="145"/>
      <c r="I138" s="8">
        <v>3.2945073220022334E-3</v>
      </c>
      <c r="J138" s="8">
        <v>3.724580219129052E-3</v>
      </c>
      <c r="K138" s="8">
        <v>4.042477116943141E-3</v>
      </c>
      <c r="L138" s="8">
        <v>1.7108678304947793E-3</v>
      </c>
      <c r="M138" s="6"/>
      <c r="O138" s="11">
        <f t="shared" ref="O138:O201" si="82">I138/(0.52+1.7*I138)</f>
        <v>6.2680806121166383E-3</v>
      </c>
      <c r="P138" s="11">
        <f t="shared" ref="P138:P201" si="83">J138/(0.52+1.7*J138)</f>
        <v>7.0764873328264524E-3</v>
      </c>
      <c r="Q138" s="11">
        <f t="shared" ref="Q138:Q201" si="84">K138/(0.52+1.7*K138)</f>
        <v>7.6725950463632691E-3</v>
      </c>
      <c r="R138" s="11">
        <f t="shared" ref="R138:R201" si="85">L138/(0.52+1.7*L138)</f>
        <v>3.2718303704572546E-3</v>
      </c>
      <c r="S138" s="56"/>
      <c r="T138" s="170">
        <f t="shared" ref="T138:T201" si="86">(-T$6+(T$6^2+4*T$7*O138)^0.5)/(2*T$7)</f>
        <v>6.4266083053011847E-2</v>
      </c>
      <c r="U138" s="170">
        <f t="shared" ref="U138:U201" si="87">(-U$6+(U$6^2+4*U$7*P138)^0.5)/(2*U$7)</f>
        <v>7.1855671897686657E-2</v>
      </c>
      <c r="V138" s="170">
        <f t="shared" ref="V138:V201" si="88">(-V$6+(V$6^2+4*V$7*Q138)^0.5)/(2*V$7)</f>
        <v>7.7367385515849318E-2</v>
      </c>
      <c r="W138" s="170">
        <f t="shared" ref="W138:W201" si="89">(-W$6+(W$6^2+4*W$7*R138)^0.5)/(2*W$7)</f>
        <v>3.4859571556628943E-2</v>
      </c>
      <c r="X138" s="29"/>
      <c r="Y138" s="11">
        <f t="shared" si="73"/>
        <v>-5.7574625688956577E-2</v>
      </c>
      <c r="Z138" s="11">
        <f t="shared" si="79"/>
        <v>0.14492814019560818</v>
      </c>
      <c r="AA138" s="5"/>
      <c r="AB138" s="11">
        <f t="shared" ref="AB138:AB201" si="90">(V138*Z138/(1-V138))-AB$6</f>
        <v>1.1216363418451041E-2</v>
      </c>
      <c r="AC138" s="7">
        <f t="shared" ref="AC138:AC201" si="91">2*(1-1.2*EXP(-0.9*O138/Q138))</f>
        <v>0.84947412237581155</v>
      </c>
      <c r="AD138" s="11">
        <f t="shared" ref="AD138:AD201" si="92">$AB138*(554/$AD$9)^$AC138</f>
        <v>1.3562543344294797E-2</v>
      </c>
      <c r="AE138" s="11">
        <f t="shared" ref="AE138:AE201" si="93">$AB138*(554/$AE$9)^$AC138</f>
        <v>1.2624482766892948E-2</v>
      </c>
      <c r="AF138" s="11">
        <f t="shared" ref="AF138:AF201" si="94">$AB138*(554/$AF$9)^$AC138</f>
        <v>1.1216363418451041E-2</v>
      </c>
      <c r="AG138" s="11">
        <f t="shared" ref="AG138:AG201" si="95">$AB138*(554/$AG$9)^$AC138</f>
        <v>9.7290069856320518E-3</v>
      </c>
      <c r="AH138" s="170"/>
      <c r="AI138" s="11">
        <f t="shared" ref="AI138:AI201" si="96">((1-T138)*(AI$7+AD138))/T138</f>
        <v>0.23314257840848554</v>
      </c>
      <c r="AJ138" s="11">
        <f t="shared" ref="AJ138:AJ201" si="97">((1-U138)*(AJ$7+AE138))/U138</f>
        <v>0.1850814768040388</v>
      </c>
      <c r="AK138" s="11">
        <f t="shared" ref="AK138:AK201" si="98">((1-V138)*(AK$7+AF138))/V138</f>
        <v>0.14492814019560818</v>
      </c>
      <c r="AL138" s="11">
        <f t="shared" ref="AL138:AL201" si="99">((1-W138)*(AL$7+AG138))/W138</f>
        <v>0.28198278325741927</v>
      </c>
      <c r="AM138" s="56"/>
      <c r="AN138" s="11">
        <f t="shared" ref="AN138:AN201" si="100">$AI$7+AD138</f>
        <v>1.6012201797791514E-2</v>
      </c>
      <c r="AO138" s="11">
        <f t="shared" ref="AO138:AO201" si="101">$AJ$7+AE138</f>
        <v>1.4328756281646201E-2</v>
      </c>
      <c r="AP138" s="11">
        <f t="shared" ref="AP138:AP201" si="102">$AK$7+AF138</f>
        <v>1.21529535359833E-2</v>
      </c>
      <c r="AQ138" s="11">
        <f t="shared" ref="AQ138:AQ201" si="103">$AL$7+AG138</f>
        <v>1.0184838103356016E-2</v>
      </c>
      <c r="AR138" s="3"/>
      <c r="AS138" s="11">
        <f t="shared" ref="AS138:AS201" si="104">(1+0.005*$C138)*AI138+(1-0.265*$AI$7/AN138)*4.26*(1-0.52*EXP(-10.8*AI138))*AN138</f>
        <v>0.3276520050722786</v>
      </c>
      <c r="AT138" s="11">
        <f t="shared" ref="AT138:AT201" si="105">(1+0.005*$C$10)*AJ138+(1-0.265*$AJ$7/AO138)*4.26*(1-0.52*EXP(-10.8*AJ138))*AO138</f>
        <v>0.26163381212919273</v>
      </c>
      <c r="AU138" s="11">
        <f t="shared" ref="AU138:AU201" si="106">(1+0.005*$C$10)*$AK138+(1-0.265*$AK$7/$AP138)*4.26*(1-0.52*EXP(-10.8*$AK138))*$AP138</f>
        <v>0.2070441617133692</v>
      </c>
      <c r="AV138" s="11">
        <f t="shared" ref="AV138:AV201" si="107">(1+0.005*$C$10)*AL138+(1-0.265*$AL$7/AQ138)*4.26*(1-0.52*EXP(-10.8*AL138))*AQ138</f>
        <v>0.35670496634805138</v>
      </c>
      <c r="AW138" s="75"/>
      <c r="AX138" s="8">
        <f t="shared" ref="AX138:AX201" si="108">MIN(AS138:AV138)</f>
        <v>0.2070441617133692</v>
      </c>
      <c r="AY138" s="24">
        <f t="shared" si="81"/>
        <v>1.9319549833709284</v>
      </c>
      <c r="AZ138" s="8">
        <f t="shared" ref="AZ138:AZ201" si="109">K138*1.34^2/(0.98*0.96)</f>
        <v>7.7154250756623147E-3</v>
      </c>
      <c r="BA138" s="16">
        <f t="shared" ref="BA138:BA201" si="110">K138/AZ138</f>
        <v>0.52394742704388497</v>
      </c>
      <c r="BB138" s="8">
        <f t="shared" ref="BB138:BB201" si="111">(AX138-AP138+AK138)/(AP138+AK138)</f>
        <v>2.1633370401256067</v>
      </c>
      <c r="BC138" s="8">
        <f t="shared" si="80"/>
        <v>0.27</v>
      </c>
      <c r="BD138" s="18">
        <f t="shared" ref="BD138:BD201" si="112">AY138*ABS(LN(BA138*((BC138-K138))/(BB138)))</f>
        <v>5.2982601082590257</v>
      </c>
      <c r="BE138" s="17">
        <v>6.8</v>
      </c>
    </row>
    <row r="139" spans="1:57">
      <c r="A139" s="3" t="s">
        <v>202</v>
      </c>
      <c r="B139" s="19">
        <v>53.083499619999998</v>
      </c>
      <c r="C139" s="19">
        <f t="shared" si="76"/>
        <v>36.916500380000002</v>
      </c>
      <c r="D139" s="131" t="s">
        <v>204</v>
      </c>
      <c r="E139" s="8">
        <v>35.798900000000003</v>
      </c>
      <c r="F139" s="8">
        <v>-79.005799999999994</v>
      </c>
      <c r="G139" s="49">
        <v>42102</v>
      </c>
      <c r="H139" s="145"/>
      <c r="I139" s="8">
        <v>5.1999999999999998E-3</v>
      </c>
      <c r="J139" s="8">
        <v>7.1999999999999998E-3</v>
      </c>
      <c r="K139" s="8">
        <v>1.1900000000000001E-2</v>
      </c>
      <c r="L139" s="8">
        <v>9.1999999999999998E-3</v>
      </c>
      <c r="M139" s="6"/>
      <c r="O139" s="11">
        <f t="shared" si="82"/>
        <v>9.8328416912487702E-3</v>
      </c>
      <c r="P139" s="11">
        <f t="shared" si="83"/>
        <v>1.3527731850293099E-2</v>
      </c>
      <c r="Q139" s="11">
        <f t="shared" si="84"/>
        <v>2.2027654887733006E-2</v>
      </c>
      <c r="R139" s="11">
        <f t="shared" si="85"/>
        <v>1.7175715032484506E-2</v>
      </c>
      <c r="S139" s="56"/>
      <c r="T139" s="170">
        <f t="shared" si="86"/>
        <v>9.6782072568818545E-2</v>
      </c>
      <c r="U139" s="170">
        <f t="shared" si="87"/>
        <v>0.12819528463606555</v>
      </c>
      <c r="V139" s="170">
        <f t="shared" si="88"/>
        <v>0.19371119174969076</v>
      </c>
      <c r="W139" s="170">
        <f t="shared" si="89"/>
        <v>0.15733457118640515</v>
      </c>
      <c r="X139" s="29"/>
      <c r="Y139" s="11">
        <f t="shared" si="73"/>
        <v>-0.74900273288270391</v>
      </c>
      <c r="Z139" s="11">
        <f t="shared" si="79"/>
        <v>0.47077466200562235</v>
      </c>
      <c r="AA139" s="5"/>
      <c r="AB139" s="11">
        <f t="shared" si="90"/>
        <v>0.1121672008436292</v>
      </c>
      <c r="AC139" s="7">
        <f t="shared" si="91"/>
        <v>0.39404092014381975</v>
      </c>
      <c r="AD139" s="11">
        <f t="shared" si="92"/>
        <v>0.12249817960076699</v>
      </c>
      <c r="AE139" s="11">
        <f t="shared" si="93"/>
        <v>0.11849244761341581</v>
      </c>
      <c r="AF139" s="11">
        <f t="shared" si="94"/>
        <v>0.1121672008436292</v>
      </c>
      <c r="AG139" s="11">
        <f t="shared" si="95"/>
        <v>0.10500420254292006</v>
      </c>
      <c r="AH139" s="170"/>
      <c r="AI139" s="11">
        <f t="shared" si="96"/>
        <v>1.1660747112450129</v>
      </c>
      <c r="AJ139" s="11">
        <f t="shared" si="97"/>
        <v>0.81740969294077526</v>
      </c>
      <c r="AK139" s="11">
        <f t="shared" si="98"/>
        <v>0.47077466200562235</v>
      </c>
      <c r="AL139" s="11">
        <f t="shared" si="99"/>
        <v>0.56483151679394883</v>
      </c>
      <c r="AM139" s="56"/>
      <c r="AN139" s="11">
        <f t="shared" si="100"/>
        <v>0.12494783805426371</v>
      </c>
      <c r="AO139" s="11">
        <f t="shared" si="101"/>
        <v>0.12019672112816905</v>
      </c>
      <c r="AP139" s="11">
        <f t="shared" si="102"/>
        <v>0.11310379096116147</v>
      </c>
      <c r="AQ139" s="11">
        <f t="shared" si="103"/>
        <v>0.10546003366064402</v>
      </c>
      <c r="AR139" s="3"/>
      <c r="AS139" s="11">
        <f t="shared" si="104"/>
        <v>1.910823135104734</v>
      </c>
      <c r="AT139" s="11">
        <f t="shared" si="105"/>
        <v>1.4228842455220287</v>
      </c>
      <c r="AU139" s="11">
        <f t="shared" si="106"/>
        <v>1.0049351110439475</v>
      </c>
      <c r="AV139" s="11">
        <f t="shared" si="107"/>
        <v>1.078974518065233</v>
      </c>
      <c r="AW139" s="75"/>
      <c r="AX139" s="8">
        <f t="shared" si="108"/>
        <v>1.0049351110439475</v>
      </c>
      <c r="AY139" s="24">
        <f t="shared" si="81"/>
        <v>0.39803564986844941</v>
      </c>
      <c r="AZ139" s="8">
        <f t="shared" si="109"/>
        <v>2.2712202380952385E-2</v>
      </c>
      <c r="BA139" s="16">
        <f t="shared" si="110"/>
        <v>0.52394742704388497</v>
      </c>
      <c r="BB139" s="8">
        <f t="shared" si="111"/>
        <v>2.3337151339714288</v>
      </c>
      <c r="BC139" s="8">
        <f t="shared" si="80"/>
        <v>0.27</v>
      </c>
      <c r="BD139" s="18">
        <f t="shared" si="112"/>
        <v>1.1336985031435678</v>
      </c>
      <c r="BE139" s="17">
        <v>0.9</v>
      </c>
    </row>
    <row r="140" spans="1:57">
      <c r="A140" s="3" t="s">
        <v>202</v>
      </c>
      <c r="B140" s="19">
        <v>53.083499619999998</v>
      </c>
      <c r="C140" s="19">
        <f t="shared" si="76"/>
        <v>36.916500380000002</v>
      </c>
      <c r="D140" s="131" t="s">
        <v>205</v>
      </c>
      <c r="E140" s="8">
        <v>35.727499999999999</v>
      </c>
      <c r="F140" s="8">
        <v>-79.042777799999996</v>
      </c>
      <c r="G140" s="49">
        <v>42103</v>
      </c>
      <c r="H140" s="145"/>
      <c r="I140" s="8">
        <v>5.3E-3</v>
      </c>
      <c r="J140" s="8">
        <v>7.1000000000000004E-3</v>
      </c>
      <c r="K140" s="8">
        <v>1.0999999999999999E-2</v>
      </c>
      <c r="L140" s="8">
        <v>7.9000000000000008E-3</v>
      </c>
      <c r="M140" s="6"/>
      <c r="O140" s="11">
        <f t="shared" si="82"/>
        <v>1.0018714201999963E-2</v>
      </c>
      <c r="P140" s="11">
        <f t="shared" si="83"/>
        <v>1.3344108857857048E-2</v>
      </c>
      <c r="Q140" s="11">
        <f t="shared" si="84"/>
        <v>2.0419528494523848E-2</v>
      </c>
      <c r="R140" s="11">
        <f t="shared" si="85"/>
        <v>1.4809815720900586E-2</v>
      </c>
      <c r="S140" s="56"/>
      <c r="T140" s="170">
        <f t="shared" si="86"/>
        <v>9.8413971758095631E-2</v>
      </c>
      <c r="U140" s="170">
        <f t="shared" si="87"/>
        <v>0.12668223699951747</v>
      </c>
      <c r="V140" s="170">
        <f t="shared" si="88"/>
        <v>0.18192613194416773</v>
      </c>
      <c r="W140" s="170">
        <f t="shared" si="89"/>
        <v>0.13863117679743459</v>
      </c>
      <c r="X140" s="29"/>
      <c r="Y140" s="11">
        <f t="shared" si="73"/>
        <v>-0.6426309388208612</v>
      </c>
      <c r="Z140" s="11">
        <f t="shared" si="79"/>
        <v>0.40486202301418506</v>
      </c>
      <c r="AA140" s="5"/>
      <c r="AB140" s="11">
        <f t="shared" si="90"/>
        <v>8.9098044521395567E-2</v>
      </c>
      <c r="AC140" s="7">
        <f t="shared" si="91"/>
        <v>0.45675189410999328</v>
      </c>
      <c r="AD140" s="11">
        <f t="shared" si="92"/>
        <v>9.8678272846872153E-2</v>
      </c>
      <c r="AE140" s="11">
        <f t="shared" si="93"/>
        <v>9.4947741189703949E-2</v>
      </c>
      <c r="AF140" s="11">
        <f t="shared" si="94"/>
        <v>8.9098044521395567E-2</v>
      </c>
      <c r="AG140" s="11">
        <f t="shared" si="95"/>
        <v>8.2536853015245548E-2</v>
      </c>
      <c r="AH140" s="170"/>
      <c r="AI140" s="11">
        <f t="shared" si="96"/>
        <v>0.92644904271856643</v>
      </c>
      <c r="AJ140" s="11">
        <f t="shared" si="97"/>
        <v>0.66629642221669794</v>
      </c>
      <c r="AK140" s="11">
        <f t="shared" si="98"/>
        <v>0.40486202301418506</v>
      </c>
      <c r="AL140" s="11">
        <f t="shared" si="99"/>
        <v>0.51566546802451341</v>
      </c>
      <c r="AM140" s="56"/>
      <c r="AN140" s="11">
        <f t="shared" si="100"/>
        <v>0.10112793130036887</v>
      </c>
      <c r="AO140" s="11">
        <f t="shared" si="101"/>
        <v>9.6652014704457195E-2</v>
      </c>
      <c r="AP140" s="11">
        <f t="shared" si="102"/>
        <v>9.003463463892783E-2</v>
      </c>
      <c r="AQ140" s="11">
        <f t="shared" si="103"/>
        <v>8.2992684132969508E-2</v>
      </c>
      <c r="AR140" s="3"/>
      <c r="AS140" s="11">
        <f t="shared" si="104"/>
        <v>1.5254848446050175</v>
      </c>
      <c r="AT140" s="11">
        <f t="shared" si="105"/>
        <v>1.1537133351349182</v>
      </c>
      <c r="AU140" s="11">
        <f t="shared" si="106"/>
        <v>0.83209347331007333</v>
      </c>
      <c r="AV140" s="11">
        <f t="shared" si="107"/>
        <v>0.92818260733731672</v>
      </c>
      <c r="AW140" s="75"/>
      <c r="AX140" s="8">
        <f t="shared" si="108"/>
        <v>0.83209347331007333</v>
      </c>
      <c r="AY140" s="24">
        <f t="shared" si="81"/>
        <v>0.48071522350583684</v>
      </c>
      <c r="AZ140" s="8">
        <f t="shared" si="109"/>
        <v>2.0994472789115648E-2</v>
      </c>
      <c r="BA140" s="16">
        <f t="shared" si="110"/>
        <v>0.52394742704388497</v>
      </c>
      <c r="BB140" s="8">
        <f t="shared" si="111"/>
        <v>2.3174956709633712</v>
      </c>
      <c r="BC140" s="8">
        <f t="shared" si="80"/>
        <v>0.27</v>
      </c>
      <c r="BD140" s="18">
        <f t="shared" si="112"/>
        <v>1.3641632285548264</v>
      </c>
      <c r="BE140" s="17">
        <v>0.8</v>
      </c>
    </row>
    <row r="141" spans="1:57">
      <c r="A141" s="3" t="s">
        <v>203</v>
      </c>
      <c r="B141" s="19">
        <v>28.381033639999998</v>
      </c>
      <c r="C141" s="19">
        <f>90-B141</f>
        <v>61.618966360000002</v>
      </c>
      <c r="D141" s="132" t="s">
        <v>206</v>
      </c>
      <c r="E141" s="19">
        <v>35.727924000000002</v>
      </c>
      <c r="F141" s="19">
        <v>-79.030556000000004</v>
      </c>
      <c r="G141" s="55">
        <v>41984</v>
      </c>
      <c r="H141" s="145"/>
      <c r="I141" s="19">
        <v>4.5904967425137271E-3</v>
      </c>
      <c r="J141" s="19">
        <v>5.5376720400214449E-3</v>
      </c>
      <c r="K141" s="19">
        <v>7.4681441563805556E-3</v>
      </c>
      <c r="L141" s="19">
        <v>5.915889149379675E-3</v>
      </c>
      <c r="N141" s="11"/>
      <c r="O141" s="11">
        <f t="shared" si="82"/>
        <v>8.6973537435873095E-3</v>
      </c>
      <c r="P141" s="11">
        <f t="shared" si="83"/>
        <v>1.046000218317931E-2</v>
      </c>
      <c r="Q141" s="11">
        <f t="shared" si="84"/>
        <v>1.4019527701511192E-2</v>
      </c>
      <c r="R141" s="11">
        <f t="shared" si="85"/>
        <v>1.1160854437216698E-2</v>
      </c>
      <c r="S141" s="56"/>
      <c r="T141" s="170">
        <f t="shared" si="86"/>
        <v>8.6682841976951586E-2</v>
      </c>
      <c r="U141" s="170">
        <f t="shared" si="87"/>
        <v>0.1022651599517766</v>
      </c>
      <c r="V141" s="170">
        <f t="shared" si="88"/>
        <v>0.13222466442651531</v>
      </c>
      <c r="W141" s="170">
        <f t="shared" si="89"/>
        <v>0.10831623979627131</v>
      </c>
      <c r="X141" s="29"/>
      <c r="Y141" s="11">
        <f t="shared" ref="Y141:Y204" si="113">LOG((O141+P141)/(Q141+(5*(R141/P141)*R141)))</f>
        <v>-0.58432302217531895</v>
      </c>
      <c r="Z141" s="11">
        <f>$Z$6+10^(-1.146-1.366*Y141-0.469*Y141^2)</f>
        <v>0.3700938385120775</v>
      </c>
      <c r="AA141" s="5"/>
      <c r="AB141" s="11">
        <f t="shared" si="90"/>
        <v>5.545534866837537E-2</v>
      </c>
      <c r="AC141" s="7">
        <f t="shared" si="91"/>
        <v>0.62681627900634429</v>
      </c>
      <c r="AD141" s="11">
        <f t="shared" si="92"/>
        <v>6.3798590787710649E-2</v>
      </c>
      <c r="AE141" s="11">
        <f t="shared" si="93"/>
        <v>6.0512132963812977E-2</v>
      </c>
      <c r="AF141" s="11">
        <f t="shared" si="94"/>
        <v>5.545534866837537E-2</v>
      </c>
      <c r="AG141" s="11">
        <f t="shared" si="95"/>
        <v>4.9929145087798679E-2</v>
      </c>
      <c r="AH141" s="170"/>
      <c r="AI141" s="11">
        <f t="shared" si="96"/>
        <v>0.69801198646751972</v>
      </c>
      <c r="AJ141" s="11">
        <f t="shared" si="97"/>
        <v>0.54616680543744256</v>
      </c>
      <c r="AK141" s="11">
        <f t="shared" si="98"/>
        <v>0.3700938385120775</v>
      </c>
      <c r="AL141" s="11">
        <f t="shared" si="99"/>
        <v>0.41478050867735544</v>
      </c>
      <c r="AM141" s="56"/>
      <c r="AN141" s="11">
        <f t="shared" si="100"/>
        <v>6.6248249241207369E-2</v>
      </c>
      <c r="AO141" s="11">
        <f t="shared" si="101"/>
        <v>6.221640647856623E-2</v>
      </c>
      <c r="AP141" s="11">
        <f t="shared" si="102"/>
        <v>5.6391938785907626E-2</v>
      </c>
      <c r="AQ141" s="11">
        <f t="shared" si="103"/>
        <v>5.0384976205522645E-2</v>
      </c>
      <c r="AR141" s="3"/>
      <c r="AS141" s="11">
        <f t="shared" si="104"/>
        <v>1.1924406606322751</v>
      </c>
      <c r="AT141" s="11">
        <f t="shared" si="105"/>
        <v>0.87265217608832946</v>
      </c>
      <c r="AU141" s="11">
        <f t="shared" si="106"/>
        <v>0.65017486995069351</v>
      </c>
      <c r="AV141" s="11">
        <f t="shared" si="107"/>
        <v>0.67605229386778409</v>
      </c>
      <c r="AW141" s="75"/>
      <c r="AX141" s="8">
        <f t="shared" si="108"/>
        <v>0.65017486995069351</v>
      </c>
      <c r="AY141" s="24">
        <f t="shared" si="81"/>
        <v>0.6152191025628756</v>
      </c>
      <c r="AZ141" s="8">
        <f t="shared" si="109"/>
        <v>1.4253613570574966E-2</v>
      </c>
      <c r="BA141" s="16">
        <f t="shared" si="110"/>
        <v>0.52394742704388497</v>
      </c>
      <c r="BB141" s="8">
        <f t="shared" si="111"/>
        <v>2.2600443461058344</v>
      </c>
      <c r="BC141" s="8">
        <f t="shared" si="80"/>
        <v>0.27</v>
      </c>
      <c r="BD141" s="18">
        <f t="shared" si="112"/>
        <v>1.722078993275644</v>
      </c>
      <c r="BE141" s="17">
        <v>0.8</v>
      </c>
    </row>
    <row r="142" spans="1:57" s="3" customFormat="1">
      <c r="A142" s="3" t="s">
        <v>359</v>
      </c>
      <c r="B142" s="19">
        <v>54.424397759999998</v>
      </c>
      <c r="C142" s="19">
        <f>90-B142</f>
        <v>35.575602240000002</v>
      </c>
      <c r="D142" s="128" t="s">
        <v>207</v>
      </c>
      <c r="E142" s="8">
        <v>45.643391000000001</v>
      </c>
      <c r="F142" s="8">
        <v>-93.077247999999997</v>
      </c>
      <c r="G142" s="51">
        <v>43325</v>
      </c>
      <c r="H142" s="144"/>
      <c r="I142" s="8">
        <v>5.0276721716723417E-3</v>
      </c>
      <c r="J142" s="8">
        <v>6.4084117527506796E-3</v>
      </c>
      <c r="K142" s="8">
        <v>1.2412069783301637E-2</v>
      </c>
      <c r="L142" s="8">
        <v>8.6934299090216209E-3</v>
      </c>
      <c r="M142" s="6"/>
      <c r="N142"/>
      <c r="O142" s="11">
        <f t="shared" si="82"/>
        <v>9.512251068640655E-3</v>
      </c>
      <c r="P142" s="11">
        <f t="shared" si="83"/>
        <v>1.20709748682478E-2</v>
      </c>
      <c r="Q142" s="11">
        <f t="shared" si="84"/>
        <v>2.293856567480378E-2</v>
      </c>
      <c r="R142" s="11">
        <f t="shared" si="85"/>
        <v>1.6256121984633769E-2</v>
      </c>
      <c r="S142" s="56"/>
      <c r="T142" s="170">
        <f t="shared" si="86"/>
        <v>9.3953546892958095E-2</v>
      </c>
      <c r="U142" s="170">
        <f t="shared" si="87"/>
        <v>0.11605885599362281</v>
      </c>
      <c r="V142" s="170">
        <f t="shared" si="88"/>
        <v>0.20027638800009295</v>
      </c>
      <c r="W142" s="170">
        <f t="shared" si="89"/>
        <v>0.15014660864466089</v>
      </c>
      <c r="Y142" s="11">
        <f t="shared" si="113"/>
        <v>-0.78777197784079467</v>
      </c>
      <c r="Z142" s="11">
        <f t="shared" ref="Z142:Z198" si="114">$Z$6+10^(-1.146-1.366*Y142-0.469*Y142^2)</f>
        <v>0.4951542968881229</v>
      </c>
      <c r="AA142" s="11"/>
      <c r="AB142" s="11">
        <f t="shared" si="90"/>
        <v>0.12306589348487817</v>
      </c>
      <c r="AC142" s="7">
        <f t="shared" si="91"/>
        <v>0.34755941507146937</v>
      </c>
      <c r="AD142" s="11">
        <f t="shared" si="92"/>
        <v>0.13301108222856492</v>
      </c>
      <c r="AE142" s="11">
        <f t="shared" si="93"/>
        <v>0.12916715646789889</v>
      </c>
      <c r="AF142" s="11">
        <f t="shared" si="94"/>
        <v>0.12306589348487817</v>
      </c>
      <c r="AG142" s="11">
        <f t="shared" si="95"/>
        <v>0.11610720731675413</v>
      </c>
      <c r="AH142" s="11"/>
      <c r="AI142" s="11">
        <f t="shared" si="96"/>
        <v>1.3063234724929125</v>
      </c>
      <c r="AJ142" s="11">
        <f t="shared" si="97"/>
        <v>0.99675841663450948</v>
      </c>
      <c r="AK142" s="11">
        <f t="shared" si="98"/>
        <v>0.4951542968881229</v>
      </c>
      <c r="AL142" s="11">
        <f t="shared" si="99"/>
        <v>0.65976510834596525</v>
      </c>
      <c r="AM142" s="11"/>
      <c r="AN142" s="11">
        <f t="shared" si="100"/>
        <v>0.13546074068206163</v>
      </c>
      <c r="AO142" s="11">
        <f t="shared" si="101"/>
        <v>0.13087142998265214</v>
      </c>
      <c r="AP142" s="11">
        <f t="shared" si="102"/>
        <v>0.12400248360241044</v>
      </c>
      <c r="AQ142" s="11">
        <f t="shared" si="103"/>
        <v>0.11656303843447809</v>
      </c>
      <c r="AR142" s="10"/>
      <c r="AS142" s="11">
        <f t="shared" si="104"/>
        <v>2.1129868068048627</v>
      </c>
      <c r="AT142" s="11">
        <f t="shared" si="105"/>
        <v>1.6686716766354237</v>
      </c>
      <c r="AU142" s="11">
        <f t="shared" si="106"/>
        <v>1.0788319946502811</v>
      </c>
      <c r="AV142" s="11">
        <f t="shared" si="107"/>
        <v>1.2326023417694543</v>
      </c>
      <c r="AW142" s="143"/>
      <c r="AX142" s="8">
        <f t="shared" si="108"/>
        <v>1.0788319946502811</v>
      </c>
      <c r="AY142" s="24">
        <f t="shared" si="81"/>
        <v>0.37077135456078658</v>
      </c>
      <c r="AZ142" s="8">
        <f t="shared" si="109"/>
        <v>2.3689532847466437E-2</v>
      </c>
      <c r="BA142" s="16">
        <f t="shared" si="110"/>
        <v>0.52394742704388497</v>
      </c>
      <c r="BB142" s="8">
        <f t="shared" si="111"/>
        <v>2.3418685761419411</v>
      </c>
      <c r="BC142" s="8">
        <f t="shared" si="80"/>
        <v>0.27</v>
      </c>
      <c r="BD142" s="18">
        <f t="shared" si="112"/>
        <v>1.0580728906945323</v>
      </c>
      <c r="BE142" s="17">
        <v>0.5</v>
      </c>
    </row>
    <row r="143" spans="1:57" s="3" customFormat="1">
      <c r="A143" s="3" t="s">
        <v>359</v>
      </c>
      <c r="B143" s="19">
        <v>54.424397759999998</v>
      </c>
      <c r="C143" s="19">
        <f t="shared" ref="C143:C205" si="115">90-B143</f>
        <v>35.575602240000002</v>
      </c>
      <c r="D143" s="128" t="s">
        <v>208</v>
      </c>
      <c r="E143" s="8">
        <v>45.825203000000002</v>
      </c>
      <c r="F143" s="8">
        <v>-93.331635000000006</v>
      </c>
      <c r="G143" s="51">
        <v>43325</v>
      </c>
      <c r="H143" s="144"/>
      <c r="I143" s="8">
        <v>6.9859705605914268E-3</v>
      </c>
      <c r="J143" s="8">
        <v>7.6883212867456686E-3</v>
      </c>
      <c r="K143" s="8">
        <v>1.1696576544799246E-2</v>
      </c>
      <c r="L143" s="8">
        <v>8.6500372276013659E-3</v>
      </c>
      <c r="M143" s="6"/>
      <c r="N143"/>
      <c r="O143" s="11">
        <f t="shared" si="82"/>
        <v>1.3134581351708814E-2</v>
      </c>
      <c r="P143" s="11">
        <f t="shared" si="83"/>
        <v>1.4422719677199623E-2</v>
      </c>
      <c r="Q143" s="11">
        <f t="shared" si="84"/>
        <v>2.1664973665399902E-2</v>
      </c>
      <c r="R143" s="11">
        <f t="shared" si="85"/>
        <v>1.6177212114708857E-2</v>
      </c>
      <c r="S143" s="56"/>
      <c r="T143" s="170">
        <f t="shared" si="86"/>
        <v>0.12494994648894053</v>
      </c>
      <c r="U143" s="170">
        <f t="shared" si="87"/>
        <v>0.13550355360179223</v>
      </c>
      <c r="V143" s="170">
        <f t="shared" si="88"/>
        <v>0.19107539493515757</v>
      </c>
      <c r="W143" s="170">
        <f t="shared" si="89"/>
        <v>0.14952507023561989</v>
      </c>
      <c r="Y143" s="11">
        <f t="shared" si="113"/>
        <v>-0.6104934922909655</v>
      </c>
      <c r="Z143" s="11">
        <f t="shared" si="114"/>
        <v>0.38553930099656014</v>
      </c>
      <c r="AA143" s="11"/>
      <c r="AB143" s="11">
        <f t="shared" si="90"/>
        <v>9.0131321205349613E-2</v>
      </c>
      <c r="AC143" s="7">
        <f t="shared" si="91"/>
        <v>0.60926024961073977</v>
      </c>
      <c r="AD143" s="11">
        <f t="shared" si="92"/>
        <v>0.10328531694680715</v>
      </c>
      <c r="AE143" s="11">
        <f t="shared" si="93"/>
        <v>9.8109999415578797E-2</v>
      </c>
      <c r="AF143" s="11">
        <f t="shared" si="94"/>
        <v>9.0131321205349613E-2</v>
      </c>
      <c r="AG143" s="11">
        <f t="shared" si="95"/>
        <v>8.1388548633049423E-2</v>
      </c>
      <c r="AH143" s="11"/>
      <c r="AI143" s="11">
        <f t="shared" si="96"/>
        <v>0.74048367751974842</v>
      </c>
      <c r="AJ143" s="11">
        <f t="shared" si="97"/>
        <v>0.636803109250351</v>
      </c>
      <c r="AK143" s="11">
        <f t="shared" si="98"/>
        <v>0.38553930099656014</v>
      </c>
      <c r="AL143" s="11">
        <f t="shared" si="99"/>
        <v>0.46551787610240192</v>
      </c>
      <c r="AM143" s="11"/>
      <c r="AN143" s="11">
        <f t="shared" si="100"/>
        <v>0.10573497540030387</v>
      </c>
      <c r="AO143" s="11">
        <f t="shared" si="101"/>
        <v>9.9814272930332043E-2</v>
      </c>
      <c r="AP143" s="11">
        <f t="shared" si="102"/>
        <v>9.1067911322881875E-2</v>
      </c>
      <c r="AQ143" s="11">
        <f t="shared" si="103"/>
        <v>8.1844379750773383E-2</v>
      </c>
      <c r="AR143" s="10"/>
      <c r="AS143" s="11">
        <f t="shared" si="104"/>
        <v>1.3197867090394877</v>
      </c>
      <c r="AT143" s="11">
        <f t="shared" si="105"/>
        <v>1.1341819587308093</v>
      </c>
      <c r="AU143" s="11">
        <f t="shared" si="106"/>
        <v>0.81429932505561564</v>
      </c>
      <c r="AV143" s="11">
        <f t="shared" si="107"/>
        <v>0.86680403425254204</v>
      </c>
      <c r="AW143" s="143"/>
      <c r="AX143" s="8">
        <f t="shared" si="108"/>
        <v>0.81429932505561564</v>
      </c>
      <c r="AY143" s="24">
        <f t="shared" si="81"/>
        <v>0.49121985944502716</v>
      </c>
      <c r="AZ143" s="8">
        <f t="shared" si="109"/>
        <v>2.2323950726872373E-2</v>
      </c>
      <c r="BA143" s="16">
        <f t="shared" si="110"/>
        <v>0.52394742704388497</v>
      </c>
      <c r="BB143" s="8">
        <f t="shared" si="111"/>
        <v>2.3263825768254418</v>
      </c>
      <c r="BC143" s="8">
        <f t="shared" si="80"/>
        <v>0.27</v>
      </c>
      <c r="BD143" s="18">
        <f t="shared" si="112"/>
        <v>1.3971760439529837</v>
      </c>
      <c r="BE143" s="17">
        <v>0.6</v>
      </c>
    </row>
    <row r="144" spans="1:57" s="3" customFormat="1">
      <c r="A144" s="3" t="s">
        <v>359</v>
      </c>
      <c r="B144" s="19">
        <v>54.424397759999998</v>
      </c>
      <c r="C144" s="19">
        <f t="shared" si="115"/>
        <v>35.575602240000002</v>
      </c>
      <c r="D144" s="128" t="s">
        <v>209</v>
      </c>
      <c r="E144" s="8">
        <v>45.839176000000002</v>
      </c>
      <c r="F144" s="8">
        <v>-93.040047000000001</v>
      </c>
      <c r="G144" s="51">
        <v>43325</v>
      </c>
      <c r="H144" s="144"/>
      <c r="I144" s="8">
        <v>5.5633380462335354E-3</v>
      </c>
      <c r="J144" s="8">
        <v>6.2954351761699079E-3</v>
      </c>
      <c r="K144" s="8">
        <v>9.6951287196733633E-3</v>
      </c>
      <c r="L144" s="8">
        <v>7.1545560979306639E-3</v>
      </c>
      <c r="M144" s="6"/>
      <c r="N144"/>
      <c r="O144" s="11">
        <f t="shared" si="82"/>
        <v>1.0507616212402085E-2</v>
      </c>
      <c r="P144" s="11">
        <f t="shared" si="83"/>
        <v>1.1862462043778945E-2</v>
      </c>
      <c r="Q144" s="11">
        <f t="shared" si="84"/>
        <v>1.807168516559278E-2</v>
      </c>
      <c r="R144" s="11">
        <f t="shared" si="85"/>
        <v>1.3444300940313979E-2</v>
      </c>
      <c r="S144" s="56"/>
      <c r="T144" s="170">
        <f t="shared" si="86"/>
        <v>0.10267877061919917</v>
      </c>
      <c r="U144" s="170">
        <f t="shared" si="87"/>
        <v>0.11429619557035559</v>
      </c>
      <c r="V144" s="170">
        <f t="shared" si="88"/>
        <v>0.16424274176358089</v>
      </c>
      <c r="W144" s="170">
        <f t="shared" si="89"/>
        <v>0.12750840108335082</v>
      </c>
      <c r="Y144" s="11">
        <f t="shared" si="113"/>
        <v>-0.62464639444693359</v>
      </c>
      <c r="Z144" s="11">
        <f t="shared" si="114"/>
        <v>0.39400371416439561</v>
      </c>
      <c r="AA144" s="11"/>
      <c r="AB144" s="11">
        <f t="shared" si="90"/>
        <v>7.649289032269474E-2</v>
      </c>
      <c r="AC144" s="7">
        <f t="shared" si="91"/>
        <v>0.57784694250225743</v>
      </c>
      <c r="AD144" s="11">
        <f t="shared" si="92"/>
        <v>8.7042929417321363E-2</v>
      </c>
      <c r="AE144" s="11">
        <f t="shared" si="93"/>
        <v>8.2900905246438311E-2</v>
      </c>
      <c r="AF144" s="11">
        <f t="shared" si="94"/>
        <v>7.649289032269474E-2</v>
      </c>
      <c r="AG144" s="11">
        <f t="shared" si="95"/>
        <v>6.9437388033608091E-2</v>
      </c>
      <c r="AH144" s="11"/>
      <c r="AI144" s="11">
        <f t="shared" si="96"/>
        <v>0.78208570753666995</v>
      </c>
      <c r="AJ144" s="11">
        <f t="shared" si="97"/>
        <v>0.65562224822357129</v>
      </c>
      <c r="AK144" s="11">
        <f t="shared" si="98"/>
        <v>0.39400371416439556</v>
      </c>
      <c r="AL144" s="11">
        <f t="shared" si="99"/>
        <v>0.47825277403419642</v>
      </c>
      <c r="AM144" s="11"/>
      <c r="AN144" s="11">
        <f t="shared" si="100"/>
        <v>8.9492587870818083E-2</v>
      </c>
      <c r="AO144" s="11">
        <f t="shared" si="101"/>
        <v>8.4605178761191557E-2</v>
      </c>
      <c r="AP144" s="11">
        <f t="shared" si="102"/>
        <v>7.7429480440227003E-2</v>
      </c>
      <c r="AQ144" s="11">
        <f t="shared" si="103"/>
        <v>6.9893219151332051E-2</v>
      </c>
      <c r="AR144" s="10"/>
      <c r="AS144" s="11">
        <f t="shared" si="104"/>
        <v>1.2996323192916133</v>
      </c>
      <c r="AT144" s="11">
        <f t="shared" si="105"/>
        <v>1.0904767935348709</v>
      </c>
      <c r="AU144" s="11">
        <f t="shared" si="106"/>
        <v>0.76635386309804676</v>
      </c>
      <c r="AV144" s="11">
        <f t="shared" si="107"/>
        <v>0.83041697438346795</v>
      </c>
      <c r="AW144" s="143"/>
      <c r="AX144" s="8">
        <f t="shared" si="108"/>
        <v>0.76635386309804676</v>
      </c>
      <c r="AY144" s="24">
        <f t="shared" si="81"/>
        <v>0.52195208931676551</v>
      </c>
      <c r="AZ144" s="8">
        <f t="shared" si="109"/>
        <v>1.850401055383237E-2</v>
      </c>
      <c r="BA144" s="16">
        <f t="shared" si="110"/>
        <v>0.52394742704388497</v>
      </c>
      <c r="BB144" s="8">
        <f t="shared" si="111"/>
        <v>2.2970976783474821</v>
      </c>
      <c r="BC144" s="8">
        <f t="shared" si="80"/>
        <v>0.27</v>
      </c>
      <c r="BD144" s="18">
        <f t="shared" si="112"/>
        <v>1.4739468362669599</v>
      </c>
      <c r="BE144" s="17">
        <v>0.6</v>
      </c>
    </row>
    <row r="145" spans="1:57" s="3" customFormat="1">
      <c r="A145" s="3" t="s">
        <v>359</v>
      </c>
      <c r="B145" s="19">
        <v>54.424397759999998</v>
      </c>
      <c r="C145" s="19">
        <f t="shared" si="115"/>
        <v>35.575602240000002</v>
      </c>
      <c r="D145" s="128" t="s">
        <v>210</v>
      </c>
      <c r="E145" s="8">
        <v>45.986778000000001</v>
      </c>
      <c r="F145" s="8">
        <v>-93.292312999999993</v>
      </c>
      <c r="G145" s="51">
        <v>43325</v>
      </c>
      <c r="H145" s="144"/>
      <c r="I145" s="8">
        <v>7.0103281787511013E-3</v>
      </c>
      <c r="J145" s="8">
        <v>7.8452921054317955E-3</v>
      </c>
      <c r="K145" s="8">
        <v>1.2692701940111932E-2</v>
      </c>
      <c r="L145" s="8">
        <v>9.056062775092388E-3</v>
      </c>
      <c r="M145" s="6"/>
      <c r="N145"/>
      <c r="O145" s="11">
        <f t="shared" si="82"/>
        <v>1.3179350962537585E-2</v>
      </c>
      <c r="P145" s="11">
        <f t="shared" si="83"/>
        <v>1.4709821662008547E-2</v>
      </c>
      <c r="Q145" s="11">
        <f t="shared" si="84"/>
        <v>2.3436534482185242E-2</v>
      </c>
      <c r="R145" s="11">
        <f t="shared" si="85"/>
        <v>1.6914722003471241E-2</v>
      </c>
      <c r="S145" s="56"/>
      <c r="T145" s="170">
        <f t="shared" si="86"/>
        <v>0.12532060549939383</v>
      </c>
      <c r="U145" s="170">
        <f t="shared" si="87"/>
        <v>0.13782514387238209</v>
      </c>
      <c r="V145" s="170">
        <f t="shared" si="88"/>
        <v>0.20383296081440605</v>
      </c>
      <c r="W145" s="170">
        <f t="shared" si="89"/>
        <v>0.15530475940494637</v>
      </c>
      <c r="Y145" s="11">
        <f t="shared" si="113"/>
        <v>-0.63622537465954143</v>
      </c>
      <c r="Z145" s="11">
        <f t="shared" si="114"/>
        <v>0.40098211339213424</v>
      </c>
      <c r="AA145" s="11"/>
      <c r="AB145" s="11">
        <f t="shared" si="90"/>
        <v>0.10172198199560417</v>
      </c>
      <c r="AC145" s="7">
        <f t="shared" si="91"/>
        <v>0.55319046560774487</v>
      </c>
      <c r="AD145" s="11">
        <f t="shared" si="92"/>
        <v>0.11511527311790581</v>
      </c>
      <c r="AE145" s="11">
        <f t="shared" si="93"/>
        <v>0.10986572283325055</v>
      </c>
      <c r="AF145" s="11">
        <f t="shared" si="94"/>
        <v>0.10172198199560417</v>
      </c>
      <c r="AG145" s="11">
        <f t="shared" si="95"/>
        <v>9.272149421661624E-2</v>
      </c>
      <c r="AH145" s="11"/>
      <c r="AI145" s="11">
        <f t="shared" si="96"/>
        <v>0.82054840663754169</v>
      </c>
      <c r="AJ145" s="11">
        <f t="shared" si="97"/>
        <v>0.6979339389521545</v>
      </c>
      <c r="AK145" s="11">
        <f t="shared" si="98"/>
        <v>0.40098211339213419</v>
      </c>
      <c r="AL145" s="11">
        <f t="shared" si="99"/>
        <v>0.5067870652699864</v>
      </c>
      <c r="AM145" s="11"/>
      <c r="AN145" s="11">
        <f t="shared" si="100"/>
        <v>0.11756493157140253</v>
      </c>
      <c r="AO145" s="11">
        <f t="shared" si="101"/>
        <v>0.1115699963480038</v>
      </c>
      <c r="AP145" s="11">
        <f t="shared" si="102"/>
        <v>0.10265857211313643</v>
      </c>
      <c r="AQ145" s="11">
        <f t="shared" si="103"/>
        <v>9.31773253343402E-2</v>
      </c>
      <c r="AR145" s="10"/>
      <c r="AS145" s="11">
        <f t="shared" si="104"/>
        <v>1.4645304197932942</v>
      </c>
      <c r="AT145" s="11">
        <f t="shared" si="105"/>
        <v>1.2526224786946663</v>
      </c>
      <c r="AU145" s="11">
        <f t="shared" si="106"/>
        <v>0.88106330490148266</v>
      </c>
      <c r="AV145" s="11">
        <f t="shared" si="107"/>
        <v>0.96148943385781371</v>
      </c>
      <c r="AW145" s="143"/>
      <c r="AX145" s="8">
        <f t="shared" si="108"/>
        <v>0.88106330490148266</v>
      </c>
      <c r="AY145" s="24">
        <f t="shared" si="81"/>
        <v>0.45399688963862428</v>
      </c>
      <c r="AZ145" s="8">
        <f t="shared" si="109"/>
        <v>2.4225144136548669E-2</v>
      </c>
      <c r="BA145" s="16">
        <f t="shared" si="110"/>
        <v>0.52394742704388497</v>
      </c>
      <c r="BB145" s="8">
        <f t="shared" si="111"/>
        <v>2.3417227402851233</v>
      </c>
      <c r="BC145" s="8">
        <f t="shared" si="80"/>
        <v>0.27</v>
      </c>
      <c r="BD145" s="18">
        <f t="shared" si="112"/>
        <v>1.2960408098998495</v>
      </c>
      <c r="BE145" s="17">
        <v>0.6</v>
      </c>
    </row>
    <row r="146" spans="1:57" s="3" customFormat="1">
      <c r="A146" s="3" t="s">
        <v>359</v>
      </c>
      <c r="B146" s="19">
        <v>54.424397759999998</v>
      </c>
      <c r="C146" s="19">
        <f t="shared" si="115"/>
        <v>35.575602240000002</v>
      </c>
      <c r="D146" s="128" t="s">
        <v>211</v>
      </c>
      <c r="E146" s="8">
        <v>45.624088</v>
      </c>
      <c r="F146" s="8">
        <v>-92.600791999999998</v>
      </c>
      <c r="G146" s="51">
        <v>43325</v>
      </c>
      <c r="H146" s="144"/>
      <c r="I146" s="8">
        <v>3.6245469761631332E-3</v>
      </c>
      <c r="J146" s="8">
        <v>5.1238566072884248E-3</v>
      </c>
      <c r="K146" s="8">
        <v>1.1140448914680979E-2</v>
      </c>
      <c r="L146" s="8">
        <v>7.7164955104320155E-3</v>
      </c>
      <c r="M146" s="6"/>
      <c r="N146"/>
      <c r="O146" s="11">
        <f t="shared" si="82"/>
        <v>6.8886556556120981E-3</v>
      </c>
      <c r="P146" s="11">
        <f t="shared" si="83"/>
        <v>9.6912318978482348E-3</v>
      </c>
      <c r="Q146" s="11">
        <f t="shared" si="84"/>
        <v>2.0671084873287979E-2</v>
      </c>
      <c r="R146" s="11">
        <f t="shared" si="85"/>
        <v>1.4474271919518581E-2</v>
      </c>
      <c r="S146" s="56"/>
      <c r="T146" s="170">
        <f t="shared" si="86"/>
        <v>7.0104245768360496E-2</v>
      </c>
      <c r="U146" s="170">
        <f t="shared" si="87"/>
        <v>9.5534844507878913E-2</v>
      </c>
      <c r="V146" s="170">
        <f t="shared" si="88"/>
        <v>0.18378656220536138</v>
      </c>
      <c r="W146" s="170">
        <f t="shared" si="89"/>
        <v>0.13592122383650279</v>
      </c>
      <c r="Y146" s="11">
        <f t="shared" si="113"/>
        <v>-0.8902021700808086</v>
      </c>
      <c r="Z146" s="11">
        <f t="shared" si="114"/>
        <v>0.55888954201467089</v>
      </c>
      <c r="AA146" s="11"/>
      <c r="AB146" s="11">
        <f t="shared" si="90"/>
        <v>0.12490841907141097</v>
      </c>
      <c r="AC146" s="7">
        <f t="shared" si="91"/>
        <v>0.22190420487175944</v>
      </c>
      <c r="AD146" s="11">
        <f t="shared" si="92"/>
        <v>0.1312622819112583</v>
      </c>
      <c r="AE146" s="11">
        <f t="shared" si="93"/>
        <v>0.12882751953607302</v>
      </c>
      <c r="AF146" s="11">
        <f t="shared" si="94"/>
        <v>0.12490841907141097</v>
      </c>
      <c r="AG146" s="11">
        <f t="shared" si="95"/>
        <v>0.12035171357196271</v>
      </c>
      <c r="AH146" s="11"/>
      <c r="AI146" s="11">
        <f t="shared" si="96"/>
        <v>1.7736181920578662</v>
      </c>
      <c r="AJ146" s="11">
        <f t="shared" si="97"/>
        <v>1.2357947417671697</v>
      </c>
      <c r="AK146" s="11">
        <f t="shared" si="98"/>
        <v>0.55888954201467089</v>
      </c>
      <c r="AL146" s="11">
        <f t="shared" si="99"/>
        <v>0.76799805372814323</v>
      </c>
      <c r="AM146" s="11"/>
      <c r="AN146" s="11">
        <f t="shared" si="100"/>
        <v>0.13371194036475501</v>
      </c>
      <c r="AO146" s="11">
        <f t="shared" si="101"/>
        <v>0.13053179305082627</v>
      </c>
      <c r="AP146" s="11">
        <f t="shared" si="102"/>
        <v>0.12584500918894323</v>
      </c>
      <c r="AQ146" s="11">
        <f t="shared" si="103"/>
        <v>0.12080754468968667</v>
      </c>
      <c r="AR146" s="10"/>
      <c r="AS146" s="11">
        <f t="shared" si="104"/>
        <v>2.655953313800715</v>
      </c>
      <c r="AT146" s="11">
        <f t="shared" si="105"/>
        <v>1.9341645653613364</v>
      </c>
      <c r="AU146" s="11">
        <f t="shared" si="106"/>
        <v>1.1584943460764849</v>
      </c>
      <c r="AV146" s="11">
        <f t="shared" si="107"/>
        <v>1.371689345119707</v>
      </c>
      <c r="AW146" s="143"/>
      <c r="AX146" s="8">
        <f t="shared" si="108"/>
        <v>1.1584943460764849</v>
      </c>
      <c r="AY146" s="24">
        <f t="shared" si="81"/>
        <v>0.34527574636397201</v>
      </c>
      <c r="AZ146" s="8">
        <f t="shared" si="109"/>
        <v>2.126253196343662E-2</v>
      </c>
      <c r="BA146" s="16">
        <f t="shared" si="110"/>
        <v>0.52394742704388486</v>
      </c>
      <c r="BB146" s="8">
        <f t="shared" si="111"/>
        <v>2.3243151321992355</v>
      </c>
      <c r="BC146" s="8">
        <f t="shared" si="80"/>
        <v>0.27</v>
      </c>
      <c r="BD146" s="18">
        <f t="shared" si="112"/>
        <v>0.98101782072706767</v>
      </c>
      <c r="BE146" s="17">
        <v>0.60960000000000003</v>
      </c>
    </row>
    <row r="147" spans="1:57" s="3" customFormat="1">
      <c r="A147" s="3" t="s">
        <v>359</v>
      </c>
      <c r="B147" s="19">
        <v>54.424397759999998</v>
      </c>
      <c r="C147" s="19">
        <f t="shared" si="115"/>
        <v>35.575602240000002</v>
      </c>
      <c r="D147" s="128" t="s">
        <v>212</v>
      </c>
      <c r="E147" s="8">
        <v>45.910767</v>
      </c>
      <c r="F147" s="8">
        <v>-93.422661000000005</v>
      </c>
      <c r="G147" s="51">
        <v>43325</v>
      </c>
      <c r="H147" s="144"/>
      <c r="I147" s="8">
        <v>6.2908128247995496E-3</v>
      </c>
      <c r="J147" s="8">
        <v>7.0263837725301811E-3</v>
      </c>
      <c r="K147" s="8">
        <v>1.0751143156209999E-2</v>
      </c>
      <c r="L147" s="8">
        <v>7.9629493912462407E-3</v>
      </c>
      <c r="M147" s="6"/>
      <c r="N147"/>
      <c r="O147" s="11">
        <f t="shared" si="82"/>
        <v>1.1853927685152582E-2</v>
      </c>
      <c r="P147" s="11">
        <f t="shared" si="83"/>
        <v>1.3208857535989355E-2</v>
      </c>
      <c r="Q147" s="11">
        <f t="shared" si="84"/>
        <v>1.9973255939570566E-2</v>
      </c>
      <c r="R147" s="11">
        <f t="shared" si="85"/>
        <v>1.4924830298215896E-2</v>
      </c>
      <c r="S147" s="56"/>
      <c r="T147" s="170">
        <f t="shared" si="86"/>
        <v>0.11422391032350393</v>
      </c>
      <c r="U147" s="170">
        <f t="shared" si="87"/>
        <v>0.12556474260218231</v>
      </c>
      <c r="V147" s="170">
        <f t="shared" si="88"/>
        <v>0.17860977210312201</v>
      </c>
      <c r="W147" s="170">
        <f t="shared" si="89"/>
        <v>0.13955667253663395</v>
      </c>
      <c r="Y147" s="11">
        <f t="shared" si="113"/>
        <v>-0.61922119677008514</v>
      </c>
      <c r="Z147" s="11">
        <f t="shared" si="114"/>
        <v>0.39075032920751684</v>
      </c>
      <c r="AA147" s="11"/>
      <c r="AB147" s="11">
        <f t="shared" si="90"/>
        <v>8.4031339714884176E-2</v>
      </c>
      <c r="AC147" s="7">
        <f t="shared" si="91"/>
        <v>0.59318577022454355</v>
      </c>
      <c r="AD147" s="11">
        <f t="shared" si="92"/>
        <v>9.5949608672010703E-2</v>
      </c>
      <c r="AE147" s="11">
        <f t="shared" si="93"/>
        <v>9.126555865641868E-2</v>
      </c>
      <c r="AF147" s="11">
        <f t="shared" si="94"/>
        <v>8.4031339714884176E-2</v>
      </c>
      <c r="AG147" s="11">
        <f t="shared" si="95"/>
        <v>7.6084812694299522E-2</v>
      </c>
      <c r="AH147" s="11"/>
      <c r="AI147" s="11">
        <f t="shared" si="96"/>
        <v>0.76306018428726519</v>
      </c>
      <c r="AJ147" s="11">
        <f t="shared" si="97"/>
        <v>0.64744368076630543</v>
      </c>
      <c r="AK147" s="11">
        <f t="shared" si="98"/>
        <v>0.39075032920751684</v>
      </c>
      <c r="AL147" s="11">
        <f t="shared" si="99"/>
        <v>0.47191499374935059</v>
      </c>
      <c r="AM147" s="11"/>
      <c r="AN147" s="11">
        <f t="shared" si="100"/>
        <v>9.8399267125507422E-2</v>
      </c>
      <c r="AO147" s="11">
        <f t="shared" si="101"/>
        <v>9.2969832171171926E-2</v>
      </c>
      <c r="AP147" s="11">
        <f t="shared" si="102"/>
        <v>8.4967929832416439E-2</v>
      </c>
      <c r="AQ147" s="11">
        <f t="shared" si="103"/>
        <v>7.6540643812023482E-2</v>
      </c>
      <c r="AR147" s="10"/>
      <c r="AS147" s="11">
        <f t="shared" si="104"/>
        <v>1.3151501903361478</v>
      </c>
      <c r="AT147" s="11">
        <f t="shared" si="105"/>
        <v>1.1169456279493253</v>
      </c>
      <c r="AU147" s="11">
        <f t="shared" si="106"/>
        <v>0.79450238442532584</v>
      </c>
      <c r="AV147" s="11">
        <f t="shared" si="107"/>
        <v>0.85150492097437969</v>
      </c>
      <c r="AW147" s="143"/>
      <c r="AX147" s="8">
        <f t="shared" si="108"/>
        <v>0.79450238442532584</v>
      </c>
      <c r="AY147" s="24">
        <f t="shared" si="81"/>
        <v>0.50345978544712022</v>
      </c>
      <c r="AZ147" s="8">
        <f t="shared" si="109"/>
        <v>2.0519507494994343E-2</v>
      </c>
      <c r="BA147" s="16">
        <f t="shared" si="110"/>
        <v>0.52394742704388497</v>
      </c>
      <c r="BB147" s="8">
        <f t="shared" si="111"/>
        <v>2.3128916388892797</v>
      </c>
      <c r="BC147" s="8">
        <f t="shared" si="80"/>
        <v>0.27</v>
      </c>
      <c r="BD147" s="18">
        <f t="shared" si="112"/>
        <v>1.4272225534442058</v>
      </c>
      <c r="BE147" s="17">
        <v>0.5</v>
      </c>
    </row>
    <row r="148" spans="1:57" s="3" customFormat="1">
      <c r="A148" s="3" t="s">
        <v>359</v>
      </c>
      <c r="B148" s="19">
        <v>54.424397759999998</v>
      </c>
      <c r="C148" s="19">
        <f t="shared" si="115"/>
        <v>35.575602240000002</v>
      </c>
      <c r="D148" s="128" t="s">
        <v>213</v>
      </c>
      <c r="E148" s="8">
        <v>45.571399999999997</v>
      </c>
      <c r="F148" s="8">
        <v>-92.460830999999999</v>
      </c>
      <c r="G148" s="51">
        <v>43325</v>
      </c>
      <c r="H148" s="144"/>
      <c r="I148" s="19">
        <v>4.2209594238465271E-3</v>
      </c>
      <c r="J148" s="19">
        <v>6.685976349839186E-3</v>
      </c>
      <c r="K148" s="19">
        <v>1.6609177507638399E-2</v>
      </c>
      <c r="L148" s="19">
        <v>8.7260153861926787E-3</v>
      </c>
      <c r="M148" s="6"/>
      <c r="N148"/>
      <c r="O148" s="11">
        <f t="shared" si="82"/>
        <v>8.0067422989096321E-3</v>
      </c>
      <c r="P148" s="11">
        <f t="shared" si="83"/>
        <v>1.2582616010816462E-2</v>
      </c>
      <c r="Q148" s="11">
        <f t="shared" si="84"/>
        <v>3.0295693045521925E-2</v>
      </c>
      <c r="R148" s="11">
        <f t="shared" si="85"/>
        <v>1.6315364573618134E-2</v>
      </c>
      <c r="S148" s="56"/>
      <c r="T148" s="170">
        <f t="shared" si="86"/>
        <v>8.0426662500442669E-2</v>
      </c>
      <c r="U148" s="170">
        <f t="shared" si="87"/>
        <v>0.12035648640583074</v>
      </c>
      <c r="V148" s="170">
        <f t="shared" si="88"/>
        <v>0.25071138018290362</v>
      </c>
      <c r="W148" s="170">
        <f t="shared" si="89"/>
        <v>0.15061273734438174</v>
      </c>
      <c r="Y148" s="11">
        <f t="shared" si="113"/>
        <v>-0.82012924201794313</v>
      </c>
      <c r="Z148" s="11">
        <f t="shared" si="114"/>
        <v>0.51547054161704142</v>
      </c>
      <c r="AA148" s="11"/>
      <c r="AB148" s="11">
        <f t="shared" si="90"/>
        <v>0.17153944583772326</v>
      </c>
      <c r="AC148" s="7">
        <f t="shared" si="91"/>
        <v>0.10804459760835727</v>
      </c>
      <c r="AD148" s="11">
        <f t="shared" si="92"/>
        <v>0.17573399643370147</v>
      </c>
      <c r="AE148" s="11">
        <f t="shared" si="93"/>
        <v>0.17413925161736279</v>
      </c>
      <c r="AF148" s="11">
        <f t="shared" si="94"/>
        <v>0.17153944583772326</v>
      </c>
      <c r="AG148" s="11">
        <f t="shared" si="95"/>
        <v>0.16846347437012033</v>
      </c>
      <c r="AH148" s="11"/>
      <c r="AI148" s="11">
        <f t="shared" si="96"/>
        <v>2.0372962537341182</v>
      </c>
      <c r="AJ148" s="11">
        <f t="shared" si="97"/>
        <v>1.2851788957051642</v>
      </c>
      <c r="AK148" s="11">
        <f t="shared" si="98"/>
        <v>0.51547054161704142</v>
      </c>
      <c r="AL148" s="11">
        <f t="shared" si="99"/>
        <v>0.95262797176271041</v>
      </c>
      <c r="AM148" s="11"/>
      <c r="AN148" s="11">
        <f t="shared" si="100"/>
        <v>0.17818365488719817</v>
      </c>
      <c r="AO148" s="11">
        <f t="shared" si="101"/>
        <v>0.17584352513211604</v>
      </c>
      <c r="AP148" s="11">
        <f t="shared" si="102"/>
        <v>0.17247603595525551</v>
      </c>
      <c r="AQ148" s="11">
        <f t="shared" si="103"/>
        <v>0.16891930548784428</v>
      </c>
      <c r="AR148" s="10"/>
      <c r="AS148" s="11">
        <f t="shared" si="104"/>
        <v>3.1559834098554695</v>
      </c>
      <c r="AT148" s="11">
        <f t="shared" si="105"/>
        <v>2.1823403866970228</v>
      </c>
      <c r="AU148" s="11">
        <f t="shared" si="106"/>
        <v>1.3078633500494266</v>
      </c>
      <c r="AV148" s="11">
        <f t="shared" si="107"/>
        <v>1.7828774929234368</v>
      </c>
      <c r="AW148" s="143"/>
      <c r="AX148" s="8">
        <f t="shared" si="108"/>
        <v>1.3078633500494266</v>
      </c>
      <c r="AY148" s="24">
        <f t="shared" si="81"/>
        <v>0.30584234964981871</v>
      </c>
      <c r="AZ148" s="8">
        <f t="shared" si="109"/>
        <v>3.1700084112155101E-2</v>
      </c>
      <c r="BA148" s="16">
        <f t="shared" si="110"/>
        <v>0.52394742704388486</v>
      </c>
      <c r="BB148" s="8">
        <f t="shared" si="111"/>
        <v>2.3996890304141707</v>
      </c>
      <c r="BC148" s="8">
        <f t="shared" si="80"/>
        <v>0.27</v>
      </c>
      <c r="BD148" s="18">
        <f t="shared" si="112"/>
        <v>0.88526842415946538</v>
      </c>
      <c r="BE148" s="17">
        <v>0.5</v>
      </c>
    </row>
    <row r="149" spans="1:57" s="3" customFormat="1">
      <c r="A149" s="3" t="s">
        <v>359</v>
      </c>
      <c r="B149" s="19">
        <v>54.424397759999998</v>
      </c>
      <c r="C149" s="19">
        <f t="shared" si="115"/>
        <v>35.575602240000002</v>
      </c>
      <c r="D149" s="128" t="s">
        <v>214</v>
      </c>
      <c r="E149" s="8">
        <v>45.413165999999997</v>
      </c>
      <c r="F149" s="8">
        <v>-92.794364999999999</v>
      </c>
      <c r="G149" s="51">
        <v>43325</v>
      </c>
      <c r="H149" s="144"/>
      <c r="I149" s="19">
        <v>5.32574825497219E-3</v>
      </c>
      <c r="J149" s="19">
        <v>7.113933542868065E-3</v>
      </c>
      <c r="K149" s="19">
        <v>1.8864846878500839E-2</v>
      </c>
      <c r="L149" s="19">
        <v>1.1467115676432788E-2</v>
      </c>
      <c r="M149" s="6"/>
      <c r="N149"/>
      <c r="O149" s="11">
        <f t="shared" si="82"/>
        <v>1.0066553791880792E-2</v>
      </c>
      <c r="P149" s="11">
        <f t="shared" si="83"/>
        <v>1.336970108153571E-2</v>
      </c>
      <c r="Q149" s="11">
        <f t="shared" si="84"/>
        <v>3.4171099114083635E-2</v>
      </c>
      <c r="R149" s="11">
        <f t="shared" si="85"/>
        <v>2.1255312611647561E-2</v>
      </c>
      <c r="S149" s="56"/>
      <c r="T149" s="170">
        <f t="shared" si="86"/>
        <v>9.8833044267866377E-2</v>
      </c>
      <c r="U149" s="170">
        <f t="shared" si="87"/>
        <v>0.12689339926656634</v>
      </c>
      <c r="V149" s="170">
        <f t="shared" si="88"/>
        <v>0.27566615256984417</v>
      </c>
      <c r="W149" s="170">
        <f t="shared" si="89"/>
        <v>0.18808286998694668</v>
      </c>
      <c r="Y149" s="11">
        <f t="shared" si="113"/>
        <v>-0.93788770652590436</v>
      </c>
      <c r="Z149" s="11">
        <f t="shared" si="114"/>
        <v>0.58756674185991142</v>
      </c>
      <c r="AA149" s="11"/>
      <c r="AB149" s="11">
        <f t="shared" si="90"/>
        <v>0.22267889282749029</v>
      </c>
      <c r="AC149" s="7">
        <f t="shared" si="91"/>
        <v>0.15895126352210687</v>
      </c>
      <c r="AD149" s="11">
        <f t="shared" si="92"/>
        <v>0.2307353737778669</v>
      </c>
      <c r="AE149" s="11">
        <f t="shared" si="93"/>
        <v>0.22766154565964836</v>
      </c>
      <c r="AF149" s="11">
        <f t="shared" si="94"/>
        <v>0.22267889282749029</v>
      </c>
      <c r="AG149" s="11">
        <f t="shared" si="95"/>
        <v>0.21682945782689725</v>
      </c>
      <c r="AH149" s="11"/>
      <c r="AI149" s="11">
        <f t="shared" si="96"/>
        <v>2.1261982485200028</v>
      </c>
      <c r="AJ149" s="11">
        <f t="shared" si="97"/>
        <v>1.5781814646096062</v>
      </c>
      <c r="AK149" s="11">
        <f t="shared" si="98"/>
        <v>0.58756674185991142</v>
      </c>
      <c r="AL149" s="11">
        <f t="shared" si="99"/>
        <v>0.93797828694456653</v>
      </c>
      <c r="AM149" s="11"/>
      <c r="AN149" s="11">
        <f t="shared" si="100"/>
        <v>0.23318503223136361</v>
      </c>
      <c r="AO149" s="11">
        <f t="shared" si="101"/>
        <v>0.2293658191744016</v>
      </c>
      <c r="AP149" s="11">
        <f t="shared" si="102"/>
        <v>0.22361548294502254</v>
      </c>
      <c r="AQ149" s="11">
        <f t="shared" si="103"/>
        <v>0.21728528894462121</v>
      </c>
      <c r="AR149" s="10"/>
      <c r="AS149" s="11">
        <f t="shared" si="104"/>
        <v>3.4950049822062645</v>
      </c>
      <c r="AT149" s="11">
        <f t="shared" si="105"/>
        <v>2.7375444115724146</v>
      </c>
      <c r="AU149" s="11">
        <f t="shared" si="106"/>
        <v>1.6068179121998125</v>
      </c>
      <c r="AV149" s="11">
        <f t="shared" si="107"/>
        <v>1.972550690958919</v>
      </c>
      <c r="AW149" s="143"/>
      <c r="AX149" s="8">
        <f t="shared" si="108"/>
        <v>1.6068179121998125</v>
      </c>
      <c r="AY149" s="24">
        <f t="shared" si="81"/>
        <v>0.24893922140336389</v>
      </c>
      <c r="AZ149" s="8">
        <f t="shared" si="109"/>
        <v>3.6005228587410835E-2</v>
      </c>
      <c r="BA149" s="16">
        <f t="shared" si="110"/>
        <v>0.52394742704388497</v>
      </c>
      <c r="BB149" s="8">
        <f t="shared" si="111"/>
        <v>2.4295024112351755</v>
      </c>
      <c r="BC149" s="8">
        <f t="shared" si="80"/>
        <v>0.27</v>
      </c>
      <c r="BD149" s="18">
        <f t="shared" si="112"/>
        <v>0.72586057227423295</v>
      </c>
      <c r="BE149" s="17">
        <v>0.6</v>
      </c>
    </row>
    <row r="150" spans="1:57" s="3" customFormat="1">
      <c r="A150" s="3" t="s">
        <v>359</v>
      </c>
      <c r="B150" s="19">
        <v>54.424397759999998</v>
      </c>
      <c r="C150" s="19">
        <f t="shared" si="115"/>
        <v>35.575602240000002</v>
      </c>
      <c r="D150" s="128" t="s">
        <v>215</v>
      </c>
      <c r="E150" s="8">
        <v>45.896832000000003</v>
      </c>
      <c r="F150" s="8">
        <v>-93.177375999999995</v>
      </c>
      <c r="G150" s="51">
        <v>43325</v>
      </c>
      <c r="H150" s="144"/>
      <c r="I150" s="19">
        <v>4.4732424409014634E-3</v>
      </c>
      <c r="J150" s="19">
        <v>5.4322567555869818E-3</v>
      </c>
      <c r="K150" s="19">
        <v>6.9943129752094045E-3</v>
      </c>
      <c r="L150" s="19">
        <v>5.0686842602117666E-3</v>
      </c>
      <c r="M150" s="6"/>
      <c r="N150"/>
      <c r="O150" s="11">
        <f t="shared" si="82"/>
        <v>8.4784006540748972E-3</v>
      </c>
      <c r="P150" s="11">
        <f t="shared" si="83"/>
        <v>1.0264359753169992E-2</v>
      </c>
      <c r="Q150" s="11">
        <f t="shared" si="84"/>
        <v>1.314991560036215E-2</v>
      </c>
      <c r="R150" s="11">
        <f t="shared" si="85"/>
        <v>9.5885802582614619E-3</v>
      </c>
      <c r="S150" s="56"/>
      <c r="T150" s="170">
        <f t="shared" si="86"/>
        <v>8.4708939634834113E-2</v>
      </c>
      <c r="U150" s="170">
        <f t="shared" si="87"/>
        <v>0.1005617494137076</v>
      </c>
      <c r="V150" s="170">
        <f t="shared" si="88"/>
        <v>0.12507693466247921</v>
      </c>
      <c r="W150" s="170">
        <f t="shared" si="89"/>
        <v>9.462859174613758E-2</v>
      </c>
      <c r="Y150" s="11">
        <f t="shared" si="113"/>
        <v>-0.49011778358514502</v>
      </c>
      <c r="Z150" s="11">
        <f t="shared" si="114"/>
        <v>0.31713712915932168</v>
      </c>
      <c r="AA150" s="11"/>
      <c r="AB150" s="11">
        <f t="shared" si="90"/>
        <v>4.4400584720354165E-2</v>
      </c>
      <c r="AC150" s="7">
        <f t="shared" si="91"/>
        <v>0.65661271928738718</v>
      </c>
      <c r="AD150" s="11">
        <f t="shared" si="92"/>
        <v>5.1422092999375883E-2</v>
      </c>
      <c r="AE150" s="11">
        <f t="shared" si="93"/>
        <v>4.8650721432108142E-2</v>
      </c>
      <c r="AF150" s="11">
        <f t="shared" si="94"/>
        <v>4.4400584720354165E-2</v>
      </c>
      <c r="AG150" s="11">
        <f t="shared" si="95"/>
        <v>3.9777019507530147E-2</v>
      </c>
      <c r="AH150" s="11"/>
      <c r="AI150" s="11">
        <f t="shared" si="96"/>
        <v>0.58209124944295476</v>
      </c>
      <c r="AJ150" s="11">
        <f t="shared" si="97"/>
        <v>0.45038206701198208</v>
      </c>
      <c r="AK150" s="11">
        <f t="shared" si="98"/>
        <v>0.31713712915932168</v>
      </c>
      <c r="AL150" s="11">
        <f t="shared" si="99"/>
        <v>0.38493305201427541</v>
      </c>
      <c r="AM150" s="11"/>
      <c r="AN150" s="11">
        <f t="shared" si="100"/>
        <v>5.3871751452872603E-2</v>
      </c>
      <c r="AO150" s="11">
        <f t="shared" si="101"/>
        <v>5.0354994946861395E-2</v>
      </c>
      <c r="AP150" s="11">
        <f t="shared" si="102"/>
        <v>4.5337174837886421E-2</v>
      </c>
      <c r="AQ150" s="11">
        <f t="shared" si="103"/>
        <v>4.0232850625254113E-2</v>
      </c>
      <c r="AR150" s="10"/>
      <c r="AS150" s="11">
        <f t="shared" si="104"/>
        <v>0.91214130329275911</v>
      </c>
      <c r="AT150" s="11">
        <f t="shared" si="105"/>
        <v>0.71468093271725608</v>
      </c>
      <c r="AU150" s="11">
        <f t="shared" si="106"/>
        <v>0.5429782505061016</v>
      </c>
      <c r="AV150" s="11">
        <f t="shared" si="107"/>
        <v>0.59934508372121353</v>
      </c>
      <c r="AW150" s="143"/>
      <c r="AX150" s="8">
        <f t="shared" si="108"/>
        <v>0.5429782505061016</v>
      </c>
      <c r="AY150" s="24">
        <f t="shared" si="81"/>
        <v>0.7366777575845187</v>
      </c>
      <c r="AZ150" s="8">
        <f t="shared" si="109"/>
        <v>1.3349264857872033E-2</v>
      </c>
      <c r="BA150" s="16">
        <f t="shared" si="110"/>
        <v>0.52394742704388497</v>
      </c>
      <c r="BB150" s="8">
        <f t="shared" si="111"/>
        <v>2.2478233514555908</v>
      </c>
      <c r="BC150" s="8">
        <f t="shared" si="80"/>
        <v>0.27</v>
      </c>
      <c r="BD150" s="18">
        <f t="shared" si="112"/>
        <v>2.0567349790982443</v>
      </c>
      <c r="BE150" s="17">
        <v>0.6</v>
      </c>
    </row>
    <row r="151" spans="1:57" s="3" customFormat="1">
      <c r="A151" s="3" t="s">
        <v>359</v>
      </c>
      <c r="B151" s="19">
        <v>54.424397759999998</v>
      </c>
      <c r="C151" s="19">
        <f t="shared" si="115"/>
        <v>35.575602240000002</v>
      </c>
      <c r="D151" s="128" t="s">
        <v>216</v>
      </c>
      <c r="E151" s="8">
        <v>45.376213</v>
      </c>
      <c r="F151" s="8">
        <v>-92.820937999999998</v>
      </c>
      <c r="G151" s="51">
        <v>43325</v>
      </c>
      <c r="H151" s="144"/>
      <c r="I151" s="19">
        <v>5.0317447392899213E-3</v>
      </c>
      <c r="J151" s="19">
        <v>6.6601991407060678E-3</v>
      </c>
      <c r="K151" s="19">
        <v>1.4432324622525708E-2</v>
      </c>
      <c r="L151" s="19">
        <v>7.8648377024625824E-3</v>
      </c>
      <c r="M151" s="6"/>
      <c r="N151"/>
      <c r="O151" s="11">
        <f t="shared" si="82"/>
        <v>9.5198315828156389E-3</v>
      </c>
      <c r="P151" s="11">
        <f t="shared" si="83"/>
        <v>1.2535138573351525E-2</v>
      </c>
      <c r="Q151" s="11">
        <f t="shared" si="84"/>
        <v>2.6503945381786041E-2</v>
      </c>
      <c r="R151" s="11">
        <f t="shared" si="85"/>
        <v>1.4745550739768614E-2</v>
      </c>
      <c r="S151" s="56"/>
      <c r="T151" s="170">
        <f t="shared" si="86"/>
        <v>9.402063300531438E-2</v>
      </c>
      <c r="U151" s="170">
        <f t="shared" si="87"/>
        <v>0.11995931687415845</v>
      </c>
      <c r="V151" s="170">
        <f t="shared" si="88"/>
        <v>0.22526285931326739</v>
      </c>
      <c r="W151" s="170">
        <f t="shared" si="89"/>
        <v>0.13811329947719497</v>
      </c>
      <c r="Y151" s="11">
        <f t="shared" si="113"/>
        <v>-0.71046519758349858</v>
      </c>
      <c r="Z151" s="11">
        <f t="shared" si="114"/>
        <v>0.44664605578876138</v>
      </c>
      <c r="AA151" s="11"/>
      <c r="AB151" s="11">
        <f t="shared" si="90"/>
        <v>0.12893038326493092</v>
      </c>
      <c r="AC151" s="7">
        <f t="shared" si="91"/>
        <v>0.26292644702321666</v>
      </c>
      <c r="AD151" s="11">
        <f t="shared" si="92"/>
        <v>0.13673730605883444</v>
      </c>
      <c r="AE151" s="11">
        <f t="shared" si="93"/>
        <v>0.13373729152270181</v>
      </c>
      <c r="AF151" s="11">
        <f t="shared" si="94"/>
        <v>0.12893038326493092</v>
      </c>
      <c r="AG151" s="11">
        <f t="shared" si="95"/>
        <v>0.12337643855145933</v>
      </c>
      <c r="AH151" s="11"/>
      <c r="AI151" s="11">
        <f t="shared" si="96"/>
        <v>1.3412004787892238</v>
      </c>
      <c r="AJ151" s="11">
        <f t="shared" si="97"/>
        <v>0.99362092520278222</v>
      </c>
      <c r="AK151" s="11">
        <f t="shared" si="98"/>
        <v>0.44664605578876138</v>
      </c>
      <c r="AL151" s="11">
        <f t="shared" si="99"/>
        <v>0.77276690027266759</v>
      </c>
      <c r="AM151" s="11"/>
      <c r="AN151" s="11">
        <f t="shared" si="100"/>
        <v>0.13918696451233115</v>
      </c>
      <c r="AO151" s="11">
        <f t="shared" si="101"/>
        <v>0.13544156503745505</v>
      </c>
      <c r="AP151" s="11">
        <f t="shared" si="102"/>
        <v>0.12986697338246317</v>
      </c>
      <c r="AQ151" s="11">
        <f t="shared" si="103"/>
        <v>0.12383226966918329</v>
      </c>
      <c r="AR151" s="10"/>
      <c r="AS151" s="11">
        <f t="shared" si="104"/>
        <v>2.1699414448477414</v>
      </c>
      <c r="AT151" s="11">
        <f t="shared" si="105"/>
        <v>1.6846363543435148</v>
      </c>
      <c r="AU151" s="11">
        <f t="shared" si="106"/>
        <v>1.0486423203440951</v>
      </c>
      <c r="AV151" s="11">
        <f t="shared" si="107"/>
        <v>1.3899018526336402</v>
      </c>
      <c r="AW151" s="143"/>
      <c r="AX151" s="8">
        <f t="shared" si="108"/>
        <v>1.0486423203440951</v>
      </c>
      <c r="AY151" s="24">
        <f t="shared" si="81"/>
        <v>0.38144560088777119</v>
      </c>
      <c r="AZ151" s="8">
        <f t="shared" si="109"/>
        <v>2.7545367870118163E-2</v>
      </c>
      <c r="BA151" s="16">
        <f t="shared" si="110"/>
        <v>0.52394742704388497</v>
      </c>
      <c r="BB151" s="8">
        <f t="shared" si="111"/>
        <v>2.3684137801937912</v>
      </c>
      <c r="BC151" s="8">
        <f t="shared" si="80"/>
        <v>0.27</v>
      </c>
      <c r="BD151" s="18">
        <f t="shared" si="112"/>
        <v>1.0958369099467977</v>
      </c>
      <c r="BE151" s="17">
        <v>0.6</v>
      </c>
    </row>
    <row r="152" spans="1:57" s="3" customFormat="1">
      <c r="A152" s="3" t="s">
        <v>359</v>
      </c>
      <c r="B152" s="19">
        <v>54.424397759999998</v>
      </c>
      <c r="C152" s="19">
        <f t="shared" si="115"/>
        <v>35.575602240000002</v>
      </c>
      <c r="D152" s="128" t="s">
        <v>217</v>
      </c>
      <c r="E152" s="8">
        <v>45.696044999999998</v>
      </c>
      <c r="F152" s="8">
        <v>-93.080016999999998</v>
      </c>
      <c r="G152" s="51">
        <v>43325</v>
      </c>
      <c r="H152" s="144"/>
      <c r="I152" s="19">
        <v>6.5830398953317607E-3</v>
      </c>
      <c r="J152" s="19">
        <v>8.5275303712966915E-3</v>
      </c>
      <c r="K152" s="19">
        <v>1.6548660707413121E-2</v>
      </c>
      <c r="L152" s="19">
        <v>1.0609352850820939E-2</v>
      </c>
      <c r="M152" s="6"/>
      <c r="N152"/>
      <c r="O152" s="11">
        <f t="shared" si="82"/>
        <v>1.2392976943353316E-2</v>
      </c>
      <c r="P152" s="11">
        <f t="shared" si="83"/>
        <v>1.5954315059083502E-2</v>
      </c>
      <c r="Q152" s="11">
        <f t="shared" si="84"/>
        <v>3.019097384064837E-2</v>
      </c>
      <c r="R152" s="11">
        <f t="shared" si="85"/>
        <v>1.9718670917404976E-2</v>
      </c>
      <c r="S152" s="56"/>
      <c r="T152" s="170">
        <f t="shared" si="86"/>
        <v>0.11876809409484035</v>
      </c>
      <c r="U152" s="170">
        <f t="shared" si="87"/>
        <v>0.14776528199617267</v>
      </c>
      <c r="V152" s="170">
        <f t="shared" si="88"/>
        <v>0.25002285378527267</v>
      </c>
      <c r="W152" s="170">
        <f t="shared" si="89"/>
        <v>0.17670867520476963</v>
      </c>
      <c r="Y152" s="11">
        <f t="shared" si="113"/>
        <v>-0.7294663642927004</v>
      </c>
      <c r="Z152" s="11">
        <f t="shared" si="114"/>
        <v>0.45852037790341377</v>
      </c>
      <c r="AA152" s="11"/>
      <c r="AB152" s="11">
        <f t="shared" si="90"/>
        <v>0.15192216562019289</v>
      </c>
      <c r="AC152" s="7">
        <f t="shared" si="91"/>
        <v>0.34130492702269466</v>
      </c>
      <c r="AD152" s="11">
        <f t="shared" si="92"/>
        <v>0.16396981698863114</v>
      </c>
      <c r="AE152" s="11">
        <f t="shared" si="93"/>
        <v>0.15931525719340772</v>
      </c>
      <c r="AF152" s="11">
        <f t="shared" si="94"/>
        <v>0.15192216562019289</v>
      </c>
      <c r="AG152" s="11">
        <f t="shared" si="95"/>
        <v>0.14348202957849626</v>
      </c>
      <c r="AH152" s="11"/>
      <c r="AI152" s="11">
        <f t="shared" si="96"/>
        <v>1.2347941813943306</v>
      </c>
      <c r="AJ152" s="11">
        <f t="shared" si="97"/>
        <v>0.92867845878528177</v>
      </c>
      <c r="AK152" s="11">
        <f t="shared" si="98"/>
        <v>0.45852037790341377</v>
      </c>
      <c r="AL152" s="11">
        <f t="shared" si="99"/>
        <v>0.67061106017269212</v>
      </c>
      <c r="AM152" s="11"/>
      <c r="AN152" s="11">
        <f t="shared" si="100"/>
        <v>0.16641947544212785</v>
      </c>
      <c r="AO152" s="11">
        <f t="shared" si="101"/>
        <v>0.16101953070816097</v>
      </c>
      <c r="AP152" s="11">
        <f t="shared" si="102"/>
        <v>0.15285875573772514</v>
      </c>
      <c r="AQ152" s="11">
        <f t="shared" si="103"/>
        <v>0.14393786069622022</v>
      </c>
      <c r="AR152" s="10"/>
      <c r="AS152" s="11">
        <f t="shared" si="104"/>
        <v>2.1606178672897922</v>
      </c>
      <c r="AT152" s="11">
        <f t="shared" si="105"/>
        <v>1.721067488498393</v>
      </c>
      <c r="AU152" s="11">
        <f t="shared" si="106"/>
        <v>1.1597651703230571</v>
      </c>
      <c r="AV152" s="11">
        <f t="shared" si="107"/>
        <v>1.3613104089503869</v>
      </c>
      <c r="AW152" s="143"/>
      <c r="AX152" s="8">
        <f t="shared" si="108"/>
        <v>1.1597651703230571</v>
      </c>
      <c r="AY152" s="24">
        <f t="shared" si="81"/>
        <v>0.34489740702299104</v>
      </c>
      <c r="AZ152" s="8">
        <f t="shared" si="109"/>
        <v>3.1584582447099281E-2</v>
      </c>
      <c r="BA152" s="16">
        <f t="shared" si="110"/>
        <v>0.52394742704388497</v>
      </c>
      <c r="BB152" s="8">
        <f t="shared" si="111"/>
        <v>2.3969198683004231</v>
      </c>
      <c r="BC152" s="8">
        <f t="shared" si="80"/>
        <v>0.27</v>
      </c>
      <c r="BD152" s="18">
        <f t="shared" si="112"/>
        <v>0.99783368513656379</v>
      </c>
      <c r="BE152" s="17">
        <v>0.60960000000000003</v>
      </c>
    </row>
    <row r="153" spans="1:57" s="3" customFormat="1">
      <c r="A153" s="3" t="s">
        <v>359</v>
      </c>
      <c r="B153" s="19">
        <v>54.424397759999998</v>
      </c>
      <c r="C153" s="19">
        <f t="shared" si="115"/>
        <v>35.575602240000002</v>
      </c>
      <c r="D153" s="128" t="s">
        <v>218</v>
      </c>
      <c r="E153" s="8">
        <v>45.697411000000002</v>
      </c>
      <c r="F153" s="8">
        <v>-93.054976999999994</v>
      </c>
      <c r="G153" s="51">
        <v>43325</v>
      </c>
      <c r="H153" s="144"/>
      <c r="I153" s="19">
        <v>7.0663885275983867E-3</v>
      </c>
      <c r="J153" s="19">
        <v>9.5107834914507968E-3</v>
      </c>
      <c r="K153" s="19">
        <v>2.0090088592957665E-2</v>
      </c>
      <c r="L153" s="19">
        <v>1.1452043083301552E-2</v>
      </c>
      <c r="M153" s="6"/>
      <c r="N153"/>
      <c r="O153" s="11">
        <f t="shared" si="82"/>
        <v>1.3282364116157174E-2</v>
      </c>
      <c r="P153" s="11">
        <f t="shared" si="83"/>
        <v>1.7738428260241825E-2</v>
      </c>
      <c r="Q153" s="11">
        <f t="shared" si="84"/>
        <v>3.6253675668746828E-2</v>
      </c>
      <c r="R153" s="11">
        <f t="shared" si="85"/>
        <v>2.1228382475230404E-2</v>
      </c>
      <c r="S153" s="56"/>
      <c r="T153" s="170">
        <f t="shared" si="86"/>
        <v>0.12617240000774249</v>
      </c>
      <c r="U153" s="170">
        <f t="shared" si="87"/>
        <v>0.16168396750518921</v>
      </c>
      <c r="V153" s="170">
        <f t="shared" si="88"/>
        <v>0.28867874972815877</v>
      </c>
      <c r="W153" s="170">
        <f t="shared" si="89"/>
        <v>0.1878855739088946</v>
      </c>
      <c r="Y153" s="11">
        <f t="shared" si="113"/>
        <v>-0.72127617180856363</v>
      </c>
      <c r="Z153" s="11">
        <f t="shared" si="114"/>
        <v>0.45339573796624244</v>
      </c>
      <c r="AA153" s="11"/>
      <c r="AB153" s="11">
        <f t="shared" si="90"/>
        <v>0.18306707168527622</v>
      </c>
      <c r="AC153" s="7">
        <f t="shared" si="91"/>
        <v>0.27412678899663434</v>
      </c>
      <c r="AD153" s="11">
        <f t="shared" si="92"/>
        <v>0.19463888193460346</v>
      </c>
      <c r="AE153" s="11">
        <f t="shared" si="93"/>
        <v>0.19018869029830821</v>
      </c>
      <c r="AF153" s="11">
        <f t="shared" si="94"/>
        <v>0.18306707168527622</v>
      </c>
      <c r="AG153" s="11">
        <f t="shared" si="95"/>
        <v>0.1748527924303333</v>
      </c>
      <c r="AH153" s="11"/>
      <c r="AI153" s="11">
        <f t="shared" si="96"/>
        <v>1.3649689331640076</v>
      </c>
      <c r="AJ153" s="11">
        <f t="shared" si="97"/>
        <v>0.99494681241213978</v>
      </c>
      <c r="AK153" s="11">
        <f t="shared" si="98"/>
        <v>0.4533957379662425</v>
      </c>
      <c r="AL153" s="11">
        <f t="shared" si="99"/>
        <v>0.75775196168380377</v>
      </c>
      <c r="AM153" s="11"/>
      <c r="AN153" s="11">
        <f t="shared" si="100"/>
        <v>0.19708854038810017</v>
      </c>
      <c r="AO153" s="11">
        <f t="shared" si="101"/>
        <v>0.19189296381306145</v>
      </c>
      <c r="AP153" s="11">
        <f t="shared" si="102"/>
        <v>0.18400366180280847</v>
      </c>
      <c r="AQ153" s="11">
        <f t="shared" si="103"/>
        <v>0.17530862354805726</v>
      </c>
      <c r="AR153" s="10"/>
      <c r="AS153" s="11">
        <f t="shared" si="104"/>
        <v>2.4445984826175122</v>
      </c>
      <c r="AT153" s="11">
        <f t="shared" si="105"/>
        <v>1.9265973426154344</v>
      </c>
      <c r="AU153" s="11">
        <f t="shared" si="106"/>
        <v>1.2860682739786835</v>
      </c>
      <c r="AV153" s="11">
        <f t="shared" si="107"/>
        <v>1.5923805128096111</v>
      </c>
      <c r="AW153" s="143"/>
      <c r="AX153" s="8">
        <f t="shared" si="108"/>
        <v>1.2860682739786835</v>
      </c>
      <c r="AY153" s="24">
        <f t="shared" si="81"/>
        <v>0.31102547826837224</v>
      </c>
      <c r="AZ153" s="8">
        <f t="shared" si="109"/>
        <v>3.8343710754161126E-2</v>
      </c>
      <c r="BA153" s="16">
        <f t="shared" si="110"/>
        <v>0.52394742704388497</v>
      </c>
      <c r="BB153" s="8">
        <f t="shared" si="111"/>
        <v>2.4403228975516886</v>
      </c>
      <c r="BC153" s="8">
        <f t="shared" si="80"/>
        <v>0.27</v>
      </c>
      <c r="BD153" s="18">
        <f t="shared" si="112"/>
        <v>0.90979589031013619</v>
      </c>
      <c r="BE153" s="17">
        <v>0.9</v>
      </c>
    </row>
    <row r="154" spans="1:57" s="3" customFormat="1">
      <c r="A154" s="3" t="s">
        <v>359</v>
      </c>
      <c r="B154" s="19">
        <v>54.424397759999998</v>
      </c>
      <c r="C154" s="19">
        <f t="shared" si="115"/>
        <v>35.575602240000002</v>
      </c>
      <c r="D154" s="128" t="s">
        <v>219</v>
      </c>
      <c r="E154" s="8">
        <v>45.831885999999997</v>
      </c>
      <c r="F154" s="8">
        <v>-92.959701999999993</v>
      </c>
      <c r="G154" s="51">
        <v>43325</v>
      </c>
      <c r="H154" s="144"/>
      <c r="I154" s="19">
        <v>5.5521391367778046E-3</v>
      </c>
      <c r="J154" s="19">
        <v>5.868214560926786E-3</v>
      </c>
      <c r="K154" s="19">
        <v>7.7351103210050922E-3</v>
      </c>
      <c r="L154" s="19">
        <v>5.8566172056050622E-3</v>
      </c>
      <c r="M154" s="6"/>
      <c r="N154"/>
      <c r="O154" s="11">
        <f t="shared" si="82"/>
        <v>1.0486841635020621E-2</v>
      </c>
      <c r="P154" s="11">
        <f t="shared" si="83"/>
        <v>1.1072605082487743E-2</v>
      </c>
      <c r="Q154" s="11">
        <f t="shared" si="84"/>
        <v>1.4508327589223121E-2</v>
      </c>
      <c r="R154" s="11">
        <f t="shared" si="85"/>
        <v>1.1051133398084504E-2</v>
      </c>
      <c r="S154" s="56"/>
      <c r="T154" s="170">
        <f t="shared" si="86"/>
        <v>0.10249835296140308</v>
      </c>
      <c r="U154" s="170">
        <f t="shared" si="87"/>
        <v>0.10755863289160689</v>
      </c>
      <c r="V154" s="170">
        <f t="shared" si="88"/>
        <v>0.13619694526958076</v>
      </c>
      <c r="W154" s="170">
        <f t="shared" si="89"/>
        <v>0.10737411529292867</v>
      </c>
      <c r="Y154" s="11">
        <f t="shared" si="113"/>
        <v>-0.50932618446547628</v>
      </c>
      <c r="Z154" s="11">
        <f t="shared" si="114"/>
        <v>0.32756297753688984</v>
      </c>
      <c r="AA154" s="11"/>
      <c r="AB154" s="11">
        <f t="shared" si="90"/>
        <v>5.0710688367556933E-2</v>
      </c>
      <c r="AC154" s="7">
        <f t="shared" si="91"/>
        <v>0.74775876000519359</v>
      </c>
      <c r="AD154" s="11">
        <f t="shared" si="92"/>
        <v>5.9939262747021958E-2</v>
      </c>
      <c r="AE154" s="11">
        <f t="shared" si="93"/>
        <v>5.6274421514027242E-2</v>
      </c>
      <c r="AF154" s="11">
        <f t="shared" si="94"/>
        <v>5.0710688367556933E-2</v>
      </c>
      <c r="AG154" s="11">
        <f t="shared" si="95"/>
        <v>4.4741842353771703E-2</v>
      </c>
      <c r="AH154" s="11"/>
      <c r="AI154" s="11">
        <f t="shared" si="96"/>
        <v>0.54629326146842561</v>
      </c>
      <c r="AJ154" s="11">
        <f t="shared" si="97"/>
        <v>0.48106399703675562</v>
      </c>
      <c r="AK154" s="11">
        <f t="shared" si="98"/>
        <v>0.32756297753688984</v>
      </c>
      <c r="AL154" s="11">
        <f t="shared" si="99"/>
        <v>0.37573872584775675</v>
      </c>
      <c r="AM154" s="11"/>
      <c r="AN154" s="11">
        <f t="shared" si="100"/>
        <v>6.2388921200518678E-2</v>
      </c>
      <c r="AO154" s="11">
        <f t="shared" si="101"/>
        <v>5.7978695028780496E-2</v>
      </c>
      <c r="AP154" s="11">
        <f t="shared" si="102"/>
        <v>5.1647278485089189E-2</v>
      </c>
      <c r="AQ154" s="11">
        <f t="shared" si="103"/>
        <v>4.519767347149567E-2</v>
      </c>
      <c r="AR154" s="10"/>
      <c r="AS154" s="11">
        <f t="shared" si="104"/>
        <v>0.90610353026493573</v>
      </c>
      <c r="AT154" s="11">
        <f t="shared" si="105"/>
        <v>0.78156777508692121</v>
      </c>
      <c r="AU154" s="11">
        <f t="shared" si="106"/>
        <v>0.58144162133481514</v>
      </c>
      <c r="AV154" s="11">
        <f t="shared" si="107"/>
        <v>0.60989257474804159</v>
      </c>
      <c r="AW154" s="143"/>
      <c r="AX154" s="8">
        <f t="shared" si="108"/>
        <v>0.58144162133481514</v>
      </c>
      <c r="AY154" s="24">
        <f t="shared" si="81"/>
        <v>0.68794524733492635</v>
      </c>
      <c r="AZ154" s="8">
        <f t="shared" si="109"/>
        <v>1.4763142105013548E-2</v>
      </c>
      <c r="BA154" s="16">
        <f t="shared" si="110"/>
        <v>0.52394742704388497</v>
      </c>
      <c r="BB154" s="8">
        <f t="shared" si="111"/>
        <v>2.2609022482158903</v>
      </c>
      <c r="BC154" s="8">
        <f t="shared" si="80"/>
        <v>0.27</v>
      </c>
      <c r="BD154" s="18">
        <f t="shared" si="112"/>
        <v>1.9266100273189848</v>
      </c>
      <c r="BE154" s="17">
        <v>0.9</v>
      </c>
    </row>
    <row r="155" spans="1:57" s="3" customFormat="1">
      <c r="A155" s="3" t="s">
        <v>359</v>
      </c>
      <c r="B155" s="19">
        <v>54.424397759999998</v>
      </c>
      <c r="C155" s="19">
        <f t="shared" si="115"/>
        <v>35.575602240000002</v>
      </c>
      <c r="D155" s="128" t="s">
        <v>220</v>
      </c>
      <c r="E155" s="8">
        <v>45.364429000000001</v>
      </c>
      <c r="F155" s="8">
        <v>-92.899124</v>
      </c>
      <c r="G155" s="51">
        <v>43325</v>
      </c>
      <c r="H155" s="144"/>
      <c r="I155" s="19">
        <v>7.1583786178396665E-3</v>
      </c>
      <c r="J155" s="19">
        <v>9.2585379267890369E-3</v>
      </c>
      <c r="K155" s="19">
        <v>1.9469361047592421E-2</v>
      </c>
      <c r="L155" s="19">
        <v>9.9901404608618485E-3</v>
      </c>
      <c r="M155" s="6"/>
      <c r="N155"/>
      <c r="O155" s="11">
        <f t="shared" si="82"/>
        <v>1.3451319675556492E-2</v>
      </c>
      <c r="P155" s="11">
        <f t="shared" si="83"/>
        <v>1.7281790266772876E-2</v>
      </c>
      <c r="Q155" s="11">
        <f t="shared" si="84"/>
        <v>3.5200568583783551E-2</v>
      </c>
      <c r="R155" s="11">
        <f t="shared" si="85"/>
        <v>1.8604194208173979E-2</v>
      </c>
      <c r="S155" s="56"/>
      <c r="T155" s="170">
        <f t="shared" si="86"/>
        <v>0.12756622350041191</v>
      </c>
      <c r="U155" s="170">
        <f t="shared" si="87"/>
        <v>0.15815726492434745</v>
      </c>
      <c r="V155" s="170">
        <f t="shared" si="88"/>
        <v>0.28213166510513166</v>
      </c>
      <c r="W155" s="170">
        <f t="shared" si="89"/>
        <v>0.16830557061976059</v>
      </c>
      <c r="Y155" s="11">
        <f t="shared" si="113"/>
        <v>-0.64381809532717127</v>
      </c>
      <c r="Z155" s="11">
        <f t="shared" si="114"/>
        <v>0.40558255555998496</v>
      </c>
      <c r="AA155" s="11"/>
      <c r="AB155" s="11">
        <f t="shared" si="90"/>
        <v>0.1584626704091088</v>
      </c>
      <c r="AC155" s="7">
        <f t="shared" si="91"/>
        <v>0.29843484736187764</v>
      </c>
      <c r="AD155" s="11">
        <f t="shared" si="92"/>
        <v>0.16939742179803091</v>
      </c>
      <c r="AE155" s="11">
        <f t="shared" si="93"/>
        <v>0.16518520814718576</v>
      </c>
      <c r="AF155" s="11">
        <f t="shared" si="94"/>
        <v>0.1584626704091088</v>
      </c>
      <c r="AG155" s="11">
        <f t="shared" si="95"/>
        <v>0.15073751304336594</v>
      </c>
      <c r="AH155" s="11"/>
      <c r="AI155" s="11">
        <f t="shared" si="96"/>
        <v>1.1752734626010459</v>
      </c>
      <c r="AJ155" s="11">
        <f t="shared" si="97"/>
        <v>0.88832275750879086</v>
      </c>
      <c r="AK155" s="11">
        <f t="shared" si="98"/>
        <v>0.40558255555998496</v>
      </c>
      <c r="AL155" s="11">
        <f t="shared" si="99"/>
        <v>0.74713309627901292</v>
      </c>
      <c r="AM155" s="11"/>
      <c r="AN155" s="11">
        <f t="shared" si="100"/>
        <v>0.17184708025152762</v>
      </c>
      <c r="AO155" s="11">
        <f t="shared" si="101"/>
        <v>0.16688948166193901</v>
      </c>
      <c r="AP155" s="11">
        <f t="shared" si="102"/>
        <v>0.15939926052664105</v>
      </c>
      <c r="AQ155" s="11">
        <f t="shared" si="103"/>
        <v>0.1511933441610899</v>
      </c>
      <c r="AR155" s="10"/>
      <c r="AS155" s="11">
        <f t="shared" si="104"/>
        <v>2.1136307459039427</v>
      </c>
      <c r="AT155" s="11">
        <f t="shared" si="105"/>
        <v>1.7009984417046558</v>
      </c>
      <c r="AU155" s="11">
        <f t="shared" si="106"/>
        <v>1.1264868192313007</v>
      </c>
      <c r="AV155" s="11">
        <f t="shared" si="107"/>
        <v>1.4777947965483724</v>
      </c>
      <c r="AW155" s="143"/>
      <c r="AX155" s="8">
        <f t="shared" si="108"/>
        <v>1.1264868192313007</v>
      </c>
      <c r="AY155" s="24">
        <f t="shared" si="81"/>
        <v>0.35508626747444288</v>
      </c>
      <c r="AZ155" s="8">
        <f t="shared" si="109"/>
        <v>3.7158997339558845E-2</v>
      </c>
      <c r="BA155" s="16">
        <f t="shared" si="110"/>
        <v>0.52394742704388486</v>
      </c>
      <c r="BB155" s="8">
        <f t="shared" si="111"/>
        <v>2.4295828205100669</v>
      </c>
      <c r="BC155" s="8">
        <f t="shared" si="80"/>
        <v>0.27</v>
      </c>
      <c r="BD155" s="18">
        <f t="shared" si="112"/>
        <v>1.0362331803635954</v>
      </c>
      <c r="BE155" s="17">
        <v>1.1000000000000001</v>
      </c>
    </row>
    <row r="156" spans="1:57" s="3" customFormat="1">
      <c r="A156" s="3" t="s">
        <v>359</v>
      </c>
      <c r="B156" s="19">
        <v>54.424397759999998</v>
      </c>
      <c r="C156" s="19">
        <f t="shared" si="115"/>
        <v>35.575602240000002</v>
      </c>
      <c r="D156" s="128" t="s">
        <v>221</v>
      </c>
      <c r="E156" s="8">
        <v>45.920284000000002</v>
      </c>
      <c r="F156" s="8">
        <v>-92.409881999999996</v>
      </c>
      <c r="G156" s="51">
        <v>43325</v>
      </c>
      <c r="H156" s="144"/>
      <c r="I156" s="19">
        <v>5.1050478332716684E-3</v>
      </c>
      <c r="J156" s="19">
        <v>6.5720623190297072E-3</v>
      </c>
      <c r="K156" s="19">
        <v>1.2811747700588336E-2</v>
      </c>
      <c r="L156" s="19">
        <v>7.8308095419960203E-3</v>
      </c>
      <c r="M156" s="6"/>
      <c r="N156"/>
      <c r="O156" s="11">
        <f t="shared" si="82"/>
        <v>9.6562410766833588E-3</v>
      </c>
      <c r="P156" s="11">
        <f t="shared" si="83"/>
        <v>1.2372745662673643E-2</v>
      </c>
      <c r="Q156" s="11">
        <f t="shared" si="84"/>
        <v>2.3647510768603899E-2</v>
      </c>
      <c r="R156" s="11">
        <f t="shared" si="85"/>
        <v>1.4683344867183855E-2</v>
      </c>
      <c r="S156" s="56"/>
      <c r="T156" s="170">
        <f t="shared" si="86"/>
        <v>9.5226134080402369E-2</v>
      </c>
      <c r="U156" s="170">
        <f t="shared" si="87"/>
        <v>0.11859832700229778</v>
      </c>
      <c r="V156" s="170">
        <f t="shared" si="88"/>
        <v>0.20533301531938564</v>
      </c>
      <c r="W156" s="170">
        <f t="shared" si="89"/>
        <v>0.13761150000526706</v>
      </c>
      <c r="Y156" s="11">
        <f t="shared" si="113"/>
        <v>-0.7014462289207799</v>
      </c>
      <c r="Z156" s="11">
        <f t="shared" si="114"/>
        <v>0.44103011059935593</v>
      </c>
      <c r="AA156" s="11"/>
      <c r="AB156" s="11">
        <f t="shared" si="90"/>
        <v>0.11302063246974332</v>
      </c>
      <c r="AC156" s="7">
        <f t="shared" si="91"/>
        <v>0.33809903259219221</v>
      </c>
      <c r="AD156" s="11">
        <f t="shared" si="92"/>
        <v>0.12189592602565888</v>
      </c>
      <c r="AE156" s="11">
        <f t="shared" si="93"/>
        <v>0.11846774521179812</v>
      </c>
      <c r="AF156" s="11">
        <f t="shared" si="94"/>
        <v>0.11302063246974332</v>
      </c>
      <c r="AG156" s="11">
        <f t="shared" si="95"/>
        <v>0.10679902098812788</v>
      </c>
      <c r="AH156" s="11"/>
      <c r="AI156" s="11">
        <f t="shared" si="96"/>
        <v>1.1814470498639207</v>
      </c>
      <c r="AJ156" s="11">
        <f t="shared" si="97"/>
        <v>0.89309707000370619</v>
      </c>
      <c r="AK156" s="11">
        <f t="shared" si="98"/>
        <v>0.44103011059935593</v>
      </c>
      <c r="AL156" s="11">
        <f t="shared" si="99"/>
        <v>0.67214841071554521</v>
      </c>
      <c r="AM156" s="11"/>
      <c r="AN156" s="11">
        <f t="shared" si="100"/>
        <v>0.1243455844791556</v>
      </c>
      <c r="AO156" s="11">
        <f t="shared" si="101"/>
        <v>0.12017201872655137</v>
      </c>
      <c r="AP156" s="11">
        <f t="shared" si="102"/>
        <v>0.11395722258727559</v>
      </c>
      <c r="AQ156" s="11">
        <f t="shared" si="103"/>
        <v>0.10725485210585184</v>
      </c>
      <c r="AR156" s="10"/>
      <c r="AS156" s="11">
        <f t="shared" si="104"/>
        <v>1.9185464842335636</v>
      </c>
      <c r="AT156" s="11">
        <f t="shared" si="105"/>
        <v>1.507321529362065</v>
      </c>
      <c r="AU156" s="11">
        <f t="shared" si="106"/>
        <v>0.97475205553353828</v>
      </c>
      <c r="AV156" s="11">
        <f t="shared" si="107"/>
        <v>1.2068184995172953</v>
      </c>
      <c r="AW156" s="143"/>
      <c r="AX156" s="8">
        <f t="shared" si="108"/>
        <v>0.97475205553353828</v>
      </c>
      <c r="AY156" s="24">
        <f t="shared" si="81"/>
        <v>0.41036076582681003</v>
      </c>
      <c r="AZ156" s="8">
        <f t="shared" si="109"/>
        <v>2.4452353498274255E-2</v>
      </c>
      <c r="BA156" s="16">
        <f t="shared" si="110"/>
        <v>0.52394742704388497</v>
      </c>
      <c r="BB156" s="8">
        <f t="shared" si="111"/>
        <v>2.3456840646628598</v>
      </c>
      <c r="BC156" s="8">
        <f t="shared" si="80"/>
        <v>0.27</v>
      </c>
      <c r="BD156" s="18">
        <f t="shared" si="112"/>
        <v>1.1723547328482515</v>
      </c>
      <c r="BE156" s="17">
        <v>1.2192000000000001</v>
      </c>
    </row>
    <row r="157" spans="1:57" s="3" customFormat="1">
      <c r="A157" s="3" t="s">
        <v>359</v>
      </c>
      <c r="B157" s="19">
        <v>54.424397759999998</v>
      </c>
      <c r="C157" s="19">
        <f t="shared" si="115"/>
        <v>35.575602240000002</v>
      </c>
      <c r="D157" s="128" t="s">
        <v>222</v>
      </c>
      <c r="E157" s="8">
        <v>45.323886999999999</v>
      </c>
      <c r="F157" s="8">
        <v>-92.202881000000005</v>
      </c>
      <c r="G157" s="51">
        <v>43325</v>
      </c>
      <c r="H157" s="144"/>
      <c r="I157" s="19">
        <v>2.844066788432755E-3</v>
      </c>
      <c r="J157" s="19">
        <v>4.7486537363212204E-3</v>
      </c>
      <c r="K157" s="19">
        <v>9.7927058122440156E-3</v>
      </c>
      <c r="L157" s="19">
        <v>5.7434169818195826E-3</v>
      </c>
      <c r="M157" s="6"/>
      <c r="N157"/>
      <c r="O157" s="11">
        <f t="shared" si="82"/>
        <v>5.4189740717662388E-3</v>
      </c>
      <c r="P157" s="11">
        <f t="shared" si="83"/>
        <v>8.9924240246494584E-3</v>
      </c>
      <c r="Q157" s="11">
        <f t="shared" si="84"/>
        <v>1.8247926226482511E-2</v>
      </c>
      <c r="R157" s="11">
        <f t="shared" si="85"/>
        <v>1.084146724571516E-2</v>
      </c>
      <c r="S157" s="56"/>
      <c r="T157" s="170">
        <f t="shared" si="86"/>
        <v>5.6144651751208696E-2</v>
      </c>
      <c r="U157" s="170">
        <f t="shared" si="87"/>
        <v>8.9329176554800271E-2</v>
      </c>
      <c r="V157" s="170">
        <f t="shared" si="88"/>
        <v>0.16559088018400403</v>
      </c>
      <c r="W157" s="170">
        <f t="shared" si="89"/>
        <v>0.10556848249824025</v>
      </c>
      <c r="Y157" s="11">
        <f t="shared" si="113"/>
        <v>-0.7635079622461387</v>
      </c>
      <c r="Z157" s="11">
        <f t="shared" si="114"/>
        <v>0.47989183095876714</v>
      </c>
      <c r="AA157" s="11"/>
      <c r="AB157" s="11">
        <f t="shared" si="90"/>
        <v>9.4299318496576981E-2</v>
      </c>
      <c r="AC157" s="7">
        <f t="shared" si="91"/>
        <v>0.16287602839225146</v>
      </c>
      <c r="AD157" s="11">
        <f t="shared" si="92"/>
        <v>9.7796835008694669E-2</v>
      </c>
      <c r="AE157" s="11">
        <f t="shared" si="93"/>
        <v>9.6462049020470744E-2</v>
      </c>
      <c r="AF157" s="11">
        <f t="shared" si="94"/>
        <v>9.4299318496576981E-2</v>
      </c>
      <c r="AG157" s="11">
        <f t="shared" si="95"/>
        <v>9.1761885865854723E-2</v>
      </c>
      <c r="AH157" s="11"/>
      <c r="AI157" s="11">
        <f t="shared" si="96"/>
        <v>1.6852573850979469</v>
      </c>
      <c r="AJ157" s="11">
        <f t="shared" si="97"/>
        <v>1.0007615565883727</v>
      </c>
      <c r="AK157" s="11">
        <f t="shared" si="98"/>
        <v>0.47989183095876714</v>
      </c>
      <c r="AL157" s="11">
        <f t="shared" si="99"/>
        <v>0.78131683425064868</v>
      </c>
      <c r="AM157" s="11"/>
      <c r="AN157" s="11">
        <f t="shared" si="100"/>
        <v>0.10024649346219139</v>
      </c>
      <c r="AO157" s="11">
        <f t="shared" si="101"/>
        <v>9.816632253522399E-2</v>
      </c>
      <c r="AP157" s="11">
        <f t="shared" si="102"/>
        <v>9.5235908614109244E-2</v>
      </c>
      <c r="AQ157" s="11">
        <f t="shared" si="103"/>
        <v>9.2217716983578682E-2</v>
      </c>
      <c r="AR157" s="10"/>
      <c r="AS157" s="11">
        <f t="shared" si="104"/>
        <v>2.4093122570911429</v>
      </c>
      <c r="AT157" s="11">
        <f t="shared" si="105"/>
        <v>1.5338199867830529</v>
      </c>
      <c r="AU157" s="11">
        <f t="shared" si="106"/>
        <v>0.93936647010442986</v>
      </c>
      <c r="AV157" s="11">
        <f t="shared" si="107"/>
        <v>1.2647925446271013</v>
      </c>
      <c r="AW157" s="143"/>
      <c r="AX157" s="8">
        <f t="shared" si="108"/>
        <v>0.93936647010442986</v>
      </c>
      <c r="AY157" s="24">
        <f t="shared" si="81"/>
        <v>0.42581890319710025</v>
      </c>
      <c r="AZ157" s="8">
        <f t="shared" si="109"/>
        <v>1.8690245064270153E-2</v>
      </c>
      <c r="BA157" s="16">
        <f t="shared" si="110"/>
        <v>0.52394742704388486</v>
      </c>
      <c r="BB157" s="8">
        <f t="shared" si="111"/>
        <v>2.3021362061798381</v>
      </c>
      <c r="BC157" s="8">
        <f t="shared" si="80"/>
        <v>0.27</v>
      </c>
      <c r="BD157" s="18">
        <f t="shared" si="112"/>
        <v>1.2035677990158229</v>
      </c>
      <c r="BE157" s="17">
        <v>1.3715999999999999</v>
      </c>
    </row>
    <row r="158" spans="1:57" s="3" customFormat="1">
      <c r="A158" s="3" t="s">
        <v>359</v>
      </c>
      <c r="B158" s="19">
        <v>54.424397759999998</v>
      </c>
      <c r="C158" s="19">
        <f t="shared" si="115"/>
        <v>35.575602240000002</v>
      </c>
      <c r="D158" s="128" t="s">
        <v>223</v>
      </c>
      <c r="E158" s="8">
        <v>46.657817999999999</v>
      </c>
      <c r="F158" s="8">
        <v>-92.999474000000006</v>
      </c>
      <c r="G158" s="51">
        <v>43325</v>
      </c>
      <c r="H158" s="144"/>
      <c r="I158" s="19">
        <v>1.1982720784373938E-2</v>
      </c>
      <c r="J158" s="19">
        <v>1.2379219932548447E-2</v>
      </c>
      <c r="K158" s="19">
        <v>1.277925576388101E-2</v>
      </c>
      <c r="L158" s="19">
        <v>8.7212712628491687E-3</v>
      </c>
      <c r="M158" s="6"/>
      <c r="N158"/>
      <c r="O158" s="11">
        <f t="shared" si="82"/>
        <v>2.2175004011330185E-2</v>
      </c>
      <c r="P158" s="11">
        <f t="shared" si="83"/>
        <v>2.2880217715944222E-2</v>
      </c>
      <c r="Q158" s="11">
        <f t="shared" si="84"/>
        <v>2.3589943273740453E-2</v>
      </c>
      <c r="R158" s="11">
        <f t="shared" si="85"/>
        <v>1.6306740201615957E-2</v>
      </c>
      <c r="S158" s="56"/>
      <c r="T158" s="170">
        <f t="shared" si="86"/>
        <v>0.19477846565386525</v>
      </c>
      <c r="U158" s="170">
        <f t="shared" si="87"/>
        <v>0.19985817348816692</v>
      </c>
      <c r="V158" s="170">
        <f t="shared" si="88"/>
        <v>0.20492410340109235</v>
      </c>
      <c r="W158" s="170">
        <f t="shared" si="89"/>
        <v>0.15054490619111272</v>
      </c>
      <c r="Y158" s="11">
        <f t="shared" si="113"/>
        <v>-0.25847184433419701</v>
      </c>
      <c r="Z158" s="11">
        <f t="shared" si="114"/>
        <v>0.20947863554102725</v>
      </c>
      <c r="AA158" s="11"/>
      <c r="AB158" s="11">
        <f t="shared" si="90"/>
        <v>5.3054760586920963E-2</v>
      </c>
      <c r="AC158" s="7">
        <f t="shared" si="91"/>
        <v>0.97011073246489898</v>
      </c>
      <c r="AD158" s="11">
        <f t="shared" si="92"/>
        <v>6.5906457572627808E-2</v>
      </c>
      <c r="AE158" s="11">
        <f t="shared" si="93"/>
        <v>6.0726730422091306E-2</v>
      </c>
      <c r="AF158" s="11">
        <f t="shared" si="94"/>
        <v>5.3054760586920963E-2</v>
      </c>
      <c r="AG158" s="11">
        <f t="shared" si="95"/>
        <v>4.5098979642698572E-2</v>
      </c>
      <c r="AH158" s="11"/>
      <c r="AI158" s="11">
        <f t="shared" si="96"/>
        <v>0.28258676565566293</v>
      </c>
      <c r="AJ158" s="11">
        <f t="shared" si="97"/>
        <v>0.24994553211981532</v>
      </c>
      <c r="AK158" s="11">
        <f t="shared" si="98"/>
        <v>0.20947863554102727</v>
      </c>
      <c r="AL158" s="11">
        <f t="shared" si="99"/>
        <v>0.25704467209814674</v>
      </c>
      <c r="AM158" s="11"/>
      <c r="AN158" s="11">
        <f t="shared" si="100"/>
        <v>6.8356116026124528E-2</v>
      </c>
      <c r="AO158" s="11">
        <f t="shared" si="101"/>
        <v>6.2431003936844559E-2</v>
      </c>
      <c r="AP158" s="11">
        <f t="shared" si="102"/>
        <v>5.3991350704453218E-2</v>
      </c>
      <c r="AQ158" s="11">
        <f t="shared" si="103"/>
        <v>4.5554810760422539E-2</v>
      </c>
      <c r="AR158" s="10"/>
      <c r="AS158" s="11">
        <f t="shared" si="104"/>
        <v>0.61419501601412119</v>
      </c>
      <c r="AT158" s="11">
        <f t="shared" si="105"/>
        <v>0.53391611009116868</v>
      </c>
      <c r="AU158" s="11">
        <f t="shared" si="106"/>
        <v>0.45047887025400812</v>
      </c>
      <c r="AV158" s="11">
        <f t="shared" si="107"/>
        <v>0.47432469359170015</v>
      </c>
      <c r="AW158" s="143"/>
      <c r="AX158" s="8">
        <f t="shared" si="108"/>
        <v>0.45047887025400812</v>
      </c>
      <c r="AY158" s="24">
        <f t="shared" si="81"/>
        <v>0.88794397787060475</v>
      </c>
      <c r="AZ158" s="8">
        <f t="shared" si="109"/>
        <v>2.4390339763631745E-2</v>
      </c>
      <c r="BA158" s="16">
        <f t="shared" si="110"/>
        <v>0.52394742704388497</v>
      </c>
      <c r="BB158" s="8">
        <f t="shared" si="111"/>
        <v>2.2999437762371566</v>
      </c>
      <c r="BC158" s="8">
        <f t="shared" si="80"/>
        <v>0.27</v>
      </c>
      <c r="BD158" s="18">
        <f t="shared" si="112"/>
        <v>2.5191585491684072</v>
      </c>
      <c r="BE158" s="17">
        <v>1.4</v>
      </c>
    </row>
    <row r="159" spans="1:57" s="3" customFormat="1">
      <c r="A159" s="3" t="s">
        <v>359</v>
      </c>
      <c r="B159" s="19">
        <v>54.424397759999998</v>
      </c>
      <c r="C159" s="19">
        <f t="shared" si="115"/>
        <v>35.575602240000002</v>
      </c>
      <c r="D159" s="128" t="s">
        <v>224</v>
      </c>
      <c r="E159" s="8">
        <v>45.627727999999998</v>
      </c>
      <c r="F159" s="8">
        <v>-93.080696000000003</v>
      </c>
      <c r="G159" s="51">
        <v>43325</v>
      </c>
      <c r="H159" s="144"/>
      <c r="I159" s="19">
        <v>4.5457965009801119E-3</v>
      </c>
      <c r="J159" s="19">
        <v>5.474992928896312E-3</v>
      </c>
      <c r="K159" s="19">
        <v>9.2699064967916075E-3</v>
      </c>
      <c r="L159" s="19">
        <v>5.7910766781246329E-3</v>
      </c>
      <c r="M159" s="6"/>
      <c r="N159"/>
      <c r="O159" s="11">
        <f t="shared" si="82"/>
        <v>8.6139029162085202E-3</v>
      </c>
      <c r="P159" s="11">
        <f t="shared" si="83"/>
        <v>1.0343690677416318E-2</v>
      </c>
      <c r="Q159" s="11">
        <f t="shared" si="84"/>
        <v>1.73023864220672E-2</v>
      </c>
      <c r="R159" s="11">
        <f t="shared" si="85"/>
        <v>1.0929759707702505E-2</v>
      </c>
      <c r="S159" s="56"/>
      <c r="T159" s="170">
        <f t="shared" si="86"/>
        <v>8.5931552527715893E-2</v>
      </c>
      <c r="U159" s="170">
        <f t="shared" si="87"/>
        <v>0.10125322581265617</v>
      </c>
      <c r="V159" s="170">
        <f t="shared" si="88"/>
        <v>0.15831685172628018</v>
      </c>
      <c r="W159" s="170">
        <f t="shared" si="89"/>
        <v>0.10632970792489688</v>
      </c>
      <c r="Y159" s="11">
        <f t="shared" si="113"/>
        <v>-0.59755338066067654</v>
      </c>
      <c r="Z159" s="11">
        <f t="shared" si="114"/>
        <v>0.37786733525046268</v>
      </c>
      <c r="AA159" s="11"/>
      <c r="AB159" s="11">
        <f t="shared" si="90"/>
        <v>7.0138572798284393E-2</v>
      </c>
      <c r="AC159" s="7">
        <f t="shared" si="91"/>
        <v>0.4667212332054631</v>
      </c>
      <c r="AD159" s="11">
        <f t="shared" si="92"/>
        <v>7.7853541756277136E-2</v>
      </c>
      <c r="AE159" s="11">
        <f t="shared" si="93"/>
        <v>7.4847304184765595E-2</v>
      </c>
      <c r="AF159" s="11">
        <f t="shared" si="94"/>
        <v>7.0138572798284393E-2</v>
      </c>
      <c r="AG159" s="11">
        <f t="shared" si="95"/>
        <v>6.4865171793837925E-2</v>
      </c>
      <c r="AH159" s="11"/>
      <c r="AI159" s="11">
        <f t="shared" si="96"/>
        <v>0.85419871262222458</v>
      </c>
      <c r="AJ159" s="11">
        <f t="shared" si="97"/>
        <v>0.67948929986381368</v>
      </c>
      <c r="AK159" s="11">
        <f t="shared" si="98"/>
        <v>0.37786733525046268</v>
      </c>
      <c r="AL159" s="11">
        <f t="shared" si="99"/>
        <v>0.54900404496404798</v>
      </c>
      <c r="AM159" s="11"/>
      <c r="AN159" s="11">
        <f t="shared" si="100"/>
        <v>8.0303200209773856E-2</v>
      </c>
      <c r="AO159" s="11">
        <f t="shared" si="101"/>
        <v>7.6551577699518841E-2</v>
      </c>
      <c r="AP159" s="11">
        <f t="shared" si="102"/>
        <v>7.1075162915816656E-2</v>
      </c>
      <c r="AQ159" s="11">
        <f t="shared" si="103"/>
        <v>6.5321002911561885E-2</v>
      </c>
      <c r="AR159" s="10"/>
      <c r="AS159" s="11">
        <f t="shared" si="104"/>
        <v>1.3454507120942283</v>
      </c>
      <c r="AT159" s="11">
        <f t="shared" si="105"/>
        <v>1.0828682398227616</v>
      </c>
      <c r="AU159" s="11">
        <f t="shared" si="106"/>
        <v>0.72104071602839914</v>
      </c>
      <c r="AV159" s="11">
        <f t="shared" si="107"/>
        <v>0.89044657538968131</v>
      </c>
      <c r="AW159" s="143"/>
      <c r="AX159" s="8">
        <f t="shared" si="108"/>
        <v>0.72104071602839914</v>
      </c>
      <c r="AY159" s="24">
        <f t="shared" si="81"/>
        <v>0.55475369297209765</v>
      </c>
      <c r="AZ159" s="8">
        <f t="shared" si="109"/>
        <v>1.7692436336776161E-2</v>
      </c>
      <c r="BA159" s="16">
        <f t="shared" si="110"/>
        <v>0.52394742704388497</v>
      </c>
      <c r="BB159" s="8">
        <f t="shared" si="111"/>
        <v>2.2894533098587524</v>
      </c>
      <c r="BC159" s="8">
        <f t="shared" si="80"/>
        <v>0.27</v>
      </c>
      <c r="BD159" s="18">
        <f t="shared" si="112"/>
        <v>1.5638209926789921</v>
      </c>
      <c r="BE159" s="17">
        <v>1.5</v>
      </c>
    </row>
    <row r="160" spans="1:57" s="3" customFormat="1">
      <c r="A160" s="3" t="s">
        <v>359</v>
      </c>
      <c r="B160" s="19">
        <v>54.424397759999998</v>
      </c>
      <c r="C160" s="19">
        <f t="shared" si="115"/>
        <v>35.575602240000002</v>
      </c>
      <c r="D160" s="128" t="s">
        <v>225</v>
      </c>
      <c r="E160" s="8">
        <v>46.277240999999997</v>
      </c>
      <c r="F160" s="8">
        <v>-94.100273000000001</v>
      </c>
      <c r="G160" s="51">
        <v>43325</v>
      </c>
      <c r="H160" s="144"/>
      <c r="I160" s="19">
        <v>8.2397056750782779E-3</v>
      </c>
      <c r="J160" s="19">
        <v>9.2537679156116485E-3</v>
      </c>
      <c r="K160" s="19">
        <v>1.2611880941639196E-2</v>
      </c>
      <c r="L160" s="19">
        <v>7.4171257492691911E-3</v>
      </c>
      <c r="M160" s="6"/>
      <c r="N160"/>
      <c r="O160" s="11">
        <f t="shared" si="82"/>
        <v>1.54299437377102E-2</v>
      </c>
      <c r="P160" s="11">
        <f t="shared" si="83"/>
        <v>1.7273148113700312E-2</v>
      </c>
      <c r="Q160" s="11">
        <f t="shared" si="84"/>
        <v>2.3293211323290326E-2</v>
      </c>
      <c r="R160" s="11">
        <f t="shared" si="85"/>
        <v>1.3926021086488292E-2</v>
      </c>
      <c r="S160" s="56"/>
      <c r="T160" s="170">
        <f t="shared" si="86"/>
        <v>0.14360098674312993</v>
      </c>
      <c r="U160" s="170">
        <f t="shared" si="87"/>
        <v>0.15809028755596877</v>
      </c>
      <c r="V160" s="170">
        <f t="shared" si="88"/>
        <v>0.2028116355660986</v>
      </c>
      <c r="W160" s="170">
        <f t="shared" si="89"/>
        <v>0.13146110028469715</v>
      </c>
      <c r="Y160" s="11">
        <f t="shared" si="113"/>
        <v>-0.38539930980010262</v>
      </c>
      <c r="Z160" s="11">
        <f t="shared" si="114"/>
        <v>0.26414725451239418</v>
      </c>
      <c r="AA160" s="11"/>
      <c r="AB160" s="11">
        <f t="shared" si="90"/>
        <v>6.6264762922781828E-2</v>
      </c>
      <c r="AC160" s="7">
        <f t="shared" si="91"/>
        <v>0.67781109556738484</v>
      </c>
      <c r="AD160" s="11">
        <f t="shared" si="92"/>
        <v>7.7108490063770629E-2</v>
      </c>
      <c r="AE160" s="11">
        <f t="shared" si="93"/>
        <v>7.2822394562682052E-2</v>
      </c>
      <c r="AF160" s="11">
        <f t="shared" si="94"/>
        <v>6.6264762922781828E-2</v>
      </c>
      <c r="AG160" s="11">
        <f t="shared" si="95"/>
        <v>5.9154039489700862E-2</v>
      </c>
      <c r="AH160" s="11"/>
      <c r="AI160" s="11">
        <f t="shared" si="96"/>
        <v>0.4744641484156854</v>
      </c>
      <c r="AJ160" s="11">
        <f t="shared" si="97"/>
        <v>0.39689171713519572</v>
      </c>
      <c r="AK160" s="11">
        <f t="shared" si="98"/>
        <v>0.26414725451239413</v>
      </c>
      <c r="AL160" s="11">
        <f t="shared" si="99"/>
        <v>0.39383126504663118</v>
      </c>
      <c r="AM160" s="11"/>
      <c r="AN160" s="11">
        <f t="shared" si="100"/>
        <v>7.9558148517267349E-2</v>
      </c>
      <c r="AO160" s="11">
        <f t="shared" si="101"/>
        <v>7.4526668077435299E-2</v>
      </c>
      <c r="AP160" s="11">
        <f t="shared" si="102"/>
        <v>6.7201353040314091E-2</v>
      </c>
      <c r="AQ160" s="11">
        <f t="shared" si="103"/>
        <v>5.9609870607424828E-2</v>
      </c>
      <c r="AR160" s="10"/>
      <c r="AS160" s="11">
        <f t="shared" si="104"/>
        <v>0.89397296825460004</v>
      </c>
      <c r="AT160" s="11">
        <f t="shared" si="105"/>
        <v>0.75651544611794375</v>
      </c>
      <c r="AU160" s="11">
        <f t="shared" si="106"/>
        <v>0.57164090233859288</v>
      </c>
      <c r="AV160" s="11">
        <f t="shared" si="107"/>
        <v>0.69134511157858003</v>
      </c>
      <c r="AW160" s="143"/>
      <c r="AX160" s="8">
        <f t="shared" si="108"/>
        <v>0.57164090233859288</v>
      </c>
      <c r="AY160" s="24">
        <f t="shared" si="81"/>
        <v>0.69973999124903952</v>
      </c>
      <c r="AZ160" s="8">
        <f t="shared" si="109"/>
        <v>2.4070890113528216E-2</v>
      </c>
      <c r="BA160" s="16">
        <f t="shared" si="110"/>
        <v>0.52394742704388497</v>
      </c>
      <c r="BB160" s="8">
        <f t="shared" si="111"/>
        <v>2.3195715518086564</v>
      </c>
      <c r="BC160" s="8">
        <f t="shared" si="80"/>
        <v>0.27</v>
      </c>
      <c r="BD160" s="18">
        <f t="shared" si="112"/>
        <v>1.9907018921799406</v>
      </c>
      <c r="BE160" s="17">
        <v>1.5</v>
      </c>
    </row>
    <row r="161" spans="1:57" s="3" customFormat="1">
      <c r="A161" s="3" t="s">
        <v>359</v>
      </c>
      <c r="B161" s="19">
        <v>54.424397759999998</v>
      </c>
      <c r="C161" s="19">
        <f t="shared" si="115"/>
        <v>35.575602240000002</v>
      </c>
      <c r="D161" s="128" t="s">
        <v>226</v>
      </c>
      <c r="E161" s="8">
        <v>46.292721</v>
      </c>
      <c r="F161" s="8">
        <v>-94.062415999999999</v>
      </c>
      <c r="G161" s="51">
        <v>43325</v>
      </c>
      <c r="H161" s="144"/>
      <c r="I161" s="19">
        <v>8.4937276336060352E-3</v>
      </c>
      <c r="J161" s="19">
        <v>9.8962850283194001E-3</v>
      </c>
      <c r="K161" s="19">
        <v>1.463691386408714E-2</v>
      </c>
      <c r="L161" s="19">
        <v>8.2174300325457989E-3</v>
      </c>
      <c r="M161" s="6"/>
      <c r="N161"/>
      <c r="O161" s="11">
        <f t="shared" si="82"/>
        <v>1.5892781548693332E-2</v>
      </c>
      <c r="P161" s="11">
        <f t="shared" si="83"/>
        <v>1.8434888983427274E-2</v>
      </c>
      <c r="Q161" s="11">
        <f t="shared" si="84"/>
        <v>2.6862501645016777E-2</v>
      </c>
      <c r="R161" s="11">
        <f t="shared" si="85"/>
        <v>1.5389320955023263E-2</v>
      </c>
      <c r="S161" s="56"/>
      <c r="T161" s="170">
        <f t="shared" si="86"/>
        <v>0.14727839097822759</v>
      </c>
      <c r="U161" s="170">
        <f t="shared" si="87"/>
        <v>0.16701724911417737</v>
      </c>
      <c r="V161" s="170">
        <f t="shared" si="88"/>
        <v>0.22771666628168796</v>
      </c>
      <c r="W161" s="170">
        <f t="shared" si="89"/>
        <v>0.14327693707190048</v>
      </c>
      <c r="Y161" s="11">
        <f t="shared" si="113"/>
        <v>-0.42385978085399278</v>
      </c>
      <c r="Z161" s="11">
        <f t="shared" si="114"/>
        <v>0.28282008761565619</v>
      </c>
      <c r="AA161" s="11"/>
      <c r="AB161" s="11">
        <f t="shared" si="90"/>
        <v>8.245618128833479E-2</v>
      </c>
      <c r="AC161" s="7">
        <f t="shared" si="91"/>
        <v>0.59083444122951301</v>
      </c>
      <c r="AD161" s="11">
        <f t="shared" si="92"/>
        <v>9.410155712502663E-2</v>
      </c>
      <c r="AE161" s="11">
        <f t="shared" si="93"/>
        <v>8.9525484307516015E-2</v>
      </c>
      <c r="AF161" s="11">
        <f t="shared" si="94"/>
        <v>8.245618128833479E-2</v>
      </c>
      <c r="AG161" s="11">
        <f t="shared" si="95"/>
        <v>7.4688015796537041E-2</v>
      </c>
      <c r="AH161" s="11"/>
      <c r="AI161" s="11">
        <f t="shared" si="96"/>
        <v>0.55901824669783107</v>
      </c>
      <c r="AJ161" s="11">
        <f t="shared" si="97"/>
        <v>0.45499979814354724</v>
      </c>
      <c r="AK161" s="11">
        <f t="shared" si="98"/>
        <v>0.28282008761565619</v>
      </c>
      <c r="AL161" s="11">
        <f t="shared" si="99"/>
        <v>0.44932190765830959</v>
      </c>
      <c r="AM161" s="11"/>
      <c r="AN161" s="11">
        <f t="shared" si="100"/>
        <v>9.655121557852335E-2</v>
      </c>
      <c r="AO161" s="11">
        <f t="shared" si="101"/>
        <v>9.1229757822269261E-2</v>
      </c>
      <c r="AP161" s="11">
        <f t="shared" si="102"/>
        <v>8.3392771405867053E-2</v>
      </c>
      <c r="AQ161" s="11">
        <f t="shared" si="103"/>
        <v>7.5143846914261E-2</v>
      </c>
      <c r="AR161" s="10"/>
      <c r="AS161" s="11">
        <f t="shared" si="104"/>
        <v>1.0664907972294215</v>
      </c>
      <c r="AT161" s="11">
        <f t="shared" si="105"/>
        <v>0.89334071133128679</v>
      </c>
      <c r="AU161" s="11">
        <f t="shared" si="106"/>
        <v>0.66133986059417849</v>
      </c>
      <c r="AV161" s="11">
        <f t="shared" si="107"/>
        <v>0.82006264643716231</v>
      </c>
      <c r="AW161" s="143"/>
      <c r="AX161" s="8">
        <f t="shared" si="108"/>
        <v>0.66133986059417849</v>
      </c>
      <c r="AY161" s="24">
        <f t="shared" si="81"/>
        <v>0.60483274006895849</v>
      </c>
      <c r="AZ161" s="8">
        <f t="shared" si="109"/>
        <v>2.7935844530564281E-2</v>
      </c>
      <c r="BA161" s="16">
        <f t="shared" si="110"/>
        <v>0.52394742704388486</v>
      </c>
      <c r="BB161" s="8">
        <f t="shared" si="111"/>
        <v>2.3504559045355045</v>
      </c>
      <c r="BC161" s="8">
        <f t="shared" si="80"/>
        <v>0.27</v>
      </c>
      <c r="BD161" s="18">
        <f t="shared" si="112"/>
        <v>1.7334761088317221</v>
      </c>
      <c r="BE161" s="17">
        <v>1.5</v>
      </c>
    </row>
    <row r="162" spans="1:57" s="3" customFormat="1">
      <c r="A162" s="3" t="s">
        <v>359</v>
      </c>
      <c r="B162" s="19">
        <v>54.424397759999998</v>
      </c>
      <c r="C162" s="19">
        <f t="shared" si="115"/>
        <v>35.575602240000002</v>
      </c>
      <c r="D162" s="128" t="s">
        <v>227</v>
      </c>
      <c r="E162" s="8">
        <v>46.642529000000003</v>
      </c>
      <c r="F162" s="8">
        <v>-93.810524000000001</v>
      </c>
      <c r="G162" s="51">
        <v>43325</v>
      </c>
      <c r="H162" s="144"/>
      <c r="I162" s="19">
        <v>1.2306868272482521E-2</v>
      </c>
      <c r="J162" s="19">
        <v>1.2235212730184207E-2</v>
      </c>
      <c r="K162" s="19">
        <v>1.2846695343213182E-2</v>
      </c>
      <c r="L162" s="19">
        <v>8.9741442792437408E-3</v>
      </c>
      <c r="M162" s="6"/>
      <c r="N162"/>
      <c r="O162" s="11">
        <f t="shared" si="82"/>
        <v>2.2751664089431231E-2</v>
      </c>
      <c r="P162" s="11">
        <f t="shared" si="83"/>
        <v>2.2624289682787013E-2</v>
      </c>
      <c r="Q162" s="11">
        <f t="shared" si="84"/>
        <v>2.3709416052069721E-2</v>
      </c>
      <c r="R162" s="11">
        <f t="shared" si="85"/>
        <v>1.6766077391312521E-2</v>
      </c>
      <c r="S162" s="56"/>
      <c r="T162" s="170">
        <f t="shared" si="86"/>
        <v>0.19893564503939754</v>
      </c>
      <c r="U162" s="170">
        <f t="shared" si="87"/>
        <v>0.19802006929812899</v>
      </c>
      <c r="V162" s="170">
        <f t="shared" si="88"/>
        <v>0.20577240834982136</v>
      </c>
      <c r="W162" s="170">
        <f t="shared" si="89"/>
        <v>0.15414511530473485</v>
      </c>
      <c r="Y162" s="11">
        <f t="shared" si="113"/>
        <v>-0.27682959796317841</v>
      </c>
      <c r="Z162" s="11">
        <f t="shared" si="114"/>
        <v>0.21671136110944061</v>
      </c>
      <c r="AA162" s="11"/>
      <c r="AB162" s="11">
        <f t="shared" si="90"/>
        <v>5.5210059987641509E-2</v>
      </c>
      <c r="AC162" s="7">
        <f t="shared" si="91"/>
        <v>0.98810519200669278</v>
      </c>
      <c r="AD162" s="11">
        <f t="shared" si="92"/>
        <v>6.8860345886059077E-2</v>
      </c>
      <c r="AE162" s="11">
        <f t="shared" si="93"/>
        <v>6.3352207581960682E-2</v>
      </c>
      <c r="AF162" s="11">
        <f t="shared" si="94"/>
        <v>5.5210059987641509E-2</v>
      </c>
      <c r="AG162" s="11">
        <f t="shared" si="95"/>
        <v>4.6789867073945626E-2</v>
      </c>
      <c r="AH162" s="11"/>
      <c r="AI162" s="11">
        <f t="shared" si="96"/>
        <v>0.28714764826178391</v>
      </c>
      <c r="AJ162" s="11">
        <f t="shared" si="97"/>
        <v>0.26347830493433322</v>
      </c>
      <c r="AK162" s="11">
        <f t="shared" si="98"/>
        <v>0.21671136110944061</v>
      </c>
      <c r="AL162" s="11">
        <f t="shared" si="99"/>
        <v>0.25925573131044549</v>
      </c>
      <c r="AM162" s="11"/>
      <c r="AN162" s="11">
        <f t="shared" si="100"/>
        <v>7.1310004339555796E-2</v>
      </c>
      <c r="AO162" s="11">
        <f t="shared" si="101"/>
        <v>6.5056481096713928E-2</v>
      </c>
      <c r="AP162" s="11">
        <f t="shared" si="102"/>
        <v>5.6146650105173765E-2</v>
      </c>
      <c r="AQ162" s="11">
        <f t="shared" si="103"/>
        <v>4.7245698191669593E-2</v>
      </c>
      <c r="AR162" s="10"/>
      <c r="AS162" s="11">
        <f t="shared" si="104"/>
        <v>0.63219706135819131</v>
      </c>
      <c r="AT162" s="11">
        <f t="shared" si="105"/>
        <v>0.56113029705326078</v>
      </c>
      <c r="AU162" s="11">
        <f t="shared" si="106"/>
        <v>0.46820888144203698</v>
      </c>
      <c r="AV162" s="11">
        <f t="shared" si="107"/>
        <v>0.48391711525586067</v>
      </c>
      <c r="AW162" s="143"/>
      <c r="AX162" s="8">
        <f t="shared" si="108"/>
        <v>0.46820888144203698</v>
      </c>
      <c r="AY162" s="24">
        <f t="shared" si="81"/>
        <v>0.85431954807871147</v>
      </c>
      <c r="AZ162" s="8">
        <f t="shared" si="109"/>
        <v>2.4519054164831626E-2</v>
      </c>
      <c r="BA162" s="16">
        <f t="shared" si="110"/>
        <v>0.52394742704388497</v>
      </c>
      <c r="BB162" s="8">
        <f t="shared" si="111"/>
        <v>2.3043985025301188</v>
      </c>
      <c r="BC162" s="8">
        <f t="shared" si="80"/>
        <v>0.27</v>
      </c>
      <c r="BD162" s="18">
        <f t="shared" si="112"/>
        <v>2.425640851426508</v>
      </c>
      <c r="BE162" s="17">
        <v>1.5</v>
      </c>
    </row>
    <row r="163" spans="1:57" s="3" customFormat="1">
      <c r="A163" s="3" t="s">
        <v>359</v>
      </c>
      <c r="B163" s="19">
        <v>54.424397759999998</v>
      </c>
      <c r="C163" s="19">
        <f t="shared" si="115"/>
        <v>35.575602240000002</v>
      </c>
      <c r="D163" s="128" t="s">
        <v>228</v>
      </c>
      <c r="E163" s="8">
        <v>45.792228999999999</v>
      </c>
      <c r="F163" s="8">
        <v>-92.396561000000005</v>
      </c>
      <c r="G163" s="51">
        <v>43325</v>
      </c>
      <c r="H163" s="144"/>
      <c r="I163" s="19">
        <v>4.2073821313525018E-3</v>
      </c>
      <c r="J163" s="19">
        <v>5.2225560047782496E-3</v>
      </c>
      <c r="K163" s="19">
        <v>9.5383069134438014E-3</v>
      </c>
      <c r="L163" s="19">
        <v>7.1168134635806839E-3</v>
      </c>
      <c r="M163" s="6"/>
      <c r="N163"/>
      <c r="O163" s="11">
        <f t="shared" si="82"/>
        <v>7.9813369666125629E-3</v>
      </c>
      <c r="P163" s="11">
        <f t="shared" si="83"/>
        <v>9.8747775402358001E-3</v>
      </c>
      <c r="Q163" s="11">
        <f t="shared" si="84"/>
        <v>1.7788209482536895E-2</v>
      </c>
      <c r="R163" s="11">
        <f t="shared" si="85"/>
        <v>1.3374990448109343E-2</v>
      </c>
      <c r="S163" s="56"/>
      <c r="T163" s="170">
        <f t="shared" si="86"/>
        <v>8.0194814817451388E-2</v>
      </c>
      <c r="U163" s="170">
        <f t="shared" si="87"/>
        <v>9.7150766583872117E-2</v>
      </c>
      <c r="V163" s="170">
        <f t="shared" si="88"/>
        <v>0.16206699170423722</v>
      </c>
      <c r="W163" s="170">
        <f t="shared" si="89"/>
        <v>0.12693703053579519</v>
      </c>
      <c r="Y163" s="11">
        <f t="shared" si="113"/>
        <v>-0.78311270248856746</v>
      </c>
      <c r="Z163" s="11">
        <f t="shared" si="114"/>
        <v>0.49222382209359444</v>
      </c>
      <c r="AA163" s="11"/>
      <c r="AB163" s="11">
        <f t="shared" si="90"/>
        <v>9.4265810673573924E-2</v>
      </c>
      <c r="AC163" s="7">
        <f t="shared" si="91"/>
        <v>0.39736282423547054</v>
      </c>
      <c r="AD163" s="11">
        <f t="shared" si="92"/>
        <v>0.10302450497889959</v>
      </c>
      <c r="AE163" s="11">
        <f t="shared" si="93"/>
        <v>9.9627640855852712E-2</v>
      </c>
      <c r="AF163" s="11">
        <f t="shared" si="94"/>
        <v>9.4265810673573924E-2</v>
      </c>
      <c r="AG163" s="11">
        <f t="shared" si="95"/>
        <v>8.8196915829479292E-2</v>
      </c>
      <c r="AH163" s="11"/>
      <c r="AI163" s="11">
        <f t="shared" si="96"/>
        <v>1.2097500648732451</v>
      </c>
      <c r="AJ163" s="11">
        <f t="shared" si="97"/>
        <v>0.94170580868353149</v>
      </c>
      <c r="AK163" s="11">
        <f t="shared" si="98"/>
        <v>0.49222382209359444</v>
      </c>
      <c r="AL163" s="11">
        <f t="shared" si="99"/>
        <v>0.60974666079854445</v>
      </c>
      <c r="AM163" s="11"/>
      <c r="AN163" s="11">
        <f t="shared" si="100"/>
        <v>0.10547416343239631</v>
      </c>
      <c r="AO163" s="11">
        <f t="shared" si="101"/>
        <v>0.10133191437060596</v>
      </c>
      <c r="AP163" s="11">
        <f t="shared" si="102"/>
        <v>9.5202400791106187E-2</v>
      </c>
      <c r="AQ163" s="11">
        <f t="shared" si="103"/>
        <v>8.8652746947203251E-2</v>
      </c>
      <c r="AR163" s="10"/>
      <c r="AS163" s="11">
        <f t="shared" si="104"/>
        <v>1.8714920255675731</v>
      </c>
      <c r="AT163" s="11">
        <f t="shared" si="105"/>
        <v>1.4813531258452683</v>
      </c>
      <c r="AU163" s="11">
        <f t="shared" si="106"/>
        <v>0.9531425935211697</v>
      </c>
      <c r="AV163" s="11">
        <f t="shared" si="107"/>
        <v>1.0577851605811939</v>
      </c>
      <c r="AW163" s="143"/>
      <c r="AX163" s="8">
        <f t="shared" si="108"/>
        <v>0.9531425935211697</v>
      </c>
      <c r="AY163" s="24">
        <f t="shared" si="81"/>
        <v>0.41966438465653966</v>
      </c>
      <c r="AZ163" s="8">
        <f t="shared" si="109"/>
        <v>1.8204702268048142E-2</v>
      </c>
      <c r="BA163" s="16">
        <f t="shared" si="110"/>
        <v>0.52394742704388497</v>
      </c>
      <c r="BB163" s="8">
        <f t="shared" si="111"/>
        <v>2.2984401482680608</v>
      </c>
      <c r="BC163" s="8">
        <f t="shared" si="80"/>
        <v>0.27</v>
      </c>
      <c r="BD163" s="18">
        <f t="shared" si="112"/>
        <v>1.185087782458601</v>
      </c>
      <c r="BE163" s="17">
        <v>1.524</v>
      </c>
    </row>
    <row r="164" spans="1:57" s="3" customFormat="1">
      <c r="A164" s="3" t="s">
        <v>359</v>
      </c>
      <c r="B164" s="19">
        <v>54.424397759999998</v>
      </c>
      <c r="C164" s="19">
        <f t="shared" si="115"/>
        <v>35.575602240000002</v>
      </c>
      <c r="D164" s="128" t="s">
        <v>229</v>
      </c>
      <c r="E164" s="8">
        <v>46.152572999999997</v>
      </c>
      <c r="F164" s="8">
        <v>-91.935753000000005</v>
      </c>
      <c r="G164" s="51">
        <v>43325</v>
      </c>
      <c r="H164" s="144"/>
      <c r="I164" s="19">
        <v>4.5333815637385727E-3</v>
      </c>
      <c r="J164" s="19">
        <v>5.6516331748413659E-3</v>
      </c>
      <c r="K164" s="19">
        <v>8.2628608180273649E-3</v>
      </c>
      <c r="L164" s="19">
        <v>6.453515686472339E-3</v>
      </c>
      <c r="M164" s="6"/>
      <c r="N164"/>
      <c r="O164" s="11">
        <f t="shared" si="82"/>
        <v>8.5907212201933487E-3</v>
      </c>
      <c r="P164" s="11">
        <f t="shared" si="83"/>
        <v>1.0671356099201949E-2</v>
      </c>
      <c r="Q164" s="11">
        <f t="shared" si="84"/>
        <v>1.5472164307017412E-2</v>
      </c>
      <c r="R164" s="11">
        <f t="shared" si="85"/>
        <v>1.2154177855411567E-2</v>
      </c>
      <c r="S164" s="56"/>
      <c r="T164" s="170">
        <f t="shared" si="86"/>
        <v>8.5722627056077472E-2</v>
      </c>
      <c r="U164" s="170">
        <f t="shared" si="87"/>
        <v>0.10409831074525211</v>
      </c>
      <c r="V164" s="170">
        <f t="shared" si="88"/>
        <v>0.14393756031616056</v>
      </c>
      <c r="W164" s="170">
        <f t="shared" si="89"/>
        <v>0.11676038466082295</v>
      </c>
      <c r="Y164" s="11">
        <f t="shared" si="113"/>
        <v>-0.64311556697235084</v>
      </c>
      <c r="Z164" s="11">
        <f t="shared" si="114"/>
        <v>0.40515610875632146</v>
      </c>
      <c r="AA164" s="11"/>
      <c r="AB164" s="11">
        <f t="shared" si="90"/>
        <v>6.7185989659605955E-2</v>
      </c>
      <c r="AC164" s="7">
        <f t="shared" si="91"/>
        <v>0.54390928008444028</v>
      </c>
      <c r="AD164" s="11">
        <f t="shared" si="92"/>
        <v>7.5874456689805858E-2</v>
      </c>
      <c r="AE164" s="11">
        <f t="shared" si="93"/>
        <v>7.2471117273644511E-2</v>
      </c>
      <c r="AF164" s="11">
        <f t="shared" si="94"/>
        <v>6.7185989659605955E-2</v>
      </c>
      <c r="AG164" s="11">
        <f t="shared" si="95"/>
        <v>6.1336552434175039E-2</v>
      </c>
      <c r="AH164" s="11"/>
      <c r="AI164" s="11">
        <f t="shared" si="96"/>
        <v>0.83536831161894565</v>
      </c>
      <c r="AJ164" s="11">
        <f t="shared" si="97"/>
        <v>0.63837594897271244</v>
      </c>
      <c r="AK164" s="11">
        <f t="shared" si="98"/>
        <v>0.40515610875632141</v>
      </c>
      <c r="AL164" s="11">
        <f t="shared" si="99"/>
        <v>0.46743149431900388</v>
      </c>
      <c r="AM164" s="11"/>
      <c r="AN164" s="11">
        <f t="shared" si="100"/>
        <v>7.8324115143302578E-2</v>
      </c>
      <c r="AO164" s="11">
        <f t="shared" si="101"/>
        <v>7.4175390788397758E-2</v>
      </c>
      <c r="AP164" s="11">
        <f t="shared" si="102"/>
        <v>6.8122579777138217E-2</v>
      </c>
      <c r="AQ164" s="11">
        <f t="shared" si="103"/>
        <v>6.1792383551899005E-2</v>
      </c>
      <c r="AR164" s="10"/>
      <c r="AS164" s="11">
        <f t="shared" si="104"/>
        <v>1.314836503611813</v>
      </c>
      <c r="AT164" s="11">
        <f t="shared" si="105"/>
        <v>1.0267781023254348</v>
      </c>
      <c r="AU164" s="11">
        <f t="shared" si="106"/>
        <v>0.73969509138328138</v>
      </c>
      <c r="AV164" s="11">
        <f t="shared" si="107"/>
        <v>0.78382895079205317</v>
      </c>
      <c r="AW164" s="143"/>
      <c r="AX164" s="8">
        <f t="shared" si="108"/>
        <v>0.73969509138328138</v>
      </c>
      <c r="AY164" s="24">
        <f t="shared" si="81"/>
        <v>0.54076335595518432</v>
      </c>
      <c r="AZ164" s="8">
        <f t="shared" si="109"/>
        <v>1.5770400600393218E-2</v>
      </c>
      <c r="BA164" s="16">
        <f t="shared" si="110"/>
        <v>0.52394742704388497</v>
      </c>
      <c r="BB164" s="8">
        <f t="shared" si="111"/>
        <v>2.275041421575319</v>
      </c>
      <c r="BC164" s="8">
        <f t="shared" si="80"/>
        <v>0.27</v>
      </c>
      <c r="BD164" s="18">
        <f t="shared" si="112"/>
        <v>1.5188835434598866</v>
      </c>
      <c r="BE164" s="17">
        <v>1.524</v>
      </c>
    </row>
    <row r="165" spans="1:57" s="3" customFormat="1">
      <c r="A165" s="3" t="s">
        <v>359</v>
      </c>
      <c r="B165" s="19">
        <v>54.424397759999998</v>
      </c>
      <c r="C165" s="19">
        <f t="shared" si="115"/>
        <v>35.575602240000002</v>
      </c>
      <c r="D165" s="128" t="s">
        <v>230</v>
      </c>
      <c r="E165" s="8">
        <v>46.598517999999999</v>
      </c>
      <c r="F165" s="8">
        <v>-92.46405</v>
      </c>
      <c r="G165" s="51">
        <v>43325</v>
      </c>
      <c r="H165" s="144"/>
      <c r="I165" s="19">
        <v>8.1960643824245429E-3</v>
      </c>
      <c r="J165" s="19">
        <v>7.8396259637153586E-3</v>
      </c>
      <c r="K165" s="19">
        <v>8.8693107859063262E-3</v>
      </c>
      <c r="L165" s="19">
        <v>5.7676352115872643E-3</v>
      </c>
      <c r="M165" s="6"/>
      <c r="N165"/>
      <c r="O165" s="11">
        <f t="shared" si="82"/>
        <v>1.5350352258160047E-2</v>
      </c>
      <c r="P165" s="11">
        <f t="shared" si="83"/>
        <v>1.4699463201895985E-2</v>
      </c>
      <c r="Q165" s="11">
        <f t="shared" si="84"/>
        <v>1.6575739670409595E-2</v>
      </c>
      <c r="R165" s="11">
        <f t="shared" si="85"/>
        <v>1.0886336351754632E-2</v>
      </c>
      <c r="S165" s="56"/>
      <c r="T165" s="170">
        <f t="shared" si="86"/>
        <v>0.14296588513119368</v>
      </c>
      <c r="U165" s="170">
        <f t="shared" si="87"/>
        <v>0.13774157140103543</v>
      </c>
      <c r="V165" s="170">
        <f t="shared" si="88"/>
        <v>0.15265635936829058</v>
      </c>
      <c r="W165" s="170">
        <f t="shared" si="89"/>
        <v>0.10595548365553031</v>
      </c>
      <c r="Y165" s="11">
        <f t="shared" si="113"/>
        <v>-0.2771752252873112</v>
      </c>
      <c r="Z165" s="11">
        <f t="shared" si="114"/>
        <v>0.21684973211043507</v>
      </c>
      <c r="AA165" s="11"/>
      <c r="AB165" s="11">
        <f t="shared" si="90"/>
        <v>3.8130783550710409E-2</v>
      </c>
      <c r="AC165" s="7">
        <f t="shared" si="91"/>
        <v>0.95710276665105476</v>
      </c>
      <c r="AD165" s="11">
        <f t="shared" si="92"/>
        <v>4.7229808841203973E-2</v>
      </c>
      <c r="AE165" s="11">
        <f t="shared" si="93"/>
        <v>4.3565707620392365E-2</v>
      </c>
      <c r="AF165" s="11">
        <f t="shared" si="94"/>
        <v>3.8130783550710409E-2</v>
      </c>
      <c r="AG165" s="11">
        <f t="shared" si="95"/>
        <v>3.2483601651790296E-2</v>
      </c>
      <c r="AH165" s="11"/>
      <c r="AI165" s="11">
        <f t="shared" si="96"/>
        <v>0.29781229445749613</v>
      </c>
      <c r="AJ165" s="11">
        <f t="shared" si="97"/>
        <v>0.28338883025115535</v>
      </c>
      <c r="AK165" s="11">
        <f t="shared" si="98"/>
        <v>0.2168497321104351</v>
      </c>
      <c r="AL165" s="11">
        <f t="shared" si="99"/>
        <v>0.27794049182790415</v>
      </c>
      <c r="AM165" s="11"/>
      <c r="AN165" s="11">
        <f t="shared" si="100"/>
        <v>4.9679467294700692E-2</v>
      </c>
      <c r="AO165" s="11">
        <f t="shared" si="101"/>
        <v>4.5269981135145618E-2</v>
      </c>
      <c r="AP165" s="11">
        <f t="shared" si="102"/>
        <v>3.9067373668242665E-2</v>
      </c>
      <c r="AQ165" s="11">
        <f t="shared" si="103"/>
        <v>3.2939432769514262E-2</v>
      </c>
      <c r="AR165" s="10"/>
      <c r="AS165" s="11">
        <f t="shared" si="104"/>
        <v>0.55530029879735565</v>
      </c>
      <c r="AT165" s="11">
        <f t="shared" si="105"/>
        <v>0.50273682506666117</v>
      </c>
      <c r="AU165" s="11">
        <f t="shared" si="106"/>
        <v>0.39926074998642891</v>
      </c>
      <c r="AV165" s="11">
        <f t="shared" si="107"/>
        <v>0.44657298443920701</v>
      </c>
      <c r="AW165" s="143"/>
      <c r="AX165" s="8">
        <f t="shared" si="108"/>
        <v>0.39926074998642891</v>
      </c>
      <c r="AY165" s="24">
        <f t="shared" si="81"/>
        <v>1.0018515469241498</v>
      </c>
      <c r="AZ165" s="8">
        <f t="shared" si="109"/>
        <v>1.6927863995720029E-2</v>
      </c>
      <c r="BA165" s="16">
        <f t="shared" si="110"/>
        <v>0.52394742704388497</v>
      </c>
      <c r="BB165" s="8">
        <f t="shared" si="111"/>
        <v>2.2548047605995505</v>
      </c>
      <c r="BC165" s="8">
        <f t="shared" si="80"/>
        <v>0.27</v>
      </c>
      <c r="BD165" s="18">
        <f t="shared" si="112"/>
        <v>2.8073499240000261</v>
      </c>
      <c r="BE165" s="17">
        <v>1.7</v>
      </c>
    </row>
    <row r="166" spans="1:57" s="3" customFormat="1">
      <c r="A166" s="3" t="s">
        <v>359</v>
      </c>
      <c r="B166" s="19">
        <v>54.424397759999998</v>
      </c>
      <c r="C166" s="19">
        <f t="shared" si="115"/>
        <v>35.575602240000002</v>
      </c>
      <c r="D166" s="128" t="s">
        <v>231</v>
      </c>
      <c r="E166" s="8">
        <v>46.644714</v>
      </c>
      <c r="F166" s="8">
        <v>-93.529480000000007</v>
      </c>
      <c r="G166" s="51">
        <v>43325</v>
      </c>
      <c r="H166" s="144"/>
      <c r="I166" s="19">
        <v>1.3550239648253179E-2</v>
      </c>
      <c r="J166" s="19">
        <v>1.334503020171748E-2</v>
      </c>
      <c r="K166" s="19">
        <v>1.4070386586964571E-2</v>
      </c>
      <c r="L166" s="19">
        <v>1.0372007931454512E-2</v>
      </c>
      <c r="M166" s="6"/>
      <c r="N166"/>
      <c r="O166" s="11">
        <f t="shared" si="82"/>
        <v>2.4952773729948342E-2</v>
      </c>
      <c r="P166" s="11">
        <f t="shared" si="83"/>
        <v>2.4590677931292333E-2</v>
      </c>
      <c r="Q166" s="11">
        <f t="shared" si="84"/>
        <v>2.5868501718530008E-2</v>
      </c>
      <c r="R166" s="11">
        <f t="shared" si="85"/>
        <v>1.9292006343611865E-2</v>
      </c>
      <c r="S166" s="56"/>
      <c r="T166" s="170">
        <f t="shared" si="86"/>
        <v>0.21452614773439538</v>
      </c>
      <c r="U166" s="170">
        <f t="shared" si="87"/>
        <v>0.21199072224935267</v>
      </c>
      <c r="V166" s="170">
        <f t="shared" si="88"/>
        <v>0.2208886021923735</v>
      </c>
      <c r="W166" s="170">
        <f t="shared" si="89"/>
        <v>0.17350733837727483</v>
      </c>
      <c r="Y166" s="11">
        <f t="shared" si="113"/>
        <v>-0.31166726549849971</v>
      </c>
      <c r="Z166" s="11">
        <f t="shared" si="114"/>
        <v>0.23106697000399795</v>
      </c>
      <c r="AA166" s="11"/>
      <c r="AB166" s="11">
        <f t="shared" si="90"/>
        <v>6.4574016145749119E-2</v>
      </c>
      <c r="AC166" s="7">
        <f t="shared" si="91"/>
        <v>0.99264493655605546</v>
      </c>
      <c r="AD166" s="11">
        <f t="shared" si="92"/>
        <v>8.0621266327851063E-2</v>
      </c>
      <c r="AE166" s="11">
        <f t="shared" si="93"/>
        <v>7.4143966733780625E-2</v>
      </c>
      <c r="AF166" s="11">
        <f t="shared" si="94"/>
        <v>6.4574016145749119E-2</v>
      </c>
      <c r="AG166" s="11">
        <f t="shared" si="95"/>
        <v>5.4684117493184345E-2</v>
      </c>
      <c r="AH166" s="11"/>
      <c r="AI166" s="11">
        <f t="shared" si="96"/>
        <v>0.30415891017656987</v>
      </c>
      <c r="AJ166" s="11">
        <f t="shared" si="97"/>
        <v>0.28194213587612449</v>
      </c>
      <c r="AK166" s="11">
        <f t="shared" si="98"/>
        <v>0.23106697000399798</v>
      </c>
      <c r="AL166" s="11">
        <f t="shared" si="99"/>
        <v>0.26265611192810967</v>
      </c>
      <c r="AM166" s="11"/>
      <c r="AN166" s="11">
        <f t="shared" si="100"/>
        <v>8.3070924781347782E-2</v>
      </c>
      <c r="AO166" s="11">
        <f t="shared" si="101"/>
        <v>7.5848240248533871E-2</v>
      </c>
      <c r="AP166" s="11">
        <f t="shared" si="102"/>
        <v>6.5510606263281382E-2</v>
      </c>
      <c r="AQ166" s="11">
        <f t="shared" si="103"/>
        <v>5.5139948610908311E-2</v>
      </c>
      <c r="AR166" s="10"/>
      <c r="AS166" s="11">
        <f t="shared" si="104"/>
        <v>0.70254231164978398</v>
      </c>
      <c r="AT166" s="11">
        <f t="shared" si="105"/>
        <v>0.62808730221298226</v>
      </c>
      <c r="AU166" s="11">
        <f t="shared" si="106"/>
        <v>0.52413229756321789</v>
      </c>
      <c r="AV166" s="11">
        <f t="shared" si="107"/>
        <v>0.52054766329972202</v>
      </c>
      <c r="AW166" s="143"/>
      <c r="AX166" s="8">
        <f t="shared" si="108"/>
        <v>0.52054766329972202</v>
      </c>
      <c r="AY166" s="24">
        <f t="shared" si="81"/>
        <v>0.76842146877468009</v>
      </c>
      <c r="AZ166" s="8">
        <f t="shared" si="109"/>
        <v>2.6854577121124139E-2</v>
      </c>
      <c r="BA166" s="16">
        <f t="shared" si="110"/>
        <v>0.52394742704388497</v>
      </c>
      <c r="BB166" s="8">
        <f t="shared" si="111"/>
        <v>2.3134049299199653</v>
      </c>
      <c r="BC166" s="8">
        <f t="shared" si="80"/>
        <v>0.27</v>
      </c>
      <c r="BD166" s="18">
        <f t="shared" si="112"/>
        <v>2.1884160743538708</v>
      </c>
      <c r="BE166" s="17">
        <v>1.7</v>
      </c>
    </row>
    <row r="167" spans="1:57" s="3" customFormat="1">
      <c r="A167" s="3" t="s">
        <v>359</v>
      </c>
      <c r="B167" s="19">
        <v>54.424397759999998</v>
      </c>
      <c r="C167" s="19">
        <f t="shared" si="115"/>
        <v>35.575602240000002</v>
      </c>
      <c r="D167" s="128" t="s">
        <v>232</v>
      </c>
      <c r="E167" s="8">
        <v>45.471888999999997</v>
      </c>
      <c r="F167" s="8">
        <v>-94.059928999999997</v>
      </c>
      <c r="G167" s="51">
        <v>43325</v>
      </c>
      <c r="H167" s="144"/>
      <c r="I167" s="19">
        <v>8.0698126764507556E-3</v>
      </c>
      <c r="J167" s="19">
        <v>8.7655814837476493E-3</v>
      </c>
      <c r="K167" s="19">
        <v>1.116796698199176E-2</v>
      </c>
      <c r="L167" s="19">
        <v>6.0342928334772396E-3</v>
      </c>
      <c r="M167" s="6"/>
      <c r="N167"/>
      <c r="O167" s="11">
        <f t="shared" si="82"/>
        <v>1.511997416507008E-2</v>
      </c>
      <c r="P167" s="11">
        <f t="shared" si="83"/>
        <v>1.6387281904864336E-2</v>
      </c>
      <c r="Q167" s="11">
        <f t="shared" si="84"/>
        <v>2.0720346044565022E-2</v>
      </c>
      <c r="R167" s="11">
        <f t="shared" si="85"/>
        <v>1.1379912126449688E-2</v>
      </c>
      <c r="S167" s="56"/>
      <c r="T167" s="170">
        <f t="shared" si="86"/>
        <v>0.14112302423406664</v>
      </c>
      <c r="U167" s="170">
        <f t="shared" si="87"/>
        <v>0.15117801920243445</v>
      </c>
      <c r="V167" s="170">
        <f t="shared" si="88"/>
        <v>0.18415013451674089</v>
      </c>
      <c r="W167" s="170">
        <f t="shared" si="89"/>
        <v>0.11019151744942746</v>
      </c>
      <c r="Y167" s="11">
        <f t="shared" si="113"/>
        <v>-0.28142699210582728</v>
      </c>
      <c r="Z167" s="11">
        <f t="shared" si="114"/>
        <v>0.21855856407045871</v>
      </c>
      <c r="AA167" s="11"/>
      <c r="AB167" s="11">
        <f t="shared" si="90"/>
        <v>4.8395512118607133E-2</v>
      </c>
      <c r="AC167" s="7">
        <f t="shared" si="91"/>
        <v>0.75551216090462714</v>
      </c>
      <c r="AD167" s="11">
        <f t="shared" si="92"/>
        <v>5.7302013532477034E-2</v>
      </c>
      <c r="AE167" s="11">
        <f t="shared" si="93"/>
        <v>5.3763237745473827E-2</v>
      </c>
      <c r="AF167" s="11">
        <f t="shared" si="94"/>
        <v>4.8395512118607133E-2</v>
      </c>
      <c r="AG167" s="11">
        <f t="shared" si="95"/>
        <v>4.2643763933479906E-2</v>
      </c>
      <c r="AH167" s="11"/>
      <c r="AI167" s="11">
        <f t="shared" si="96"/>
        <v>0.36364962847701543</v>
      </c>
      <c r="AJ167" s="11">
        <f t="shared" si="97"/>
        <v>0.31143444679462401</v>
      </c>
      <c r="AK167" s="11">
        <f t="shared" si="98"/>
        <v>0.21855856407045871</v>
      </c>
      <c r="AL167" s="11">
        <f t="shared" si="99"/>
        <v>0.34803391548407381</v>
      </c>
      <c r="AM167" s="11"/>
      <c r="AN167" s="11">
        <f t="shared" si="100"/>
        <v>5.9751671985973753E-2</v>
      </c>
      <c r="AO167" s="11">
        <f t="shared" si="101"/>
        <v>5.546751126022708E-2</v>
      </c>
      <c r="AP167" s="11">
        <f t="shared" si="102"/>
        <v>4.9332102236139388E-2</v>
      </c>
      <c r="AQ167" s="11">
        <f t="shared" si="103"/>
        <v>4.3099595051203872E-2</v>
      </c>
      <c r="AR167" s="10"/>
      <c r="AS167" s="11">
        <f t="shared" si="104"/>
        <v>0.67753312423269629</v>
      </c>
      <c r="AT167" s="11">
        <f t="shared" si="105"/>
        <v>0.57793093195672096</v>
      </c>
      <c r="AU167" s="11">
        <f t="shared" si="106"/>
        <v>0.44290189599814878</v>
      </c>
      <c r="AV167" s="11">
        <f t="shared" si="107"/>
        <v>0.56952291127996202</v>
      </c>
      <c r="AW167" s="143"/>
      <c r="AX167" s="8">
        <f t="shared" si="108"/>
        <v>0.44290189599814878</v>
      </c>
      <c r="AY167" s="24">
        <f t="shared" si="81"/>
        <v>0.90313453975747249</v>
      </c>
      <c r="AZ167" s="8">
        <f t="shared" si="109"/>
        <v>2.1315052628469822E-2</v>
      </c>
      <c r="BA167" s="16">
        <f t="shared" si="110"/>
        <v>0.52394742704388497</v>
      </c>
      <c r="BB167" s="8">
        <f t="shared" si="111"/>
        <v>2.2849932260495165</v>
      </c>
      <c r="BC167" s="8">
        <f t="shared" si="80"/>
        <v>0.27</v>
      </c>
      <c r="BD167" s="18">
        <f t="shared" si="112"/>
        <v>2.5507255344119333</v>
      </c>
      <c r="BE167" s="17">
        <v>1.8</v>
      </c>
    </row>
    <row r="168" spans="1:57" s="3" customFormat="1">
      <c r="A168" s="3" t="s">
        <v>359</v>
      </c>
      <c r="B168" s="19">
        <v>54.424397759999998</v>
      </c>
      <c r="C168" s="19">
        <f t="shared" si="115"/>
        <v>35.575602240000002</v>
      </c>
      <c r="D168" s="128" t="s">
        <v>233</v>
      </c>
      <c r="E168" s="8">
        <v>45.544379999999997</v>
      </c>
      <c r="F168" s="8">
        <v>-93.216614000000007</v>
      </c>
      <c r="G168" s="51">
        <v>43325</v>
      </c>
      <c r="H168" s="144"/>
      <c r="I168" s="19">
        <v>3.7300700465884794E-3</v>
      </c>
      <c r="J168" s="19">
        <v>4.7466741450803021E-3</v>
      </c>
      <c r="K168" s="19">
        <v>6.2960841712319899E-3</v>
      </c>
      <c r="L168" s="19">
        <v>3.4642395882634263E-3</v>
      </c>
      <c r="M168" s="6"/>
      <c r="N168"/>
      <c r="O168" s="11">
        <f t="shared" si="82"/>
        <v>7.086792027789876E-3</v>
      </c>
      <c r="P168" s="11">
        <f t="shared" si="83"/>
        <v>8.9887325985043981E-3</v>
      </c>
      <c r="Q168" s="11">
        <f t="shared" si="84"/>
        <v>1.186366027875441E-2</v>
      </c>
      <c r="R168" s="11">
        <f t="shared" si="85"/>
        <v>6.5873943411941761E-3</v>
      </c>
      <c r="S168" s="56"/>
      <c r="T168" s="170">
        <f t="shared" si="86"/>
        <v>7.1951551017459425E-2</v>
      </c>
      <c r="U168" s="170">
        <f t="shared" si="87"/>
        <v>8.9296166748648986E-2</v>
      </c>
      <c r="V168" s="170">
        <f t="shared" si="88"/>
        <v>0.1143063436267136</v>
      </c>
      <c r="W168" s="170">
        <f t="shared" si="89"/>
        <v>6.7280089740342108E-2</v>
      </c>
      <c r="Y168" s="11">
        <f t="shared" si="113"/>
        <v>-0.35015575532627546</v>
      </c>
      <c r="Z168" s="11">
        <f t="shared" si="114"/>
        <v>0.24788213571004214</v>
      </c>
      <c r="AA168" s="11"/>
      <c r="AB168" s="11">
        <f t="shared" si="90"/>
        <v>3.105472017300211E-2</v>
      </c>
      <c r="AC168" s="7">
        <f t="shared" si="91"/>
        <v>0.5980682379795943</v>
      </c>
      <c r="AD168" s="11">
        <f t="shared" si="92"/>
        <v>3.5497981408535127E-2</v>
      </c>
      <c r="AE168" s="11">
        <f t="shared" si="93"/>
        <v>3.375114078833831E-2</v>
      </c>
      <c r="AF168" s="11">
        <f t="shared" si="94"/>
        <v>3.105472017300211E-2</v>
      </c>
      <c r="AG168" s="11">
        <f t="shared" si="95"/>
        <v>2.8095010525202704E-2</v>
      </c>
      <c r="AH168" s="11"/>
      <c r="AI168" s="11">
        <f t="shared" si="96"/>
        <v>0.4894578062391044</v>
      </c>
      <c r="AJ168" s="11">
        <f t="shared" si="97"/>
        <v>0.36159874372019213</v>
      </c>
      <c r="AK168" s="11">
        <f t="shared" si="98"/>
        <v>0.24788213571004211</v>
      </c>
      <c r="AL168" s="11">
        <f t="shared" si="99"/>
        <v>0.39580711853689127</v>
      </c>
      <c r="AM168" s="11"/>
      <c r="AN168" s="11">
        <f t="shared" si="100"/>
        <v>3.7947639862031847E-2</v>
      </c>
      <c r="AO168" s="11">
        <f t="shared" si="101"/>
        <v>3.5455414303091563E-2</v>
      </c>
      <c r="AP168" s="11">
        <f t="shared" si="102"/>
        <v>3.1991310290534369E-2</v>
      </c>
      <c r="AQ168" s="11">
        <f t="shared" si="103"/>
        <v>2.8550841642926671E-2</v>
      </c>
      <c r="AR168" s="10"/>
      <c r="AS168" s="11">
        <f t="shared" si="104"/>
        <v>0.73499493615207634</v>
      </c>
      <c r="AT168" s="11">
        <f t="shared" si="105"/>
        <v>0.55135548717708871</v>
      </c>
      <c r="AU168" s="11">
        <f t="shared" si="106"/>
        <v>0.40720291383836971</v>
      </c>
      <c r="AV168" s="11">
        <f t="shared" si="107"/>
        <v>0.56223710300148211</v>
      </c>
      <c r="AW168" s="143"/>
      <c r="AX168" s="8">
        <f t="shared" si="108"/>
        <v>0.40720291383836971</v>
      </c>
      <c r="AY168" s="24">
        <f t="shared" si="81"/>
        <v>0.98231124190523655</v>
      </c>
      <c r="AZ168" s="8">
        <f t="shared" si="109"/>
        <v>1.2016633437355616E-2</v>
      </c>
      <c r="BA168" s="16">
        <f t="shared" si="110"/>
        <v>0.52394742704388497</v>
      </c>
      <c r="BB168" s="8">
        <f t="shared" si="111"/>
        <v>2.2263410415027152</v>
      </c>
      <c r="BC168" s="8">
        <f t="shared" si="80"/>
        <v>0.27</v>
      </c>
      <c r="BD168" s="18">
        <f t="shared" si="112"/>
        <v>2.7304831284985114</v>
      </c>
      <c r="BE168" s="17">
        <v>1.8</v>
      </c>
    </row>
    <row r="169" spans="1:57" s="3" customFormat="1">
      <c r="A169" s="3" t="s">
        <v>359</v>
      </c>
      <c r="B169" s="19">
        <v>54.424397759999998</v>
      </c>
      <c r="C169" s="19">
        <f t="shared" si="115"/>
        <v>35.575602240000002</v>
      </c>
      <c r="D169" s="128" t="s">
        <v>234</v>
      </c>
      <c r="E169" s="8">
        <v>45.356594000000001</v>
      </c>
      <c r="F169" s="8">
        <v>-92.895690999999999</v>
      </c>
      <c r="G169" s="51">
        <v>43325</v>
      </c>
      <c r="H169" s="144"/>
      <c r="I169" s="19">
        <v>5.6751056737144364E-3</v>
      </c>
      <c r="J169" s="19">
        <v>7.1609260305368584E-3</v>
      </c>
      <c r="K169" s="19">
        <v>1.2514201071006044E-2</v>
      </c>
      <c r="L169" s="19">
        <v>6.1009832709213391E-3</v>
      </c>
      <c r="M169" s="6"/>
      <c r="N169"/>
      <c r="O169" s="11">
        <f t="shared" si="82"/>
        <v>1.0714869321271915E-2</v>
      </c>
      <c r="P169" s="11">
        <f t="shared" si="83"/>
        <v>1.345599702240593E-2</v>
      </c>
      <c r="Q169" s="11">
        <f t="shared" si="84"/>
        <v>2.3119894530544936E-2</v>
      </c>
      <c r="R169" s="11">
        <f t="shared" si="85"/>
        <v>1.150322235908603E-2</v>
      </c>
      <c r="S169" s="56"/>
      <c r="T169" s="170">
        <f t="shared" si="86"/>
        <v>0.10447481506583178</v>
      </c>
      <c r="U169" s="170">
        <f t="shared" si="87"/>
        <v>0.12760475304433277</v>
      </c>
      <c r="V169" s="170">
        <f t="shared" si="88"/>
        <v>0.20157408467901683</v>
      </c>
      <c r="W169" s="170">
        <f t="shared" si="89"/>
        <v>0.11124383733053783</v>
      </c>
      <c r="Y169" s="11">
        <f t="shared" si="113"/>
        <v>-0.47578057451278594</v>
      </c>
      <c r="Z169" s="11">
        <f t="shared" si="114"/>
        <v>0.30949068587067513</v>
      </c>
      <c r="AA169" s="11"/>
      <c r="AB169" s="11">
        <f t="shared" si="90"/>
        <v>7.7198776638420702E-2</v>
      </c>
      <c r="AC169" s="7">
        <f t="shared" si="91"/>
        <v>0.41851303715542221</v>
      </c>
      <c r="AD169" s="11">
        <f t="shared" si="92"/>
        <v>8.4771635340445128E-2</v>
      </c>
      <c r="AE169" s="11">
        <f t="shared" si="93"/>
        <v>8.1830434553403844E-2</v>
      </c>
      <c r="AF169" s="11">
        <f t="shared" si="94"/>
        <v>7.7198776638420702E-2</v>
      </c>
      <c r="AG169" s="11">
        <f t="shared" si="95"/>
        <v>7.197328454707233E-2</v>
      </c>
      <c r="AH169" s="11"/>
      <c r="AI169" s="11">
        <f t="shared" si="96"/>
        <v>0.74763343879382937</v>
      </c>
      <c r="AJ169" s="11">
        <f t="shared" si="97"/>
        <v>0.57110162855117907</v>
      </c>
      <c r="AK169" s="11">
        <f t="shared" si="98"/>
        <v>0.30949068587067513</v>
      </c>
      <c r="AL169" s="11">
        <f t="shared" si="99"/>
        <v>0.5786551817025114</v>
      </c>
      <c r="AM169" s="11"/>
      <c r="AN169" s="11">
        <f t="shared" si="100"/>
        <v>8.7221293793941848E-2</v>
      </c>
      <c r="AO169" s="11">
        <f t="shared" si="101"/>
        <v>8.353470806815709E-2</v>
      </c>
      <c r="AP169" s="11">
        <f t="shared" si="102"/>
        <v>7.8135366755952965E-2</v>
      </c>
      <c r="AQ169" s="11">
        <f t="shared" si="103"/>
        <v>7.242911566479629E-2</v>
      </c>
      <c r="AR169" s="10"/>
      <c r="AS169" s="11">
        <f t="shared" si="104"/>
        <v>1.2493585620471463</v>
      </c>
      <c r="AT169" s="11">
        <f t="shared" si="105"/>
        <v>0.99130273709597128</v>
      </c>
      <c r="AU169" s="11">
        <f t="shared" si="106"/>
        <v>0.67131161197420985</v>
      </c>
      <c r="AV169" s="11">
        <f t="shared" si="107"/>
        <v>0.9539137191918321</v>
      </c>
      <c r="AW169" s="143"/>
      <c r="AX169" s="8">
        <f t="shared" si="108"/>
        <v>0.67131161197420985</v>
      </c>
      <c r="AY169" s="24">
        <f t="shared" si="81"/>
        <v>0.59584847463560187</v>
      </c>
      <c r="AZ169" s="8">
        <f t="shared" si="109"/>
        <v>2.3884459442068937E-2</v>
      </c>
      <c r="BA169" s="16">
        <f t="shared" si="110"/>
        <v>0.52394742704388497</v>
      </c>
      <c r="BB169" s="8">
        <f t="shared" si="111"/>
        <v>2.3287055268145385</v>
      </c>
      <c r="BC169" s="8">
        <f t="shared" si="80"/>
        <v>0.27</v>
      </c>
      <c r="BD169" s="18">
        <f t="shared" si="112"/>
        <v>1.6972548273835855</v>
      </c>
      <c r="BE169" s="17">
        <v>2</v>
      </c>
    </row>
    <row r="170" spans="1:57" s="3" customFormat="1">
      <c r="A170" s="3" t="s">
        <v>359</v>
      </c>
      <c r="B170" s="19">
        <v>54.424397759999998</v>
      </c>
      <c r="C170" s="19">
        <f t="shared" si="115"/>
        <v>35.575602240000002</v>
      </c>
      <c r="D170" s="128" t="s">
        <v>235</v>
      </c>
      <c r="E170" s="8">
        <v>46.703147999999999</v>
      </c>
      <c r="F170" s="8">
        <v>-93.261627000000004</v>
      </c>
      <c r="G170" s="51">
        <v>43325</v>
      </c>
      <c r="H170" s="144"/>
      <c r="I170" s="19">
        <v>1.4321505494096087E-2</v>
      </c>
      <c r="J170" s="19">
        <v>1.4304177927024419E-2</v>
      </c>
      <c r="K170" s="19">
        <v>1.4163976922671738E-2</v>
      </c>
      <c r="L170" s="19">
        <v>1.0108917499446025E-2</v>
      </c>
      <c r="M170" s="6"/>
      <c r="N170"/>
      <c r="O170" s="11">
        <f t="shared" si="82"/>
        <v>2.6309536173906096E-2</v>
      </c>
      <c r="P170" s="11">
        <f t="shared" si="83"/>
        <v>2.6279126380484533E-2</v>
      </c>
      <c r="Q170" s="11">
        <f t="shared" si="84"/>
        <v>2.6032953211892189E-2</v>
      </c>
      <c r="R170" s="11">
        <f t="shared" si="85"/>
        <v>1.8818311183742168E-2</v>
      </c>
      <c r="S170" s="56"/>
      <c r="T170" s="170">
        <f t="shared" si="86"/>
        <v>0.22392807922564517</v>
      </c>
      <c r="U170" s="170">
        <f t="shared" si="87"/>
        <v>0.22371901382357817</v>
      </c>
      <c r="V170" s="170">
        <f t="shared" si="88"/>
        <v>0.22202381476551247</v>
      </c>
      <c r="W170" s="170">
        <f t="shared" si="89"/>
        <v>0.16993038316613052</v>
      </c>
      <c r="Y170" s="11">
        <f t="shared" si="113"/>
        <v>-0.24950730594169393</v>
      </c>
      <c r="Z170" s="11">
        <f t="shared" si="114"/>
        <v>0.20602994620435516</v>
      </c>
      <c r="AA170" s="11"/>
      <c r="AB170" s="11">
        <f t="shared" si="90"/>
        <v>5.7861552396864656E-2</v>
      </c>
      <c r="AC170" s="7">
        <f t="shared" si="91"/>
        <v>1.0335185458567755</v>
      </c>
      <c r="AD170" s="11">
        <f t="shared" si="92"/>
        <v>7.2903935508494569E-2</v>
      </c>
      <c r="AE170" s="11">
        <f t="shared" si="93"/>
        <v>6.6815839671229324E-2</v>
      </c>
      <c r="AF170" s="11">
        <f t="shared" si="94"/>
        <v>5.7861552396864656E-2</v>
      </c>
      <c r="AG170" s="11">
        <f t="shared" si="95"/>
        <v>4.866544408839462E-2</v>
      </c>
      <c r="AH170" s="11"/>
      <c r="AI170" s="11">
        <f t="shared" si="96"/>
        <v>0.26115442335574701</v>
      </c>
      <c r="AJ170" s="11">
        <f t="shared" si="97"/>
        <v>0.23775744460808412</v>
      </c>
      <c r="AK170" s="11">
        <f t="shared" si="98"/>
        <v>0.20602994620435516</v>
      </c>
      <c r="AL170" s="11">
        <f t="shared" si="99"/>
        <v>0.23994577855374805</v>
      </c>
      <c r="AM170" s="11"/>
      <c r="AN170" s="11">
        <f t="shared" si="100"/>
        <v>7.5353593961991289E-2</v>
      </c>
      <c r="AO170" s="11">
        <f t="shared" si="101"/>
        <v>6.852011318598257E-2</v>
      </c>
      <c r="AP170" s="11">
        <f t="shared" si="102"/>
        <v>5.8798142514396912E-2</v>
      </c>
      <c r="AQ170" s="11">
        <f t="shared" si="103"/>
        <v>4.9121275206118586E-2</v>
      </c>
      <c r="AR170" s="10"/>
      <c r="AS170" s="11">
        <f t="shared" si="104"/>
        <v>0.61598965151032314</v>
      </c>
      <c r="AT170" s="11">
        <f t="shared" si="105"/>
        <v>0.54391161041186686</v>
      </c>
      <c r="AU170" s="11">
        <f t="shared" si="106"/>
        <v>0.46548374047491037</v>
      </c>
      <c r="AV170" s="11">
        <f t="shared" si="107"/>
        <v>0.46856013339299718</v>
      </c>
      <c r="AW170" s="143"/>
      <c r="AX170" s="8">
        <f t="shared" si="108"/>
        <v>0.46548374047491037</v>
      </c>
      <c r="AY170" s="24">
        <f t="shared" si="81"/>
        <v>0.85932110022124397</v>
      </c>
      <c r="AZ170" s="8">
        <f t="shared" si="109"/>
        <v>2.7033202553517623E-2</v>
      </c>
      <c r="BA170" s="16">
        <f t="shared" si="110"/>
        <v>0.52394742704388486</v>
      </c>
      <c r="BB170" s="8">
        <f t="shared" si="111"/>
        <v>2.3136350344452081</v>
      </c>
      <c r="BC170" s="8">
        <f t="shared" si="80"/>
        <v>0.27</v>
      </c>
      <c r="BD170" s="18">
        <f t="shared" si="112"/>
        <v>2.4476922842796824</v>
      </c>
      <c r="BE170" s="17">
        <v>2.1</v>
      </c>
    </row>
    <row r="171" spans="1:57" s="3" customFormat="1">
      <c r="A171" s="3" t="s">
        <v>359</v>
      </c>
      <c r="B171" s="19">
        <v>54.424397759999998</v>
      </c>
      <c r="C171" s="19">
        <f t="shared" si="115"/>
        <v>35.575602240000002</v>
      </c>
      <c r="D171" s="128" t="s">
        <v>236</v>
      </c>
      <c r="E171" s="8">
        <v>46.717213000000001</v>
      </c>
      <c r="F171" s="8">
        <v>-93.249915999999999</v>
      </c>
      <c r="G171" s="51">
        <v>43325</v>
      </c>
      <c r="H171" s="144"/>
      <c r="I171" s="19">
        <v>1.4291495266198485E-2</v>
      </c>
      <c r="J171" s="19">
        <v>1.4185227898745151E-2</v>
      </c>
      <c r="K171" s="19">
        <v>1.4186058261273763E-2</v>
      </c>
      <c r="L171" s="19">
        <v>1.0147296188009277E-2</v>
      </c>
      <c r="M171" s="6"/>
      <c r="N171"/>
      <c r="O171" s="11">
        <f t="shared" si="82"/>
        <v>2.6256866287993043E-2</v>
      </c>
      <c r="P171" s="11">
        <f t="shared" si="83"/>
        <v>2.6070280792722632E-2</v>
      </c>
      <c r="Q171" s="11">
        <f t="shared" si="84"/>
        <v>2.607173923331103E-2</v>
      </c>
      <c r="R171" s="11">
        <f t="shared" si="85"/>
        <v>1.8887461268586619E-2</v>
      </c>
      <c r="S171" s="56"/>
      <c r="T171" s="170">
        <f t="shared" si="86"/>
        <v>0.22356592945593401</v>
      </c>
      <c r="U171" s="170">
        <f t="shared" si="87"/>
        <v>0.22228117868993569</v>
      </c>
      <c r="V171" s="170">
        <f t="shared" si="88"/>
        <v>0.22229123194003908</v>
      </c>
      <c r="W171" s="170">
        <f t="shared" si="89"/>
        <v>0.17045405680029835</v>
      </c>
      <c r="Y171" s="11">
        <f t="shared" si="113"/>
        <v>-0.25665838555966525</v>
      </c>
      <c r="Z171" s="11">
        <f t="shared" si="114"/>
        <v>0.20877658831562174</v>
      </c>
      <c r="AA171" s="11"/>
      <c r="AB171" s="11">
        <f t="shared" si="90"/>
        <v>5.8737682467420525E-2</v>
      </c>
      <c r="AC171" s="7">
        <f t="shared" si="91"/>
        <v>1.0304486825847079</v>
      </c>
      <c r="AD171" s="11">
        <f t="shared" si="92"/>
        <v>7.3957052881627044E-2</v>
      </c>
      <c r="AE171" s="11">
        <f t="shared" si="93"/>
        <v>6.7798571583706141E-2</v>
      </c>
      <c r="AF171" s="11">
        <f t="shared" si="94"/>
        <v>5.8737682467420525E-2</v>
      </c>
      <c r="AG171" s="11">
        <f t="shared" si="95"/>
        <v>4.9427733049889996E-2</v>
      </c>
      <c r="AH171" s="11"/>
      <c r="AI171" s="11">
        <f t="shared" si="96"/>
        <v>0.26535695328526693</v>
      </c>
      <c r="AJ171" s="11">
        <f t="shared" si="97"/>
        <v>0.24317700259755382</v>
      </c>
      <c r="AK171" s="11">
        <f t="shared" si="98"/>
        <v>0.20877658831562174</v>
      </c>
      <c r="AL171" s="11">
        <f t="shared" si="99"/>
        <v>0.24276751791286047</v>
      </c>
      <c r="AM171" s="11"/>
      <c r="AN171" s="11">
        <f t="shared" si="100"/>
        <v>7.6406711335123764E-2</v>
      </c>
      <c r="AO171" s="11">
        <f t="shared" si="101"/>
        <v>6.9502845098459387E-2</v>
      </c>
      <c r="AP171" s="11">
        <f t="shared" si="102"/>
        <v>5.9674272584952781E-2</v>
      </c>
      <c r="AQ171" s="11">
        <f t="shared" si="103"/>
        <v>4.9883564167613963E-2</v>
      </c>
      <c r="AR171" s="10"/>
      <c r="AS171" s="11">
        <f t="shared" si="104"/>
        <v>0.6257306624248441</v>
      </c>
      <c r="AT171" s="11">
        <f t="shared" si="105"/>
        <v>0.55465017415294082</v>
      </c>
      <c r="AU171" s="11">
        <f t="shared" si="106"/>
        <v>0.47248929308152593</v>
      </c>
      <c r="AV171" s="11">
        <f t="shared" si="107"/>
        <v>0.47507991360491286</v>
      </c>
      <c r="AW171" s="143"/>
      <c r="AX171" s="8">
        <f t="shared" si="108"/>
        <v>0.47248929308152593</v>
      </c>
      <c r="AY171" s="24">
        <f t="shared" si="81"/>
        <v>0.84658003018701589</v>
      </c>
      <c r="AZ171" s="8">
        <f t="shared" si="109"/>
        <v>2.7075346741011024E-2</v>
      </c>
      <c r="BA171" s="16">
        <f t="shared" si="110"/>
        <v>0.52394742704388497</v>
      </c>
      <c r="BB171" s="8">
        <f t="shared" si="111"/>
        <v>2.3154763099918396</v>
      </c>
      <c r="BC171" s="8">
        <f t="shared" si="80"/>
        <v>0.27</v>
      </c>
      <c r="BD171" s="18">
        <f t="shared" si="112"/>
        <v>2.4121471331868758</v>
      </c>
      <c r="BE171" s="17">
        <v>2.1</v>
      </c>
    </row>
    <row r="172" spans="1:57" s="3" customFormat="1">
      <c r="A172" s="3" t="s">
        <v>359</v>
      </c>
      <c r="B172" s="19">
        <v>54.424397759999998</v>
      </c>
      <c r="C172" s="19">
        <f t="shared" si="115"/>
        <v>35.575602240000002</v>
      </c>
      <c r="D172" s="128" t="s">
        <v>237</v>
      </c>
      <c r="E172" s="8">
        <v>45.317287</v>
      </c>
      <c r="F172" s="8">
        <v>-92.355698000000004</v>
      </c>
      <c r="G172" s="51">
        <v>43325</v>
      </c>
      <c r="H172" s="144"/>
      <c r="I172" s="19">
        <v>2.7425057055952395E-3</v>
      </c>
      <c r="J172" s="19">
        <v>3.6861785910832314E-3</v>
      </c>
      <c r="K172" s="19">
        <v>6.4254412051277651E-3</v>
      </c>
      <c r="L172" s="19">
        <v>3.6330982744692507E-3</v>
      </c>
      <c r="M172" s="6"/>
      <c r="N172"/>
      <c r="O172" s="11">
        <f t="shared" si="82"/>
        <v>5.2271831161744805E-3</v>
      </c>
      <c r="P172" s="11">
        <f t="shared" si="83"/>
        <v>7.0043952366975609E-3</v>
      </c>
      <c r="Q172" s="11">
        <f t="shared" si="84"/>
        <v>1.210239183260136E-2</v>
      </c>
      <c r="R172" s="11">
        <f t="shared" si="85"/>
        <v>6.9047171107195007E-3</v>
      </c>
      <c r="S172" s="56"/>
      <c r="T172" s="170">
        <f t="shared" si="86"/>
        <v>5.4288084874394404E-2</v>
      </c>
      <c r="U172" s="170">
        <f t="shared" si="87"/>
        <v>7.1184298284059422E-2</v>
      </c>
      <c r="V172" s="170">
        <f t="shared" si="88"/>
        <v>0.1163238710636551</v>
      </c>
      <c r="W172" s="170">
        <f t="shared" si="89"/>
        <v>7.0254289979395312E-2</v>
      </c>
      <c r="Y172" s="11">
        <f t="shared" si="113"/>
        <v>-0.57654500390094465</v>
      </c>
      <c r="Z172" s="11">
        <f t="shared" si="114"/>
        <v>0.36555878876025488</v>
      </c>
      <c r="AA172" s="11"/>
      <c r="AB172" s="11">
        <f t="shared" si="90"/>
        <v>4.7184222494117412E-2</v>
      </c>
      <c r="AC172" s="7">
        <f t="shared" si="91"/>
        <v>0.37298534974254371</v>
      </c>
      <c r="AD172" s="11">
        <f t="shared" si="92"/>
        <v>5.1288019953114675E-2</v>
      </c>
      <c r="AE172" s="11">
        <f t="shared" si="93"/>
        <v>4.969909886838153E-2</v>
      </c>
      <c r="AF172" s="11">
        <f t="shared" si="94"/>
        <v>4.7184222494117412E-2</v>
      </c>
      <c r="AG172" s="11">
        <f t="shared" si="95"/>
        <v>4.4327068000524578E-2</v>
      </c>
      <c r="AH172" s="11"/>
      <c r="AI172" s="11">
        <f t="shared" si="96"/>
        <v>0.93612369782251004</v>
      </c>
      <c r="AJ172" s="11">
        <f t="shared" si="97"/>
        <v>0.6707133531061118</v>
      </c>
      <c r="AK172" s="11">
        <f t="shared" si="98"/>
        <v>0.36555878876025488</v>
      </c>
      <c r="AL172" s="11">
        <f t="shared" si="99"/>
        <v>0.59265716513096378</v>
      </c>
      <c r="AM172" s="11"/>
      <c r="AN172" s="11">
        <f t="shared" si="100"/>
        <v>5.3737678406611394E-2</v>
      </c>
      <c r="AO172" s="11">
        <f t="shared" si="101"/>
        <v>5.1403372383134784E-2</v>
      </c>
      <c r="AP172" s="11">
        <f t="shared" si="102"/>
        <v>4.8120812611649667E-2</v>
      </c>
      <c r="AQ172" s="11">
        <f t="shared" si="103"/>
        <v>4.4782899118248544E-2</v>
      </c>
      <c r="AR172" s="10"/>
      <c r="AS172" s="11">
        <f t="shared" si="104"/>
        <v>1.3287918277070161</v>
      </c>
      <c r="AT172" s="11">
        <f t="shared" si="105"/>
        <v>0.96596562165183375</v>
      </c>
      <c r="AU172" s="11">
        <f t="shared" si="106"/>
        <v>0.61011433434779883</v>
      </c>
      <c r="AV172" s="11">
        <f t="shared" si="107"/>
        <v>0.85192208731034791</v>
      </c>
      <c r="AW172" s="143"/>
      <c r="AX172" s="8">
        <f t="shared" si="108"/>
        <v>0.61011433434779883</v>
      </c>
      <c r="AY172" s="24">
        <f t="shared" si="81"/>
        <v>0.65561482083123446</v>
      </c>
      <c r="AZ172" s="8">
        <f t="shared" si="109"/>
        <v>1.2263522776283394E-2</v>
      </c>
      <c r="BA172" s="16">
        <f t="shared" si="110"/>
        <v>0.52394742704388497</v>
      </c>
      <c r="BB172" s="8">
        <f t="shared" si="111"/>
        <v>2.2421997783316363</v>
      </c>
      <c r="BC172" s="8">
        <f t="shared" si="80"/>
        <v>0.27</v>
      </c>
      <c r="BD172" s="18">
        <f t="shared" si="112"/>
        <v>1.8273560847018082</v>
      </c>
      <c r="BE172" s="17">
        <v>2.1335999999999999</v>
      </c>
    </row>
    <row r="173" spans="1:57" s="3" customFormat="1">
      <c r="A173" s="3" t="s">
        <v>359</v>
      </c>
      <c r="B173" s="19">
        <v>54.424397759999998</v>
      </c>
      <c r="C173" s="19">
        <f t="shared" si="115"/>
        <v>35.575602240000002</v>
      </c>
      <c r="D173" s="128" t="s">
        <v>238</v>
      </c>
      <c r="E173" s="8">
        <v>46.012115000000001</v>
      </c>
      <c r="F173" s="8">
        <v>-93.184714999999997</v>
      </c>
      <c r="G173" s="51">
        <v>43325</v>
      </c>
      <c r="H173" s="144"/>
      <c r="I173" s="19">
        <v>5.8708218793977369E-3</v>
      </c>
      <c r="J173" s="19">
        <v>5.9671788935345936E-3</v>
      </c>
      <c r="K173" s="19">
        <v>7.9680101102989048E-3</v>
      </c>
      <c r="L173" s="19">
        <v>4.7289100057204521E-3</v>
      </c>
      <c r="M173" s="6"/>
      <c r="N173"/>
      <c r="O173" s="11">
        <f t="shared" si="82"/>
        <v>1.1077432128565884E-2</v>
      </c>
      <c r="P173" s="11">
        <f t="shared" si="83"/>
        <v>1.1255765595798266E-2</v>
      </c>
      <c r="Q173" s="11">
        <f t="shared" si="84"/>
        <v>1.4934074713800233E-2</v>
      </c>
      <c r="R173" s="11">
        <f t="shared" si="85"/>
        <v>8.9556049631929289E-3</v>
      </c>
      <c r="S173" s="56"/>
      <c r="T173" s="170">
        <f t="shared" si="86"/>
        <v>0.10760010419728977</v>
      </c>
      <c r="U173" s="170">
        <f t="shared" si="87"/>
        <v>0.10912966590271928</v>
      </c>
      <c r="V173" s="170">
        <f t="shared" si="88"/>
        <v>0.13963098548060882</v>
      </c>
      <c r="W173" s="170">
        <f t="shared" si="89"/>
        <v>8.8999820699677046E-2</v>
      </c>
      <c r="Y173" s="11">
        <f t="shared" si="113"/>
        <v>-0.3548693084385442</v>
      </c>
      <c r="Z173" s="11">
        <f t="shared" si="114"/>
        <v>0.25000978440653865</v>
      </c>
      <c r="AA173" s="11"/>
      <c r="AB173" s="11">
        <f t="shared" si="90"/>
        <v>3.9637991239259214E-2</v>
      </c>
      <c r="AC173" s="7">
        <f t="shared" si="91"/>
        <v>0.76892375466802787</v>
      </c>
      <c r="AD173" s="11">
        <f t="shared" si="92"/>
        <v>4.7073747888285847E-2</v>
      </c>
      <c r="AE173" s="11">
        <f t="shared" si="93"/>
        <v>4.411668424995701E-2</v>
      </c>
      <c r="AF173" s="11">
        <f t="shared" si="94"/>
        <v>3.9637991239259214E-2</v>
      </c>
      <c r="AG173" s="11">
        <f t="shared" si="95"/>
        <v>3.4848704044238565E-2</v>
      </c>
      <c r="AH173" s="11"/>
      <c r="AI173" s="11">
        <f t="shared" si="96"/>
        <v>0.41073085373754886</v>
      </c>
      <c r="AJ173" s="11">
        <f t="shared" si="97"/>
        <v>0.37405531864170827</v>
      </c>
      <c r="AK173" s="11">
        <f t="shared" si="98"/>
        <v>0.25000978440653865</v>
      </c>
      <c r="AL173" s="11">
        <f t="shared" si="99"/>
        <v>0.36137643435476191</v>
      </c>
      <c r="AM173" s="11"/>
      <c r="AN173" s="11">
        <f t="shared" si="100"/>
        <v>4.9523406341782567E-2</v>
      </c>
      <c r="AO173" s="11">
        <f t="shared" si="101"/>
        <v>4.5820957764710263E-2</v>
      </c>
      <c r="AP173" s="11">
        <f t="shared" si="102"/>
        <v>4.057458135679147E-2</v>
      </c>
      <c r="AQ173" s="11">
        <f t="shared" si="103"/>
        <v>3.5304535161962532E-2</v>
      </c>
      <c r="AR173" s="10"/>
      <c r="AS173" s="11">
        <f t="shared" si="104"/>
        <v>0.69071277535464204</v>
      </c>
      <c r="AT173" s="11">
        <f t="shared" si="105"/>
        <v>0.60921545544329159</v>
      </c>
      <c r="AU173" s="11">
        <f t="shared" si="106"/>
        <v>0.44497576182064158</v>
      </c>
      <c r="AV173" s="11">
        <f t="shared" si="107"/>
        <v>0.55186205435676405</v>
      </c>
      <c r="AW173" s="143"/>
      <c r="AX173" s="8">
        <f t="shared" si="108"/>
        <v>0.44497576182064158</v>
      </c>
      <c r="AY173" s="24">
        <f t="shared" si="81"/>
        <v>0.89892536699837111</v>
      </c>
      <c r="AZ173" s="8">
        <f t="shared" si="109"/>
        <v>1.5207651949460796E-2</v>
      </c>
      <c r="BA173" s="16">
        <f t="shared" si="110"/>
        <v>0.52394742704388497</v>
      </c>
      <c r="BB173" s="8">
        <f t="shared" si="111"/>
        <v>2.2520515277941056</v>
      </c>
      <c r="BC173" s="8">
        <f t="shared" si="80"/>
        <v>0.27</v>
      </c>
      <c r="BD173" s="18">
        <f t="shared" si="112"/>
        <v>2.5147385044929966</v>
      </c>
      <c r="BE173" s="17">
        <v>2.2000000000000002</v>
      </c>
    </row>
    <row r="174" spans="1:57" s="3" customFormat="1">
      <c r="A174" s="3" t="s">
        <v>359</v>
      </c>
      <c r="B174" s="19">
        <v>54.424397759999998</v>
      </c>
      <c r="C174" s="19">
        <f t="shared" si="115"/>
        <v>35.575602240000002</v>
      </c>
      <c r="D174" s="128" t="s">
        <v>239</v>
      </c>
      <c r="E174" s="8">
        <v>46.091011000000002</v>
      </c>
      <c r="F174" s="8">
        <v>-91.87912</v>
      </c>
      <c r="G174" s="51">
        <v>43325</v>
      </c>
      <c r="H174" s="144"/>
      <c r="I174" s="19">
        <v>3.4058021000643512E-3</v>
      </c>
      <c r="J174" s="19">
        <v>4.2849134927787818E-3</v>
      </c>
      <c r="K174" s="19">
        <v>5.8455239087156358E-3</v>
      </c>
      <c r="L174" s="19">
        <v>3.4359053044862226E-3</v>
      </c>
      <c r="M174" s="6"/>
      <c r="N174"/>
      <c r="O174" s="11">
        <f t="shared" si="82"/>
        <v>6.4774966883898817E-3</v>
      </c>
      <c r="P174" s="11">
        <f t="shared" si="83"/>
        <v>8.1263808965802188E-3</v>
      </c>
      <c r="Q174" s="11">
        <f t="shared" si="84"/>
        <v>1.103059344728049E-2</v>
      </c>
      <c r="R174" s="11">
        <f t="shared" si="85"/>
        <v>6.5341140183831272E-3</v>
      </c>
      <c r="S174" s="56"/>
      <c r="T174" s="170">
        <f t="shared" si="86"/>
        <v>6.6245180888503508E-2</v>
      </c>
      <c r="U174" s="170">
        <f t="shared" si="87"/>
        <v>8.1516833776184017E-2</v>
      </c>
      <c r="V174" s="170">
        <f t="shared" si="88"/>
        <v>0.10719753608359095</v>
      </c>
      <c r="W174" s="170">
        <f t="shared" si="89"/>
        <v>6.6778662537403166E-2</v>
      </c>
      <c r="Y174" s="11">
        <f t="shared" si="113"/>
        <v>-0.40723782026855165</v>
      </c>
      <c r="Z174" s="11">
        <f t="shared" si="114"/>
        <v>0.27463376711636744</v>
      </c>
      <c r="AA174" s="11"/>
      <c r="AB174" s="11">
        <f t="shared" si="90"/>
        <v>3.20383000178356E-2</v>
      </c>
      <c r="AC174" s="7">
        <f t="shared" si="91"/>
        <v>0.5852375580962772</v>
      </c>
      <c r="AD174" s="11">
        <f t="shared" si="92"/>
        <v>3.6517376132237177E-2</v>
      </c>
      <c r="AE174" s="11">
        <f t="shared" si="93"/>
        <v>3.4757979469559698E-2</v>
      </c>
      <c r="AF174" s="11">
        <f t="shared" si="94"/>
        <v>3.20383000178356E-2</v>
      </c>
      <c r="AG174" s="11">
        <f t="shared" si="95"/>
        <v>2.9047197515823575E-2</v>
      </c>
      <c r="AH174" s="11"/>
      <c r="AI174" s="11">
        <f t="shared" si="96"/>
        <v>0.54925740775247722</v>
      </c>
      <c r="AJ174" s="11">
        <f t="shared" si="97"/>
        <v>0.41083496521266971</v>
      </c>
      <c r="AK174" s="11">
        <f t="shared" si="98"/>
        <v>0.27463376711636744</v>
      </c>
      <c r="AL174" s="11">
        <f t="shared" si="99"/>
        <v>0.41230019881238555</v>
      </c>
      <c r="AM174" s="11"/>
      <c r="AN174" s="11">
        <f t="shared" si="100"/>
        <v>3.8967034585733897E-2</v>
      </c>
      <c r="AO174" s="11">
        <f t="shared" si="101"/>
        <v>3.6462252984312951E-2</v>
      </c>
      <c r="AP174" s="11">
        <f t="shared" si="102"/>
        <v>3.2974890135367856E-2</v>
      </c>
      <c r="AQ174" s="11">
        <f t="shared" si="103"/>
        <v>2.9503028633547541E-2</v>
      </c>
      <c r="AR174" s="10"/>
      <c r="AS174" s="11">
        <f t="shared" si="104"/>
        <v>0.80996716072441433</v>
      </c>
      <c r="AT174" s="11">
        <f t="shared" si="105"/>
        <v>0.6112447088914984</v>
      </c>
      <c r="AU174" s="11">
        <f t="shared" si="106"/>
        <v>0.44236777703135222</v>
      </c>
      <c r="AV174" s="11">
        <f t="shared" si="107"/>
        <v>0.58482982927189153</v>
      </c>
      <c r="AW174" s="143"/>
      <c r="AX174" s="8">
        <f t="shared" si="108"/>
        <v>0.44236777703135222</v>
      </c>
      <c r="AY174" s="24">
        <f t="shared" si="81"/>
        <v>0.90422499279745361</v>
      </c>
      <c r="AZ174" s="8">
        <f t="shared" si="109"/>
        <v>1.115669933087776E-2</v>
      </c>
      <c r="BA174" s="16">
        <f t="shared" si="110"/>
        <v>0.52394742704388497</v>
      </c>
      <c r="BB174" s="8">
        <f t="shared" si="111"/>
        <v>2.2236911669640373</v>
      </c>
      <c r="BC174" s="8">
        <f t="shared" si="80"/>
        <v>0.27</v>
      </c>
      <c r="BD174" s="18">
        <f t="shared" si="112"/>
        <v>2.5108100428295579</v>
      </c>
      <c r="BE174" s="17">
        <v>2.286</v>
      </c>
    </row>
    <row r="175" spans="1:57" s="3" customFormat="1">
      <c r="A175" s="3" t="s">
        <v>359</v>
      </c>
      <c r="B175" s="19">
        <v>54.424397759999998</v>
      </c>
      <c r="C175" s="19">
        <f t="shared" si="115"/>
        <v>35.575602240000002</v>
      </c>
      <c r="D175" s="128" t="s">
        <v>240</v>
      </c>
      <c r="E175" s="8">
        <v>46.417048999999999</v>
      </c>
      <c r="F175" s="8">
        <v>-92.779304999999994</v>
      </c>
      <c r="G175" s="51">
        <v>43325</v>
      </c>
      <c r="H175" s="144"/>
      <c r="I175" s="19">
        <v>7.9988510362560342E-3</v>
      </c>
      <c r="J175" s="19">
        <v>8.250345797430449E-3</v>
      </c>
      <c r="K175" s="19">
        <v>9.8604680587284829E-3</v>
      </c>
      <c r="L175" s="19">
        <v>6.4511588032727021E-3</v>
      </c>
      <c r="M175" s="6"/>
      <c r="N175"/>
      <c r="O175" s="11">
        <f t="shared" si="82"/>
        <v>1.4990405389975535E-2</v>
      </c>
      <c r="P175" s="11">
        <f t="shared" si="83"/>
        <v>1.544934547155228E-2</v>
      </c>
      <c r="Q175" s="11">
        <f t="shared" si="84"/>
        <v>1.8370252442463479E-2</v>
      </c>
      <c r="R175" s="11">
        <f t="shared" si="85"/>
        <v>1.2149830720526927E-2</v>
      </c>
      <c r="S175" s="56"/>
      <c r="T175" s="170">
        <f t="shared" si="86"/>
        <v>0.14008357041745945</v>
      </c>
      <c r="U175" s="170">
        <f t="shared" si="87"/>
        <v>0.14375568135539651</v>
      </c>
      <c r="V175" s="170">
        <f t="shared" si="88"/>
        <v>0.16652456523952031</v>
      </c>
      <c r="W175" s="170">
        <f t="shared" si="89"/>
        <v>0.11672375732020768</v>
      </c>
      <c r="Y175" s="11">
        <f t="shared" si="113"/>
        <v>-0.33705735214574867</v>
      </c>
      <c r="Z175" s="11">
        <f t="shared" si="114"/>
        <v>0.2420476824671331</v>
      </c>
      <c r="AA175" s="11"/>
      <c r="AB175" s="11">
        <f t="shared" si="90"/>
        <v>4.7423425557861956E-2</v>
      </c>
      <c r="AC175" s="7">
        <f t="shared" si="91"/>
        <v>0.84851196541466734</v>
      </c>
      <c r="AD175" s="11">
        <f t="shared" si="92"/>
        <v>5.7330873257686703E-2</v>
      </c>
      <c r="AE175" s="11">
        <f t="shared" si="93"/>
        <v>5.3369885154292793E-2</v>
      </c>
      <c r="AF175" s="11">
        <f t="shared" si="94"/>
        <v>4.7423425557861956E-2</v>
      </c>
      <c r="AG175" s="11">
        <f t="shared" si="95"/>
        <v>4.1141426261721778E-2</v>
      </c>
      <c r="AH175" s="11"/>
      <c r="AI175" s="11">
        <f t="shared" si="96"/>
        <v>0.36696852624781201</v>
      </c>
      <c r="AJ175" s="11">
        <f t="shared" si="97"/>
        <v>0.32803528194422815</v>
      </c>
      <c r="AK175" s="11">
        <f t="shared" si="98"/>
        <v>0.24204768246713312</v>
      </c>
      <c r="AL175" s="11">
        <f t="shared" si="99"/>
        <v>0.31477627217831344</v>
      </c>
      <c r="AM175" s="11"/>
      <c r="AN175" s="11">
        <f t="shared" si="100"/>
        <v>5.9780531711183423E-2</v>
      </c>
      <c r="AO175" s="11">
        <f t="shared" si="101"/>
        <v>5.5074158669046046E-2</v>
      </c>
      <c r="AP175" s="11">
        <f t="shared" si="102"/>
        <v>4.8360015675394212E-2</v>
      </c>
      <c r="AQ175" s="11">
        <f t="shared" si="103"/>
        <v>4.1597257379445744E-2</v>
      </c>
      <c r="AR175" s="10"/>
      <c r="AS175" s="11">
        <f t="shared" si="104"/>
        <v>0.68165489511873412</v>
      </c>
      <c r="AT175" s="11">
        <f t="shared" si="105"/>
        <v>0.59551117002915843</v>
      </c>
      <c r="AU175" s="11">
        <f t="shared" si="106"/>
        <v>0.46744833011255021</v>
      </c>
      <c r="AV175" s="11">
        <f t="shared" si="107"/>
        <v>0.5251357668220219</v>
      </c>
      <c r="AW175" s="143"/>
      <c r="AX175" s="8">
        <f t="shared" si="108"/>
        <v>0.46744833011255021</v>
      </c>
      <c r="AY175" s="24">
        <f t="shared" si="81"/>
        <v>0.85570954955318745</v>
      </c>
      <c r="AZ175" s="8">
        <f t="shared" si="109"/>
        <v>1.8819575304265378E-2</v>
      </c>
      <c r="BA175" s="16">
        <f t="shared" si="110"/>
        <v>0.52394742704388497</v>
      </c>
      <c r="BB175" s="8">
        <f t="shared" si="111"/>
        <v>2.2765787585280006</v>
      </c>
      <c r="BC175" s="8">
        <f t="shared" si="80"/>
        <v>0.27</v>
      </c>
      <c r="BD175" s="18">
        <f t="shared" si="112"/>
        <v>2.4093142711258699</v>
      </c>
      <c r="BE175" s="17">
        <v>2.4</v>
      </c>
    </row>
    <row r="176" spans="1:57" s="3" customFormat="1">
      <c r="A176" s="3" t="s">
        <v>359</v>
      </c>
      <c r="B176" s="19">
        <v>54.424397759999998</v>
      </c>
      <c r="C176" s="19">
        <f t="shared" si="115"/>
        <v>35.575602240000002</v>
      </c>
      <c r="D176" s="128" t="s">
        <v>241</v>
      </c>
      <c r="E176" s="8">
        <v>46.485385999999998</v>
      </c>
      <c r="F176" s="8">
        <v>-92.677406000000005</v>
      </c>
      <c r="G176" s="51">
        <v>43325</v>
      </c>
      <c r="H176" s="144"/>
      <c r="I176" s="19">
        <v>7.053671289764662E-3</v>
      </c>
      <c r="J176" s="19">
        <v>7.3043557554273641E-3</v>
      </c>
      <c r="K176" s="19">
        <v>8.2438009919115051E-3</v>
      </c>
      <c r="L176" s="19">
        <v>5.0854455214139234E-3</v>
      </c>
      <c r="M176" s="6"/>
      <c r="N176"/>
      <c r="O176" s="11">
        <f t="shared" si="82"/>
        <v>1.3258998915004653E-2</v>
      </c>
      <c r="P176" s="11">
        <f t="shared" si="83"/>
        <v>1.3719227977506878E-2</v>
      </c>
      <c r="Q176" s="11">
        <f t="shared" si="84"/>
        <v>1.5437411499831253E-2</v>
      </c>
      <c r="R176" s="11">
        <f t="shared" si="85"/>
        <v>9.6197694963842447E-3</v>
      </c>
      <c r="S176" s="56"/>
      <c r="T176" s="170">
        <f t="shared" si="86"/>
        <v>0.12597932943467455</v>
      </c>
      <c r="U176" s="170">
        <f t="shared" si="87"/>
        <v>0.12976820706156633</v>
      </c>
      <c r="V176" s="170">
        <f t="shared" si="88"/>
        <v>0.14366053462341444</v>
      </c>
      <c r="W176" s="170">
        <f t="shared" si="89"/>
        <v>9.4904135519950805E-2</v>
      </c>
      <c r="Y176" s="11">
        <f t="shared" si="113"/>
        <v>-0.26063192009796204</v>
      </c>
      <c r="Z176" s="11">
        <f t="shared" si="114"/>
        <v>0.21031778497988501</v>
      </c>
      <c r="AA176" s="11"/>
      <c r="AB176" s="11">
        <f t="shared" si="90"/>
        <v>3.4346573455613906E-2</v>
      </c>
      <c r="AC176" s="7">
        <f t="shared" si="91"/>
        <v>0.89209589452491311</v>
      </c>
      <c r="AD176" s="11">
        <f t="shared" si="92"/>
        <v>4.1928692051665203E-2</v>
      </c>
      <c r="AE176" s="11">
        <f t="shared" si="93"/>
        <v>3.8888569380724151E-2</v>
      </c>
      <c r="AF176" s="11">
        <f t="shared" si="94"/>
        <v>3.4346573455613906E-2</v>
      </c>
      <c r="AG176" s="11">
        <f t="shared" si="95"/>
        <v>2.9580118718198406E-2</v>
      </c>
      <c r="AH176" s="11"/>
      <c r="AI176" s="11">
        <f t="shared" si="96"/>
        <v>0.30788857061838576</v>
      </c>
      <c r="AJ176" s="11">
        <f t="shared" si="97"/>
        <v>0.27221754275020554</v>
      </c>
      <c r="AK176" s="11">
        <f t="shared" si="98"/>
        <v>0.21031778497988501</v>
      </c>
      <c r="AL176" s="11">
        <f t="shared" si="99"/>
        <v>0.28645131040162752</v>
      </c>
      <c r="AM176" s="11"/>
      <c r="AN176" s="11">
        <f t="shared" si="100"/>
        <v>4.4378350505161923E-2</v>
      </c>
      <c r="AO176" s="11">
        <f t="shared" si="101"/>
        <v>4.0592842895477405E-2</v>
      </c>
      <c r="AP176" s="11">
        <f t="shared" si="102"/>
        <v>3.5283163573146162E-2</v>
      </c>
      <c r="AQ176" s="11">
        <f t="shared" si="103"/>
        <v>3.0035949835922372E-2</v>
      </c>
      <c r="AR176" s="10"/>
      <c r="AS176" s="11">
        <f t="shared" si="104"/>
        <v>0.54545759737018207</v>
      </c>
      <c r="AT176" s="11">
        <f t="shared" si="105"/>
        <v>0.47028833041917095</v>
      </c>
      <c r="AU176" s="11">
        <f t="shared" si="106"/>
        <v>0.37610626878593467</v>
      </c>
      <c r="AV176" s="11">
        <f t="shared" si="107"/>
        <v>0.44431714761145069</v>
      </c>
      <c r="AW176" s="143"/>
      <c r="AX176" s="8">
        <f t="shared" si="108"/>
        <v>0.37610626878593467</v>
      </c>
      <c r="AY176" s="24">
        <f t="shared" si="81"/>
        <v>1.06352920224168</v>
      </c>
      <c r="AZ176" s="8">
        <f t="shared" si="109"/>
        <v>1.5734023236688245E-2</v>
      </c>
      <c r="BA176" s="16">
        <f t="shared" si="110"/>
        <v>0.52394742704388497</v>
      </c>
      <c r="BB176" s="8">
        <f t="shared" si="111"/>
        <v>2.2440503322146941</v>
      </c>
      <c r="BC176" s="8">
        <f t="shared" si="80"/>
        <v>0.27</v>
      </c>
      <c r="BD176" s="18">
        <f t="shared" si="112"/>
        <v>2.9725514572864591</v>
      </c>
      <c r="BE176" s="17">
        <v>2.4</v>
      </c>
    </row>
    <row r="177" spans="1:57" s="3" customFormat="1">
      <c r="A177" s="3" t="s">
        <v>359</v>
      </c>
      <c r="B177" s="19">
        <v>54.424397759999998</v>
      </c>
      <c r="C177" s="19">
        <f t="shared" si="115"/>
        <v>35.575602240000002</v>
      </c>
      <c r="D177" s="128" t="s">
        <v>242</v>
      </c>
      <c r="E177" s="8">
        <v>46.819763000000002</v>
      </c>
      <c r="F177" s="8">
        <v>-93.935492999999994</v>
      </c>
      <c r="G177" s="51">
        <v>43325</v>
      </c>
      <c r="H177" s="144"/>
      <c r="I177" s="19">
        <v>1.6316518965797486E-2</v>
      </c>
      <c r="J177" s="19">
        <v>1.5917958612509567E-2</v>
      </c>
      <c r="K177" s="19">
        <v>1.5014286227881849E-2</v>
      </c>
      <c r="L177" s="19">
        <v>1.0543847370225564E-2</v>
      </c>
      <c r="M177" s="6"/>
      <c r="N177"/>
      <c r="O177" s="11">
        <f t="shared" si="82"/>
        <v>2.9788907316823862E-2</v>
      </c>
      <c r="P177" s="11">
        <f t="shared" si="83"/>
        <v>2.9097252954710027E-2</v>
      </c>
      <c r="Q177" s="11">
        <f t="shared" si="84"/>
        <v>2.7522672403470328E-2</v>
      </c>
      <c r="R177" s="11">
        <f t="shared" si="85"/>
        <v>1.9600978531020597E-2</v>
      </c>
      <c r="S177" s="56"/>
      <c r="T177" s="170">
        <f t="shared" si="86"/>
        <v>0.24737200012437888</v>
      </c>
      <c r="U177" s="170">
        <f t="shared" si="87"/>
        <v>0.24278450682227171</v>
      </c>
      <c r="V177" s="170">
        <f t="shared" si="88"/>
        <v>0.23220791186476197</v>
      </c>
      <c r="W177" s="170">
        <f t="shared" si="89"/>
        <v>0.17582752668644286</v>
      </c>
      <c r="Y177" s="11">
        <f t="shared" si="113"/>
        <v>-0.20099512535500696</v>
      </c>
      <c r="Z177" s="11">
        <f t="shared" si="114"/>
        <v>0.1883099706512471</v>
      </c>
      <c r="AA177" s="11"/>
      <c r="AB177" s="11">
        <f t="shared" si="90"/>
        <v>5.6015110406553721E-2</v>
      </c>
      <c r="AC177" s="7">
        <f t="shared" si="91"/>
        <v>1.0939292209909039</v>
      </c>
      <c r="AD177" s="11">
        <f t="shared" si="92"/>
        <v>7.1537264523022906E-2</v>
      </c>
      <c r="AE177" s="11">
        <f t="shared" si="93"/>
        <v>6.5229964114011149E-2</v>
      </c>
      <c r="AF177" s="11">
        <f t="shared" si="94"/>
        <v>5.6015110406553721E-2</v>
      </c>
      <c r="AG177" s="11">
        <f t="shared" si="95"/>
        <v>4.6638228361955483E-2</v>
      </c>
      <c r="AH177" s="11"/>
      <c r="AI177" s="11">
        <f t="shared" si="96"/>
        <v>0.22510482119549227</v>
      </c>
      <c r="AJ177" s="11">
        <f t="shared" si="97"/>
        <v>0.20875978628093683</v>
      </c>
      <c r="AK177" s="11">
        <f t="shared" si="98"/>
        <v>0.1883099706512471</v>
      </c>
      <c r="AL177" s="11">
        <f t="shared" si="99"/>
        <v>0.22074829926351858</v>
      </c>
      <c r="AM177" s="11"/>
      <c r="AN177" s="11">
        <f t="shared" si="100"/>
        <v>7.3986922976519626E-2</v>
      </c>
      <c r="AO177" s="11">
        <f t="shared" si="101"/>
        <v>6.6934237628764395E-2</v>
      </c>
      <c r="AP177" s="11">
        <f t="shared" si="102"/>
        <v>5.6951700524085977E-2</v>
      </c>
      <c r="AQ177" s="11">
        <f t="shared" si="103"/>
        <v>4.709405947967945E-2</v>
      </c>
      <c r="AR177" s="10"/>
      <c r="AS177" s="11">
        <f t="shared" si="104"/>
        <v>0.56327880220435445</v>
      </c>
      <c r="AT177" s="11">
        <f t="shared" si="105"/>
        <v>0.50088884721237925</v>
      </c>
      <c r="AU177" s="11">
        <f t="shared" si="106"/>
        <v>0.435409139672708</v>
      </c>
      <c r="AV177" s="11">
        <f t="shared" si="107"/>
        <v>0.43702665622261161</v>
      </c>
      <c r="AW177" s="143"/>
      <c r="AX177" s="8">
        <f t="shared" si="108"/>
        <v>0.435409139672708</v>
      </c>
      <c r="AY177" s="24">
        <f t="shared" si="81"/>
        <v>0.91867616812241326</v>
      </c>
      <c r="AZ177" s="8">
        <f t="shared" si="109"/>
        <v>2.8656093059932667E-2</v>
      </c>
      <c r="BA177" s="16">
        <f t="shared" si="110"/>
        <v>0.52394742704388497</v>
      </c>
      <c r="BB177" s="8">
        <f t="shared" si="111"/>
        <v>2.3108682538279597</v>
      </c>
      <c r="BC177" s="8">
        <f t="shared" si="80"/>
        <v>0.27</v>
      </c>
      <c r="BD177" s="18">
        <f t="shared" si="112"/>
        <v>2.6187185809590936</v>
      </c>
      <c r="BE177" s="17">
        <v>2.4</v>
      </c>
    </row>
    <row r="178" spans="1:57" s="3" customFormat="1">
      <c r="A178" s="3" t="s">
        <v>359</v>
      </c>
      <c r="B178" s="19">
        <v>54.424397759999998</v>
      </c>
      <c r="C178" s="19">
        <f t="shared" si="115"/>
        <v>35.575602240000002</v>
      </c>
      <c r="D178" s="128" t="s">
        <v>243</v>
      </c>
      <c r="E178" s="8">
        <v>46.82058</v>
      </c>
      <c r="F178" s="8">
        <v>-93.934723000000005</v>
      </c>
      <c r="G178" s="51">
        <v>43325</v>
      </c>
      <c r="H178" s="144"/>
      <c r="I178" s="19">
        <v>1.6630887740259163E-2</v>
      </c>
      <c r="J178" s="19">
        <v>1.6171005060111363E-2</v>
      </c>
      <c r="K178" s="19">
        <v>1.5145042400455899E-2</v>
      </c>
      <c r="L178" s="19">
        <v>1.0680859852169416E-2</v>
      </c>
      <c r="M178" s="6"/>
      <c r="N178"/>
      <c r="O178" s="11">
        <f t="shared" si="82"/>
        <v>3.0333251188877582E-2</v>
      </c>
      <c r="P178" s="11">
        <f t="shared" si="83"/>
        <v>2.9536583554811213E-2</v>
      </c>
      <c r="Q178" s="11">
        <f t="shared" si="84"/>
        <v>2.7751053648788299E-2</v>
      </c>
      <c r="R178" s="11">
        <f t="shared" si="85"/>
        <v>1.9847090510392712E-2</v>
      </c>
      <c r="S178" s="56"/>
      <c r="T178" s="170">
        <f t="shared" si="86"/>
        <v>0.25095813444851911</v>
      </c>
      <c r="U178" s="170">
        <f t="shared" si="87"/>
        <v>0.24570246681497809</v>
      </c>
      <c r="V178" s="170">
        <f t="shared" si="88"/>
        <v>0.23375368962965193</v>
      </c>
      <c r="W178" s="170">
        <f t="shared" si="89"/>
        <v>0.17766848337674457</v>
      </c>
      <c r="Y178" s="11">
        <f t="shared" si="113"/>
        <v>-0.19791232195633068</v>
      </c>
      <c r="Z178" s="11">
        <f t="shared" si="114"/>
        <v>0.18723736683677072</v>
      </c>
      <c r="AA178" s="11"/>
      <c r="AB178" s="11">
        <f t="shared" si="90"/>
        <v>5.6182673939324058E-2</v>
      </c>
      <c r="AC178" s="7">
        <f t="shared" si="91"/>
        <v>1.1026192443191238</v>
      </c>
      <c r="AD178" s="11">
        <f t="shared" si="92"/>
        <v>7.1890812474096927E-2</v>
      </c>
      <c r="AE178" s="11">
        <f t="shared" si="93"/>
        <v>6.5504294090998075E-2</v>
      </c>
      <c r="AF178" s="11">
        <f t="shared" si="94"/>
        <v>5.6182673939324058E-2</v>
      </c>
      <c r="AG178" s="11">
        <f t="shared" si="95"/>
        <v>4.6709714691448176E-2</v>
      </c>
      <c r="AH178" s="11"/>
      <c r="AI178" s="11">
        <f t="shared" si="96"/>
        <v>0.22188611320348842</v>
      </c>
      <c r="AJ178" s="11">
        <f t="shared" si="97"/>
        <v>0.20632782979786751</v>
      </c>
      <c r="AK178" s="11">
        <f t="shared" si="98"/>
        <v>0.18723736683677072</v>
      </c>
      <c r="AL178" s="11">
        <f t="shared" si="99"/>
        <v>0.21830385491260915</v>
      </c>
      <c r="AM178" s="11"/>
      <c r="AN178" s="11">
        <f t="shared" si="100"/>
        <v>7.4340470927593646E-2</v>
      </c>
      <c r="AO178" s="11">
        <f t="shared" si="101"/>
        <v>6.7208567605751321E-2</v>
      </c>
      <c r="AP178" s="11">
        <f t="shared" si="102"/>
        <v>5.7119264056856314E-2</v>
      </c>
      <c r="AQ178" s="11">
        <f t="shared" si="103"/>
        <v>4.7165545809172142E-2</v>
      </c>
      <c r="AR178" s="10"/>
      <c r="AS178" s="11">
        <f t="shared" si="104"/>
        <v>0.56041701805358479</v>
      </c>
      <c r="AT178" s="11">
        <f t="shared" si="105"/>
        <v>0.49886505080824473</v>
      </c>
      <c r="AU178" s="11">
        <f t="shared" si="106"/>
        <v>0.43468454464885758</v>
      </c>
      <c r="AV178" s="11">
        <f t="shared" si="107"/>
        <v>0.43432988937545169</v>
      </c>
      <c r="AW178" s="143"/>
      <c r="AX178" s="8">
        <f t="shared" si="108"/>
        <v>0.43432988937545169</v>
      </c>
      <c r="AY178" s="24">
        <f t="shared" si="81"/>
        <v>0.92095895259518845</v>
      </c>
      <c r="AZ178" s="8">
        <f t="shared" si="109"/>
        <v>2.8905652778761285E-2</v>
      </c>
      <c r="BA178" s="16">
        <f t="shared" si="110"/>
        <v>0.52394742704388497</v>
      </c>
      <c r="BB178" s="8">
        <f t="shared" si="111"/>
        <v>2.3099352372438005</v>
      </c>
      <c r="BC178" s="8">
        <f t="shared" si="80"/>
        <v>0.27</v>
      </c>
      <c r="BD178" s="18">
        <f t="shared" si="112"/>
        <v>2.625326211422867</v>
      </c>
      <c r="BE178" s="17">
        <v>2.4</v>
      </c>
    </row>
    <row r="179" spans="1:57" s="3" customFormat="1" ht="17.25" customHeight="1">
      <c r="A179" s="3" t="s">
        <v>359</v>
      </c>
      <c r="B179" s="19">
        <v>54.424397759999998</v>
      </c>
      <c r="C179" s="19">
        <f t="shared" si="115"/>
        <v>35.575602240000002</v>
      </c>
      <c r="D179" s="128" t="s">
        <v>244</v>
      </c>
      <c r="E179" s="8">
        <v>46.042262999999998</v>
      </c>
      <c r="F179" s="8">
        <v>-92.179817</v>
      </c>
      <c r="G179" s="51">
        <v>43325</v>
      </c>
      <c r="H179" s="144"/>
      <c r="I179" s="19">
        <v>4.9444135653882145E-3</v>
      </c>
      <c r="J179" s="19">
        <v>6.4676270576455005E-3</v>
      </c>
      <c r="K179" s="19">
        <v>1.1640529888186733E-2</v>
      </c>
      <c r="L179" s="19">
        <v>5.26992278945151E-3</v>
      </c>
      <c r="M179" s="6"/>
      <c r="N179"/>
      <c r="O179" s="11">
        <f t="shared" si="82"/>
        <v>9.3572332928862894E-3</v>
      </c>
      <c r="P179" s="11">
        <f t="shared" si="83"/>
        <v>1.2180204091934637E-2</v>
      </c>
      <c r="Q179" s="11">
        <f t="shared" si="84"/>
        <v>2.156496710236333E-2</v>
      </c>
      <c r="R179" s="11">
        <f t="shared" si="85"/>
        <v>9.9628214987378255E-3</v>
      </c>
      <c r="S179" s="56"/>
      <c r="T179" s="170">
        <f t="shared" si="86"/>
        <v>9.2579478386544289E-2</v>
      </c>
      <c r="U179" s="170">
        <f t="shared" si="87"/>
        <v>0.11697961296825898</v>
      </c>
      <c r="V179" s="170">
        <f t="shared" si="88"/>
        <v>0.19034636573876063</v>
      </c>
      <c r="W179" s="170">
        <f t="shared" si="89"/>
        <v>9.7923866440333018E-2</v>
      </c>
      <c r="Y179" s="11">
        <f t="shared" si="113"/>
        <v>-0.46136729678307065</v>
      </c>
      <c r="Z179" s="11">
        <f t="shared" si="114"/>
        <v>0.30192403358250525</v>
      </c>
      <c r="AA179" s="11"/>
      <c r="AB179" s="11">
        <f t="shared" si="90"/>
        <v>7.0044555510320641E-2</v>
      </c>
      <c r="AC179" s="7">
        <f t="shared" si="91"/>
        <v>0.37590516156477771</v>
      </c>
      <c r="AD179" s="11">
        <f t="shared" si="92"/>
        <v>7.6186328466300191E-2</v>
      </c>
      <c r="AE179" s="11">
        <f t="shared" si="93"/>
        <v>7.3807863596449086E-2</v>
      </c>
      <c r="AF179" s="11">
        <f t="shared" si="94"/>
        <v>7.0044555510320641E-2</v>
      </c>
      <c r="AG179" s="11">
        <f t="shared" si="95"/>
        <v>6.5770966550162277E-2</v>
      </c>
      <c r="AH179" s="11"/>
      <c r="AI179" s="11">
        <f t="shared" si="96"/>
        <v>0.77075297368193008</v>
      </c>
      <c r="AJ179" s="11">
        <f t="shared" si="97"/>
        <v>0.57000322402861991</v>
      </c>
      <c r="AK179" s="11">
        <f t="shared" si="98"/>
        <v>0.30192403358250519</v>
      </c>
      <c r="AL179" s="11">
        <f t="shared" si="99"/>
        <v>0.61008225828875906</v>
      </c>
      <c r="AM179" s="11"/>
      <c r="AN179" s="11">
        <f t="shared" si="100"/>
        <v>7.863598691979691E-2</v>
      </c>
      <c r="AO179" s="11">
        <f t="shared" si="101"/>
        <v>7.5512137111202332E-2</v>
      </c>
      <c r="AP179" s="11">
        <f t="shared" si="102"/>
        <v>7.0981145627852904E-2</v>
      </c>
      <c r="AQ179" s="11">
        <f t="shared" si="103"/>
        <v>6.6226797667886236E-2</v>
      </c>
      <c r="AR179" s="10"/>
      <c r="AS179" s="11">
        <f t="shared" si="104"/>
        <v>1.2400349553996983</v>
      </c>
      <c r="AT179" s="11">
        <f t="shared" si="105"/>
        <v>0.95593307084770451</v>
      </c>
      <c r="AU179" s="11">
        <f t="shared" si="106"/>
        <v>0.63247345501504726</v>
      </c>
      <c r="AV179" s="11">
        <f t="shared" si="107"/>
        <v>0.96269469647867156</v>
      </c>
      <c r="AW179" s="143"/>
      <c r="AX179" s="8">
        <f t="shared" si="108"/>
        <v>0.63247345501504726</v>
      </c>
      <c r="AY179" s="24">
        <f t="shared" si="81"/>
        <v>0.63243760956020456</v>
      </c>
      <c r="AZ179" s="8">
        <f t="shared" si="109"/>
        <v>2.2216980726220345E-2</v>
      </c>
      <c r="BA179" s="16">
        <f t="shared" si="110"/>
        <v>0.52394742704388497</v>
      </c>
      <c r="BB179" s="8">
        <f t="shared" si="111"/>
        <v>2.3153777182661255</v>
      </c>
      <c r="BC179" s="8">
        <f t="shared" si="80"/>
        <v>0.27</v>
      </c>
      <c r="BD179" s="18">
        <f t="shared" si="112"/>
        <v>1.7957054870871156</v>
      </c>
      <c r="BE179" s="17">
        <v>2.8956</v>
      </c>
    </row>
    <row r="180" spans="1:57" s="3" customFormat="1" ht="15.75" customHeight="1">
      <c r="A180" s="3" t="s">
        <v>359</v>
      </c>
      <c r="B180" s="19">
        <v>54.424397759999998</v>
      </c>
      <c r="C180" s="19">
        <f t="shared" si="115"/>
        <v>35.575602240000002</v>
      </c>
      <c r="D180" s="128" t="s">
        <v>245</v>
      </c>
      <c r="E180" s="8">
        <v>46.482684999999996</v>
      </c>
      <c r="F180" s="8">
        <v>-92.677422000000007</v>
      </c>
      <c r="G180" s="51">
        <v>43325</v>
      </c>
      <c r="H180" s="144"/>
      <c r="I180" s="19">
        <v>7.0153450385936978E-3</v>
      </c>
      <c r="J180" s="19">
        <v>7.2376304428737196E-3</v>
      </c>
      <c r="K180" s="19">
        <v>7.9298421867048489E-3</v>
      </c>
      <c r="L180" s="19">
        <v>5.0035863844868885E-3</v>
      </c>
      <c r="M180" s="6"/>
      <c r="N180"/>
      <c r="O180" s="11">
        <f t="shared" si="82"/>
        <v>1.3188571148838372E-2</v>
      </c>
      <c r="P180" s="11">
        <f t="shared" si="83"/>
        <v>1.3596799623794068E-2</v>
      </c>
      <c r="Q180" s="11">
        <f t="shared" si="84"/>
        <v>1.4864346011479826E-2</v>
      </c>
      <c r="R180" s="11">
        <f t="shared" si="85"/>
        <v>9.467414688827433E-3</v>
      </c>
      <c r="S180" s="56"/>
      <c r="T180" s="170">
        <f t="shared" si="86"/>
        <v>0.1253969064761451</v>
      </c>
      <c r="U180" s="170">
        <f t="shared" si="87"/>
        <v>0.12876318368417361</v>
      </c>
      <c r="V180" s="170">
        <f t="shared" si="88"/>
        <v>0.13907018427163642</v>
      </c>
      <c r="W180" s="170">
        <f t="shared" si="89"/>
        <v>9.3556549626532926E-2</v>
      </c>
      <c r="Y180" s="11">
        <f t="shared" si="113"/>
        <v>-0.25175751444741645</v>
      </c>
      <c r="Z180" s="11">
        <f t="shared" si="114"/>
        <v>0.20689048048941133</v>
      </c>
      <c r="AA180" s="11"/>
      <c r="AB180" s="11">
        <f t="shared" si="90"/>
        <v>3.2483436370187774E-2</v>
      </c>
      <c r="AC180" s="7">
        <f t="shared" si="91"/>
        <v>0.92003046792094412</v>
      </c>
      <c r="AD180" s="11">
        <f t="shared" si="92"/>
        <v>3.9902718129028555E-2</v>
      </c>
      <c r="AE180" s="11">
        <f t="shared" si="93"/>
        <v>3.6922365476655956E-2</v>
      </c>
      <c r="AF180" s="11">
        <f t="shared" si="94"/>
        <v>3.2483436370187774E-2</v>
      </c>
      <c r="AG180" s="11">
        <f t="shared" si="95"/>
        <v>2.7844968946544809E-2</v>
      </c>
      <c r="AH180" s="11"/>
      <c r="AI180" s="11">
        <f t="shared" si="96"/>
        <v>0.29539420563146407</v>
      </c>
      <c r="AJ180" s="11">
        <f t="shared" si="97"/>
        <v>0.26135537361672451</v>
      </c>
      <c r="AK180" s="11">
        <f t="shared" si="98"/>
        <v>0.20689048048941133</v>
      </c>
      <c r="AL180" s="11">
        <f t="shared" si="99"/>
        <v>0.2741985992534951</v>
      </c>
      <c r="AM180" s="11"/>
      <c r="AN180" s="11">
        <f t="shared" si="100"/>
        <v>4.2352376582525275E-2</v>
      </c>
      <c r="AO180" s="11">
        <f t="shared" si="101"/>
        <v>3.862663899140921E-2</v>
      </c>
      <c r="AP180" s="11">
        <f t="shared" si="102"/>
        <v>3.342002648772003E-2</v>
      </c>
      <c r="AQ180" s="11">
        <f t="shared" si="103"/>
        <v>2.8300800064268775E-2</v>
      </c>
      <c r="AR180" s="10"/>
      <c r="AS180" s="11">
        <f t="shared" si="104"/>
        <v>0.52179152600587697</v>
      </c>
      <c r="AT180" s="11">
        <f t="shared" si="105"/>
        <v>0.4494562037617158</v>
      </c>
      <c r="AU180" s="11">
        <f t="shared" si="106"/>
        <v>0.36448192552612441</v>
      </c>
      <c r="AV180" s="11">
        <f t="shared" si="107"/>
        <v>0.42301654522950061</v>
      </c>
      <c r="AW180" s="143"/>
      <c r="AX180" s="8">
        <f t="shared" si="108"/>
        <v>0.36448192552612441</v>
      </c>
      <c r="AY180" s="24">
        <f t="shared" si="81"/>
        <v>1.0974481091829333</v>
      </c>
      <c r="AZ180" s="8">
        <f t="shared" si="109"/>
        <v>1.5134805091886937E-2</v>
      </c>
      <c r="BA180" s="16">
        <f t="shared" si="110"/>
        <v>0.52394742704388497</v>
      </c>
      <c r="BB180" s="8">
        <f t="shared" si="111"/>
        <v>2.2385720303898688</v>
      </c>
      <c r="BC180" s="8">
        <f t="shared" si="80"/>
        <v>0.27</v>
      </c>
      <c r="BD180" s="18">
        <f t="shared" si="112"/>
        <v>3.0633564449495649</v>
      </c>
      <c r="BE180" s="17">
        <v>2.9</v>
      </c>
    </row>
    <row r="181" spans="1:57" s="3" customFormat="1" ht="15" customHeight="1">
      <c r="A181" s="3" t="s">
        <v>359</v>
      </c>
      <c r="B181" s="19">
        <v>54.424397759999998</v>
      </c>
      <c r="C181" s="19">
        <f t="shared" si="115"/>
        <v>35.575602240000002</v>
      </c>
      <c r="D181" s="128" t="s">
        <v>246</v>
      </c>
      <c r="E181" s="8">
        <v>46.508659000000002</v>
      </c>
      <c r="F181" s="8">
        <v>-93.463241999999994</v>
      </c>
      <c r="G181" s="51">
        <v>43325</v>
      </c>
      <c r="H181" s="144"/>
      <c r="I181" s="19">
        <v>8.5072261155551814E-3</v>
      </c>
      <c r="J181" s="19">
        <v>8.7650571495626137E-3</v>
      </c>
      <c r="K181" s="19">
        <v>1.0006732887394931E-2</v>
      </c>
      <c r="L181" s="19">
        <v>6.5185574039989987E-3</v>
      </c>
      <c r="M181" s="6"/>
      <c r="N181"/>
      <c r="O181" s="11">
        <f t="shared" si="82"/>
        <v>1.5917355375528883E-2</v>
      </c>
      <c r="P181" s="11">
        <f t="shared" si="83"/>
        <v>1.6386328966903205E-2</v>
      </c>
      <c r="Q181" s="11">
        <f t="shared" si="84"/>
        <v>1.8634114716986165E-2</v>
      </c>
      <c r="R181" s="11">
        <f t="shared" si="85"/>
        <v>1.2274117663509344E-2</v>
      </c>
      <c r="S181" s="56"/>
      <c r="T181" s="170">
        <f t="shared" si="86"/>
        <v>0.14747289047408974</v>
      </c>
      <c r="U181" s="170">
        <f t="shared" si="87"/>
        <v>0.15117053305864592</v>
      </c>
      <c r="V181" s="170">
        <f t="shared" si="88"/>
        <v>0.16853292179681356</v>
      </c>
      <c r="W181" s="170">
        <f t="shared" si="89"/>
        <v>0.11776984068777918</v>
      </c>
      <c r="Y181" s="11">
        <f t="shared" si="113"/>
        <v>-0.30100413394675951</v>
      </c>
      <c r="Z181" s="11">
        <f t="shared" si="114"/>
        <v>0.22658544212765297</v>
      </c>
      <c r="AA181" s="11"/>
      <c r="AB181" s="11">
        <f t="shared" si="90"/>
        <v>4.4990792456554872E-2</v>
      </c>
      <c r="AC181" s="7">
        <f t="shared" si="91"/>
        <v>0.88741718907553024</v>
      </c>
      <c r="AD181" s="11">
        <f t="shared" si="92"/>
        <v>5.486523080582624E-2</v>
      </c>
      <c r="AE181" s="11">
        <f t="shared" si="93"/>
        <v>5.0907211131265839E-2</v>
      </c>
      <c r="AF181" s="11">
        <f t="shared" si="94"/>
        <v>4.4990792456554872E-2</v>
      </c>
      <c r="AG181" s="11">
        <f t="shared" si="95"/>
        <v>3.877755550979789E-2</v>
      </c>
      <c r="AH181" s="11"/>
      <c r="AI181" s="11">
        <f t="shared" si="96"/>
        <v>0.33133206188586334</v>
      </c>
      <c r="AJ181" s="11">
        <f t="shared" si="97"/>
        <v>0.29541589596531148</v>
      </c>
      <c r="AK181" s="11">
        <f t="shared" si="98"/>
        <v>0.22658544212765297</v>
      </c>
      <c r="AL181" s="11">
        <f t="shared" si="99"/>
        <v>0.29390272358879305</v>
      </c>
      <c r="AM181" s="11"/>
      <c r="AN181" s="11">
        <f t="shared" si="100"/>
        <v>5.731488925932296E-2</v>
      </c>
      <c r="AO181" s="11">
        <f t="shared" si="101"/>
        <v>5.2611484646019092E-2</v>
      </c>
      <c r="AP181" s="11">
        <f t="shared" si="102"/>
        <v>4.5927382574087128E-2</v>
      </c>
      <c r="AQ181" s="11">
        <f t="shared" si="103"/>
        <v>3.9233386627521856E-2</v>
      </c>
      <c r="AR181" s="10"/>
      <c r="AS181" s="11">
        <f t="shared" si="104"/>
        <v>0.62815998491686709</v>
      </c>
      <c r="AT181" s="11">
        <f t="shared" si="105"/>
        <v>0.54733981815517552</v>
      </c>
      <c r="AU181" s="11">
        <f t="shared" si="106"/>
        <v>0.43886633348183879</v>
      </c>
      <c r="AV181" s="11">
        <f t="shared" si="107"/>
        <v>0.49119934344858668</v>
      </c>
      <c r="AW181" s="143"/>
      <c r="AX181" s="8">
        <f t="shared" si="108"/>
        <v>0.43886633348183879</v>
      </c>
      <c r="AY181" s="24">
        <f t="shared" si="81"/>
        <v>0.91143924580980162</v>
      </c>
      <c r="AZ181" s="8">
        <f t="shared" si="109"/>
        <v>1.9098734664760142E-2</v>
      </c>
      <c r="BA181" s="16">
        <f t="shared" si="110"/>
        <v>0.52394742704388497</v>
      </c>
      <c r="BB181" s="8">
        <f t="shared" si="111"/>
        <v>2.2733770189108049</v>
      </c>
      <c r="BC181" s="8">
        <f t="shared" si="80"/>
        <v>0.27</v>
      </c>
      <c r="BD181" s="18">
        <f t="shared" si="112"/>
        <v>2.5654552728956221</v>
      </c>
      <c r="BE181" s="17">
        <v>2.9</v>
      </c>
    </row>
    <row r="182" spans="1:57" s="3" customFormat="1" ht="15" customHeight="1">
      <c r="A182" s="3" t="s">
        <v>359</v>
      </c>
      <c r="B182" s="19">
        <v>54.424397759999998</v>
      </c>
      <c r="C182" s="19">
        <f t="shared" si="115"/>
        <v>35.575602240000002</v>
      </c>
      <c r="D182" s="128" t="s">
        <v>247</v>
      </c>
      <c r="E182" s="8">
        <v>45.543292999999998</v>
      </c>
      <c r="F182" s="8">
        <v>-93.220832999999999</v>
      </c>
      <c r="G182" s="51">
        <v>43325</v>
      </c>
      <c r="H182" s="144"/>
      <c r="I182" s="19">
        <v>4.3119781483319701E-3</v>
      </c>
      <c r="J182" s="19">
        <v>5.3950392599361723E-3</v>
      </c>
      <c r="K182" s="19">
        <v>7.5553078471967804E-3</v>
      </c>
      <c r="L182" s="19">
        <v>3.9353522606387827E-3</v>
      </c>
      <c r="M182" s="6"/>
      <c r="N182"/>
      <c r="O182" s="11">
        <f t="shared" si="82"/>
        <v>8.1769957735978518E-3</v>
      </c>
      <c r="P182" s="11">
        <f t="shared" si="83"/>
        <v>1.0195255374648E-2</v>
      </c>
      <c r="Q182" s="11">
        <f t="shared" si="84"/>
        <v>1.4179211019080012E-2</v>
      </c>
      <c r="R182" s="11">
        <f t="shared" si="85"/>
        <v>7.471855402793934E-3</v>
      </c>
      <c r="S182" s="56"/>
      <c r="T182" s="170">
        <f t="shared" si="86"/>
        <v>8.1977233716453601E-2</v>
      </c>
      <c r="U182" s="170">
        <f t="shared" si="87"/>
        <v>9.9958560349278802E-2</v>
      </c>
      <c r="V182" s="170">
        <f t="shared" si="88"/>
        <v>0.13352587739877958</v>
      </c>
      <c r="W182" s="170">
        <f t="shared" si="89"/>
        <v>7.5519138242305828E-2</v>
      </c>
      <c r="Y182" s="11">
        <f t="shared" si="113"/>
        <v>-0.3545018697756932</v>
      </c>
      <c r="Z182" s="11">
        <f t="shared" si="114"/>
        <v>0.24984339392681137</v>
      </c>
      <c r="AA182" s="11"/>
      <c r="AB182" s="11">
        <f t="shared" si="90"/>
        <v>3.7564915601086907E-2</v>
      </c>
      <c r="AC182" s="7">
        <f t="shared" si="91"/>
        <v>0.57175189798177706</v>
      </c>
      <c r="AD182" s="11">
        <f t="shared" si="92"/>
        <v>4.2687721964811048E-2</v>
      </c>
      <c r="AE182" s="11">
        <f t="shared" si="93"/>
        <v>4.0677297903348245E-2</v>
      </c>
      <c r="AF182" s="11">
        <f t="shared" si="94"/>
        <v>3.7564915601086907E-2</v>
      </c>
      <c r="AG182" s="11">
        <f t="shared" si="95"/>
        <v>3.4134851991721518E-2</v>
      </c>
      <c r="AH182" s="11"/>
      <c r="AI182" s="11">
        <f t="shared" si="96"/>
        <v>0.50547134802977445</v>
      </c>
      <c r="AJ182" s="11">
        <f t="shared" si="97"/>
        <v>0.38160984332427056</v>
      </c>
      <c r="AK182" s="11">
        <f t="shared" si="98"/>
        <v>0.2498433939268114</v>
      </c>
      <c r="AL182" s="11">
        <f t="shared" si="99"/>
        <v>0.42344795338108299</v>
      </c>
      <c r="AM182" s="11"/>
      <c r="AN182" s="11">
        <f t="shared" si="100"/>
        <v>4.5137380418307768E-2</v>
      </c>
      <c r="AO182" s="11">
        <f t="shared" si="101"/>
        <v>4.2381571418101498E-2</v>
      </c>
      <c r="AP182" s="11">
        <f t="shared" si="102"/>
        <v>3.8501505718619163E-2</v>
      </c>
      <c r="AQ182" s="11">
        <f t="shared" si="103"/>
        <v>3.4590683109445484E-2</v>
      </c>
      <c r="AR182" s="10"/>
      <c r="AS182" s="11">
        <f t="shared" si="104"/>
        <v>0.78448383666385024</v>
      </c>
      <c r="AT182" s="11">
        <f t="shared" si="105"/>
        <v>0.60326206745169397</v>
      </c>
      <c r="AU182" s="11">
        <f t="shared" si="106"/>
        <v>0.43625700155790725</v>
      </c>
      <c r="AV182" s="11">
        <f t="shared" si="107"/>
        <v>0.61892165756682793</v>
      </c>
      <c r="AW182" s="143"/>
      <c r="AX182" s="8">
        <f t="shared" si="108"/>
        <v>0.43625700155790725</v>
      </c>
      <c r="AY182" s="24">
        <f t="shared" si="81"/>
        <v>0.91689072856497278</v>
      </c>
      <c r="AZ182" s="8">
        <f t="shared" si="109"/>
        <v>1.4419973182851343E-2</v>
      </c>
      <c r="BA182" s="16">
        <f t="shared" si="110"/>
        <v>0.52394742704388486</v>
      </c>
      <c r="BB182" s="8">
        <f t="shared" si="111"/>
        <v>2.2459176165849759</v>
      </c>
      <c r="BC182" s="8">
        <f t="shared" si="80"/>
        <v>0.27</v>
      </c>
      <c r="BD182" s="18">
        <f t="shared" si="112"/>
        <v>2.5610527841001605</v>
      </c>
      <c r="BE182" s="17">
        <v>3</v>
      </c>
    </row>
    <row r="183" spans="1:57" s="3" customFormat="1">
      <c r="A183" s="3" t="s">
        <v>359</v>
      </c>
      <c r="B183" s="19">
        <v>54.424397759999998</v>
      </c>
      <c r="C183" s="19">
        <f t="shared" si="115"/>
        <v>35.575602240000002</v>
      </c>
      <c r="D183" s="128" t="s">
        <v>248</v>
      </c>
      <c r="E183" s="8">
        <v>46.384636</v>
      </c>
      <c r="F183" s="8">
        <v>-93.924521999999996</v>
      </c>
      <c r="G183" s="51">
        <v>43325</v>
      </c>
      <c r="H183" s="144"/>
      <c r="I183" s="19">
        <v>9.3760807992109944E-3</v>
      </c>
      <c r="J183" s="19">
        <v>9.5328524379249061E-3</v>
      </c>
      <c r="K183" s="19">
        <v>1.0316891384017996E-2</v>
      </c>
      <c r="L183" s="19">
        <v>5.5723203732821799E-3</v>
      </c>
      <c r="M183" s="6"/>
      <c r="N183"/>
      <c r="O183" s="11">
        <f t="shared" si="82"/>
        <v>1.7494668044746225E-2</v>
      </c>
      <c r="P183" s="11">
        <f t="shared" si="83"/>
        <v>1.7778344740429018E-2</v>
      </c>
      <c r="Q183" s="11">
        <f t="shared" si="84"/>
        <v>1.9192834096137944E-2</v>
      </c>
      <c r="R183" s="11">
        <f t="shared" si="85"/>
        <v>1.052427783090591E-2</v>
      </c>
      <c r="S183" s="56"/>
      <c r="T183" s="170">
        <f t="shared" si="86"/>
        <v>0.15980434949695987</v>
      </c>
      <c r="U183" s="170">
        <f t="shared" si="87"/>
        <v>0.1619911133119798</v>
      </c>
      <c r="V183" s="170">
        <f t="shared" si="88"/>
        <v>0.17276046647155585</v>
      </c>
      <c r="W183" s="170">
        <f t="shared" si="89"/>
        <v>0.10282341807599937</v>
      </c>
      <c r="Y183" s="11">
        <f t="shared" si="113"/>
        <v>-0.15449834681704333</v>
      </c>
      <c r="Z183" s="11">
        <f t="shared" si="114"/>
        <v>0.17280088810681585</v>
      </c>
      <c r="AA183" s="11"/>
      <c r="AB183" s="11">
        <f t="shared" si="90"/>
        <v>3.5151097699682235E-2</v>
      </c>
      <c r="AC183" s="7">
        <f t="shared" si="91"/>
        <v>0.94335373515109122</v>
      </c>
      <c r="AD183" s="11">
        <f t="shared" si="92"/>
        <v>4.3405447280694828E-2</v>
      </c>
      <c r="AE183" s="11">
        <f t="shared" si="93"/>
        <v>4.0084514755848975E-2</v>
      </c>
      <c r="AF183" s="11">
        <f t="shared" si="94"/>
        <v>3.5151097699682235E-2</v>
      </c>
      <c r="AG183" s="11">
        <f t="shared" si="95"/>
        <v>3.0014238296602078E-2</v>
      </c>
      <c r="AH183" s="11"/>
      <c r="AI183" s="11">
        <f t="shared" si="96"/>
        <v>0.24109018629657322</v>
      </c>
      <c r="AJ183" s="11">
        <f t="shared" si="97"/>
        <v>0.21618084608903645</v>
      </c>
      <c r="AK183" s="11">
        <f t="shared" si="98"/>
        <v>0.17280088810681582</v>
      </c>
      <c r="AL183" s="11">
        <f t="shared" si="99"/>
        <v>0.26586387847879739</v>
      </c>
      <c r="AM183" s="11"/>
      <c r="AN183" s="11">
        <f t="shared" si="100"/>
        <v>4.5855105734191548E-2</v>
      </c>
      <c r="AO183" s="11">
        <f t="shared" si="101"/>
        <v>4.1788788270602228E-2</v>
      </c>
      <c r="AP183" s="11">
        <f t="shared" si="102"/>
        <v>3.6087687817214491E-2</v>
      </c>
      <c r="AQ183" s="11">
        <f t="shared" si="103"/>
        <v>3.0470069414326045E-2</v>
      </c>
      <c r="AR183" s="10"/>
      <c r="AS183" s="11">
        <f t="shared" si="104"/>
        <v>0.46914240561527343</v>
      </c>
      <c r="AT183" s="11">
        <f t="shared" si="105"/>
        <v>0.40864032450862836</v>
      </c>
      <c r="AU183" s="11">
        <f t="shared" si="106"/>
        <v>0.3333624936817835</v>
      </c>
      <c r="AV183" s="11">
        <f t="shared" si="107"/>
        <v>0.42237380013486536</v>
      </c>
      <c r="AW183" s="143"/>
      <c r="AX183" s="8">
        <f t="shared" si="108"/>
        <v>0.3333624936817835</v>
      </c>
      <c r="AY183" s="24">
        <f t="shared" si="81"/>
        <v>1.1998950319282959</v>
      </c>
      <c r="AZ183" s="8">
        <f t="shared" si="109"/>
        <v>1.9690699584547958E-2</v>
      </c>
      <c r="BA183" s="16">
        <f t="shared" si="110"/>
        <v>0.52394742704388497</v>
      </c>
      <c r="BB183" s="8">
        <f t="shared" si="111"/>
        <v>2.2503657363356453</v>
      </c>
      <c r="BC183" s="8">
        <f t="shared" si="80"/>
        <v>0.27</v>
      </c>
      <c r="BD183" s="18">
        <f t="shared" si="112"/>
        <v>3.3666053497542001</v>
      </c>
      <c r="BE183" s="17">
        <v>3.2</v>
      </c>
    </row>
    <row r="184" spans="1:57" s="3" customFormat="1">
      <c r="A184" s="3" t="s">
        <v>359</v>
      </c>
      <c r="B184" s="19">
        <v>54.424397759999998</v>
      </c>
      <c r="C184" s="19">
        <f t="shared" si="115"/>
        <v>35.575602240000002</v>
      </c>
      <c r="D184" s="128" t="s">
        <v>249</v>
      </c>
      <c r="E184" s="8">
        <v>46.447043999999998</v>
      </c>
      <c r="F184" s="8">
        <v>-93.689659000000006</v>
      </c>
      <c r="G184" s="51">
        <v>43325</v>
      </c>
      <c r="H184" s="144"/>
      <c r="I184" s="19">
        <v>7.7299909429287784E-3</v>
      </c>
      <c r="J184" s="19">
        <v>7.8810145845464828E-3</v>
      </c>
      <c r="K184" s="19">
        <v>8.7480946158232688E-3</v>
      </c>
      <c r="L184" s="19">
        <v>4.7199757435010354E-3</v>
      </c>
      <c r="M184" s="6"/>
      <c r="N184"/>
      <c r="O184" s="11">
        <f t="shared" si="82"/>
        <v>1.4498962124784256E-2</v>
      </c>
      <c r="P184" s="11">
        <f t="shared" si="83"/>
        <v>1.4775118487042967E-2</v>
      </c>
      <c r="Q184" s="11">
        <f t="shared" si="84"/>
        <v>1.6355499123699862E-2</v>
      </c>
      <c r="R184" s="11">
        <f t="shared" si="85"/>
        <v>8.9389423816108628E-3</v>
      </c>
      <c r="S184" s="56"/>
      <c r="T184" s="170">
        <f t="shared" si="86"/>
        <v>0.13612113595582415</v>
      </c>
      <c r="U184" s="170">
        <f t="shared" si="87"/>
        <v>0.13835163734629075</v>
      </c>
      <c r="V184" s="170">
        <f t="shared" si="88"/>
        <v>0.15092827882678994</v>
      </c>
      <c r="W184" s="170">
        <f t="shared" si="89"/>
        <v>8.8850689887446543E-2</v>
      </c>
      <c r="Y184" s="11">
        <f t="shared" si="113"/>
        <v>-0.17096430258055786</v>
      </c>
      <c r="Z184" s="11">
        <f t="shared" si="114"/>
        <v>0.17813017716173934</v>
      </c>
      <c r="AA184" s="11"/>
      <c r="AB184" s="11">
        <f t="shared" si="90"/>
        <v>3.0727261563906542E-2</v>
      </c>
      <c r="AC184" s="7">
        <f t="shared" si="91"/>
        <v>0.91927828330137951</v>
      </c>
      <c r="AD184" s="11">
        <f t="shared" si="92"/>
        <v>3.7739081820376788E-2</v>
      </c>
      <c r="AE184" s="11">
        <f t="shared" si="93"/>
        <v>3.4922548466493238E-2</v>
      </c>
      <c r="AF184" s="11">
        <f t="shared" si="94"/>
        <v>3.0727261563906542E-2</v>
      </c>
      <c r="AG184" s="11">
        <f t="shared" si="95"/>
        <v>2.6342885030140015E-2</v>
      </c>
      <c r="AH184" s="11"/>
      <c r="AI184" s="11">
        <f t="shared" si="96"/>
        <v>0.25505372880834232</v>
      </c>
      <c r="AJ184" s="11">
        <f t="shared" si="97"/>
        <v>0.22811035557430678</v>
      </c>
      <c r="AK184" s="11">
        <f t="shared" si="98"/>
        <v>0.17813017716173932</v>
      </c>
      <c r="AL184" s="11">
        <f t="shared" si="99"/>
        <v>0.27481645624766621</v>
      </c>
      <c r="AM184" s="11"/>
      <c r="AN184" s="11">
        <f t="shared" si="100"/>
        <v>4.0188740273873508E-2</v>
      </c>
      <c r="AO184" s="11">
        <f t="shared" si="101"/>
        <v>3.6626821981246491E-2</v>
      </c>
      <c r="AP184" s="11">
        <f t="shared" si="102"/>
        <v>3.1663851681438801E-2</v>
      </c>
      <c r="AQ184" s="11">
        <f t="shared" si="103"/>
        <v>2.6798716147863982E-2</v>
      </c>
      <c r="AR184" s="10"/>
      <c r="AS184" s="11">
        <f t="shared" si="104"/>
        <v>0.46328706214936755</v>
      </c>
      <c r="AT184" s="11">
        <f t="shared" si="105"/>
        <v>0.40201746719891318</v>
      </c>
      <c r="AU184" s="11">
        <f t="shared" si="106"/>
        <v>0.32258641667342242</v>
      </c>
      <c r="AV184" s="11">
        <f t="shared" si="107"/>
        <v>0.41750016495199743</v>
      </c>
      <c r="AW184" s="143"/>
      <c r="AX184" s="8">
        <f t="shared" si="108"/>
        <v>0.32258641667342242</v>
      </c>
      <c r="AY184" s="24">
        <f t="shared" si="81"/>
        <v>1.2399778147042966</v>
      </c>
      <c r="AZ184" s="8">
        <f t="shared" si="109"/>
        <v>1.6696512215319158E-2</v>
      </c>
      <c r="BA184" s="16">
        <f t="shared" si="110"/>
        <v>0.52394742704388497</v>
      </c>
      <c r="BB184" s="8">
        <f t="shared" si="111"/>
        <v>2.235777370500577</v>
      </c>
      <c r="BC184" s="8">
        <f t="shared" si="80"/>
        <v>0.27</v>
      </c>
      <c r="BD184" s="18">
        <f t="shared" si="112"/>
        <v>3.4635346712126784</v>
      </c>
      <c r="BE184" s="17">
        <v>3.4</v>
      </c>
    </row>
    <row r="185" spans="1:57" s="3" customFormat="1">
      <c r="A185" s="3" t="s">
        <v>359</v>
      </c>
      <c r="B185" s="19">
        <v>54.424397759999998</v>
      </c>
      <c r="C185" s="19">
        <f t="shared" si="115"/>
        <v>35.575602240000002</v>
      </c>
      <c r="D185" s="128" t="s">
        <v>250</v>
      </c>
      <c r="E185" s="8">
        <v>45.808951999999998</v>
      </c>
      <c r="F185" s="8">
        <v>-92.071663000000001</v>
      </c>
      <c r="G185" s="51">
        <v>43325</v>
      </c>
      <c r="H185" s="144"/>
      <c r="I185" s="19">
        <v>3.7277518557122667E-3</v>
      </c>
      <c r="J185" s="19">
        <v>5.4662529992658112E-3</v>
      </c>
      <c r="K185" s="19">
        <v>9.3495641928311116E-3</v>
      </c>
      <c r="L185" s="19">
        <v>3.9450671582253937E-3</v>
      </c>
      <c r="M185" s="6"/>
      <c r="N185"/>
      <c r="O185" s="11">
        <f t="shared" si="82"/>
        <v>7.0824407061295157E-3</v>
      </c>
      <c r="P185" s="11">
        <f t="shared" si="83"/>
        <v>1.0327468565443568E-2</v>
      </c>
      <c r="Q185" s="11">
        <f t="shared" si="84"/>
        <v>1.7446658615167594E-2</v>
      </c>
      <c r="R185" s="11">
        <f t="shared" si="85"/>
        <v>7.4900657255838037E-3</v>
      </c>
      <c r="S185" s="56"/>
      <c r="T185" s="170">
        <f t="shared" si="86"/>
        <v>7.1911067139514506E-2</v>
      </c>
      <c r="U185" s="170">
        <f t="shared" si="87"/>
        <v>0.10111191285300858</v>
      </c>
      <c r="V185" s="170">
        <f t="shared" si="88"/>
        <v>0.15943334732247472</v>
      </c>
      <c r="W185" s="170">
        <f t="shared" si="89"/>
        <v>7.5687128935907511E-2</v>
      </c>
      <c r="Y185" s="11">
        <f t="shared" si="113"/>
        <v>-0.40861390959592009</v>
      </c>
      <c r="Z185" s="11">
        <f t="shared" si="114"/>
        <v>0.27530482616735447</v>
      </c>
      <c r="AA185" s="11"/>
      <c r="AB185" s="11">
        <f t="shared" si="90"/>
        <v>5.1281481858173827E-2</v>
      </c>
      <c r="AC185" s="7">
        <f t="shared" si="91"/>
        <v>0.33451678019389663</v>
      </c>
      <c r="AD185" s="11">
        <f t="shared" si="92"/>
        <v>5.5264235382247305E-2</v>
      </c>
      <c r="AE185" s="11">
        <f t="shared" si="93"/>
        <v>5.3726229498435932E-2</v>
      </c>
      <c r="AF185" s="11">
        <f t="shared" si="94"/>
        <v>5.1281481858173827E-2</v>
      </c>
      <c r="AG185" s="11">
        <f t="shared" si="95"/>
        <v>4.8487595424841129E-2</v>
      </c>
      <c r="AH185" s="11"/>
      <c r="AI185" s="11">
        <f t="shared" si="96"/>
        <v>0.74485928622530873</v>
      </c>
      <c r="AJ185" s="11">
        <f t="shared" si="97"/>
        <v>0.49277891612589153</v>
      </c>
      <c r="AK185" s="11">
        <f t="shared" si="98"/>
        <v>0.27530482616735447</v>
      </c>
      <c r="AL185" s="11">
        <f t="shared" si="99"/>
        <v>0.59771112662473491</v>
      </c>
      <c r="AM185" s="11"/>
      <c r="AN185" s="11">
        <f t="shared" si="100"/>
        <v>5.7713893835744025E-2</v>
      </c>
      <c r="AO185" s="11">
        <f t="shared" si="101"/>
        <v>5.5430503013189185E-2</v>
      </c>
      <c r="AP185" s="11">
        <f t="shared" si="102"/>
        <v>5.2218071975706083E-2</v>
      </c>
      <c r="AQ185" s="11">
        <f t="shared" si="103"/>
        <v>4.8943426542565095E-2</v>
      </c>
      <c r="AR185" s="10"/>
      <c r="AS185" s="11">
        <f t="shared" si="104"/>
        <v>1.1204085821175087</v>
      </c>
      <c r="AT185" s="11">
        <f t="shared" si="105"/>
        <v>0.78390612457310627</v>
      </c>
      <c r="AU185" s="11">
        <f t="shared" si="106"/>
        <v>0.5229403300670481</v>
      </c>
      <c r="AV185" s="11">
        <f t="shared" si="107"/>
        <v>0.87528397630537502</v>
      </c>
      <c r="AW185" s="143"/>
      <c r="AX185" s="8">
        <f t="shared" si="108"/>
        <v>0.5229403300670481</v>
      </c>
      <c r="AY185" s="24">
        <f t="shared" si="81"/>
        <v>0.76490562498538706</v>
      </c>
      <c r="AZ185" s="8">
        <f t="shared" si="109"/>
        <v>1.7844470094225712E-2</v>
      </c>
      <c r="BA185" s="16">
        <f t="shared" si="110"/>
        <v>0.52394742704388486</v>
      </c>
      <c r="BB185" s="8">
        <f t="shared" si="111"/>
        <v>2.2777860372157401</v>
      </c>
      <c r="BC185" s="8">
        <f t="shared" si="80"/>
        <v>0.27</v>
      </c>
      <c r="BD185" s="18">
        <f t="shared" si="112"/>
        <v>2.1525537799441801</v>
      </c>
      <c r="BE185" s="17">
        <v>3.4289999999999998</v>
      </c>
    </row>
    <row r="186" spans="1:57" s="3" customFormat="1">
      <c r="A186" s="3" t="s">
        <v>359</v>
      </c>
      <c r="B186" s="19">
        <v>54.424397759999998</v>
      </c>
      <c r="C186" s="19">
        <f t="shared" si="115"/>
        <v>35.575602240000002</v>
      </c>
      <c r="D186" s="128" t="s">
        <v>251</v>
      </c>
      <c r="E186" s="8">
        <v>45.943702999999999</v>
      </c>
      <c r="F186" s="8">
        <v>-92.040779000000001</v>
      </c>
      <c r="G186" s="51">
        <v>43325</v>
      </c>
      <c r="H186" s="144"/>
      <c r="I186" s="19">
        <v>4.3395042097124272E-3</v>
      </c>
      <c r="J186" s="19">
        <v>5.5054385889917422E-3</v>
      </c>
      <c r="K186" s="19">
        <v>7.7036914246624713E-3</v>
      </c>
      <c r="L186" s="19">
        <v>3.799797545195925E-3</v>
      </c>
      <c r="M186" s="6"/>
      <c r="N186"/>
      <c r="O186" s="11">
        <f t="shared" si="82"/>
        <v>8.228464488507569E-3</v>
      </c>
      <c r="P186" s="11">
        <f t="shared" si="83"/>
        <v>1.040019350703557E-2</v>
      </c>
      <c r="Q186" s="11">
        <f t="shared" si="84"/>
        <v>1.4450844584433237E-2</v>
      </c>
      <c r="R186" s="11">
        <f t="shared" si="85"/>
        <v>7.2176424216745336E-3</v>
      </c>
      <c r="S186" s="56"/>
      <c r="T186" s="170">
        <f t="shared" si="86"/>
        <v>8.2444906779565952E-2</v>
      </c>
      <c r="U186" s="170">
        <f t="shared" si="87"/>
        <v>0.1017450903014458</v>
      </c>
      <c r="V186" s="170">
        <f t="shared" si="88"/>
        <v>0.1357314621081645</v>
      </c>
      <c r="W186" s="170">
        <f t="shared" si="89"/>
        <v>7.3167182625714533E-2</v>
      </c>
      <c r="Y186" s="11">
        <f t="shared" si="113"/>
        <v>-0.3263687406483744</v>
      </c>
      <c r="Z186" s="11">
        <f t="shared" si="114"/>
        <v>0.23737203154908021</v>
      </c>
      <c r="AA186" s="11"/>
      <c r="AB186" s="11">
        <f t="shared" si="90"/>
        <v>3.6342162368739835E-2</v>
      </c>
      <c r="AC186" s="7">
        <f t="shared" si="91"/>
        <v>0.56236533077016149</v>
      </c>
      <c r="AD186" s="11">
        <f t="shared" si="92"/>
        <v>4.1211633965810325E-2</v>
      </c>
      <c r="AE186" s="11">
        <f t="shared" si="93"/>
        <v>3.9301842016675907E-2</v>
      </c>
      <c r="AF186" s="11">
        <f t="shared" si="94"/>
        <v>3.6342162368739835E-2</v>
      </c>
      <c r="AG186" s="11">
        <f t="shared" si="95"/>
        <v>3.3075702004311369E-2</v>
      </c>
      <c r="AH186" s="11"/>
      <c r="AI186" s="11">
        <f t="shared" si="96"/>
        <v>0.48592014717216253</v>
      </c>
      <c r="AJ186" s="11">
        <f t="shared" si="97"/>
        <v>0.36202183805274946</v>
      </c>
      <c r="AK186" s="11">
        <f t="shared" si="98"/>
        <v>0.23737203154908021</v>
      </c>
      <c r="AL186" s="11">
        <f t="shared" si="99"/>
        <v>0.42475498166103781</v>
      </c>
      <c r="AM186" s="11"/>
      <c r="AN186" s="11">
        <f t="shared" si="100"/>
        <v>4.3661292419307045E-2</v>
      </c>
      <c r="AO186" s="11">
        <f t="shared" si="101"/>
        <v>4.100611553142916E-2</v>
      </c>
      <c r="AP186" s="11">
        <f t="shared" si="102"/>
        <v>3.727875248627209E-2</v>
      </c>
      <c r="AQ186" s="11">
        <f t="shared" si="103"/>
        <v>3.3531533122035335E-2</v>
      </c>
      <c r="AR186" s="10"/>
      <c r="AS186" s="11">
        <f t="shared" si="104"/>
        <v>0.75508532453522681</v>
      </c>
      <c r="AT186" s="11">
        <f t="shared" si="105"/>
        <v>0.57523460914474489</v>
      </c>
      <c r="AU186" s="11">
        <f t="shared" si="106"/>
        <v>0.41650732228500653</v>
      </c>
      <c r="AV186" s="11">
        <f t="shared" si="107"/>
        <v>0.6159041835142931</v>
      </c>
      <c r="AW186" s="143"/>
      <c r="AX186" s="8">
        <f t="shared" si="108"/>
        <v>0.41650732228500653</v>
      </c>
      <c r="AY186" s="24">
        <f t="shared" si="81"/>
        <v>0.96036726990909671</v>
      </c>
      <c r="AZ186" s="8">
        <f t="shared" si="109"/>
        <v>1.4703176362801803E-2</v>
      </c>
      <c r="BA186" s="16">
        <f t="shared" si="110"/>
        <v>0.52394742704388497</v>
      </c>
      <c r="BB186" s="8">
        <f t="shared" si="111"/>
        <v>2.2450349213947538</v>
      </c>
      <c r="BC186" s="8">
        <f t="shared" si="80"/>
        <v>0.27</v>
      </c>
      <c r="BD186" s="18">
        <f t="shared" si="112"/>
        <v>2.6826567717464309</v>
      </c>
      <c r="BE186" s="17">
        <v>3.5051999999999999</v>
      </c>
    </row>
    <row r="187" spans="1:57" s="3" customFormat="1">
      <c r="A187" s="3" t="s">
        <v>359</v>
      </c>
      <c r="B187" s="19">
        <v>54.424397759999998</v>
      </c>
      <c r="C187" s="19">
        <f t="shared" si="115"/>
        <v>35.575602240000002</v>
      </c>
      <c r="D187" s="128" t="s">
        <v>252</v>
      </c>
      <c r="E187" s="8">
        <v>45.918747000000003</v>
      </c>
      <c r="F187" s="8">
        <v>-92.026893999999999</v>
      </c>
      <c r="G187" s="51">
        <v>43325</v>
      </c>
      <c r="H187" s="144"/>
      <c r="I187" s="19">
        <v>3.6886269300587761E-3</v>
      </c>
      <c r="J187" s="19">
        <v>5.1730502653301522E-3</v>
      </c>
      <c r="K187" s="19">
        <v>7.6267757810664256E-3</v>
      </c>
      <c r="L187" s="19">
        <v>3.3427197470073063E-3</v>
      </c>
      <c r="M187" s="6"/>
      <c r="N187"/>
      <c r="O187" s="11">
        <f t="shared" si="82"/>
        <v>7.008992083159438E-3</v>
      </c>
      <c r="P187" s="11">
        <f t="shared" si="83"/>
        <v>9.7827290988790703E-3</v>
      </c>
      <c r="Q187" s="11">
        <f t="shared" si="84"/>
        <v>1.4310073563183803E-2</v>
      </c>
      <c r="R187" s="11">
        <f t="shared" si="85"/>
        <v>6.3588172732567897E-3</v>
      </c>
      <c r="S187" s="56"/>
      <c r="T187" s="170">
        <f t="shared" si="86"/>
        <v>7.1227138780011801E-2</v>
      </c>
      <c r="U187" s="170">
        <f t="shared" si="87"/>
        <v>9.6341097404838094E-2</v>
      </c>
      <c r="V187" s="170">
        <f t="shared" si="88"/>
        <v>0.1345896755977235</v>
      </c>
      <c r="W187" s="170">
        <f t="shared" si="89"/>
        <v>6.5124731238974387E-2</v>
      </c>
      <c r="Y187" s="11">
        <f t="shared" si="113"/>
        <v>-0.31867952779794567</v>
      </c>
      <c r="Z187" s="11">
        <f t="shared" si="114"/>
        <v>0.23405610426885132</v>
      </c>
      <c r="AA187" s="11"/>
      <c r="AB187" s="11">
        <f t="shared" si="90"/>
        <v>3.5464102429057356E-2</v>
      </c>
      <c r="AC187" s="7">
        <f t="shared" si="91"/>
        <v>0.45557157368611234</v>
      </c>
      <c r="AD187" s="11">
        <f t="shared" si="92"/>
        <v>3.926700008974849E-2</v>
      </c>
      <c r="AE187" s="11">
        <f t="shared" si="93"/>
        <v>3.7786274230428664E-2</v>
      </c>
      <c r="AF187" s="11">
        <f t="shared" si="94"/>
        <v>3.5464102429057356E-2</v>
      </c>
      <c r="AG187" s="11">
        <f t="shared" si="95"/>
        <v>3.2859015909687185E-2</v>
      </c>
      <c r="AH187" s="11"/>
      <c r="AI187" s="11">
        <f t="shared" si="96"/>
        <v>0.54396822586702098</v>
      </c>
      <c r="AJ187" s="11">
        <f t="shared" si="97"/>
        <v>0.37041289750246131</v>
      </c>
      <c r="AK187" s="11">
        <f t="shared" si="98"/>
        <v>0.23405610426885132</v>
      </c>
      <c r="AL187" s="11">
        <f t="shared" si="99"/>
        <v>0.47823961766838519</v>
      </c>
      <c r="AM187" s="11"/>
      <c r="AN187" s="11">
        <f t="shared" si="100"/>
        <v>4.1716658543245209E-2</v>
      </c>
      <c r="AO187" s="11">
        <f t="shared" si="101"/>
        <v>3.9490547745181917E-2</v>
      </c>
      <c r="AP187" s="11">
        <f t="shared" si="102"/>
        <v>3.6400692546589612E-2</v>
      </c>
      <c r="AQ187" s="11">
        <f t="shared" si="103"/>
        <v>3.3314847027411151E-2</v>
      </c>
      <c r="AR187" s="10"/>
      <c r="AS187" s="11">
        <f t="shared" si="104"/>
        <v>0.81542019776400598</v>
      </c>
      <c r="AT187" s="11">
        <f t="shared" si="105"/>
        <v>0.5783661338342817</v>
      </c>
      <c r="AU187" s="11">
        <f t="shared" si="106"/>
        <v>0.40898876770755405</v>
      </c>
      <c r="AV187" s="11">
        <f t="shared" si="107"/>
        <v>0.67504121785297477</v>
      </c>
      <c r="AW187" s="143"/>
      <c r="AX187" s="8">
        <f t="shared" si="108"/>
        <v>0.40898876770755405</v>
      </c>
      <c r="AY187" s="24">
        <f t="shared" si="81"/>
        <v>0.97802196926351426</v>
      </c>
      <c r="AZ187" s="8">
        <f t="shared" si="109"/>
        <v>1.455637605493503E-2</v>
      </c>
      <c r="BA187" s="16">
        <f t="shared" si="110"/>
        <v>0.52394742704388497</v>
      </c>
      <c r="BB187" s="8">
        <f t="shared" si="111"/>
        <v>2.2430354369825221</v>
      </c>
      <c r="BC187" s="8">
        <f t="shared" si="80"/>
        <v>0.27</v>
      </c>
      <c r="BD187" s="18">
        <f t="shared" si="112"/>
        <v>2.7308146076645694</v>
      </c>
      <c r="BE187" s="17">
        <v>3.6576</v>
      </c>
    </row>
    <row r="188" spans="1:57" s="3" customFormat="1">
      <c r="A188" s="3" t="s">
        <v>359</v>
      </c>
      <c r="B188" s="19">
        <v>54.424397759999998</v>
      </c>
      <c r="C188" s="19">
        <f t="shared" si="115"/>
        <v>35.575602240000002</v>
      </c>
      <c r="D188" s="128" t="s">
        <v>253</v>
      </c>
      <c r="E188" s="8">
        <v>45.942703000000002</v>
      </c>
      <c r="F188" s="8">
        <v>-92.314041000000003</v>
      </c>
      <c r="G188" s="51">
        <v>43325</v>
      </c>
      <c r="H188" s="144"/>
      <c r="I188" s="19">
        <v>3.0955372054391754E-3</v>
      </c>
      <c r="J188" s="19">
        <v>4.0578961024214611E-3</v>
      </c>
      <c r="K188" s="19">
        <v>6.4212263493580958E-3</v>
      </c>
      <c r="L188" s="19">
        <v>3.346580090240157E-3</v>
      </c>
      <c r="M188" s="6"/>
      <c r="N188"/>
      <c r="O188" s="11">
        <f t="shared" si="82"/>
        <v>5.8933156596725428E-3</v>
      </c>
      <c r="P188" s="11">
        <f t="shared" si="83"/>
        <v>7.701477025563638E-3</v>
      </c>
      <c r="Q188" s="11">
        <f t="shared" si="84"/>
        <v>1.209461633065928E-2</v>
      </c>
      <c r="R188" s="11">
        <f t="shared" si="85"/>
        <v>6.3660812860311475E-3</v>
      </c>
      <c r="S188" s="56"/>
      <c r="T188" s="170">
        <f t="shared" si="86"/>
        <v>6.0700997464038009E-2</v>
      </c>
      <c r="U188" s="170">
        <f t="shared" si="87"/>
        <v>7.7632662003790931E-2</v>
      </c>
      <c r="V188" s="170">
        <f t="shared" si="88"/>
        <v>0.11625829528356618</v>
      </c>
      <c r="W188" s="170">
        <f t="shared" si="89"/>
        <v>6.5193395846685209E-2</v>
      </c>
      <c r="Y188" s="11">
        <f t="shared" si="113"/>
        <v>-0.45102419473522665</v>
      </c>
      <c r="Z188" s="11">
        <f t="shared" si="114"/>
        <v>0.2965702056509647</v>
      </c>
      <c r="AA188" s="11"/>
      <c r="AB188" s="11">
        <f t="shared" si="90"/>
        <v>3.8077916447981704E-2</v>
      </c>
      <c r="AC188" s="7">
        <f t="shared" si="91"/>
        <v>0.45205565158525363</v>
      </c>
      <c r="AD188" s="11">
        <f t="shared" si="92"/>
        <v>4.212796782714065E-2</v>
      </c>
      <c r="AE188" s="11">
        <f t="shared" si="93"/>
        <v>4.0551385189062261E-2</v>
      </c>
      <c r="AF188" s="11">
        <f t="shared" si="94"/>
        <v>3.8077916447981704E-2</v>
      </c>
      <c r="AG188" s="11">
        <f t="shared" si="95"/>
        <v>3.530160693710787E-2</v>
      </c>
      <c r="AH188" s="11"/>
      <c r="AI188" s="11">
        <f t="shared" si="96"/>
        <v>0.68980283109235963</v>
      </c>
      <c r="AJ188" s="11">
        <f t="shared" si="97"/>
        <v>0.5020469275163002</v>
      </c>
      <c r="AK188" s="11">
        <f t="shared" si="98"/>
        <v>0.2965702056509647</v>
      </c>
      <c r="AL188" s="11">
        <f t="shared" si="99"/>
        <v>0.51272508215200507</v>
      </c>
      <c r="AM188" s="11"/>
      <c r="AN188" s="11">
        <f t="shared" si="100"/>
        <v>4.457762628063737E-2</v>
      </c>
      <c r="AO188" s="11">
        <f t="shared" si="101"/>
        <v>4.2255658703815514E-2</v>
      </c>
      <c r="AP188" s="11">
        <f t="shared" si="102"/>
        <v>3.9014506565513959E-2</v>
      </c>
      <c r="AQ188" s="11">
        <f t="shared" si="103"/>
        <v>3.5757438054831836E-2</v>
      </c>
      <c r="AR188" s="10"/>
      <c r="AS188" s="11">
        <f t="shared" si="104"/>
        <v>0.99958226773046921</v>
      </c>
      <c r="AT188" s="11">
        <f t="shared" si="105"/>
        <v>0.73831653953262955</v>
      </c>
      <c r="AU188" s="11">
        <f t="shared" si="106"/>
        <v>0.49283708299789308</v>
      </c>
      <c r="AV188" s="11">
        <f t="shared" si="107"/>
        <v>0.72406622480482319</v>
      </c>
      <c r="AW188" s="143"/>
      <c r="AX188" s="8">
        <f t="shared" si="108"/>
        <v>0.49283708299789308</v>
      </c>
      <c r="AY188" s="24">
        <f t="shared" si="81"/>
        <v>0.81162723707158624</v>
      </c>
      <c r="AZ188" s="8">
        <f t="shared" si="109"/>
        <v>1.2255478351304633E-2</v>
      </c>
      <c r="BA188" s="16">
        <f t="shared" si="110"/>
        <v>0.52394742704388497</v>
      </c>
      <c r="BB188" s="8">
        <f t="shared" si="111"/>
        <v>2.236075586182487</v>
      </c>
      <c r="BC188" s="8">
        <f t="shared" si="80"/>
        <v>0.27</v>
      </c>
      <c r="BD188" s="18">
        <f t="shared" si="112"/>
        <v>2.2599673516327745</v>
      </c>
      <c r="BE188" s="17">
        <v>3.6576</v>
      </c>
    </row>
    <row r="189" spans="1:57" s="3" customFormat="1">
      <c r="A189" s="3" t="s">
        <v>359</v>
      </c>
      <c r="B189" s="19">
        <v>54.424397759999998</v>
      </c>
      <c r="C189" s="19">
        <f t="shared" si="115"/>
        <v>35.575602240000002</v>
      </c>
      <c r="D189" s="128" t="s">
        <v>254</v>
      </c>
      <c r="E189" s="8">
        <v>45.254733999999999</v>
      </c>
      <c r="F189" s="8">
        <v>-92.544128000000001</v>
      </c>
      <c r="G189" s="51">
        <v>43325</v>
      </c>
      <c r="H189" s="144"/>
      <c r="I189" s="19">
        <v>3.063871291228995E-3</v>
      </c>
      <c r="J189" s="19">
        <v>3.7336591627555294E-3</v>
      </c>
      <c r="K189" s="19">
        <v>5.6721907873306162E-3</v>
      </c>
      <c r="L189" s="19">
        <v>2.3717777977396185E-3</v>
      </c>
      <c r="M189" s="6"/>
      <c r="N189"/>
      <c r="O189" s="11">
        <f t="shared" si="82"/>
        <v>5.8336276308686525E-3</v>
      </c>
      <c r="P189" s="11">
        <f t="shared" si="83"/>
        <v>7.0935287901108361E-3</v>
      </c>
      <c r="Q189" s="11">
        <f t="shared" si="84"/>
        <v>1.0709466073408889E-2</v>
      </c>
      <c r="R189" s="11">
        <f t="shared" si="85"/>
        <v>4.5260169169208629E-3</v>
      </c>
      <c r="S189" s="56"/>
      <c r="T189" s="170">
        <f t="shared" si="86"/>
        <v>6.0130387614855396E-2</v>
      </c>
      <c r="U189" s="170">
        <f t="shared" si="87"/>
        <v>7.2014221068195272E-2</v>
      </c>
      <c r="V189" s="170">
        <f t="shared" si="88"/>
        <v>0.10442807936723647</v>
      </c>
      <c r="W189" s="170">
        <f t="shared" si="89"/>
        <v>4.7428335634507546E-2</v>
      </c>
      <c r="Y189" s="11">
        <f t="shared" si="113"/>
        <v>-0.28901016048031059</v>
      </c>
      <c r="Z189" s="11">
        <f t="shared" si="114"/>
        <v>0.22163684400990491</v>
      </c>
      <c r="AA189" s="11"/>
      <c r="AB189" s="11">
        <f t="shared" si="90"/>
        <v>2.4907353181423626E-2</v>
      </c>
      <c r="AC189" s="7">
        <f t="shared" si="91"/>
        <v>0.53005720098803488</v>
      </c>
      <c r="AD189" s="11">
        <f t="shared" si="92"/>
        <v>2.8041376851148967E-2</v>
      </c>
      <c r="AE189" s="11">
        <f t="shared" si="93"/>
        <v>2.6814906228518353E-2</v>
      </c>
      <c r="AF189" s="11">
        <f t="shared" si="94"/>
        <v>2.4907353181423626E-2</v>
      </c>
      <c r="AG189" s="11">
        <f t="shared" si="95"/>
        <v>2.2791646744504131E-2</v>
      </c>
      <c r="AH189" s="11"/>
      <c r="AI189" s="11">
        <f t="shared" si="96"/>
        <v>0.47659093296646493</v>
      </c>
      <c r="AJ189" s="11">
        <f t="shared" si="97"/>
        <v>0.3675023187919248</v>
      </c>
      <c r="AK189" s="11">
        <f t="shared" si="98"/>
        <v>0.22163684400990491</v>
      </c>
      <c r="AL189" s="11">
        <f t="shared" si="99"/>
        <v>0.46691262476877954</v>
      </c>
      <c r="AM189" s="11"/>
      <c r="AN189" s="11">
        <f t="shared" si="100"/>
        <v>3.0491035304645683E-2</v>
      </c>
      <c r="AO189" s="11">
        <f t="shared" si="101"/>
        <v>2.8519179743271606E-2</v>
      </c>
      <c r="AP189" s="11">
        <f t="shared" si="102"/>
        <v>2.5843943298955886E-2</v>
      </c>
      <c r="AQ189" s="11">
        <f t="shared" si="103"/>
        <v>2.3247477862228097E-2</v>
      </c>
      <c r="AR189" s="10"/>
      <c r="AS189" s="11">
        <f t="shared" si="104"/>
        <v>0.68810791556202844</v>
      </c>
      <c r="AT189" s="11">
        <f t="shared" si="105"/>
        <v>0.52878642191130698</v>
      </c>
      <c r="AU189" s="11">
        <f t="shared" si="106"/>
        <v>0.35136551531273708</v>
      </c>
      <c r="AV189" s="11">
        <f t="shared" si="107"/>
        <v>0.61959458952124913</v>
      </c>
      <c r="AW189" s="143"/>
      <c r="AX189" s="8">
        <f t="shared" si="108"/>
        <v>0.35136551531273708</v>
      </c>
      <c r="AY189" s="24">
        <f t="shared" si="81"/>
        <v>1.1384156457242971</v>
      </c>
      <c r="AZ189" s="8">
        <f t="shared" si="109"/>
        <v>1.0825877739935008E-2</v>
      </c>
      <c r="BA189" s="16">
        <f t="shared" si="110"/>
        <v>0.52394742704388497</v>
      </c>
      <c r="BB189" s="8">
        <f t="shared" si="111"/>
        <v>2.2109127014406247</v>
      </c>
      <c r="BC189" s="8">
        <f t="shared" si="80"/>
        <v>0.27</v>
      </c>
      <c r="BD189" s="18">
        <f t="shared" si="112"/>
        <v>3.153792243038215</v>
      </c>
      <c r="BE189" s="17">
        <v>3.81</v>
      </c>
    </row>
    <row r="190" spans="1:57" s="3" customFormat="1">
      <c r="A190" s="3" t="s">
        <v>359</v>
      </c>
      <c r="B190" s="19">
        <v>54.424397759999998</v>
      </c>
      <c r="C190" s="19">
        <f t="shared" si="115"/>
        <v>35.575602240000002</v>
      </c>
      <c r="D190" s="128" t="s">
        <v>255</v>
      </c>
      <c r="E190" s="8">
        <v>45.399985999999998</v>
      </c>
      <c r="F190" s="8">
        <v>-92.536063999999996</v>
      </c>
      <c r="G190" s="51">
        <v>43325</v>
      </c>
      <c r="H190" s="144"/>
      <c r="I190" s="19">
        <v>4.4220588803686603E-3</v>
      </c>
      <c r="J190" s="19">
        <v>6.1381365397753657E-3</v>
      </c>
      <c r="K190" s="19">
        <v>8.9593123980104793E-3</v>
      </c>
      <c r="L190" s="19">
        <v>3.26133867634615E-3</v>
      </c>
      <c r="M190" s="6"/>
      <c r="N190"/>
      <c r="O190" s="11">
        <f t="shared" si="82"/>
        <v>8.3827719072043297E-3</v>
      </c>
      <c r="P190" s="11">
        <f t="shared" si="83"/>
        <v>1.1571895675234053E-2</v>
      </c>
      <c r="Q190" s="11">
        <f t="shared" si="84"/>
        <v>1.6739156038505489E-2</v>
      </c>
      <c r="R190" s="11">
        <f t="shared" si="85"/>
        <v>6.2056401845367506E-3</v>
      </c>
      <c r="S190" s="56"/>
      <c r="T190" s="170">
        <f t="shared" si="86"/>
        <v>8.3844062150477072E-2</v>
      </c>
      <c r="U190" s="170">
        <f t="shared" si="87"/>
        <v>0.11182886820827909</v>
      </c>
      <c r="V190" s="170">
        <f t="shared" si="88"/>
        <v>0.15393480865051945</v>
      </c>
      <c r="W190" s="170">
        <f t="shared" si="89"/>
        <v>6.3674188771726981E-2</v>
      </c>
      <c r="Y190" s="11">
        <f t="shared" si="113"/>
        <v>-0.22342355319824744</v>
      </c>
      <c r="Z190" s="11">
        <f t="shared" si="114"/>
        <v>0.19630518665827962</v>
      </c>
      <c r="AA190" s="11"/>
      <c r="AB190" s="11">
        <f t="shared" si="90"/>
        <v>3.4779571774376461E-2</v>
      </c>
      <c r="AC190" s="7">
        <f t="shared" si="91"/>
        <v>0.47077762773983101</v>
      </c>
      <c r="AD190" s="11">
        <f t="shared" si="92"/>
        <v>3.8640219149531245E-2</v>
      </c>
      <c r="AE190" s="11">
        <f t="shared" si="93"/>
        <v>3.7135453282443082E-2</v>
      </c>
      <c r="AF190" s="11">
        <f t="shared" si="94"/>
        <v>3.4779571774376461E-2</v>
      </c>
      <c r="AG190" s="11">
        <f t="shared" si="95"/>
        <v>3.2142810714762937E-2</v>
      </c>
      <c r="AH190" s="11"/>
      <c r="AI190" s="11">
        <f t="shared" si="96"/>
        <v>0.4489851086170209</v>
      </c>
      <c r="AJ190" s="11">
        <f t="shared" si="97"/>
        <v>0.30847423085511666</v>
      </c>
      <c r="AK190" s="11">
        <f t="shared" si="98"/>
        <v>0.19630518665827959</v>
      </c>
      <c r="AL190" s="11">
        <f t="shared" si="99"/>
        <v>0.47936142332599629</v>
      </c>
      <c r="AM190" s="11"/>
      <c r="AN190" s="11">
        <f t="shared" si="100"/>
        <v>4.1089877603027965E-2</v>
      </c>
      <c r="AO190" s="11">
        <f t="shared" si="101"/>
        <v>3.8839726797196335E-2</v>
      </c>
      <c r="AP190" s="11">
        <f t="shared" si="102"/>
        <v>3.5716161891908717E-2</v>
      </c>
      <c r="AQ190" s="11">
        <f t="shared" si="103"/>
        <v>3.2598641832486903E-2</v>
      </c>
      <c r="AR190" s="10"/>
      <c r="AS190" s="11">
        <f t="shared" si="104"/>
        <v>0.7004251722490189</v>
      </c>
      <c r="AT190" s="11">
        <f t="shared" si="105"/>
        <v>0.504970218267073</v>
      </c>
      <c r="AU190" s="11">
        <f t="shared" si="106"/>
        <v>0.36087955430627028</v>
      </c>
      <c r="AV190" s="11">
        <f t="shared" si="107"/>
        <v>0.67325692848800922</v>
      </c>
      <c r="AW190" s="143"/>
      <c r="AX190" s="8">
        <f t="shared" si="108"/>
        <v>0.36087955430627028</v>
      </c>
      <c r="AY190" s="24">
        <f t="shared" si="81"/>
        <v>1.1084030536696159</v>
      </c>
      <c r="AZ190" s="8">
        <f t="shared" si="109"/>
        <v>1.7099640031747045E-2</v>
      </c>
      <c r="BA190" s="16">
        <f t="shared" si="110"/>
        <v>0.52394742704388497</v>
      </c>
      <c r="BB190" s="8">
        <f t="shared" si="111"/>
        <v>2.2475025782372899</v>
      </c>
      <c r="BC190" s="8">
        <f t="shared" si="80"/>
        <v>0.27</v>
      </c>
      <c r="BD190" s="18">
        <f t="shared" si="112"/>
        <v>3.1027111660888775</v>
      </c>
      <c r="BE190" s="17">
        <v>3.81</v>
      </c>
    </row>
    <row r="191" spans="1:57" s="3" customFormat="1">
      <c r="A191" s="3" t="s">
        <v>359</v>
      </c>
      <c r="B191" s="19">
        <v>54.424397759999998</v>
      </c>
      <c r="C191" s="19">
        <f t="shared" si="115"/>
        <v>35.575602240000002</v>
      </c>
      <c r="D191" s="128" t="s">
        <v>256</v>
      </c>
      <c r="E191" s="8">
        <v>45.808788</v>
      </c>
      <c r="F191" s="8">
        <v>-91.929580999999999</v>
      </c>
      <c r="G191" s="51">
        <v>43325</v>
      </c>
      <c r="H191" s="144"/>
      <c r="I191" s="19">
        <v>3.3565191978223198E-3</v>
      </c>
      <c r="J191" s="19">
        <v>4.5290080391822878E-3</v>
      </c>
      <c r="K191" s="19">
        <v>6.771951075967975E-3</v>
      </c>
      <c r="L191" s="19">
        <v>2.5953355937391497E-3</v>
      </c>
      <c r="M191" s="6"/>
      <c r="N191"/>
      <c r="O191" s="11">
        <f t="shared" si="82"/>
        <v>6.38478288284231E-3</v>
      </c>
      <c r="P191" s="11">
        <f t="shared" si="83"/>
        <v>8.5825543484478097E-3</v>
      </c>
      <c r="Q191" s="11">
        <f t="shared" si="84"/>
        <v>1.2740910909398204E-2</v>
      </c>
      <c r="R191" s="11">
        <f t="shared" si="85"/>
        <v>4.9490386276164929E-3</v>
      </c>
      <c r="S191" s="56"/>
      <c r="T191" s="170">
        <f t="shared" si="86"/>
        <v>6.5370125378183153E-2</v>
      </c>
      <c r="U191" s="170">
        <f t="shared" si="87"/>
        <v>8.5648999534071402E-2</v>
      </c>
      <c r="V191" s="170">
        <f t="shared" si="88"/>
        <v>0.12167831645300131</v>
      </c>
      <c r="W191" s="170">
        <f t="shared" si="89"/>
        <v>5.1580650203268241E-2</v>
      </c>
      <c r="Y191" s="11">
        <f t="shared" si="113"/>
        <v>-0.25637944837535759</v>
      </c>
      <c r="Z191" s="11">
        <f t="shared" si="114"/>
        <v>0.20866880115132969</v>
      </c>
      <c r="AA191" s="11"/>
      <c r="AB191" s="11">
        <f t="shared" si="90"/>
        <v>2.7971347482076442E-2</v>
      </c>
      <c r="AC191" s="7">
        <f t="shared" si="91"/>
        <v>0.47124043000727456</v>
      </c>
      <c r="AD191" s="11">
        <f t="shared" si="92"/>
        <v>3.1079475412104835E-2</v>
      </c>
      <c r="AE191" s="11">
        <f t="shared" si="93"/>
        <v>2.9867981224993741E-2</v>
      </c>
      <c r="AF191" s="11">
        <f t="shared" si="94"/>
        <v>2.7971347482076442E-2</v>
      </c>
      <c r="AG191" s="11">
        <f t="shared" si="95"/>
        <v>2.5848738230370948E-2</v>
      </c>
      <c r="AH191" s="11"/>
      <c r="AI191" s="11">
        <f t="shared" si="96"/>
        <v>0.47938305150388955</v>
      </c>
      <c r="AJ191" s="11">
        <f t="shared" si="97"/>
        <v>0.33705148764486154</v>
      </c>
      <c r="AK191" s="11">
        <f t="shared" si="98"/>
        <v>0.20866880115132969</v>
      </c>
      <c r="AL191" s="11">
        <f t="shared" si="99"/>
        <v>0.48366514302339064</v>
      </c>
      <c r="AM191" s="11"/>
      <c r="AN191" s="11">
        <f t="shared" si="100"/>
        <v>3.3529133865601551E-2</v>
      </c>
      <c r="AO191" s="11">
        <f t="shared" si="101"/>
        <v>3.1572254739746994E-2</v>
      </c>
      <c r="AP191" s="11">
        <f t="shared" si="102"/>
        <v>2.8907937599608701E-2</v>
      </c>
      <c r="AQ191" s="11">
        <f t="shared" si="103"/>
        <v>2.6304569348094914E-2</v>
      </c>
      <c r="AR191" s="10"/>
      <c r="AS191" s="11">
        <f t="shared" si="104"/>
        <v>0.70431243316319403</v>
      </c>
      <c r="AT191" s="11">
        <f t="shared" si="105"/>
        <v>0.50715288602559983</v>
      </c>
      <c r="AU191" s="11">
        <f t="shared" si="106"/>
        <v>0.3484456117139299</v>
      </c>
      <c r="AV191" s="11">
        <f t="shared" si="107"/>
        <v>0.65134374921055105</v>
      </c>
      <c r="AW191" s="143"/>
      <c r="AX191" s="8">
        <f t="shared" si="108"/>
        <v>0.3484456117139299</v>
      </c>
      <c r="AY191" s="24">
        <f t="shared" si="81"/>
        <v>1.1479553380870118</v>
      </c>
      <c r="AZ191" s="8">
        <f t="shared" si="109"/>
        <v>1.292486750851201E-2</v>
      </c>
      <c r="BA191" s="16">
        <f t="shared" si="110"/>
        <v>0.52394742704388497</v>
      </c>
      <c r="BB191" s="8">
        <f t="shared" si="111"/>
        <v>2.2233088897621069</v>
      </c>
      <c r="BC191" s="8">
        <f t="shared" si="80"/>
        <v>0.27</v>
      </c>
      <c r="BD191" s="18">
        <f t="shared" si="112"/>
        <v>3.1914249222728759</v>
      </c>
      <c r="BE191" s="17">
        <v>3.9624000000000001</v>
      </c>
    </row>
    <row r="192" spans="1:57" s="3" customFormat="1">
      <c r="A192" s="3" t="s">
        <v>359</v>
      </c>
      <c r="B192" s="19">
        <v>54.424397759999998</v>
      </c>
      <c r="C192" s="19">
        <f t="shared" si="115"/>
        <v>35.575602240000002</v>
      </c>
      <c r="D192" s="128" t="s">
        <v>257</v>
      </c>
      <c r="E192" s="8">
        <v>45.487231999999999</v>
      </c>
      <c r="F192" s="8">
        <v>-93.521216999999993</v>
      </c>
      <c r="G192" s="51">
        <v>43325</v>
      </c>
      <c r="H192" s="144"/>
      <c r="I192" s="19">
        <v>6.8735246144388451E-3</v>
      </c>
      <c r="J192" s="19">
        <v>7.4365302548511881E-3</v>
      </c>
      <c r="K192" s="19">
        <v>8.9365735484205136E-3</v>
      </c>
      <c r="L192" s="19">
        <v>4.4587620579423747E-3</v>
      </c>
      <c r="M192" s="6"/>
      <c r="N192"/>
      <c r="O192" s="11">
        <f t="shared" si="82"/>
        <v>1.2927813874514112E-2</v>
      </c>
      <c r="P192" s="11">
        <f t="shared" si="83"/>
        <v>1.3961589282636092E-2</v>
      </c>
      <c r="Q192" s="11">
        <f t="shared" si="84"/>
        <v>1.6697877819086059E-2</v>
      </c>
      <c r="R192" s="11">
        <f t="shared" si="85"/>
        <v>8.4513494467588837E-3</v>
      </c>
      <c r="S192" s="56"/>
      <c r="T192" s="170">
        <f t="shared" si="86"/>
        <v>0.1232343618198028</v>
      </c>
      <c r="U192" s="170">
        <f t="shared" si="87"/>
        <v>0.13175168632796841</v>
      </c>
      <c r="V192" s="170">
        <f t="shared" si="88"/>
        <v>0.15361217983223241</v>
      </c>
      <c r="W192" s="170">
        <f t="shared" si="89"/>
        <v>8.446445684831122E-2</v>
      </c>
      <c r="Y192" s="11">
        <f t="shared" si="113"/>
        <v>-0.19652398469684076</v>
      </c>
      <c r="Z192" s="11">
        <f t="shared" si="114"/>
        <v>0.18675639207706091</v>
      </c>
      <c r="AA192" s="11"/>
      <c r="AB192" s="11">
        <f t="shared" si="90"/>
        <v>3.2958104254220348E-2</v>
      </c>
      <c r="AC192" s="7">
        <f t="shared" si="91"/>
        <v>0.80437189458991276</v>
      </c>
      <c r="AD192" s="11">
        <f t="shared" si="92"/>
        <v>3.9452233181929024E-2</v>
      </c>
      <c r="AE192" s="11">
        <f t="shared" si="93"/>
        <v>3.6863514783771173E-2</v>
      </c>
      <c r="AF192" s="11">
        <f t="shared" si="94"/>
        <v>3.2958104254220348E-2</v>
      </c>
      <c r="AG192" s="11">
        <f t="shared" si="95"/>
        <v>2.8804412411268819E-2</v>
      </c>
      <c r="AH192" s="11"/>
      <c r="AI192" s="11">
        <f t="shared" si="96"/>
        <v>0.29811603044945523</v>
      </c>
      <c r="AJ192" s="11">
        <f t="shared" si="97"/>
        <v>0.25416310094806893</v>
      </c>
      <c r="AK192" s="11">
        <f t="shared" si="98"/>
        <v>0.18675639207706093</v>
      </c>
      <c r="AL192" s="11">
        <f t="shared" si="99"/>
        <v>0.3171605424536949</v>
      </c>
      <c r="AM192" s="11"/>
      <c r="AN192" s="11">
        <f t="shared" si="100"/>
        <v>4.1901891635425743E-2</v>
      </c>
      <c r="AO192" s="11">
        <f t="shared" si="101"/>
        <v>3.8567788298524426E-2</v>
      </c>
      <c r="AP192" s="11">
        <f t="shared" si="102"/>
        <v>3.3894694371752604E-2</v>
      </c>
      <c r="AQ192" s="11">
        <f t="shared" si="103"/>
        <v>2.9260243528992785E-2</v>
      </c>
      <c r="AR192" s="10"/>
      <c r="AS192" s="11">
        <f t="shared" si="104"/>
        <v>0.52322847409391882</v>
      </c>
      <c r="AT192" s="11">
        <f t="shared" si="105"/>
        <v>0.44077612652931397</v>
      </c>
      <c r="AU192" s="11">
        <f t="shared" si="106"/>
        <v>0.34196937135743316</v>
      </c>
      <c r="AV192" s="11">
        <f t="shared" si="107"/>
        <v>0.47620984747808892</v>
      </c>
      <c r="AW192" s="143"/>
      <c r="AX192" s="8">
        <f t="shared" si="108"/>
        <v>0.34196937135743316</v>
      </c>
      <c r="AY192" s="24">
        <f t="shared" si="81"/>
        <v>1.1696953981937526</v>
      </c>
      <c r="AZ192" s="8">
        <f t="shared" si="109"/>
        <v>1.7056240926385923E-2</v>
      </c>
      <c r="BA192" s="16">
        <f t="shared" si="110"/>
        <v>0.52394742704388497</v>
      </c>
      <c r="BB192" s="8">
        <f t="shared" si="111"/>
        <v>2.2425952077853561</v>
      </c>
      <c r="BC192" s="8">
        <f t="shared" si="80"/>
        <v>0.27</v>
      </c>
      <c r="BD192" s="18">
        <f t="shared" si="112"/>
        <v>3.2716258497186081</v>
      </c>
      <c r="BE192" s="17">
        <v>4</v>
      </c>
    </row>
    <row r="193" spans="1:57" s="3" customFormat="1">
      <c r="A193" s="3" t="s">
        <v>359</v>
      </c>
      <c r="B193" s="19">
        <v>54.424397759999998</v>
      </c>
      <c r="C193" s="19">
        <f t="shared" si="115"/>
        <v>35.575602240000002</v>
      </c>
      <c r="D193" s="128" t="s">
        <v>258</v>
      </c>
      <c r="E193" s="8">
        <v>46.438816000000003</v>
      </c>
      <c r="F193" s="8">
        <v>-93.710639999999998</v>
      </c>
      <c r="G193" s="51">
        <v>43325</v>
      </c>
      <c r="H193" s="144"/>
      <c r="I193" s="19">
        <v>8.0884414490396388E-3</v>
      </c>
      <c r="J193" s="19">
        <v>8.0915474774314895E-3</v>
      </c>
      <c r="K193" s="19">
        <v>8.6646305576955213E-3</v>
      </c>
      <c r="L193" s="19">
        <v>4.6988599356563377E-3</v>
      </c>
      <c r="M193" s="6"/>
      <c r="N193"/>
      <c r="O193" s="11">
        <f t="shared" si="82"/>
        <v>1.5153978713115185E-2</v>
      </c>
      <c r="P193" s="11">
        <f t="shared" si="83"/>
        <v>1.5159647995925354E-2</v>
      </c>
      <c r="Q193" s="11">
        <f t="shared" si="84"/>
        <v>1.6203752609012238E-2</v>
      </c>
      <c r="R193" s="11">
        <f t="shared" si="85"/>
        <v>8.8995571582256884E-3</v>
      </c>
      <c r="S193" s="56"/>
      <c r="T193" s="170">
        <f t="shared" si="86"/>
        <v>0.14139546424143812</v>
      </c>
      <c r="U193" s="170">
        <f t="shared" si="87"/>
        <v>0.14144087134254729</v>
      </c>
      <c r="V193" s="170">
        <f t="shared" si="88"/>
        <v>0.14973420297641749</v>
      </c>
      <c r="W193" s="170">
        <f t="shared" si="89"/>
        <v>8.8497992454395602E-2</v>
      </c>
      <c r="Y193" s="11">
        <f t="shared" si="113"/>
        <v>-0.14497373741551445</v>
      </c>
      <c r="Z193" s="11">
        <f t="shared" si="114"/>
        <v>0.16979882705645483</v>
      </c>
      <c r="AA193" s="11"/>
      <c r="AB193" s="11">
        <f t="shared" si="90"/>
        <v>2.8965461834492397E-2</v>
      </c>
      <c r="AC193" s="7">
        <f t="shared" si="91"/>
        <v>0.96564711126467717</v>
      </c>
      <c r="AD193" s="11">
        <f t="shared" si="92"/>
        <v>3.5946004387903262E-2</v>
      </c>
      <c r="AE193" s="11">
        <f t="shared" si="93"/>
        <v>3.313340847488145E-2</v>
      </c>
      <c r="AF193" s="11">
        <f t="shared" si="94"/>
        <v>2.8965461834492397E-2</v>
      </c>
      <c r="AG193" s="11">
        <f t="shared" si="95"/>
        <v>2.4640383366180379E-2</v>
      </c>
      <c r="AH193" s="11"/>
      <c r="AI193" s="11">
        <f t="shared" si="96"/>
        <v>0.23315238891108009</v>
      </c>
      <c r="AJ193" s="11">
        <f t="shared" si="97"/>
        <v>0.21146794140590691</v>
      </c>
      <c r="AK193" s="11">
        <f t="shared" si="98"/>
        <v>0.16979882705645483</v>
      </c>
      <c r="AL193" s="11">
        <f t="shared" si="99"/>
        <v>0.2584832632860215</v>
      </c>
      <c r="AM193" s="11"/>
      <c r="AN193" s="11">
        <f t="shared" si="100"/>
        <v>3.8395662841399981E-2</v>
      </c>
      <c r="AO193" s="11">
        <f t="shared" si="101"/>
        <v>3.4837681989634703E-2</v>
      </c>
      <c r="AP193" s="11">
        <f t="shared" si="102"/>
        <v>2.9902051952024656E-2</v>
      </c>
      <c r="AQ193" s="11">
        <f t="shared" si="103"/>
        <v>2.5096214483904346E-2</v>
      </c>
      <c r="AR193" s="10"/>
      <c r="AS193" s="11">
        <f t="shared" si="104"/>
        <v>0.42868430143921699</v>
      </c>
      <c r="AT193" s="11">
        <f t="shared" si="105"/>
        <v>0.37487157556345907</v>
      </c>
      <c r="AU193" s="11">
        <f t="shared" si="106"/>
        <v>0.30544417332685969</v>
      </c>
      <c r="AV193" s="11">
        <f t="shared" si="107"/>
        <v>0.39165329832717721</v>
      </c>
      <c r="AW193" s="143"/>
      <c r="AX193" s="8">
        <f t="shared" si="108"/>
        <v>0.30544417332685969</v>
      </c>
      <c r="AY193" s="24">
        <f t="shared" si="81"/>
        <v>1.3095682777093114</v>
      </c>
      <c r="AZ193" s="8">
        <f t="shared" si="109"/>
        <v>1.6537213679207144E-2</v>
      </c>
      <c r="BA193" s="16">
        <f t="shared" si="110"/>
        <v>0.52394742704388497</v>
      </c>
      <c r="BB193" s="8">
        <f t="shared" si="111"/>
        <v>2.2300400010376533</v>
      </c>
      <c r="BC193" s="8">
        <f t="shared" si="80"/>
        <v>0.27</v>
      </c>
      <c r="BD193" s="18">
        <f t="shared" si="112"/>
        <v>3.6541331641255712</v>
      </c>
      <c r="BE193" s="17">
        <v>4.3</v>
      </c>
    </row>
    <row r="194" spans="1:57" s="3" customFormat="1">
      <c r="A194" s="3" t="s">
        <v>359</v>
      </c>
      <c r="B194" s="19">
        <v>54.424397759999998</v>
      </c>
      <c r="C194" s="19">
        <f t="shared" si="115"/>
        <v>35.575602240000002</v>
      </c>
      <c r="D194" s="128" t="s">
        <v>259</v>
      </c>
      <c r="E194" s="8">
        <v>45.405289000000003</v>
      </c>
      <c r="F194" s="8">
        <v>-92.512634000000006</v>
      </c>
      <c r="G194" s="51">
        <v>43325</v>
      </c>
      <c r="H194" s="144"/>
      <c r="I194" s="19">
        <v>5.0729034901407918E-3</v>
      </c>
      <c r="J194" s="19">
        <v>6.8474725203572385E-3</v>
      </c>
      <c r="K194" s="19">
        <v>9.212521178044367E-3</v>
      </c>
      <c r="L194" s="19">
        <v>3.6617917748243607E-3</v>
      </c>
      <c r="M194" s="6"/>
      <c r="N194"/>
      <c r="O194" s="11">
        <f t="shared" si="82"/>
        <v>9.5964316885973448E-3</v>
      </c>
      <c r="P194" s="11">
        <f t="shared" si="83"/>
        <v>1.2879887634735011E-2</v>
      </c>
      <c r="Q194" s="11">
        <f t="shared" si="84"/>
        <v>1.7198407685558133E-2</v>
      </c>
      <c r="R194" s="11">
        <f t="shared" si="85"/>
        <v>6.9586041229680708E-3</v>
      </c>
      <c r="S194" s="56"/>
      <c r="T194" s="170">
        <f t="shared" si="86"/>
        <v>9.4697971619907728E-2</v>
      </c>
      <c r="U194" s="170">
        <f t="shared" si="87"/>
        <v>0.1228358358919186</v>
      </c>
      <c r="V194" s="170">
        <f t="shared" si="88"/>
        <v>0.15751068028166504</v>
      </c>
      <c r="W194" s="170">
        <f t="shared" si="89"/>
        <v>7.0757312455128341E-2</v>
      </c>
      <c r="Y194" s="11">
        <f t="shared" si="113"/>
        <v>-0.20452903077143034</v>
      </c>
      <c r="Z194" s="11">
        <f t="shared" si="114"/>
        <v>0.1895473387083601</v>
      </c>
      <c r="AA194" s="11"/>
      <c r="AB194" s="11">
        <f t="shared" si="90"/>
        <v>3.4500927684491027E-2</v>
      </c>
      <c r="AC194" s="7">
        <f t="shared" si="91"/>
        <v>0.54750411106270036</v>
      </c>
      <c r="AD194" s="11">
        <f t="shared" si="92"/>
        <v>3.8993904895630226E-2</v>
      </c>
      <c r="AE194" s="11">
        <f t="shared" si="93"/>
        <v>3.7233543016055311E-2</v>
      </c>
      <c r="AF194" s="11">
        <f t="shared" si="94"/>
        <v>3.4500927684491027E-2</v>
      </c>
      <c r="AG194" s="11">
        <f t="shared" si="95"/>
        <v>3.147820492099395E-2</v>
      </c>
      <c r="AH194" s="11"/>
      <c r="AI194" s="11">
        <f t="shared" si="96"/>
        <v>0.39619583525879998</v>
      </c>
      <c r="AJ194" s="11">
        <f t="shared" si="97"/>
        <v>0.27805287472861645</v>
      </c>
      <c r="AK194" s="11">
        <f t="shared" si="98"/>
        <v>0.1895473387083601</v>
      </c>
      <c r="AL194" s="11">
        <f t="shared" si="99"/>
        <v>0.41938378441933433</v>
      </c>
      <c r="AM194" s="11"/>
      <c r="AN194" s="11">
        <f t="shared" si="100"/>
        <v>4.1443563349126945E-2</v>
      </c>
      <c r="AO194" s="11">
        <f t="shared" si="101"/>
        <v>3.8937816530808564E-2</v>
      </c>
      <c r="AP194" s="11">
        <f t="shared" si="102"/>
        <v>3.5437517802023283E-2</v>
      </c>
      <c r="AQ194" s="11">
        <f t="shared" si="103"/>
        <v>3.1934036038717917E-2</v>
      </c>
      <c r="AR194" s="10"/>
      <c r="AS194" s="11">
        <f t="shared" si="104"/>
        <v>0.63920223453680092</v>
      </c>
      <c r="AT194" s="11">
        <f t="shared" si="105"/>
        <v>0.47022340462140888</v>
      </c>
      <c r="AU194" s="11">
        <f t="shared" si="106"/>
        <v>0.35151169988460407</v>
      </c>
      <c r="AV194" s="11">
        <f t="shared" si="107"/>
        <v>0.60309395761501439</v>
      </c>
      <c r="AW194" s="143"/>
      <c r="AX194" s="8">
        <f t="shared" si="108"/>
        <v>0.35151169988460407</v>
      </c>
      <c r="AY194" s="24">
        <f t="shared" si="81"/>
        <v>1.1379422082716277</v>
      </c>
      <c r="AZ194" s="8">
        <f t="shared" si="109"/>
        <v>1.758291138105492E-2</v>
      </c>
      <c r="BA194" s="16">
        <f t="shared" si="110"/>
        <v>0.52394742704388497</v>
      </c>
      <c r="BB194" s="8">
        <f t="shared" si="111"/>
        <v>2.2473580161498812</v>
      </c>
      <c r="BC194" s="8">
        <f t="shared" si="80"/>
        <v>0.27</v>
      </c>
      <c r="BD194" s="18">
        <f t="shared" si="112"/>
        <v>3.1864301559897714</v>
      </c>
      <c r="BE194" s="17">
        <v>4.5720000000000001</v>
      </c>
    </row>
    <row r="195" spans="1:57" s="3" customFormat="1">
      <c r="A195" s="3" t="s">
        <v>359</v>
      </c>
      <c r="B195" s="19">
        <v>54.424397759999998</v>
      </c>
      <c r="C195" s="19">
        <f t="shared" si="115"/>
        <v>35.575602240000002</v>
      </c>
      <c r="D195" s="128" t="s">
        <v>260</v>
      </c>
      <c r="E195" s="8">
        <v>45.407127000000003</v>
      </c>
      <c r="F195" s="8">
        <v>-93.053162</v>
      </c>
      <c r="G195" s="51">
        <v>43325</v>
      </c>
      <c r="H195" s="144"/>
      <c r="I195" s="19">
        <v>3.7768004473043024E-3</v>
      </c>
      <c r="J195" s="19">
        <v>4.2834707304226808E-3</v>
      </c>
      <c r="K195" s="19">
        <v>6.1503082717443034E-3</v>
      </c>
      <c r="L195" s="19">
        <v>2.8089814278579391E-3</v>
      </c>
      <c r="M195" s="6"/>
      <c r="N195"/>
      <c r="O195" s="11">
        <f t="shared" si="82"/>
        <v>7.1744926563063836E-3</v>
      </c>
      <c r="P195" s="11">
        <f t="shared" si="83"/>
        <v>8.123682471291041E-3</v>
      </c>
      <c r="Q195" s="11">
        <f t="shared" si="84"/>
        <v>1.1594390090705991E-2</v>
      </c>
      <c r="R195" s="11">
        <f t="shared" si="85"/>
        <v>5.3527321062135178E-3</v>
      </c>
      <c r="S195" s="56"/>
      <c r="T195" s="170">
        <f t="shared" si="86"/>
        <v>7.2766690042824766E-2</v>
      </c>
      <c r="U195" s="170">
        <f t="shared" si="87"/>
        <v>8.1492274983677448E-2</v>
      </c>
      <c r="V195" s="170">
        <f t="shared" si="88"/>
        <v>0.11202034075734207</v>
      </c>
      <c r="W195" s="170">
        <f t="shared" si="89"/>
        <v>5.5504361343031217E-2</v>
      </c>
      <c r="Y195" s="11">
        <f t="shared" si="113"/>
        <v>-0.28117567077627859</v>
      </c>
      <c r="Z195" s="11">
        <f t="shared" si="114"/>
        <v>0.21845721331531187</v>
      </c>
      <c r="AA195" s="11"/>
      <c r="AB195" s="11">
        <f t="shared" si="90"/>
        <v>2.6622207228515105E-2</v>
      </c>
      <c r="AC195" s="7">
        <f t="shared" si="91"/>
        <v>0.62485698527851952</v>
      </c>
      <c r="AD195" s="11">
        <f t="shared" si="92"/>
        <v>3.0614096452829097E-2</v>
      </c>
      <c r="AE195" s="11">
        <f t="shared" si="93"/>
        <v>2.9041872649299354E-2</v>
      </c>
      <c r="AF195" s="11">
        <f t="shared" si="94"/>
        <v>2.6622207228515105E-2</v>
      </c>
      <c r="AG195" s="11">
        <f t="shared" si="95"/>
        <v>2.3977132973969931E-2</v>
      </c>
      <c r="AH195" s="11"/>
      <c r="AI195" s="11">
        <f t="shared" si="96"/>
        <v>0.42131660631207069</v>
      </c>
      <c r="AJ195" s="11">
        <f t="shared" si="97"/>
        <v>0.34654294252823054</v>
      </c>
      <c r="AK195" s="11">
        <f t="shared" si="98"/>
        <v>0.21845721331531187</v>
      </c>
      <c r="AL195" s="11">
        <f t="shared" si="99"/>
        <v>0.41576603109522303</v>
      </c>
      <c r="AM195" s="11"/>
      <c r="AN195" s="11">
        <f t="shared" si="100"/>
        <v>3.3063754906325814E-2</v>
      </c>
      <c r="AO195" s="11">
        <f t="shared" si="101"/>
        <v>3.0746146164052607E-2</v>
      </c>
      <c r="AP195" s="11">
        <f t="shared" si="102"/>
        <v>2.7558797346047364E-2</v>
      </c>
      <c r="AQ195" s="11">
        <f t="shared" si="103"/>
        <v>2.4432964091693897E-2</v>
      </c>
      <c r="AR195" s="10"/>
      <c r="AS195" s="11">
        <f t="shared" si="104"/>
        <v>0.63358713309741843</v>
      </c>
      <c r="AT195" s="11">
        <f t="shared" si="105"/>
        <v>0.51445251279197945</v>
      </c>
      <c r="AU195" s="11">
        <f t="shared" si="106"/>
        <v>0.35458031278652358</v>
      </c>
      <c r="AV195" s="11">
        <f t="shared" si="107"/>
        <v>0.56725551579703681</v>
      </c>
      <c r="AW195" s="143"/>
      <c r="AX195" s="8">
        <f t="shared" si="108"/>
        <v>0.35458031278652358</v>
      </c>
      <c r="AY195" s="24">
        <f t="shared" si="81"/>
        <v>1.1280942161073153</v>
      </c>
      <c r="AZ195" s="8">
        <f t="shared" si="109"/>
        <v>1.1738407241437153E-2</v>
      </c>
      <c r="BA195" s="16">
        <f t="shared" si="110"/>
        <v>0.52394742704388497</v>
      </c>
      <c r="BB195" s="8">
        <f t="shared" si="111"/>
        <v>2.2172488989208063</v>
      </c>
      <c r="BC195" s="8">
        <f t="shared" si="80"/>
        <v>0.27</v>
      </c>
      <c r="BD195" s="18">
        <f t="shared" si="112"/>
        <v>3.1304691319426206</v>
      </c>
      <c r="BE195" s="17">
        <v>4.5999999999999996</v>
      </c>
    </row>
    <row r="196" spans="1:57" s="3" customFormat="1">
      <c r="A196" s="3" t="s">
        <v>359</v>
      </c>
      <c r="B196" s="19">
        <v>54.424397759999998</v>
      </c>
      <c r="C196" s="19">
        <f t="shared" si="115"/>
        <v>35.575602240000002</v>
      </c>
      <c r="D196" s="128" t="s">
        <v>261</v>
      </c>
      <c r="E196" s="8">
        <v>46.350945000000003</v>
      </c>
      <c r="F196" s="8">
        <v>-93.917327999999998</v>
      </c>
      <c r="G196" s="51">
        <v>43325</v>
      </c>
      <c r="H196" s="144"/>
      <c r="I196" s="19">
        <v>9.0036351968237963E-3</v>
      </c>
      <c r="J196" s="19">
        <v>8.7482385971201729E-3</v>
      </c>
      <c r="K196" s="19">
        <v>9.40850154461308E-3</v>
      </c>
      <c r="L196" s="19">
        <v>5.3050251893558917E-3</v>
      </c>
      <c r="M196" s="6"/>
      <c r="N196"/>
      <c r="O196" s="11">
        <f t="shared" si="82"/>
        <v>1.6819598831468281E-2</v>
      </c>
      <c r="P196" s="11">
        <f t="shared" si="83"/>
        <v>1.635576082741454E-2</v>
      </c>
      <c r="Q196" s="11">
        <f t="shared" si="84"/>
        <v>1.7553356193372404E-2</v>
      </c>
      <c r="R196" s="11">
        <f t="shared" si="85"/>
        <v>1.0028051495241891E-2</v>
      </c>
      <c r="S196" s="56"/>
      <c r="T196" s="170">
        <f t="shared" si="86"/>
        <v>0.15456296262190683</v>
      </c>
      <c r="U196" s="170">
        <f t="shared" si="87"/>
        <v>0.15093033572318748</v>
      </c>
      <c r="V196" s="170">
        <f t="shared" si="88"/>
        <v>0.16025751277427636</v>
      </c>
      <c r="W196" s="170">
        <f t="shared" si="89"/>
        <v>9.8495796214965348E-2</v>
      </c>
      <c r="Y196" s="11">
        <f t="shared" si="113"/>
        <v>-0.16308989013574432</v>
      </c>
      <c r="Z196" s="11">
        <f t="shared" si="114"/>
        <v>0.17555945925457278</v>
      </c>
      <c r="AA196" s="11"/>
      <c r="AB196" s="11">
        <f t="shared" si="90"/>
        <v>3.2567397964676219E-2</v>
      </c>
      <c r="AC196" s="7">
        <f t="shared" si="91"/>
        <v>0.9868238237975826</v>
      </c>
      <c r="AD196" s="11">
        <f t="shared" si="92"/>
        <v>4.0607814206361399E-2</v>
      </c>
      <c r="AE196" s="11">
        <f t="shared" si="93"/>
        <v>3.7363634934301775E-2</v>
      </c>
      <c r="AF196" s="11">
        <f t="shared" si="94"/>
        <v>3.2567397964676219E-2</v>
      </c>
      <c r="AG196" s="11">
        <f t="shared" si="95"/>
        <v>2.7606404643841571E-2</v>
      </c>
      <c r="AH196" s="11"/>
      <c r="AI196" s="11">
        <f t="shared" si="96"/>
        <v>0.23551814422441225</v>
      </c>
      <c r="AJ196" s="11">
        <f t="shared" si="97"/>
        <v>0.21977938200358929</v>
      </c>
      <c r="AK196" s="11">
        <f t="shared" si="98"/>
        <v>0.17555945925457278</v>
      </c>
      <c r="AL196" s="11">
        <f t="shared" si="99"/>
        <v>0.25684571807963397</v>
      </c>
      <c r="AM196" s="11"/>
      <c r="AN196" s="11">
        <f t="shared" si="100"/>
        <v>4.3057472659858119E-2</v>
      </c>
      <c r="AO196" s="11">
        <f t="shared" si="101"/>
        <v>3.9067908449055028E-2</v>
      </c>
      <c r="AP196" s="11">
        <f t="shared" si="102"/>
        <v>3.3503988082208475E-2</v>
      </c>
      <c r="AQ196" s="11">
        <f t="shared" si="103"/>
        <v>2.8062235761565538E-2</v>
      </c>
      <c r="AR196" s="10"/>
      <c r="AS196" s="11">
        <f t="shared" si="104"/>
        <v>0.45068871386462361</v>
      </c>
      <c r="AT196" s="11">
        <f t="shared" si="105"/>
        <v>0.40196729964145284</v>
      </c>
      <c r="AU196" s="11">
        <f t="shared" si="106"/>
        <v>0.32665641103981891</v>
      </c>
      <c r="AV196" s="11">
        <f t="shared" si="107"/>
        <v>0.40198925860284113</v>
      </c>
      <c r="AW196" s="143"/>
      <c r="AX196" s="8">
        <f t="shared" si="108"/>
        <v>0.32665641103981891</v>
      </c>
      <c r="AY196" s="24">
        <f t="shared" si="81"/>
        <v>1.2245282397082378</v>
      </c>
      <c r="AZ196" s="8">
        <f t="shared" si="109"/>
        <v>1.7956957242248352E-2</v>
      </c>
      <c r="BA196" s="16">
        <f t="shared" si="110"/>
        <v>0.52394742704388497</v>
      </c>
      <c r="BB196" s="8">
        <f t="shared" si="111"/>
        <v>2.2419599800109156</v>
      </c>
      <c r="BC196" s="8">
        <f t="shared" si="80"/>
        <v>0.27</v>
      </c>
      <c r="BD196" s="18">
        <f t="shared" si="112"/>
        <v>3.4268614327881934</v>
      </c>
      <c r="BE196" s="17">
        <v>4.5999999999999996</v>
      </c>
    </row>
    <row r="197" spans="1:57" s="3" customFormat="1">
      <c r="A197" s="3" t="s">
        <v>359</v>
      </c>
      <c r="B197" s="19">
        <v>54.424397759999998</v>
      </c>
      <c r="C197" s="19">
        <f t="shared" si="115"/>
        <v>35.575602240000002</v>
      </c>
      <c r="D197" s="128" t="s">
        <v>262</v>
      </c>
      <c r="E197" s="8">
        <v>45.963272000000003</v>
      </c>
      <c r="F197" s="8">
        <v>-94.150184999999993</v>
      </c>
      <c r="G197" s="51">
        <v>43325</v>
      </c>
      <c r="H197" s="144"/>
      <c r="I197" s="19">
        <v>7.5278273462933681E-3</v>
      </c>
      <c r="J197" s="19">
        <v>8.131372110344896E-3</v>
      </c>
      <c r="K197" s="19">
        <v>8.8221315452420256E-3</v>
      </c>
      <c r="L197" s="19">
        <v>4.4618304632599763E-3</v>
      </c>
      <c r="M197" s="6"/>
      <c r="N197"/>
      <c r="O197" s="11">
        <f t="shared" si="82"/>
        <v>1.4128876506347433E-2</v>
      </c>
      <c r="P197" s="11">
        <f t="shared" si="83"/>
        <v>1.5232328026821031E-2</v>
      </c>
      <c r="Q197" s="11">
        <f t="shared" si="84"/>
        <v>1.6490038750890359E-2</v>
      </c>
      <c r="R197" s="11">
        <f t="shared" si="85"/>
        <v>8.4570818311051031E-3</v>
      </c>
      <c r="S197" s="56"/>
      <c r="T197" s="170">
        <f t="shared" si="86"/>
        <v>0.13311608816122028</v>
      </c>
      <c r="U197" s="170">
        <f t="shared" si="87"/>
        <v>0.14202262370273633</v>
      </c>
      <c r="V197" s="170">
        <f t="shared" si="88"/>
        <v>0.15198461742205804</v>
      </c>
      <c r="W197" s="170">
        <f t="shared" si="89"/>
        <v>8.4516276140031765E-2</v>
      </c>
      <c r="Y197" s="11">
        <f t="shared" si="113"/>
        <v>-0.13392938754994799</v>
      </c>
      <c r="Z197" s="11">
        <f t="shared" si="114"/>
        <v>0.16639109815508224</v>
      </c>
      <c r="AA197" s="11"/>
      <c r="AB197" s="11">
        <f t="shared" si="90"/>
        <v>2.8884670103784489E-2</v>
      </c>
      <c r="AC197" s="7">
        <f t="shared" si="91"/>
        <v>0.89002531951869823</v>
      </c>
      <c r="AD197" s="11">
        <f t="shared" si="92"/>
        <v>3.5244734609706375E-2</v>
      </c>
      <c r="AE197" s="11">
        <f t="shared" si="93"/>
        <v>3.2694956902489115E-2</v>
      </c>
      <c r="AF197" s="11">
        <f t="shared" si="94"/>
        <v>2.8884670103784489E-2</v>
      </c>
      <c r="AG197" s="11">
        <f t="shared" si="95"/>
        <v>2.488482000873192E-2</v>
      </c>
      <c r="AH197" s="11"/>
      <c r="AI197" s="11">
        <f t="shared" si="96"/>
        <v>0.24547493367925988</v>
      </c>
      <c r="AJ197" s="11">
        <f t="shared" si="97"/>
        <v>0.20781028184499029</v>
      </c>
      <c r="AK197" s="11">
        <f t="shared" si="98"/>
        <v>0.16639109815508224</v>
      </c>
      <c r="AL197" s="11">
        <f t="shared" si="99"/>
        <v>0.27449095863909906</v>
      </c>
      <c r="AM197" s="11"/>
      <c r="AN197" s="11">
        <f t="shared" si="100"/>
        <v>3.7694393063203095E-2</v>
      </c>
      <c r="AO197" s="11">
        <f t="shared" si="101"/>
        <v>3.4399230417242369E-2</v>
      </c>
      <c r="AP197" s="11">
        <f t="shared" si="102"/>
        <v>2.9821260221316748E-2</v>
      </c>
      <c r="AQ197" s="11">
        <f t="shared" si="103"/>
        <v>2.5340651126455886E-2</v>
      </c>
      <c r="AR197" s="10"/>
      <c r="AS197" s="11">
        <f t="shared" si="104"/>
        <v>0.44116094305702347</v>
      </c>
      <c r="AT197" s="11">
        <f t="shared" si="105"/>
        <v>0.36870945347111456</v>
      </c>
      <c r="AU197" s="11">
        <f t="shared" si="106"/>
        <v>0.30093069929564698</v>
      </c>
      <c r="AV197" s="11">
        <f t="shared" si="107"/>
        <v>0.41108124199255902</v>
      </c>
      <c r="AW197" s="143"/>
      <c r="AX197" s="8">
        <f t="shared" si="108"/>
        <v>0.30093069929564698</v>
      </c>
      <c r="AY197" s="24">
        <f t="shared" si="81"/>
        <v>1.329209684941526</v>
      </c>
      <c r="AZ197" s="8">
        <f t="shared" si="109"/>
        <v>1.6837818242598411E-2</v>
      </c>
      <c r="BA197" s="16">
        <f t="shared" si="110"/>
        <v>0.52394742704388497</v>
      </c>
      <c r="BB197" s="8">
        <f t="shared" si="111"/>
        <v>2.2297297726280032</v>
      </c>
      <c r="BC197" s="8">
        <f t="shared" si="80"/>
        <v>0.27</v>
      </c>
      <c r="BD197" s="18">
        <f t="shared" si="112"/>
        <v>3.7095556573867774</v>
      </c>
      <c r="BE197" s="17">
        <v>4.9000000000000004</v>
      </c>
    </row>
    <row r="198" spans="1:57" s="3" customFormat="1">
      <c r="A198" s="3" t="s">
        <v>359</v>
      </c>
      <c r="B198" s="19">
        <v>54.424397759999998</v>
      </c>
      <c r="C198" s="19">
        <f t="shared" si="115"/>
        <v>35.575602240000002</v>
      </c>
      <c r="D198" s="128" t="s">
        <v>263</v>
      </c>
      <c r="E198" s="8">
        <v>46.375137000000002</v>
      </c>
      <c r="F198" s="8">
        <v>-93.861946000000003</v>
      </c>
      <c r="G198" s="51">
        <v>43325</v>
      </c>
      <c r="H198" s="144"/>
      <c r="I198" s="19">
        <v>8.3923664626825399E-3</v>
      </c>
      <c r="J198" s="19">
        <v>8.1382914807585863E-3</v>
      </c>
      <c r="K198" s="19">
        <v>8.1014305496453012E-3</v>
      </c>
      <c r="L198" s="19">
        <v>4.6072725098454679E-3</v>
      </c>
      <c r="M198" s="6"/>
      <c r="N198"/>
      <c r="O198" s="11">
        <f t="shared" si="82"/>
        <v>1.5708187295126491E-2</v>
      </c>
      <c r="P198" s="11">
        <f t="shared" si="83"/>
        <v>1.5244954011261719E-2</v>
      </c>
      <c r="Q198" s="11">
        <f t="shared" si="84"/>
        <v>1.517768634151005E-2</v>
      </c>
      <c r="R198" s="11">
        <f t="shared" si="85"/>
        <v>8.7286662025253779E-3</v>
      </c>
      <c r="S198" s="56"/>
      <c r="T198" s="170">
        <f t="shared" si="86"/>
        <v>0.14581494455902355</v>
      </c>
      <c r="U198" s="170">
        <f t="shared" si="87"/>
        <v>0.14212361680897834</v>
      </c>
      <c r="V198" s="170">
        <f t="shared" si="88"/>
        <v>0.14158531877155922</v>
      </c>
      <c r="W198" s="170">
        <f t="shared" si="89"/>
        <v>8.6964413880709135E-2</v>
      </c>
      <c r="Y198" s="11">
        <f t="shared" si="113"/>
        <v>-0.11315553863657546</v>
      </c>
      <c r="Z198" s="11">
        <f t="shared" si="114"/>
        <v>0.16019243180458687</v>
      </c>
      <c r="AA198" s="11"/>
      <c r="AB198" s="11">
        <f t="shared" si="90"/>
        <v>2.5485251234698605E-2</v>
      </c>
      <c r="AC198" s="7">
        <f t="shared" si="91"/>
        <v>1.0544501633209942</v>
      </c>
      <c r="AD198" s="11">
        <f t="shared" si="92"/>
        <v>3.2261339644338465E-2</v>
      </c>
      <c r="AE198" s="11">
        <f t="shared" si="93"/>
        <v>2.9515072276669867E-2</v>
      </c>
      <c r="AF198" s="11">
        <f t="shared" si="94"/>
        <v>2.5485251234698605E-2</v>
      </c>
      <c r="AG198" s="11">
        <f t="shared" si="95"/>
        <v>2.1359797938881691E-2</v>
      </c>
      <c r="AH198" s="11"/>
      <c r="AI198" s="11">
        <f t="shared" si="96"/>
        <v>0.20333729114171342</v>
      </c>
      <c r="AJ198" s="11">
        <f t="shared" si="97"/>
        <v>0.18844397612771699</v>
      </c>
      <c r="AK198" s="11">
        <f t="shared" si="98"/>
        <v>0.16019243180458687</v>
      </c>
      <c r="AL198" s="11">
        <f t="shared" si="99"/>
        <v>0.22904133740936286</v>
      </c>
      <c r="AM198" s="11"/>
      <c r="AN198" s="11">
        <f t="shared" si="100"/>
        <v>3.4710998097835184E-2</v>
      </c>
      <c r="AO198" s="11">
        <f t="shared" si="101"/>
        <v>3.1219345791423121E-2</v>
      </c>
      <c r="AP198" s="11">
        <f t="shared" si="102"/>
        <v>2.6421841352230864E-2</v>
      </c>
      <c r="AQ198" s="11">
        <f t="shared" si="103"/>
        <v>2.1815629056605657E-2</v>
      </c>
      <c r="AR198" s="10"/>
      <c r="AS198" s="11">
        <f t="shared" si="104"/>
        <v>0.3762162886311905</v>
      </c>
      <c r="AT198" s="11">
        <f t="shared" si="105"/>
        <v>0.33260260237465733</v>
      </c>
      <c r="AU198" s="11">
        <f t="shared" si="106"/>
        <v>0.28010999330921993</v>
      </c>
      <c r="AV198" s="11">
        <f t="shared" si="107"/>
        <v>0.34414237809322668</v>
      </c>
      <c r="AW198" s="143"/>
      <c r="AX198" s="8">
        <f t="shared" si="108"/>
        <v>0.28010999330921993</v>
      </c>
      <c r="AY198" s="24">
        <f t="shared" si="81"/>
        <v>1.4280104585859266</v>
      </c>
      <c r="AZ198" s="8">
        <f t="shared" si="109"/>
        <v>1.5462296657039866E-2</v>
      </c>
      <c r="BA198" s="16">
        <f t="shared" si="110"/>
        <v>0.52394742704388497</v>
      </c>
      <c r="BB198" s="8">
        <f t="shared" si="111"/>
        <v>2.2178399152447432</v>
      </c>
      <c r="BC198" s="8">
        <f t="shared" ref="BC198:BC252" si="116">0.27</f>
        <v>0.27</v>
      </c>
      <c r="BD198" s="18">
        <f t="shared" si="112"/>
        <v>3.9737184634086371</v>
      </c>
      <c r="BE198" s="17">
        <v>5</v>
      </c>
    </row>
    <row r="199" spans="1:57" s="3" customFormat="1">
      <c r="A199" s="3" t="s">
        <v>360</v>
      </c>
      <c r="B199" s="19">
        <v>57.756638840000001</v>
      </c>
      <c r="C199" s="19">
        <f t="shared" si="115"/>
        <v>32.243361159999999</v>
      </c>
      <c r="D199" s="128" t="s">
        <v>264</v>
      </c>
      <c r="E199" s="8">
        <v>45.773895000000003</v>
      </c>
      <c r="F199" s="8">
        <v>-89.133728000000005</v>
      </c>
      <c r="G199" s="49">
        <v>43311</v>
      </c>
      <c r="H199" s="145"/>
      <c r="I199" s="8">
        <v>5.0962030855473796E-3</v>
      </c>
      <c r="J199" s="8">
        <v>4.5639556406905967E-3</v>
      </c>
      <c r="K199" s="8">
        <v>4.8002435134949974E-3</v>
      </c>
      <c r="L199" s="8">
        <v>4.1632658268154418E-3</v>
      </c>
      <c r="M199" s="6"/>
      <c r="N199"/>
      <c r="O199" s="11">
        <f t="shared" si="82"/>
        <v>9.639785325431284E-3</v>
      </c>
      <c r="P199" s="11">
        <f t="shared" si="83"/>
        <v>8.6478070907180932E-3</v>
      </c>
      <c r="Q199" s="11">
        <f t="shared" si="84"/>
        <v>9.0886090409284647E-3</v>
      </c>
      <c r="R199" s="11">
        <f t="shared" si="85"/>
        <v>7.898772793042786E-3</v>
      </c>
      <c r="S199" s="56"/>
      <c r="T199" s="170">
        <f t="shared" si="86"/>
        <v>9.5080878655732171E-2</v>
      </c>
      <c r="U199" s="170">
        <f t="shared" si="87"/>
        <v>8.6236937597206964E-2</v>
      </c>
      <c r="V199" s="170">
        <f t="shared" si="88"/>
        <v>9.0188433950975311E-2</v>
      </c>
      <c r="W199" s="170">
        <f t="shared" si="89"/>
        <v>7.9440490060467883E-2</v>
      </c>
      <c r="Y199" s="11">
        <f t="shared" si="113"/>
        <v>-0.39261366581294693</v>
      </c>
      <c r="Z199" s="11">
        <f t="shared" ref="Z199:Z259" si="117">$Z$6+10^(-1.146-1.366*Y199-0.469*Y199^2)</f>
        <v>0.26757734626129387</v>
      </c>
      <c r="AA199" s="11"/>
      <c r="AB199" s="11">
        <f t="shared" si="90"/>
        <v>2.5588003238498556E-2</v>
      </c>
      <c r="AC199" s="7">
        <f t="shared" si="91"/>
        <v>1.0760631223615291</v>
      </c>
      <c r="AD199" s="11">
        <f t="shared" si="92"/>
        <v>3.2548323513343261E-2</v>
      </c>
      <c r="AE199" s="11">
        <f t="shared" si="93"/>
        <v>2.9723374078859624E-2</v>
      </c>
      <c r="AF199" s="11">
        <f t="shared" si="94"/>
        <v>2.5588003238498556E-2</v>
      </c>
      <c r="AG199" s="11">
        <f t="shared" si="95"/>
        <v>2.136843293295947E-2</v>
      </c>
      <c r="AH199" s="11"/>
      <c r="AI199" s="11">
        <f t="shared" si="96"/>
        <v>0.33308845624920025</v>
      </c>
      <c r="AJ199" s="11">
        <f t="shared" si="97"/>
        <v>0.33300606804230454</v>
      </c>
      <c r="AK199" s="11">
        <f t="shared" si="98"/>
        <v>0.26757734626129387</v>
      </c>
      <c r="AL199" s="11">
        <f t="shared" si="99"/>
        <v>0.25290042652047762</v>
      </c>
      <c r="AM199" s="11"/>
      <c r="AN199" s="11">
        <f t="shared" si="100"/>
        <v>3.4997981966839981E-2</v>
      </c>
      <c r="AO199" s="11">
        <f t="shared" si="101"/>
        <v>3.1427647593612877E-2</v>
      </c>
      <c r="AP199" s="11">
        <f t="shared" si="102"/>
        <v>2.6524593356030815E-2</v>
      </c>
      <c r="AQ199" s="11">
        <f t="shared" si="103"/>
        <v>2.1824264050683436E-2</v>
      </c>
      <c r="AR199" s="10"/>
      <c r="AS199" s="11">
        <f t="shared" si="104"/>
        <v>0.53102934259030632</v>
      </c>
      <c r="AT199" s="11">
        <f t="shared" si="105"/>
        <v>0.50194727435710851</v>
      </c>
      <c r="AU199" s="11">
        <f t="shared" si="106"/>
        <v>0.40750809163562479</v>
      </c>
      <c r="AV199" s="11">
        <f t="shared" si="107"/>
        <v>0.37174161652372739</v>
      </c>
      <c r="AW199" s="143"/>
      <c r="AX199" s="8">
        <f t="shared" si="108"/>
        <v>0.37174161652372739</v>
      </c>
      <c r="AY199" s="24">
        <f t="shared" ref="AY199:AY255" si="118">1/(2.5*AX199)</f>
        <v>1.0760161957128331</v>
      </c>
      <c r="AZ199" s="8">
        <f t="shared" si="109"/>
        <v>9.1616892568363289E-3</v>
      </c>
      <c r="BA199" s="16">
        <f t="shared" si="110"/>
        <v>0.52394742704388497</v>
      </c>
      <c r="BB199" s="8">
        <f t="shared" si="111"/>
        <v>2.0836121319918441</v>
      </c>
      <c r="BC199" s="8">
        <f t="shared" si="116"/>
        <v>0.27</v>
      </c>
      <c r="BD199" s="18">
        <f t="shared" si="112"/>
        <v>2.9135708651226837</v>
      </c>
      <c r="BE199" s="17">
        <v>0.60960000000000003</v>
      </c>
    </row>
    <row r="200" spans="1:57" s="3" customFormat="1">
      <c r="A200" s="3" t="s">
        <v>360</v>
      </c>
      <c r="B200" s="19">
        <v>57.756638840000001</v>
      </c>
      <c r="C200" s="19">
        <f t="shared" si="115"/>
        <v>32.243361159999999</v>
      </c>
      <c r="D200" s="128" t="s">
        <v>265</v>
      </c>
      <c r="E200" s="8">
        <v>45.701186999999997</v>
      </c>
      <c r="F200" s="8">
        <v>-90.56456</v>
      </c>
      <c r="G200" s="49">
        <v>43311</v>
      </c>
      <c r="H200" s="145"/>
      <c r="I200" s="8">
        <v>7.197007889695118E-3</v>
      </c>
      <c r="J200" s="8">
        <v>6.4109463540792814E-3</v>
      </c>
      <c r="K200" s="8">
        <v>6.4891014227697946E-3</v>
      </c>
      <c r="L200" s="8">
        <v>4.86515933572462E-3</v>
      </c>
      <c r="M200" s="6"/>
      <c r="N200"/>
      <c r="O200" s="11">
        <f t="shared" si="82"/>
        <v>1.3522239350197309E-2</v>
      </c>
      <c r="P200" s="11">
        <f t="shared" si="83"/>
        <v>1.2075651071203028E-2</v>
      </c>
      <c r="Q200" s="11">
        <f t="shared" si="84"/>
        <v>1.2219805717378003E-2</v>
      </c>
      <c r="R200" s="11">
        <f t="shared" si="85"/>
        <v>9.2095940263844864E-3</v>
      </c>
      <c r="S200" s="56"/>
      <c r="T200" s="170">
        <f t="shared" si="86"/>
        <v>0.12815009493116264</v>
      </c>
      <c r="U200" s="170">
        <f t="shared" si="87"/>
        <v>0.11609831108075491</v>
      </c>
      <c r="V200" s="170">
        <f t="shared" si="88"/>
        <v>0.11731299765420267</v>
      </c>
      <c r="W200" s="170">
        <f t="shared" si="89"/>
        <v>9.1266905314731472E-2</v>
      </c>
      <c r="Y200" s="11">
        <f t="shared" si="113"/>
        <v>-0.26701184573309361</v>
      </c>
      <c r="Z200" s="11">
        <f t="shared" si="117"/>
        <v>0.21281478408118615</v>
      </c>
      <c r="AA200" s="11"/>
      <c r="AB200" s="11">
        <f t="shared" si="90"/>
        <v>2.734743377694817E-2</v>
      </c>
      <c r="AC200" s="7">
        <f t="shared" si="91"/>
        <v>1.113484531843201</v>
      </c>
      <c r="AD200" s="11">
        <f t="shared" si="92"/>
        <v>3.507863222631423E-2</v>
      </c>
      <c r="AE200" s="11">
        <f t="shared" si="93"/>
        <v>3.1933085958661879E-2</v>
      </c>
      <c r="AF200" s="11">
        <f t="shared" si="94"/>
        <v>2.734743377694817E-2</v>
      </c>
      <c r="AG200" s="11">
        <f t="shared" si="95"/>
        <v>2.269504978913749E-2</v>
      </c>
      <c r="AH200" s="11"/>
      <c r="AI200" s="11">
        <f t="shared" si="96"/>
        <v>0.25531808372178211</v>
      </c>
      <c r="AJ200" s="11">
        <f t="shared" si="97"/>
        <v>0.25609432706264373</v>
      </c>
      <c r="AK200" s="11">
        <f t="shared" si="98"/>
        <v>0.21281478408118612</v>
      </c>
      <c r="AL200" s="11">
        <f t="shared" si="99"/>
        <v>0.23051040876902124</v>
      </c>
      <c r="AM200" s="11"/>
      <c r="AN200" s="11">
        <f t="shared" si="100"/>
        <v>3.7528290679810949E-2</v>
      </c>
      <c r="AO200" s="11">
        <f t="shared" si="101"/>
        <v>3.3637359473415132E-2</v>
      </c>
      <c r="AP200" s="11">
        <f t="shared" si="102"/>
        <v>2.8284023894480429E-2</v>
      </c>
      <c r="AQ200" s="11">
        <f t="shared" si="103"/>
        <v>2.3150880906861456E-2</v>
      </c>
      <c r="AR200" s="10"/>
      <c r="AS200" s="11">
        <f t="shared" si="104"/>
        <v>0.44840087152365926</v>
      </c>
      <c r="AT200" s="11">
        <f t="shared" si="105"/>
        <v>0.42272835172434936</v>
      </c>
      <c r="AU200" s="11">
        <f t="shared" si="106"/>
        <v>0.35084833969825446</v>
      </c>
      <c r="AV200" s="11">
        <f t="shared" si="107"/>
        <v>0.35128947538653532</v>
      </c>
      <c r="AW200" s="143"/>
      <c r="AX200" s="8">
        <f t="shared" si="108"/>
        <v>0.35084833969825446</v>
      </c>
      <c r="AY200" s="24">
        <f t="shared" si="118"/>
        <v>1.1400937520297751</v>
      </c>
      <c r="AZ200" s="8">
        <f t="shared" si="109"/>
        <v>1.2385023931468373E-2</v>
      </c>
      <c r="BA200" s="16">
        <f t="shared" si="110"/>
        <v>0.52394742704388497</v>
      </c>
      <c r="BB200" s="8">
        <f t="shared" si="111"/>
        <v>2.2205796220236582</v>
      </c>
      <c r="BC200" s="8">
        <f t="shared" si="116"/>
        <v>0.27</v>
      </c>
      <c r="BD200" s="18">
        <f t="shared" si="112"/>
        <v>3.1669441400140097</v>
      </c>
      <c r="BE200" s="17">
        <v>0.76200000000000001</v>
      </c>
    </row>
    <row r="201" spans="1:57" s="3" customFormat="1">
      <c r="A201" s="3" t="s">
        <v>360</v>
      </c>
      <c r="B201" s="19">
        <v>57.756638840000001</v>
      </c>
      <c r="C201" s="19">
        <f t="shared" si="115"/>
        <v>32.243361159999999</v>
      </c>
      <c r="D201" s="128" t="s">
        <v>266</v>
      </c>
      <c r="E201" s="8">
        <v>45.932277999999997</v>
      </c>
      <c r="F201" s="8">
        <v>-90.034096000000005</v>
      </c>
      <c r="G201" s="49">
        <v>43311</v>
      </c>
      <c r="H201" s="145"/>
      <c r="I201" s="8">
        <v>5.9195823106822573E-3</v>
      </c>
      <c r="J201" s="8">
        <v>5.9394156241985045E-3</v>
      </c>
      <c r="K201" s="8">
        <v>5.9760689234213422E-3</v>
      </c>
      <c r="L201" s="8">
        <v>4.7623979512157379E-3</v>
      </c>
      <c r="M201" s="6"/>
      <c r="N201"/>
      <c r="O201" s="11">
        <f t="shared" si="82"/>
        <v>1.1167689638504386E-2</v>
      </c>
      <c r="P201" s="11">
        <f t="shared" si="83"/>
        <v>1.1204393819781919E-2</v>
      </c>
      <c r="Q201" s="11">
        <f t="shared" si="84"/>
        <v>1.1272213332633247E-2</v>
      </c>
      <c r="R201" s="11">
        <f t="shared" si="85"/>
        <v>9.018052136696434E-3</v>
      </c>
      <c r="S201" s="56"/>
      <c r="T201" s="170">
        <f t="shared" si="86"/>
        <v>0.108374867577612</v>
      </c>
      <c r="U201" s="170">
        <f t="shared" si="87"/>
        <v>0.10868956551251002</v>
      </c>
      <c r="V201" s="170">
        <f t="shared" si="88"/>
        <v>0.10927048554457836</v>
      </c>
      <c r="W201" s="170">
        <f t="shared" si="89"/>
        <v>8.9558283459899191E-2</v>
      </c>
      <c r="Y201" s="11">
        <f t="shared" si="113"/>
        <v>-0.32757100368173464</v>
      </c>
      <c r="Z201" s="11">
        <f t="shared" si="117"/>
        <v>0.23789410962081375</v>
      </c>
      <c r="AA201" s="11"/>
      <c r="AB201" s="11">
        <f t="shared" si="90"/>
        <v>2.8247134508853668E-2</v>
      </c>
      <c r="AC201" s="7">
        <f t="shared" si="91"/>
        <v>1.0160555583841049</v>
      </c>
      <c r="AD201" s="11">
        <f t="shared" si="92"/>
        <v>3.5451901025185216E-2</v>
      </c>
      <c r="AE201" s="11">
        <f t="shared" si="93"/>
        <v>3.2539276125548709E-2</v>
      </c>
      <c r="AF201" s="11">
        <f t="shared" si="94"/>
        <v>2.8247134508853668E-2</v>
      </c>
      <c r="AG201" s="11">
        <f t="shared" si="95"/>
        <v>2.3827315605407882E-2</v>
      </c>
      <c r="AH201" s="11"/>
      <c r="AI201" s="11">
        <f t="shared" si="96"/>
        <v>0.31182490686776104</v>
      </c>
      <c r="AJ201" s="11">
        <f t="shared" si="97"/>
        <v>0.28081474945981338</v>
      </c>
      <c r="AK201" s="11">
        <f t="shared" si="98"/>
        <v>0.23789410962081375</v>
      </c>
      <c r="AL201" s="11">
        <f t="shared" si="99"/>
        <v>0.24686035653533475</v>
      </c>
      <c r="AM201" s="11"/>
      <c r="AN201" s="11">
        <f t="shared" si="100"/>
        <v>3.7901559478681936E-2</v>
      </c>
      <c r="AO201" s="11">
        <f t="shared" si="101"/>
        <v>3.4243549640301962E-2</v>
      </c>
      <c r="AP201" s="11">
        <f t="shared" si="102"/>
        <v>2.9183724626385927E-2</v>
      </c>
      <c r="AQ201" s="11">
        <f t="shared" si="103"/>
        <v>2.4283146723131848E-2</v>
      </c>
      <c r="AR201" s="10"/>
      <c r="AS201" s="11">
        <f t="shared" si="104"/>
        <v>0.51794715218455689</v>
      </c>
      <c r="AT201" s="11">
        <f t="shared" si="105"/>
        <v>0.45393542490302791</v>
      </c>
      <c r="AU201" s="11">
        <f t="shared" si="106"/>
        <v>0.38401450327470166</v>
      </c>
      <c r="AV201" s="11">
        <f t="shared" si="107"/>
        <v>0.37488168411736517</v>
      </c>
      <c r="AW201" s="143"/>
      <c r="AX201" s="8">
        <f t="shared" si="108"/>
        <v>0.37488168411736517</v>
      </c>
      <c r="AY201" s="24">
        <f t="shared" si="118"/>
        <v>1.0670033158375669</v>
      </c>
      <c r="AZ201" s="8">
        <f t="shared" si="109"/>
        <v>1.140585603624082E-2</v>
      </c>
      <c r="BA201" s="16">
        <f t="shared" si="110"/>
        <v>0.52394742704388497</v>
      </c>
      <c r="BB201" s="8">
        <f t="shared" si="111"/>
        <v>2.1851010989239819</v>
      </c>
      <c r="BC201" s="8">
        <f t="shared" si="116"/>
        <v>0.27</v>
      </c>
      <c r="BD201" s="18">
        <f t="shared" si="112"/>
        <v>2.944653393985238</v>
      </c>
      <c r="BE201" s="17">
        <v>0.76200000000000001</v>
      </c>
    </row>
    <row r="202" spans="1:57" s="3" customFormat="1">
      <c r="A202" s="3" t="s">
        <v>360</v>
      </c>
      <c r="B202" s="19">
        <v>57.756638840000001</v>
      </c>
      <c r="C202" s="19">
        <f t="shared" si="115"/>
        <v>32.243361159999999</v>
      </c>
      <c r="D202" s="128" t="s">
        <v>267</v>
      </c>
      <c r="E202" s="8">
        <v>45.968314999999997</v>
      </c>
      <c r="F202" s="8">
        <v>-90.518944000000005</v>
      </c>
      <c r="G202" s="49">
        <v>43311</v>
      </c>
      <c r="H202" s="145"/>
      <c r="I202" s="8">
        <v>6.81170913745382E-3</v>
      </c>
      <c r="J202" s="8">
        <v>6.1572751146241637E-3</v>
      </c>
      <c r="K202" s="8">
        <v>7.1043136647225965E-3</v>
      </c>
      <c r="L202" s="8">
        <v>5.3651592001915686E-3</v>
      </c>
      <c r="M202" s="6"/>
      <c r="N202"/>
      <c r="O202" s="11">
        <f t="shared" ref="O202:O265" si="119">I202/(0.52+1.7*I202)</f>
        <v>1.2814083200935349E-2</v>
      </c>
      <c r="P202" s="11">
        <f t="shared" ref="P202:P265" si="120">J202/(0.52+1.7*J202)</f>
        <v>1.1607264630396626E-2</v>
      </c>
      <c r="Q202" s="11">
        <f t="shared" ref="Q202:Q265" si="121">K202/(0.52+1.7*K202)</f>
        <v>1.3352032159677151E-2</v>
      </c>
      <c r="R202" s="11">
        <f t="shared" ref="R202:R265" si="122">L202/(0.52+1.7*L202)</f>
        <v>1.0139762976416174E-2</v>
      </c>
      <c r="S202" s="56"/>
      <c r="T202" s="170">
        <f t="shared" ref="T202:T265" si="123">(-T$6+(T$6^2+4*T$7*O202)^0.5)/(2*T$7)</f>
        <v>0.12228810687698982</v>
      </c>
      <c r="U202" s="170">
        <f t="shared" ref="U202:U265" si="124">(-U$6+(U$6^2+4*U$7*P202)^0.5)/(2*U$7)</f>
        <v>0.11212989379869581</v>
      </c>
      <c r="V202" s="170">
        <f t="shared" ref="V202:V265" si="125">(-V$6+(V$6^2+4*V$7*Q202)^0.5)/(2*V$7)</f>
        <v>0.12674762225040076</v>
      </c>
      <c r="W202" s="170">
        <f t="shared" ref="W202:W265" si="126">(-W$6+(W$6^2+4*W$7*R202)^0.5)/(2*W$7)</f>
        <v>9.947360996163418E-2</v>
      </c>
      <c r="Y202" s="11">
        <f t="shared" si="113"/>
        <v>-0.37296200472189839</v>
      </c>
      <c r="Z202" s="11">
        <f t="shared" si="117"/>
        <v>0.25831373680969927</v>
      </c>
      <c r="AA202" s="11"/>
      <c r="AB202" s="11">
        <f t="shared" ref="AB202:AB265" si="127">(V202*Z202/(1-V202))-AB$6</f>
        <v>3.6556181467721209E-2</v>
      </c>
      <c r="AC202" s="7">
        <f t="shared" ref="AC202:AC265" si="128">2*(1-1.2*EXP(-0.9*O202/Q202))</f>
        <v>0.98820150075107893</v>
      </c>
      <c r="AD202" s="11">
        <f t="shared" ref="AD202:AD265" si="129">$AB202*(554/$AD$9)^$AC202</f>
        <v>4.5595413382540487E-2</v>
      </c>
      <c r="AE202" s="11">
        <f t="shared" ref="AE202:AE265" si="130">$AB202*(554/$AE$9)^$AC202</f>
        <v>4.1947895902056054E-2</v>
      </c>
      <c r="AF202" s="11">
        <f t="shared" ref="AF202:AF265" si="131">$AB202*(554/$AF$9)^$AC202</f>
        <v>3.6556181467721209E-2</v>
      </c>
      <c r="AG202" s="11">
        <f t="shared" ref="AG202:AG265" si="132">$AB202*(554/$AG$9)^$AC202</f>
        <v>3.098042792252188E-2</v>
      </c>
      <c r="AH202" s="11"/>
      <c r="AI202" s="11">
        <f t="shared" ref="AI202:AI265" si="133">((1-T202)*(AI$7+AD202))/T202</f>
        <v>0.34483918373892203</v>
      </c>
      <c r="AJ202" s="11">
        <f t="shared" ref="AJ202:AJ265" si="134">((1-U202)*(AJ$7+AE202))/U202</f>
        <v>0.34564784628798595</v>
      </c>
      <c r="AK202" s="11">
        <f t="shared" ref="AK202:AK265" si="135">((1-V202)*(AK$7+AF202))/V202</f>
        <v>0.25831373680969927</v>
      </c>
      <c r="AL202" s="11">
        <f t="shared" ref="AL202:AL265" si="136">((1-W202)*(AL$7+AG202))/W202</f>
        <v>0.28458986137873205</v>
      </c>
      <c r="AM202" s="11"/>
      <c r="AN202" s="11">
        <f t="shared" ref="AN202:AN265" si="137">$AI$7+AD202</f>
        <v>4.8045071836037206E-2</v>
      </c>
      <c r="AO202" s="11">
        <f t="shared" ref="AO202:AO265" si="138">$AJ$7+AE202</f>
        <v>4.3652169416809307E-2</v>
      </c>
      <c r="AP202" s="11">
        <f t="shared" ref="AP202:AP265" si="139">$AK$7+AF202</f>
        <v>3.7492771585253465E-2</v>
      </c>
      <c r="AQ202" s="11">
        <f t="shared" ref="AQ202:AQ265" si="140">$AL$7+AG202</f>
        <v>3.1436259040245842E-2</v>
      </c>
      <c r="AR202" s="10"/>
      <c r="AS202" s="11">
        <f t="shared" ref="AS202:AS265" si="141">(1+0.005*$C202)*AI202+(1-0.265*$AI$7/AN202)*4.26*(1-0.52*EXP(-10.8*AI202))*AN202</f>
        <v>0.59980610721320393</v>
      </c>
      <c r="AT202" s="11">
        <f t="shared" ref="AT202:AT265" si="142">(1+0.005*$C$10)*AJ202+(1-0.265*$AJ$7/AO202)*4.26*(1-0.52*EXP(-10.8*AJ202))*AO202</f>
        <v>0.56773327693355569</v>
      </c>
      <c r="AU202" s="11">
        <f t="shared" ref="AU202:AU265" si="143">(1+0.005*$C$10)*$AK202+(1-0.265*$AK$7/$AP202)*4.26*(1-0.52*EXP(-10.8*$AK202))*$AP202</f>
        <v>0.44205467561901013</v>
      </c>
      <c r="AV202" s="11">
        <f t="shared" ref="AV202:AV265" si="144">(1+0.005*$C$10)*AL202+(1-0.265*$AL$7/AQ202)*4.26*(1-0.52*EXP(-10.8*AL202))*AQ202</f>
        <v>0.44799927579944221</v>
      </c>
      <c r="AW202" s="143"/>
      <c r="AX202" s="8">
        <f t="shared" ref="AX202:AX265" si="145">MIN(AS202:AV202)</f>
        <v>0.44205467561901013</v>
      </c>
      <c r="AY202" s="24">
        <f t="shared" si="118"/>
        <v>0.90486544326192031</v>
      </c>
      <c r="AZ202" s="8">
        <f t="shared" ref="AZ202:AZ265" si="146">K202*1.34^2/(0.98*0.96)</f>
        <v>1.3559210901760094E-2</v>
      </c>
      <c r="BA202" s="16">
        <f t="shared" ref="BA202:BA265" si="147">K202/AZ202</f>
        <v>0.52394742704388497</v>
      </c>
      <c r="BB202" s="8">
        <f t="shared" ref="BB202:BB265" si="148">(AX202-AP202+AK202)/(AP202+AK202)</f>
        <v>2.2409095879607985</v>
      </c>
      <c r="BC202" s="8">
        <f t="shared" si="116"/>
        <v>0.27</v>
      </c>
      <c r="BD202" s="18">
        <f t="shared" ref="BD202:BD265" si="149">AY202*ABS(LN(BA202*((BC202-K202))/(BB202)))</f>
        <v>2.5238902683182385</v>
      </c>
      <c r="BE202" s="17">
        <v>0.76200000000000001</v>
      </c>
    </row>
    <row r="203" spans="1:57" s="3" customFormat="1">
      <c r="A203" s="3" t="s">
        <v>360</v>
      </c>
      <c r="B203" s="19">
        <v>57.756638840000001</v>
      </c>
      <c r="C203" s="19">
        <f t="shared" si="115"/>
        <v>32.243361159999999</v>
      </c>
      <c r="D203" s="128" t="s">
        <v>268</v>
      </c>
      <c r="E203" s="8">
        <v>45.388312999999997</v>
      </c>
      <c r="F203" s="8">
        <v>-90.157745000000006</v>
      </c>
      <c r="G203" s="49">
        <v>43311</v>
      </c>
      <c r="H203" s="145"/>
      <c r="I203" s="8">
        <v>7.8561911432885097E-3</v>
      </c>
      <c r="J203" s="8">
        <v>9.35621147816206E-3</v>
      </c>
      <c r="K203" s="8">
        <v>1.7061288624733349E-2</v>
      </c>
      <c r="L203" s="8">
        <v>9.182624633334446E-3</v>
      </c>
      <c r="M203" s="6"/>
      <c r="N203"/>
      <c r="O203" s="11">
        <f t="shared" si="119"/>
        <v>1.4729745499719737E-2</v>
      </c>
      <c r="P203" s="11">
        <f t="shared" si="120"/>
        <v>1.745869456302453E-2</v>
      </c>
      <c r="Q203" s="11">
        <f t="shared" si="121"/>
        <v>3.1076791242994086E-2</v>
      </c>
      <c r="R203" s="11">
        <f t="shared" si="122"/>
        <v>1.7144221942865759E-2</v>
      </c>
      <c r="S203" s="56"/>
      <c r="T203" s="170">
        <f t="shared" si="123"/>
        <v>0.13798585060237145</v>
      </c>
      <c r="U203" s="170">
        <f t="shared" si="124"/>
        <v>0.15952638242334694</v>
      </c>
      <c r="V203" s="170">
        <f t="shared" si="125"/>
        <v>0.25582271866065098</v>
      </c>
      <c r="W203" s="170">
        <f t="shared" si="126"/>
        <v>0.15709006546712401</v>
      </c>
      <c r="Y203" s="11">
        <f t="shared" si="113"/>
        <v>-0.55395554871259378</v>
      </c>
      <c r="Z203" s="11">
        <f t="shared" si="117"/>
        <v>0.35254276324310863</v>
      </c>
      <c r="AA203" s="11"/>
      <c r="AB203" s="11">
        <f t="shared" si="127"/>
        <v>0.12025556449201411</v>
      </c>
      <c r="AC203" s="7">
        <f t="shared" si="128"/>
        <v>0.43343133398269451</v>
      </c>
      <c r="AD203" s="11">
        <f t="shared" si="129"/>
        <v>0.13249331950103238</v>
      </c>
      <c r="AE203" s="11">
        <f t="shared" si="130"/>
        <v>0.1277355026968055</v>
      </c>
      <c r="AF203" s="11">
        <f t="shared" si="131"/>
        <v>0.12025556449201411</v>
      </c>
      <c r="AG203" s="11">
        <f t="shared" si="132"/>
        <v>0.11183585309266153</v>
      </c>
      <c r="AH203" s="11"/>
      <c r="AI203" s="11">
        <f t="shared" si="133"/>
        <v>0.8430049592103408</v>
      </c>
      <c r="AJ203" s="11">
        <f t="shared" si="134"/>
        <v>0.68196065953614637</v>
      </c>
      <c r="AK203" s="11">
        <f t="shared" si="135"/>
        <v>0.35254276324310863</v>
      </c>
      <c r="AL203" s="11">
        <f t="shared" si="136"/>
        <v>0.60253190362423814</v>
      </c>
      <c r="AM203" s="11"/>
      <c r="AN203" s="11">
        <f t="shared" si="137"/>
        <v>0.13494297795452909</v>
      </c>
      <c r="AO203" s="11">
        <f t="shared" si="138"/>
        <v>0.12943977621155875</v>
      </c>
      <c r="AP203" s="11">
        <f t="shared" si="139"/>
        <v>0.12119215460954637</v>
      </c>
      <c r="AQ203" s="11">
        <f t="shared" si="140"/>
        <v>0.11229168421038549</v>
      </c>
      <c r="AR203" s="10"/>
      <c r="AS203" s="11">
        <f t="shared" si="141"/>
        <v>1.5509701210798559</v>
      </c>
      <c r="AT203" s="11">
        <f t="shared" si="142"/>
        <v>1.3108604910673403</v>
      </c>
      <c r="AU203" s="11">
        <f t="shared" si="143"/>
        <v>0.90296015104217964</v>
      </c>
      <c r="AV203" s="11">
        <f t="shared" si="144"/>
        <v>1.1503301546820859</v>
      </c>
      <c r="AW203" s="143"/>
      <c r="AX203" s="8">
        <f t="shared" si="145"/>
        <v>0.90296015104217964</v>
      </c>
      <c r="AY203" s="24">
        <f t="shared" si="118"/>
        <v>0.44298743365178128</v>
      </c>
      <c r="AZ203" s="8">
        <f t="shared" si="146"/>
        <v>3.2562978161746609E-2</v>
      </c>
      <c r="BA203" s="16">
        <f t="shared" si="147"/>
        <v>0.52394742704388497</v>
      </c>
      <c r="BB203" s="8">
        <f t="shared" si="148"/>
        <v>2.3943997305863465</v>
      </c>
      <c r="BC203" s="8">
        <f t="shared" si="116"/>
        <v>0.27</v>
      </c>
      <c r="BD203" s="18">
        <f t="shared" si="149"/>
        <v>1.2820519526099072</v>
      </c>
      <c r="BE203" s="17">
        <v>0.83819999999999995</v>
      </c>
    </row>
    <row r="204" spans="1:57" s="3" customFormat="1">
      <c r="A204" s="3" t="s">
        <v>360</v>
      </c>
      <c r="B204" s="19">
        <v>57.756638840000001</v>
      </c>
      <c r="C204" s="19">
        <f t="shared" si="115"/>
        <v>32.243361159999999</v>
      </c>
      <c r="D204" s="128" t="s">
        <v>269</v>
      </c>
      <c r="E204" s="8">
        <v>45.678069999999998</v>
      </c>
      <c r="F204" s="8">
        <v>-88.981773000000004</v>
      </c>
      <c r="G204" s="49">
        <v>43311</v>
      </c>
      <c r="H204" s="145"/>
      <c r="I204" s="8">
        <v>7.2917449311948367E-3</v>
      </c>
      <c r="J204" s="8">
        <v>8.729213400900708E-3</v>
      </c>
      <c r="K204" s="8">
        <v>1.570556416726087E-2</v>
      </c>
      <c r="L204" s="8">
        <v>1.0538640746406428E-2</v>
      </c>
      <c r="M204" s="6"/>
      <c r="N204"/>
      <c r="O204" s="11">
        <f t="shared" si="119"/>
        <v>1.3696093493594963E-2</v>
      </c>
      <c r="P204" s="11">
        <f t="shared" si="120"/>
        <v>1.632117811813515E-2</v>
      </c>
      <c r="Q204" s="11">
        <f t="shared" si="121"/>
        <v>2.8727967270291106E-2</v>
      </c>
      <c r="R204" s="11">
        <f t="shared" si="122"/>
        <v>1.9591621803651125E-2</v>
      </c>
      <c r="S204" s="56"/>
      <c r="T204" s="170">
        <f t="shared" si="123"/>
        <v>0.12957845312191524</v>
      </c>
      <c r="U204" s="170">
        <f t="shared" si="124"/>
        <v>0.15065845608333417</v>
      </c>
      <c r="V204" s="170">
        <f t="shared" si="125"/>
        <v>0.24032076527756319</v>
      </c>
      <c r="W204" s="170">
        <f t="shared" si="126"/>
        <v>0.17575741159182889</v>
      </c>
      <c r="Y204" s="11">
        <f t="shared" si="113"/>
        <v>-0.68791751281867608</v>
      </c>
      <c r="Z204" s="11">
        <f t="shared" si="117"/>
        <v>0.43263554503259039</v>
      </c>
      <c r="AA204" s="11"/>
      <c r="AB204" s="11">
        <f t="shared" si="127"/>
        <v>0.13592552288532697</v>
      </c>
      <c r="AC204" s="7">
        <f t="shared" si="128"/>
        <v>0.43733509258119918</v>
      </c>
      <c r="AD204" s="11">
        <f t="shared" si="129"/>
        <v>0.14988869922203008</v>
      </c>
      <c r="AE204" s="11">
        <f t="shared" si="130"/>
        <v>0.14445862753798078</v>
      </c>
      <c r="AF204" s="11">
        <f t="shared" si="131"/>
        <v>0.13592552288532697</v>
      </c>
      <c r="AG204" s="11">
        <f t="shared" si="132"/>
        <v>0.12632606248747888</v>
      </c>
      <c r="AH204" s="11"/>
      <c r="AI204" s="11">
        <f t="shared" si="133"/>
        <v>1.0233073921020048</v>
      </c>
      <c r="AJ204" s="11">
        <f t="shared" si="134"/>
        <v>0.82399771822167622</v>
      </c>
      <c r="AK204" s="11">
        <f t="shared" si="135"/>
        <v>0.43263554503259033</v>
      </c>
      <c r="AL204" s="11">
        <f t="shared" si="136"/>
        <v>0.59456403688468973</v>
      </c>
      <c r="AM204" s="11"/>
      <c r="AN204" s="11">
        <f t="shared" si="137"/>
        <v>0.15233835767552678</v>
      </c>
      <c r="AO204" s="11">
        <f t="shared" si="138"/>
        <v>0.14616290105273402</v>
      </c>
      <c r="AP204" s="11">
        <f t="shared" si="139"/>
        <v>0.13686211300285922</v>
      </c>
      <c r="AQ204" s="11">
        <f t="shared" si="140"/>
        <v>0.12678189360520284</v>
      </c>
      <c r="AR204" s="10"/>
      <c r="AS204" s="11">
        <f t="shared" si="141"/>
        <v>1.8344723962208791</v>
      </c>
      <c r="AT204" s="11">
        <f t="shared" si="142"/>
        <v>1.5408518999305234</v>
      </c>
      <c r="AU204" s="11">
        <f t="shared" si="143"/>
        <v>1.0622741192926575</v>
      </c>
      <c r="AV204" s="11">
        <f t="shared" si="144"/>
        <v>1.2030751197433118</v>
      </c>
      <c r="AW204" s="143"/>
      <c r="AX204" s="8">
        <f t="shared" si="145"/>
        <v>1.0622741192926575</v>
      </c>
      <c r="AY204" s="24">
        <f t="shared" si="118"/>
        <v>0.37655064049414122</v>
      </c>
      <c r="AZ204" s="8">
        <f t="shared" si="146"/>
        <v>2.997545814066074E-2</v>
      </c>
      <c r="BA204" s="16">
        <f t="shared" si="147"/>
        <v>0.52394742704388497</v>
      </c>
      <c r="BB204" s="8">
        <f t="shared" si="148"/>
        <v>2.3846411520060262</v>
      </c>
      <c r="BC204" s="8">
        <f t="shared" si="116"/>
        <v>0.27</v>
      </c>
      <c r="BD204" s="18">
        <f t="shared" si="149"/>
        <v>1.0862262450487929</v>
      </c>
      <c r="BE204" s="17">
        <v>0.83819999999999995</v>
      </c>
    </row>
    <row r="205" spans="1:57" s="3" customFormat="1">
      <c r="A205" s="3" t="s">
        <v>360</v>
      </c>
      <c r="B205" s="19">
        <v>57.756638840000001</v>
      </c>
      <c r="C205" s="19">
        <f t="shared" si="115"/>
        <v>32.243361159999999</v>
      </c>
      <c r="D205" s="128" t="s">
        <v>270</v>
      </c>
      <c r="E205" s="8">
        <v>45.779491</v>
      </c>
      <c r="F205" s="8">
        <v>-89.108467000000005</v>
      </c>
      <c r="G205" s="49">
        <v>43311</v>
      </c>
      <c r="H205" s="145"/>
      <c r="I205" s="8">
        <v>4.8574088631646462E-3</v>
      </c>
      <c r="J205" s="8">
        <v>4.3368558584139091E-3</v>
      </c>
      <c r="K205" s="8">
        <v>4.6619206071134688E-3</v>
      </c>
      <c r="L205" s="8">
        <v>3.9606195246518127E-3</v>
      </c>
      <c r="M205" s="6"/>
      <c r="N205"/>
      <c r="O205" s="11">
        <f t="shared" si="119"/>
        <v>9.1951519647248577E-3</v>
      </c>
      <c r="P205" s="11">
        <f t="shared" si="120"/>
        <v>8.2235129516690167E-3</v>
      </c>
      <c r="Q205" s="11">
        <f t="shared" si="121"/>
        <v>8.8306450096304213E-3</v>
      </c>
      <c r="R205" s="11">
        <f t="shared" si="122"/>
        <v>7.5192158545038454E-3</v>
      </c>
      <c r="S205" s="56"/>
      <c r="T205" s="170">
        <f t="shared" si="123"/>
        <v>9.1138303552256494E-2</v>
      </c>
      <c r="U205" s="170">
        <f t="shared" si="124"/>
        <v>8.2399935982456929E-2</v>
      </c>
      <c r="V205" s="170">
        <f t="shared" si="125"/>
        <v>8.788020821409348E-2</v>
      </c>
      <c r="W205" s="170">
        <f t="shared" si="126"/>
        <v>7.5955904252990647E-2</v>
      </c>
      <c r="Y205" s="11">
        <f t="shared" ref="Y205:Y268" si="150">LOG((O205+P205)/(Q205+(5*(R205/P205)*R205)))</f>
        <v>-0.39453757958652974</v>
      </c>
      <c r="Z205" s="11">
        <f t="shared" si="117"/>
        <v>0.26849778728612628</v>
      </c>
      <c r="AA205" s="11"/>
      <c r="AB205" s="11">
        <f t="shared" si="127"/>
        <v>2.4932425843110929E-2</v>
      </c>
      <c r="AC205" s="7">
        <f t="shared" si="128"/>
        <v>1.0598172551779572</v>
      </c>
      <c r="AD205" s="11">
        <f t="shared" si="129"/>
        <v>3.1599425810509653E-2</v>
      </c>
      <c r="AE205" s="11">
        <f t="shared" si="130"/>
        <v>2.8896415728829433E-2</v>
      </c>
      <c r="AF205" s="11">
        <f t="shared" si="131"/>
        <v>2.4932425843110929E-2</v>
      </c>
      <c r="AG205" s="11">
        <f t="shared" si="132"/>
        <v>2.0877687845993351E-2</v>
      </c>
      <c r="AH205" s="11"/>
      <c r="AI205" s="11">
        <f t="shared" si="133"/>
        <v>0.33954887550582247</v>
      </c>
      <c r="AJ205" s="11">
        <f t="shared" si="134"/>
        <v>0.34076718718410792</v>
      </c>
      <c r="AK205" s="11">
        <f t="shared" si="135"/>
        <v>0.26849778728612628</v>
      </c>
      <c r="AL205" s="11">
        <f t="shared" si="136"/>
        <v>0.25953363907393245</v>
      </c>
      <c r="AM205" s="11"/>
      <c r="AN205" s="11">
        <f t="shared" si="137"/>
        <v>3.4049084264006373E-2</v>
      </c>
      <c r="AO205" s="11">
        <f t="shared" si="138"/>
        <v>3.0600689243582686E-2</v>
      </c>
      <c r="AP205" s="11">
        <f t="shared" si="139"/>
        <v>2.5869015960643189E-2</v>
      </c>
      <c r="AQ205" s="11">
        <f t="shared" si="140"/>
        <v>2.1333518963717317E-2</v>
      </c>
      <c r="AR205" s="10"/>
      <c r="AS205" s="11">
        <f t="shared" si="141"/>
        <v>0.53468317789973863</v>
      </c>
      <c r="AT205" s="11">
        <f t="shared" si="142"/>
        <v>0.50728882032376876</v>
      </c>
      <c r="AU205" s="11">
        <f t="shared" si="143"/>
        <v>0.40585512541251656</v>
      </c>
      <c r="AV205" s="11">
        <f t="shared" si="144"/>
        <v>0.37734080858743635</v>
      </c>
      <c r="AW205" s="143"/>
      <c r="AX205" s="8">
        <f t="shared" si="145"/>
        <v>0.37734080858743635</v>
      </c>
      <c r="AY205" s="24">
        <f t="shared" si="118"/>
        <v>1.0600496710053378</v>
      </c>
      <c r="AZ205" s="8">
        <f t="shared" si="146"/>
        <v>8.8976877573692034E-3</v>
      </c>
      <c r="BA205" s="16">
        <f t="shared" si="147"/>
        <v>0.52394742704388497</v>
      </c>
      <c r="BB205" s="8">
        <f t="shared" si="148"/>
        <v>2.1061124185025553</v>
      </c>
      <c r="BC205" s="8">
        <f t="shared" si="116"/>
        <v>0.27</v>
      </c>
      <c r="BD205" s="18">
        <f t="shared" si="149"/>
        <v>2.8811707136978031</v>
      </c>
      <c r="BE205" s="17">
        <v>0.83819999999999995</v>
      </c>
    </row>
    <row r="206" spans="1:57" s="3" customFormat="1">
      <c r="A206" s="3" t="s">
        <v>360</v>
      </c>
      <c r="B206" s="19">
        <v>57.756638840000001</v>
      </c>
      <c r="C206" s="19">
        <f t="shared" ref="C206:C268" si="151">90-B206</f>
        <v>32.243361159999999</v>
      </c>
      <c r="D206" s="128" t="s">
        <v>271</v>
      </c>
      <c r="E206" s="8">
        <v>45.802906</v>
      </c>
      <c r="F206" s="8">
        <v>-89.098159999999993</v>
      </c>
      <c r="G206" s="49">
        <v>43311</v>
      </c>
      <c r="H206" s="145"/>
      <c r="I206" s="8">
        <v>4.2589862771391191E-3</v>
      </c>
      <c r="J206" s="8">
        <v>3.8678679493975251E-3</v>
      </c>
      <c r="K206" s="8">
        <v>3.7520006310840172E-3</v>
      </c>
      <c r="L206" s="8">
        <v>2.8658730521887795E-3</v>
      </c>
      <c r="M206" s="6"/>
      <c r="N206"/>
      <c r="O206" s="11">
        <f t="shared" si="119"/>
        <v>8.0778849143113562E-3</v>
      </c>
      <c r="P206" s="11">
        <f t="shared" si="120"/>
        <v>7.3453262899394129E-3</v>
      </c>
      <c r="Q206" s="11">
        <f t="shared" si="121"/>
        <v>7.1279532432121902E-3</v>
      </c>
      <c r="R206" s="11">
        <f t="shared" si="122"/>
        <v>5.4601372115878396E-3</v>
      </c>
      <c r="S206" s="56"/>
      <c r="T206" s="170">
        <f t="shared" si="123"/>
        <v>8.1075254728037338E-2</v>
      </c>
      <c r="U206" s="170">
        <f t="shared" si="124"/>
        <v>7.4350101560662629E-2</v>
      </c>
      <c r="V206" s="170">
        <f t="shared" si="125"/>
        <v>7.2334318810035769E-2</v>
      </c>
      <c r="W206" s="170">
        <f t="shared" si="126"/>
        <v>5.6542033686214688E-2</v>
      </c>
      <c r="Y206" s="11">
        <f t="shared" si="150"/>
        <v>-0.24992237299440404</v>
      </c>
      <c r="Z206" s="11">
        <f t="shared" si="117"/>
        <v>0.20618841945437705</v>
      </c>
      <c r="AA206" s="11"/>
      <c r="AB206" s="11">
        <f t="shared" si="127"/>
        <v>1.5140860164576594E-2</v>
      </c>
      <c r="AC206" s="7">
        <f t="shared" si="128"/>
        <v>1.134521648144807</v>
      </c>
      <c r="AD206" s="11">
        <f t="shared" si="129"/>
        <v>1.9512793626472052E-2</v>
      </c>
      <c r="AE206" s="11">
        <f t="shared" si="130"/>
        <v>1.7731554881759735E-2</v>
      </c>
      <c r="AF206" s="11">
        <f t="shared" si="131"/>
        <v>1.5140860164576594E-2</v>
      </c>
      <c r="AG206" s="11">
        <f t="shared" si="132"/>
        <v>1.2520885591253354E-2</v>
      </c>
      <c r="AH206" s="11"/>
      <c r="AI206" s="11">
        <f t="shared" si="133"/>
        <v>0.24892725592823489</v>
      </c>
      <c r="AJ206" s="11">
        <f t="shared" si="134"/>
        <v>0.24197374588167672</v>
      </c>
      <c r="AK206" s="11">
        <f t="shared" si="135"/>
        <v>0.20618841945437705</v>
      </c>
      <c r="AL206" s="11">
        <f t="shared" si="136"/>
        <v>0.21652894240814649</v>
      </c>
      <c r="AM206" s="11"/>
      <c r="AN206" s="11">
        <f t="shared" si="137"/>
        <v>2.1962452079968768E-2</v>
      </c>
      <c r="AO206" s="11">
        <f t="shared" si="138"/>
        <v>1.9435828396512988E-2</v>
      </c>
      <c r="AP206" s="11">
        <f t="shared" si="139"/>
        <v>1.6077450282108854E-2</v>
      </c>
      <c r="AQ206" s="11">
        <f t="shared" si="140"/>
        <v>1.2976716708977319E-2</v>
      </c>
      <c r="AR206" s="10"/>
      <c r="AS206" s="11">
        <f t="shared" si="141"/>
        <v>0.37664317688241367</v>
      </c>
      <c r="AT206" s="11">
        <f t="shared" si="142"/>
        <v>0.34800485141841964</v>
      </c>
      <c r="AU206" s="11">
        <f t="shared" si="143"/>
        <v>0.29390272413996249</v>
      </c>
      <c r="AV206" s="11">
        <f t="shared" si="144"/>
        <v>0.29381877578124266</v>
      </c>
      <c r="AW206" s="143"/>
      <c r="AX206" s="8">
        <f t="shared" si="145"/>
        <v>0.29381877578124266</v>
      </c>
      <c r="AY206" s="24">
        <f t="shared" si="118"/>
        <v>1.3613833865328355</v>
      </c>
      <c r="AZ206" s="8">
        <f t="shared" si="146"/>
        <v>7.1610250140034673E-3</v>
      </c>
      <c r="BA206" s="16">
        <f t="shared" si="147"/>
        <v>0.52394742704388497</v>
      </c>
      <c r="BB206" s="8">
        <f t="shared" si="148"/>
        <v>2.1772562090943093</v>
      </c>
      <c r="BC206" s="8">
        <f t="shared" si="116"/>
        <v>0.27</v>
      </c>
      <c r="BD206" s="18">
        <f t="shared" si="149"/>
        <v>3.7407500088364714</v>
      </c>
      <c r="BE206" s="17">
        <v>0.83819999999999995</v>
      </c>
    </row>
    <row r="207" spans="1:57" s="3" customFormat="1">
      <c r="A207" s="3" t="s">
        <v>360</v>
      </c>
      <c r="B207" s="19">
        <v>57.756638840000001</v>
      </c>
      <c r="C207" s="19">
        <f t="shared" si="151"/>
        <v>32.243361159999999</v>
      </c>
      <c r="D207" s="128" t="s">
        <v>272</v>
      </c>
      <c r="E207" s="8">
        <v>45.571922000000001</v>
      </c>
      <c r="F207" s="8">
        <v>-89.480559999999997</v>
      </c>
      <c r="G207" s="49">
        <v>43311</v>
      </c>
      <c r="H207" s="145"/>
      <c r="I207" s="8">
        <v>4.710069373461136E-3</v>
      </c>
      <c r="J207" s="8">
        <v>4.8110574700331353E-3</v>
      </c>
      <c r="K207" s="8">
        <v>5.2626928552184085E-3</v>
      </c>
      <c r="L207" s="8">
        <v>4.5842298042625164E-3</v>
      </c>
      <c r="M207" s="6"/>
      <c r="N207"/>
      <c r="O207" s="11">
        <f t="shared" si="119"/>
        <v>8.9204656783471638E-3</v>
      </c>
      <c r="P207" s="11">
        <f t="shared" si="120"/>
        <v>9.1087667490476597E-3</v>
      </c>
      <c r="Q207" s="11">
        <f t="shared" si="121"/>
        <v>9.9493844474258016E-3</v>
      </c>
      <c r="R207" s="11">
        <f t="shared" si="122"/>
        <v>8.6856554524074956E-3</v>
      </c>
      <c r="S207" s="56"/>
      <c r="T207" s="170">
        <f t="shared" si="123"/>
        <v>8.8685264394044394E-2</v>
      </c>
      <c r="U207" s="170">
        <f t="shared" si="124"/>
        <v>9.0368301725692157E-2</v>
      </c>
      <c r="V207" s="170">
        <f t="shared" si="125"/>
        <v>9.7805962641348554E-2</v>
      </c>
      <c r="W207" s="170">
        <f t="shared" si="126"/>
        <v>8.6577601346783939E-2</v>
      </c>
      <c r="Y207" s="11">
        <f t="shared" si="150"/>
        <v>-0.45465094789257071</v>
      </c>
      <c r="Z207" s="11">
        <f t="shared" si="117"/>
        <v>0.29844017714906512</v>
      </c>
      <c r="AA207" s="11"/>
      <c r="AB207" s="11">
        <f t="shared" si="127"/>
        <v>3.1417014105319906E-2</v>
      </c>
      <c r="AC207" s="7">
        <f t="shared" si="128"/>
        <v>0.92905383436514</v>
      </c>
      <c r="AD207" s="11">
        <f t="shared" si="129"/>
        <v>3.8670665351752141E-2</v>
      </c>
      <c r="AE207" s="11">
        <f t="shared" si="130"/>
        <v>3.5755103119003907E-2</v>
      </c>
      <c r="AF207" s="11">
        <f t="shared" si="131"/>
        <v>3.1417014105319906E-2</v>
      </c>
      <c r="AG207" s="11">
        <f t="shared" si="132"/>
        <v>2.6890160554908418E-2</v>
      </c>
      <c r="AH207" s="11"/>
      <c r="AI207" s="11">
        <f t="shared" si="133"/>
        <v>0.4225454732830245</v>
      </c>
      <c r="AJ207" s="11">
        <f t="shared" si="134"/>
        <v>0.37705960755013257</v>
      </c>
      <c r="AK207" s="11">
        <f t="shared" si="135"/>
        <v>0.29844017714906512</v>
      </c>
      <c r="AL207" s="11">
        <f t="shared" si="136"/>
        <v>0.28850927859639308</v>
      </c>
      <c r="AM207" s="11"/>
      <c r="AN207" s="11">
        <f t="shared" si="137"/>
        <v>4.1120323805248861E-2</v>
      </c>
      <c r="AO207" s="11">
        <f t="shared" si="138"/>
        <v>3.745937663375716E-2</v>
      </c>
      <c r="AP207" s="11">
        <f t="shared" si="139"/>
        <v>3.2353604222852161E-2</v>
      </c>
      <c r="AQ207" s="11">
        <f t="shared" si="140"/>
        <v>2.7345991672632384E-2</v>
      </c>
      <c r="AR207" s="10"/>
      <c r="AS207" s="11">
        <f t="shared" si="141"/>
        <v>0.66213939191037352</v>
      </c>
      <c r="AT207" s="11">
        <f t="shared" si="142"/>
        <v>0.57732212009427641</v>
      </c>
      <c r="AU207" s="11">
        <f t="shared" si="143"/>
        <v>0.4672073217346247</v>
      </c>
      <c r="AV207" s="11">
        <f t="shared" si="144"/>
        <v>0.43548631908706159</v>
      </c>
      <c r="AW207" s="143"/>
      <c r="AX207" s="8">
        <f t="shared" si="145"/>
        <v>0.43548631908706159</v>
      </c>
      <c r="AY207" s="24">
        <f t="shared" si="118"/>
        <v>0.9185133549971124</v>
      </c>
      <c r="AZ207" s="8">
        <f t="shared" si="146"/>
        <v>1.004431472239602E-2</v>
      </c>
      <c r="BA207" s="16">
        <f t="shared" si="147"/>
        <v>0.52394742704388497</v>
      </c>
      <c r="BB207" s="8">
        <f t="shared" si="148"/>
        <v>2.1208769073699236</v>
      </c>
      <c r="BC207" s="8">
        <f t="shared" si="116"/>
        <v>0.27</v>
      </c>
      <c r="BD207" s="18">
        <f t="shared" si="149"/>
        <v>2.5049795480497692</v>
      </c>
      <c r="BE207" s="17">
        <v>0.91439999999999999</v>
      </c>
    </row>
    <row r="208" spans="1:57" s="3" customFormat="1">
      <c r="A208" s="3" t="s">
        <v>360</v>
      </c>
      <c r="B208" s="19">
        <v>57.756638840000001</v>
      </c>
      <c r="C208" s="19">
        <f t="shared" si="151"/>
        <v>32.243361159999999</v>
      </c>
      <c r="D208" s="128" t="s">
        <v>273</v>
      </c>
      <c r="E208" s="8">
        <v>45.663479000000002</v>
      </c>
      <c r="F208" s="8">
        <v>-89.299362000000002</v>
      </c>
      <c r="G208" s="49">
        <v>43311</v>
      </c>
      <c r="H208" s="145"/>
      <c r="I208" s="8">
        <v>4.6739432351981299E-3</v>
      </c>
      <c r="J208" s="8">
        <v>4.5978665665463696E-3</v>
      </c>
      <c r="K208" s="8">
        <v>4.8248928191628087E-3</v>
      </c>
      <c r="L208" s="8">
        <v>4.0566572013197117E-3</v>
      </c>
      <c r="M208" s="6"/>
      <c r="N208"/>
      <c r="O208" s="11">
        <f t="shared" si="119"/>
        <v>8.8530756178406417E-3</v>
      </c>
      <c r="P208" s="11">
        <f t="shared" si="120"/>
        <v>8.7111101517976918E-3</v>
      </c>
      <c r="Q208" s="11">
        <f t="shared" si="121"/>
        <v>9.1345544247640499E-3</v>
      </c>
      <c r="R208" s="11">
        <f t="shared" si="122"/>
        <v>7.699156491645473E-3</v>
      </c>
      <c r="S208" s="56"/>
      <c r="T208" s="170">
        <f t="shared" si="123"/>
        <v>8.8081388249638959E-2</v>
      </c>
      <c r="U208" s="170">
        <f t="shared" si="124"/>
        <v>8.6806566064825064E-2</v>
      </c>
      <c r="V208" s="170">
        <f t="shared" si="125"/>
        <v>9.0598300708008062E-2</v>
      </c>
      <c r="W208" s="170">
        <f t="shared" si="126"/>
        <v>7.7611354228931673E-2</v>
      </c>
      <c r="Y208" s="11">
        <f t="shared" si="150"/>
        <v>-0.39043683670972817</v>
      </c>
      <c r="Z208" s="11">
        <f t="shared" si="117"/>
        <v>0.26653879975136485</v>
      </c>
      <c r="AA208" s="11"/>
      <c r="AB208" s="11">
        <f t="shared" si="127"/>
        <v>2.561709055958316E-2</v>
      </c>
      <c r="AC208" s="7">
        <f t="shared" si="128"/>
        <v>0.99679287589614729</v>
      </c>
      <c r="AD208" s="11">
        <f t="shared" si="129"/>
        <v>3.2012855252787506E-2</v>
      </c>
      <c r="AE208" s="11">
        <f t="shared" si="130"/>
        <v>2.9430566283391968E-2</v>
      </c>
      <c r="AF208" s="11">
        <f t="shared" si="131"/>
        <v>2.561709055958316E-2</v>
      </c>
      <c r="AG208" s="11">
        <f t="shared" si="132"/>
        <v>2.1678614737745096E-2</v>
      </c>
      <c r="AH208" s="11"/>
      <c r="AI208" s="11">
        <f t="shared" si="133"/>
        <v>0.35679509918023256</v>
      </c>
      <c r="AJ208" s="11">
        <f t="shared" si="134"/>
        <v>0.32753433938461923</v>
      </c>
      <c r="AK208" s="11">
        <f t="shared" si="135"/>
        <v>0.26653879975136485</v>
      </c>
      <c r="AL208" s="11">
        <f t="shared" si="136"/>
        <v>0.26306152933881338</v>
      </c>
      <c r="AM208" s="11"/>
      <c r="AN208" s="11">
        <f t="shared" si="137"/>
        <v>3.4462513706284226E-2</v>
      </c>
      <c r="AO208" s="11">
        <f t="shared" si="138"/>
        <v>3.1134839798145221E-2</v>
      </c>
      <c r="AP208" s="11">
        <f t="shared" si="139"/>
        <v>2.6553680677115419E-2</v>
      </c>
      <c r="AQ208" s="11">
        <f t="shared" si="140"/>
        <v>2.2134445855469063E-2</v>
      </c>
      <c r="AR208" s="10"/>
      <c r="AS208" s="11">
        <f t="shared" si="141"/>
        <v>0.55677282057341104</v>
      </c>
      <c r="AT208" s="11">
        <f t="shared" si="142"/>
        <v>0.49449391101487861</v>
      </c>
      <c r="AU208" s="11">
        <f t="shared" si="143"/>
        <v>0.40643213258035038</v>
      </c>
      <c r="AV208" s="11">
        <f t="shared" si="144"/>
        <v>0.38469534564519081</v>
      </c>
      <c r="AW208" s="143"/>
      <c r="AX208" s="8">
        <f t="shared" si="145"/>
        <v>0.38469534564519081</v>
      </c>
      <c r="AY208" s="24">
        <f t="shared" si="118"/>
        <v>1.0397838303167952</v>
      </c>
      <c r="AZ208" s="8">
        <f t="shared" si="146"/>
        <v>9.2087346365739165E-3</v>
      </c>
      <c r="BA208" s="16">
        <f t="shared" si="147"/>
        <v>0.52394742704388497</v>
      </c>
      <c r="BB208" s="8">
        <f t="shared" si="148"/>
        <v>2.1313425162126367</v>
      </c>
      <c r="BC208" s="8">
        <f t="shared" si="116"/>
        <v>0.27</v>
      </c>
      <c r="BD208" s="18">
        <f t="shared" si="149"/>
        <v>2.839109878035849</v>
      </c>
      <c r="BE208" s="17">
        <v>0.91439999999999999</v>
      </c>
    </row>
    <row r="209" spans="1:57" s="3" customFormat="1">
      <c r="A209" s="3" t="s">
        <v>360</v>
      </c>
      <c r="B209" s="19">
        <v>57.756638840000001</v>
      </c>
      <c r="C209" s="19">
        <f t="shared" si="151"/>
        <v>32.243361159999999</v>
      </c>
      <c r="D209" s="128" t="s">
        <v>274</v>
      </c>
      <c r="E209" s="8">
        <v>45.760632000000001</v>
      </c>
      <c r="F209" s="8">
        <v>-89.120872000000006</v>
      </c>
      <c r="G209" s="49">
        <v>43311</v>
      </c>
      <c r="H209" s="145"/>
      <c r="I209" s="8">
        <v>4.5301493946736599E-3</v>
      </c>
      <c r="J209" s="8">
        <v>4.0427835125670429E-3</v>
      </c>
      <c r="K209" s="8">
        <v>4.2753924991866324E-3</v>
      </c>
      <c r="L209" s="8">
        <v>3.3871151611941969E-3</v>
      </c>
      <c r="M209" s="6"/>
      <c r="N209"/>
      <c r="O209" s="11">
        <f t="shared" si="119"/>
        <v>8.5846856731613633E-3</v>
      </c>
      <c r="P209" s="11">
        <f t="shared" si="120"/>
        <v>7.6731689974549148E-3</v>
      </c>
      <c r="Q209" s="11">
        <f t="shared" si="121"/>
        <v>8.1085731412469299E-3</v>
      </c>
      <c r="R209" s="11">
        <f t="shared" si="122"/>
        <v>6.4423452314274453E-3</v>
      </c>
      <c r="S209" s="56"/>
      <c r="T209" s="170">
        <f t="shared" si="123"/>
        <v>8.5668215432761097E-2</v>
      </c>
      <c r="U209" s="170">
        <f t="shared" si="124"/>
        <v>7.7372658741496236E-2</v>
      </c>
      <c r="V209" s="170">
        <f t="shared" si="125"/>
        <v>8.1354737234020813E-2</v>
      </c>
      <c r="W209" s="170">
        <f t="shared" si="126"/>
        <v>6.5913625460918113E-2</v>
      </c>
      <c r="Y209" s="11">
        <f t="shared" si="150"/>
        <v>-0.33490334759135326</v>
      </c>
      <c r="Z209" s="11">
        <f t="shared" si="117"/>
        <v>0.24109924153791529</v>
      </c>
      <c r="AA209" s="11"/>
      <c r="AB209" s="11">
        <f t="shared" si="127"/>
        <v>2.0415030837416855E-2</v>
      </c>
      <c r="AC209" s="7">
        <f t="shared" si="128"/>
        <v>1.0744588845052796</v>
      </c>
      <c r="AD209" s="11">
        <f t="shared" si="129"/>
        <v>2.5958911993582062E-2</v>
      </c>
      <c r="AE209" s="11">
        <f t="shared" si="130"/>
        <v>2.3709082831014635E-2</v>
      </c>
      <c r="AF209" s="11">
        <f t="shared" si="131"/>
        <v>2.0415030837416855E-2</v>
      </c>
      <c r="AG209" s="11">
        <f t="shared" si="132"/>
        <v>1.7053086541148364E-2</v>
      </c>
      <c r="AH209" s="11"/>
      <c r="AI209" s="11">
        <f t="shared" si="133"/>
        <v>0.30320298821058905</v>
      </c>
      <c r="AJ209" s="11">
        <f t="shared" si="134"/>
        <v>0.30304060606328509</v>
      </c>
      <c r="AK209" s="11">
        <f t="shared" si="135"/>
        <v>0.24109924153791529</v>
      </c>
      <c r="AL209" s="11">
        <f t="shared" si="136"/>
        <v>0.24812535046758386</v>
      </c>
      <c r="AM209" s="11"/>
      <c r="AN209" s="11">
        <f t="shared" si="137"/>
        <v>2.8408570447078778E-2</v>
      </c>
      <c r="AO209" s="11">
        <f t="shared" si="138"/>
        <v>2.5413356345767888E-2</v>
      </c>
      <c r="AP209" s="11">
        <f t="shared" si="139"/>
        <v>2.1351620954949115E-2</v>
      </c>
      <c r="AQ209" s="11">
        <f t="shared" si="140"/>
        <v>1.7508917658872331E-2</v>
      </c>
      <c r="AR209" s="10"/>
      <c r="AS209" s="11">
        <f t="shared" si="141"/>
        <v>0.4680130884127558</v>
      </c>
      <c r="AT209" s="11">
        <f t="shared" si="142"/>
        <v>0.44264960521530516</v>
      </c>
      <c r="AU209" s="11">
        <f t="shared" si="143"/>
        <v>0.35567961939866544</v>
      </c>
      <c r="AV209" s="11">
        <f t="shared" si="144"/>
        <v>0.34851572267226194</v>
      </c>
      <c r="AW209" s="143"/>
      <c r="AX209" s="8">
        <f t="shared" si="145"/>
        <v>0.34851572267226194</v>
      </c>
      <c r="AY209" s="24">
        <f t="shared" si="118"/>
        <v>1.1477244037456324</v>
      </c>
      <c r="AZ209" s="8">
        <f t="shared" si="146"/>
        <v>8.1599646806329914E-3</v>
      </c>
      <c r="BA209" s="16">
        <f t="shared" si="147"/>
        <v>0.52394742704388497</v>
      </c>
      <c r="BB209" s="8">
        <f t="shared" si="148"/>
        <v>2.1652180444660498</v>
      </c>
      <c r="BC209" s="8">
        <f t="shared" si="116"/>
        <v>0.27</v>
      </c>
      <c r="BD209" s="18">
        <f t="shared" si="149"/>
        <v>3.1495621432929521</v>
      </c>
      <c r="BE209" s="17">
        <v>0.91439999999999999</v>
      </c>
    </row>
    <row r="210" spans="1:57" s="3" customFormat="1">
      <c r="A210" s="3" t="s">
        <v>360</v>
      </c>
      <c r="B210" s="19">
        <v>57.756638840000001</v>
      </c>
      <c r="C210" s="19">
        <f t="shared" si="151"/>
        <v>32.243361159999999</v>
      </c>
      <c r="D210" s="128" t="s">
        <v>275</v>
      </c>
      <c r="E210" s="8">
        <v>45.890804000000003</v>
      </c>
      <c r="F210" s="8">
        <v>-89.162948999999998</v>
      </c>
      <c r="G210" s="49">
        <v>43311</v>
      </c>
      <c r="H210" s="145"/>
      <c r="I210" s="8">
        <v>5.9192437037670527E-3</v>
      </c>
      <c r="J210" s="8">
        <v>6.6604728619855764E-3</v>
      </c>
      <c r="K210" s="8">
        <v>9.6346112495585504E-3</v>
      </c>
      <c r="L210" s="8">
        <v>7.8519636656149069E-3</v>
      </c>
      <c r="M210" s="6"/>
      <c r="N210"/>
      <c r="O210" s="11">
        <f t="shared" si="119"/>
        <v>1.116706296088785E-2</v>
      </c>
      <c r="P210" s="11">
        <f t="shared" si="120"/>
        <v>1.2535642764682055E-2</v>
      </c>
      <c r="Q210" s="11">
        <f t="shared" si="121"/>
        <v>1.7962325406589614E-2</v>
      </c>
      <c r="R210" s="11">
        <f t="shared" si="122"/>
        <v>1.4722017681071488E-2</v>
      </c>
      <c r="S210" s="56"/>
      <c r="T210" s="170">
        <f t="shared" si="123"/>
        <v>0.10836949266338469</v>
      </c>
      <c r="U210" s="170">
        <f t="shared" si="124"/>
        <v>0.1199635363889765</v>
      </c>
      <c r="V210" s="170">
        <f t="shared" si="125"/>
        <v>0.1634044526590821</v>
      </c>
      <c r="W210" s="170">
        <f t="shared" si="126"/>
        <v>0.13792352379028355</v>
      </c>
      <c r="Y210" s="11">
        <f t="shared" si="150"/>
        <v>-0.64394810520920864</v>
      </c>
      <c r="Z210" s="11">
        <f t="shared" si="117"/>
        <v>0.40566149103421628</v>
      </c>
      <c r="AA210" s="11"/>
      <c r="AB210" s="11">
        <f t="shared" si="127"/>
        <v>7.8297508268483806E-2</v>
      </c>
      <c r="AC210" s="7">
        <f t="shared" si="128"/>
        <v>0.62844588611030816</v>
      </c>
      <c r="AD210" s="11">
        <f t="shared" si="129"/>
        <v>9.0110174716245106E-2</v>
      </c>
      <c r="AE210" s="11">
        <f t="shared" si="130"/>
        <v>8.5456577016753202E-2</v>
      </c>
      <c r="AF210" s="11">
        <f t="shared" si="131"/>
        <v>7.8297508268483806E-2</v>
      </c>
      <c r="AG210" s="11">
        <f t="shared" si="132"/>
        <v>7.0475815056318739E-2</v>
      </c>
      <c r="AH210" s="11"/>
      <c r="AI210" s="11">
        <f t="shared" si="133"/>
        <v>0.76155354223609739</v>
      </c>
      <c r="AJ210" s="11">
        <f t="shared" si="134"/>
        <v>0.63940034593815431</v>
      </c>
      <c r="AK210" s="11">
        <f t="shared" si="135"/>
        <v>0.40566149103421628</v>
      </c>
      <c r="AL210" s="11">
        <f t="shared" si="136"/>
        <v>0.44335079256277626</v>
      </c>
      <c r="AM210" s="11"/>
      <c r="AN210" s="11">
        <f t="shared" si="137"/>
        <v>9.2559833169741826E-2</v>
      </c>
      <c r="AO210" s="11">
        <f t="shared" si="138"/>
        <v>8.7160850531506448E-2</v>
      </c>
      <c r="AP210" s="11">
        <f t="shared" si="139"/>
        <v>7.9234098386016069E-2</v>
      </c>
      <c r="AQ210" s="11">
        <f t="shared" si="140"/>
        <v>7.0931646174042698E-2</v>
      </c>
      <c r="AR210" s="10"/>
      <c r="AS210" s="11">
        <f t="shared" si="141"/>
        <v>1.2758136905902608</v>
      </c>
      <c r="AT210" s="11">
        <f t="shared" si="142"/>
        <v>1.0832131057469316</v>
      </c>
      <c r="AU210" s="11">
        <f t="shared" si="143"/>
        <v>0.78729687152887906</v>
      </c>
      <c r="AV210" s="11">
        <f t="shared" si="144"/>
        <v>0.79544194223643117</v>
      </c>
      <c r="AW210" s="143"/>
      <c r="AX210" s="8">
        <f t="shared" si="145"/>
        <v>0.78729687152887906</v>
      </c>
      <c r="AY210" s="24">
        <f t="shared" si="118"/>
        <v>0.50806755934800829</v>
      </c>
      <c r="AZ210" s="8">
        <f t="shared" si="146"/>
        <v>1.838850761023314E-2</v>
      </c>
      <c r="BA210" s="16">
        <f t="shared" si="147"/>
        <v>0.52394742704388486</v>
      </c>
      <c r="BB210" s="8">
        <f t="shared" si="148"/>
        <v>2.2968331502225228</v>
      </c>
      <c r="BC210" s="8">
        <f t="shared" si="116"/>
        <v>0.27</v>
      </c>
      <c r="BD210" s="18">
        <f t="shared" si="149"/>
        <v>1.434561527170169</v>
      </c>
      <c r="BE210" s="17">
        <v>0.91439999999999999</v>
      </c>
    </row>
    <row r="211" spans="1:57" s="3" customFormat="1">
      <c r="A211" s="3" t="s">
        <v>360</v>
      </c>
      <c r="B211" s="19">
        <v>57.756638840000001</v>
      </c>
      <c r="C211" s="19">
        <f t="shared" si="151"/>
        <v>32.243361159999999</v>
      </c>
      <c r="D211" s="128" t="s">
        <v>276</v>
      </c>
      <c r="E211" s="8">
        <v>45.944209999999998</v>
      </c>
      <c r="F211" s="8">
        <v>-89.330680999999998</v>
      </c>
      <c r="G211" s="49">
        <v>43311</v>
      </c>
      <c r="H211" s="145"/>
      <c r="I211" s="8">
        <v>5.1571962826682406E-3</v>
      </c>
      <c r="J211" s="8">
        <v>4.8562198915292412E-3</v>
      </c>
      <c r="K211" s="8">
        <v>5.2694746291306925E-3</v>
      </c>
      <c r="L211" s="8">
        <v>4.2719662627243851E-3</v>
      </c>
      <c r="M211" s="6"/>
      <c r="N211"/>
      <c r="O211" s="11">
        <f t="shared" si="119"/>
        <v>9.7532448195987321E-3</v>
      </c>
      <c r="P211" s="11">
        <f t="shared" si="120"/>
        <v>9.19293639715465E-3</v>
      </c>
      <c r="Q211" s="11">
        <f t="shared" si="121"/>
        <v>9.9619885973890772E-3</v>
      </c>
      <c r="R211" s="11">
        <f t="shared" si="122"/>
        <v>8.1021645530020992E-3</v>
      </c>
      <c r="S211" s="56"/>
      <c r="T211" s="170">
        <f t="shared" si="123"/>
        <v>9.6081444849698605E-2</v>
      </c>
      <c r="U211" s="170">
        <f t="shared" si="124"/>
        <v>9.1118571400957749E-2</v>
      </c>
      <c r="V211" s="170">
        <f t="shared" si="125"/>
        <v>9.7916559009554538E-2</v>
      </c>
      <c r="W211" s="170">
        <f t="shared" si="126"/>
        <v>8.1296387902309974E-2</v>
      </c>
      <c r="Y211" s="11">
        <f t="shared" si="150"/>
        <v>-0.38207195396696908</v>
      </c>
      <c r="Z211" s="11">
        <f t="shared" si="117"/>
        <v>0.26257668176038651</v>
      </c>
      <c r="AA211" s="11"/>
      <c r="AB211" s="11">
        <f t="shared" si="127"/>
        <v>2.7564770162282728E-2</v>
      </c>
      <c r="AC211" s="7">
        <f t="shared" si="128"/>
        <v>1.0056565793359726</v>
      </c>
      <c r="AD211" s="11">
        <f t="shared" si="129"/>
        <v>3.4515144994779853E-2</v>
      </c>
      <c r="AE211" s="11">
        <f t="shared" si="130"/>
        <v>3.1707289238781404E-2</v>
      </c>
      <c r="AF211" s="11">
        <f t="shared" si="131"/>
        <v>2.7564770162282728E-2</v>
      </c>
      <c r="AG211" s="11">
        <f t="shared" si="132"/>
        <v>2.3292249241355714E-2</v>
      </c>
      <c r="AH211" s="11"/>
      <c r="AI211" s="11">
        <f t="shared" si="133"/>
        <v>0.34775883914578593</v>
      </c>
      <c r="AJ211" s="11">
        <f t="shared" si="134"/>
        <v>0.3332706869769903</v>
      </c>
      <c r="AK211" s="11">
        <f t="shared" si="135"/>
        <v>0.26257668176038651</v>
      </c>
      <c r="AL211" s="11">
        <f t="shared" si="136"/>
        <v>0.26836920765150973</v>
      </c>
      <c r="AM211" s="11"/>
      <c r="AN211" s="11">
        <f t="shared" si="137"/>
        <v>3.6964803448276573E-2</v>
      </c>
      <c r="AO211" s="11">
        <f t="shared" si="138"/>
        <v>3.3411562753534657E-2</v>
      </c>
      <c r="AP211" s="11">
        <f t="shared" si="139"/>
        <v>2.8501360279814987E-2</v>
      </c>
      <c r="AQ211" s="11">
        <f t="shared" si="140"/>
        <v>2.374808035907968E-2</v>
      </c>
      <c r="AR211" s="10"/>
      <c r="AS211" s="11">
        <f t="shared" si="141"/>
        <v>0.55664706614319948</v>
      </c>
      <c r="AT211" s="11">
        <f t="shared" si="142"/>
        <v>0.51057946220615325</v>
      </c>
      <c r="AU211" s="11">
        <f t="shared" si="143"/>
        <v>0.40990837419492843</v>
      </c>
      <c r="AV211" s="11">
        <f t="shared" si="144"/>
        <v>0.39745812088816584</v>
      </c>
      <c r="AW211" s="143"/>
      <c r="AX211" s="8">
        <f t="shared" si="145"/>
        <v>0.39745812088816584</v>
      </c>
      <c r="AY211" s="24">
        <f t="shared" si="118"/>
        <v>1.0063953382211792</v>
      </c>
      <c r="AZ211" s="8">
        <f t="shared" si="146"/>
        <v>1.0057258337656329E-2</v>
      </c>
      <c r="BA211" s="16">
        <f t="shared" si="147"/>
        <v>0.52394742704388486</v>
      </c>
      <c r="BB211" s="8">
        <f t="shared" si="148"/>
        <v>2.1696361496121193</v>
      </c>
      <c r="BC211" s="8">
        <f t="shared" si="116"/>
        <v>0.27</v>
      </c>
      <c r="BD211" s="18">
        <f t="shared" si="149"/>
        <v>2.7675532304030002</v>
      </c>
      <c r="BE211" s="17">
        <v>0.91439999999999999</v>
      </c>
    </row>
    <row r="212" spans="1:57" s="3" customFormat="1">
      <c r="A212" s="3" t="s">
        <v>360</v>
      </c>
      <c r="B212" s="19">
        <v>57.756638840000001</v>
      </c>
      <c r="C212" s="19">
        <f t="shared" si="151"/>
        <v>32.243361159999999</v>
      </c>
      <c r="D212" s="128" t="s">
        <v>277</v>
      </c>
      <c r="E212" s="8">
        <v>45.666687000000003</v>
      </c>
      <c r="F212" s="8">
        <v>-89.366889999999998</v>
      </c>
      <c r="G212" s="49">
        <v>43311</v>
      </c>
      <c r="H212" s="145"/>
      <c r="I212" s="8">
        <v>4.8724830479653933E-3</v>
      </c>
      <c r="J212" s="8">
        <v>4.7367840266067949E-3</v>
      </c>
      <c r="K212" s="8">
        <v>5.731463823756059E-3</v>
      </c>
      <c r="L212" s="8">
        <v>4.8493465733748112E-3</v>
      </c>
      <c r="M212" s="6"/>
      <c r="N212"/>
      <c r="O212" s="11">
        <f t="shared" si="119"/>
        <v>9.2232402101807345E-3</v>
      </c>
      <c r="P212" s="11">
        <f t="shared" si="120"/>
        <v>8.9702893783772698E-3</v>
      </c>
      <c r="Q212" s="11">
        <f t="shared" si="121"/>
        <v>1.0819319063233544E-2</v>
      </c>
      <c r="R212" s="11">
        <f t="shared" si="122"/>
        <v>9.180128105127406E-3</v>
      </c>
      <c r="S212" s="56"/>
      <c r="T212" s="170">
        <f t="shared" si="123"/>
        <v>9.1388386233384855E-2</v>
      </c>
      <c r="U212" s="170">
        <f t="shared" si="124"/>
        <v>8.9131205606383712E-2</v>
      </c>
      <c r="V212" s="170">
        <f t="shared" si="125"/>
        <v>0.10537733274931388</v>
      </c>
      <c r="W212" s="170">
        <f t="shared" si="126"/>
        <v>9.1004481983219476E-2</v>
      </c>
      <c r="Y212" s="11">
        <f t="shared" si="150"/>
        <v>-0.50196351249933691</v>
      </c>
      <c r="Z212" s="11">
        <f t="shared" si="117"/>
        <v>0.32354258303386096</v>
      </c>
      <c r="AA212" s="11"/>
      <c r="AB212" s="11">
        <f t="shared" si="127"/>
        <v>3.7173392648395184E-2</v>
      </c>
      <c r="AC212" s="7">
        <f t="shared" si="128"/>
        <v>0.88568729048191308</v>
      </c>
      <c r="AD212" s="11">
        <f t="shared" si="129"/>
        <v>4.5314561643401849E-2</v>
      </c>
      <c r="AE212" s="11">
        <f t="shared" si="130"/>
        <v>4.2051671914731706E-2</v>
      </c>
      <c r="AF212" s="11">
        <f t="shared" si="131"/>
        <v>3.7173392648395184E-2</v>
      </c>
      <c r="AG212" s="11">
        <f t="shared" si="132"/>
        <v>3.2049023577355548E-2</v>
      </c>
      <c r="AH212" s="11"/>
      <c r="AI212" s="11">
        <f t="shared" si="133"/>
        <v>0.47488665563822791</v>
      </c>
      <c r="AJ212" s="11">
        <f t="shared" si="134"/>
        <v>0.44716017235217659</v>
      </c>
      <c r="AK212" s="11">
        <f t="shared" si="135"/>
        <v>0.32354258303386096</v>
      </c>
      <c r="AL212" s="11">
        <f t="shared" si="136"/>
        <v>0.32467375878324523</v>
      </c>
      <c r="AM212" s="11"/>
      <c r="AN212" s="11">
        <f t="shared" si="137"/>
        <v>4.7764220096898569E-2</v>
      </c>
      <c r="AO212" s="11">
        <f t="shared" si="138"/>
        <v>4.3755945429484959E-2</v>
      </c>
      <c r="AP212" s="11">
        <f t="shared" si="139"/>
        <v>3.810998276592744E-2</v>
      </c>
      <c r="AQ212" s="11">
        <f t="shared" si="140"/>
        <v>3.2504854695079514E-2</v>
      </c>
      <c r="AR212" s="10"/>
      <c r="AS212" s="11">
        <f t="shared" si="141"/>
        <v>0.7515382600266689</v>
      </c>
      <c r="AT212" s="11">
        <f t="shared" si="142"/>
        <v>0.68305767592402455</v>
      </c>
      <c r="AU212" s="11">
        <f t="shared" si="143"/>
        <v>0.52004695989696081</v>
      </c>
      <c r="AV212" s="11">
        <f t="shared" si="144"/>
        <v>0.49837002510753126</v>
      </c>
      <c r="AW212" s="143"/>
      <c r="AX212" s="8">
        <f t="shared" si="145"/>
        <v>0.49837002510753126</v>
      </c>
      <c r="AY212" s="24">
        <f t="shared" si="118"/>
        <v>0.8026164894521769</v>
      </c>
      <c r="AZ212" s="8">
        <f t="shared" si="146"/>
        <v>1.093900557178612E-2</v>
      </c>
      <c r="BA212" s="16">
        <f t="shared" si="147"/>
        <v>0.52394742704388497</v>
      </c>
      <c r="BB212" s="8">
        <f t="shared" si="148"/>
        <v>2.1672806983744159</v>
      </c>
      <c r="BC212" s="8">
        <f t="shared" si="116"/>
        <v>0.27</v>
      </c>
      <c r="BD212" s="18">
        <f t="shared" si="149"/>
        <v>2.2076983356555293</v>
      </c>
      <c r="BE212" s="17">
        <v>1.0668</v>
      </c>
    </row>
    <row r="213" spans="1:57" s="3" customFormat="1">
      <c r="A213" s="3" t="s">
        <v>360</v>
      </c>
      <c r="B213" s="19">
        <v>57.756638840000001</v>
      </c>
      <c r="C213" s="19">
        <f t="shared" si="151"/>
        <v>32.243361159999999</v>
      </c>
      <c r="D213" s="128" t="s">
        <v>278</v>
      </c>
      <c r="E213" s="8">
        <v>45.992283</v>
      </c>
      <c r="F213" s="8">
        <v>-88.987151999999995</v>
      </c>
      <c r="G213" s="49">
        <v>43311</v>
      </c>
      <c r="H213" s="145"/>
      <c r="I213" s="8">
        <v>6.0363129325398859E-3</v>
      </c>
      <c r="J213" s="8">
        <v>7.3604479842608282E-3</v>
      </c>
      <c r="K213" s="8">
        <v>1.388922635519748E-2</v>
      </c>
      <c r="L213" s="8">
        <v>6.6264424570052624E-3</v>
      </c>
      <c r="M213" s="6"/>
      <c r="N213"/>
      <c r="O213" s="11">
        <f t="shared" si="119"/>
        <v>1.1383648052330171E-2</v>
      </c>
      <c r="P213" s="11">
        <f t="shared" si="120"/>
        <v>1.3822106276881121E-2</v>
      </c>
      <c r="Q213" s="11">
        <f t="shared" si="121"/>
        <v>2.554990399113562E-2</v>
      </c>
      <c r="R213" s="11">
        <f t="shared" si="122"/>
        <v>1.2472952393815517E-2</v>
      </c>
      <c r="S213" s="56"/>
      <c r="T213" s="170">
        <f t="shared" si="123"/>
        <v>0.11022343429034109</v>
      </c>
      <c r="U213" s="170">
        <f t="shared" si="124"/>
        <v>0.13061114417811737</v>
      </c>
      <c r="V213" s="170">
        <f t="shared" si="125"/>
        <v>0.21868295616316336</v>
      </c>
      <c r="W213" s="170">
        <f t="shared" si="126"/>
        <v>0.11943860249305788</v>
      </c>
      <c r="Y213" s="11">
        <f t="shared" si="150"/>
        <v>-0.51139873669392677</v>
      </c>
      <c r="Z213" s="11">
        <f t="shared" si="117"/>
        <v>0.3287000194058915</v>
      </c>
      <c r="AA213" s="11"/>
      <c r="AB213" s="11">
        <f t="shared" si="127"/>
        <v>9.1063312484849113E-2</v>
      </c>
      <c r="AC213" s="7">
        <f t="shared" si="128"/>
        <v>0.39282549567327529</v>
      </c>
      <c r="AD213" s="11">
        <f t="shared" si="129"/>
        <v>9.9423528429658931E-2</v>
      </c>
      <c r="AE213" s="11">
        <f t="shared" si="130"/>
        <v>9.618220839707789E-2</v>
      </c>
      <c r="AF213" s="11">
        <f t="shared" si="131"/>
        <v>9.1063312484849113E-2</v>
      </c>
      <c r="AG213" s="11">
        <f t="shared" si="132"/>
        <v>8.5265362466561384E-2</v>
      </c>
      <c r="AH213" s="11"/>
      <c r="AI213" s="11">
        <f t="shared" si="133"/>
        <v>0.82236935318151028</v>
      </c>
      <c r="AJ213" s="11">
        <f t="shared" si="134"/>
        <v>0.65156321112769333</v>
      </c>
      <c r="AK213" s="11">
        <f t="shared" si="135"/>
        <v>0.3287000194058915</v>
      </c>
      <c r="AL213" s="11">
        <f t="shared" si="136"/>
        <v>0.63197971546032372</v>
      </c>
      <c r="AM213" s="11"/>
      <c r="AN213" s="11">
        <f t="shared" si="137"/>
        <v>0.10187318688315565</v>
      </c>
      <c r="AO213" s="11">
        <f t="shared" si="138"/>
        <v>9.7886481911831136E-2</v>
      </c>
      <c r="AP213" s="11">
        <f t="shared" si="139"/>
        <v>9.1999902602381375E-2</v>
      </c>
      <c r="AQ213" s="11">
        <f t="shared" si="140"/>
        <v>8.5721193584285343E-2</v>
      </c>
      <c r="AR213" s="10"/>
      <c r="AS213" s="11">
        <f t="shared" si="141"/>
        <v>1.3861323192218526</v>
      </c>
      <c r="AT213" s="11">
        <f t="shared" si="142"/>
        <v>1.1424894965355616</v>
      </c>
      <c r="AU213" s="11">
        <f t="shared" si="143"/>
        <v>0.75208618449626696</v>
      </c>
      <c r="AV213" s="11">
        <f t="shared" si="144"/>
        <v>1.0701894503410654</v>
      </c>
      <c r="AW213" s="143"/>
      <c r="AX213" s="8">
        <f t="shared" si="145"/>
        <v>0.75208618449626696</v>
      </c>
      <c r="AY213" s="24">
        <f t="shared" si="118"/>
        <v>0.53185393940976644</v>
      </c>
      <c r="AZ213" s="8">
        <f t="shared" si="146"/>
        <v>2.6508816797823766E-2</v>
      </c>
      <c r="BA213" s="16">
        <f t="shared" si="147"/>
        <v>0.52394742704388497</v>
      </c>
      <c r="BB213" s="8">
        <f t="shared" si="148"/>
        <v>2.3503363075982056</v>
      </c>
      <c r="BC213" s="8">
        <f t="shared" si="116"/>
        <v>0.27</v>
      </c>
      <c r="BD213" s="18">
        <f t="shared" si="149"/>
        <v>1.5227337690073421</v>
      </c>
      <c r="BE213" s="17">
        <v>1.18872</v>
      </c>
    </row>
    <row r="214" spans="1:57" s="3" customFormat="1">
      <c r="A214" s="3" t="s">
        <v>360</v>
      </c>
      <c r="B214" s="19">
        <v>57.756638840000001</v>
      </c>
      <c r="C214" s="19">
        <f t="shared" si="151"/>
        <v>32.243361159999999</v>
      </c>
      <c r="D214" s="128" t="s">
        <v>279</v>
      </c>
      <c r="E214" s="8">
        <v>45.943966000000003</v>
      </c>
      <c r="F214" s="8">
        <v>-89.062447000000006</v>
      </c>
      <c r="G214" s="49">
        <v>43311</v>
      </c>
      <c r="H214" s="145"/>
      <c r="I214" s="8">
        <v>5.6786483695188258E-3</v>
      </c>
      <c r="J214" s="8">
        <v>5.9216873045199164E-3</v>
      </c>
      <c r="K214" s="8">
        <v>8.1239967527631345E-3</v>
      </c>
      <c r="L214" s="8">
        <v>3.6019504635498747E-3</v>
      </c>
      <c r="M214" s="6"/>
      <c r="N214"/>
      <c r="O214" s="11">
        <f t="shared" si="119"/>
        <v>1.0721436186756583E-2</v>
      </c>
      <c r="P214" s="11">
        <f t="shared" si="120"/>
        <v>1.1171585430715366E-2</v>
      </c>
      <c r="Q214" s="11">
        <f t="shared" si="121"/>
        <v>1.5218869376145817E-2</v>
      </c>
      <c r="R214" s="11">
        <f t="shared" si="122"/>
        <v>6.8462095395921069E-3</v>
      </c>
      <c r="S214" s="56"/>
      <c r="T214" s="170">
        <f t="shared" si="123"/>
        <v>0.10453160918368887</v>
      </c>
      <c r="U214" s="170">
        <f t="shared" si="124"/>
        <v>0.10840827977826778</v>
      </c>
      <c r="V214" s="170">
        <f t="shared" si="125"/>
        <v>0.14191494777528563</v>
      </c>
      <c r="W214" s="170">
        <f t="shared" si="126"/>
        <v>6.9707465818328762E-2</v>
      </c>
      <c r="Y214" s="11">
        <f t="shared" si="150"/>
        <v>-0.21836037088329224</v>
      </c>
      <c r="Z214" s="11">
        <f t="shared" si="117"/>
        <v>0.19447074598417297</v>
      </c>
      <c r="AA214" s="11"/>
      <c r="AB214" s="11">
        <f t="shared" si="127"/>
        <v>3.122607917569455E-2</v>
      </c>
      <c r="AC214" s="7">
        <f t="shared" si="128"/>
        <v>0.72692663095985921</v>
      </c>
      <c r="AD214" s="11">
        <f t="shared" si="129"/>
        <v>3.6737231245548473E-2</v>
      </c>
      <c r="AE214" s="11">
        <f t="shared" si="130"/>
        <v>3.4551700190071026E-2</v>
      </c>
      <c r="AF214" s="11">
        <f t="shared" si="131"/>
        <v>3.122607917569455E-2</v>
      </c>
      <c r="AG214" s="11">
        <f t="shared" si="132"/>
        <v>2.7646933420892091E-2</v>
      </c>
      <c r="AH214" s="11"/>
      <c r="AI214" s="11">
        <f t="shared" si="133"/>
        <v>0.33569387608141615</v>
      </c>
      <c r="AJ214" s="11">
        <f t="shared" si="134"/>
        <v>0.29818318333170668</v>
      </c>
      <c r="AK214" s="11">
        <f t="shared" si="135"/>
        <v>0.19447074598417294</v>
      </c>
      <c r="AL214" s="11">
        <f t="shared" si="136"/>
        <v>0.37505010020412666</v>
      </c>
      <c r="AM214" s="11"/>
      <c r="AN214" s="11">
        <f t="shared" si="137"/>
        <v>3.9186889699045192E-2</v>
      </c>
      <c r="AO214" s="11">
        <f t="shared" si="138"/>
        <v>3.6255973704824279E-2</v>
      </c>
      <c r="AP214" s="11">
        <f t="shared" si="139"/>
        <v>3.2162669293226809E-2</v>
      </c>
      <c r="AQ214" s="11">
        <f t="shared" si="140"/>
        <v>2.8102764538616057E-2</v>
      </c>
      <c r="AR214" s="10"/>
      <c r="AS214" s="11">
        <f t="shared" si="141"/>
        <v>0.55171022353144628</v>
      </c>
      <c r="AT214" s="11">
        <f t="shared" si="142"/>
        <v>0.48234265451360026</v>
      </c>
      <c r="AU214" s="11">
        <f t="shared" si="143"/>
        <v>0.34446811880518841</v>
      </c>
      <c r="AV214" s="11">
        <f t="shared" si="144"/>
        <v>0.53694578933512194</v>
      </c>
      <c r="AW214" s="143"/>
      <c r="AX214" s="8">
        <f t="shared" si="145"/>
        <v>0.34446811880518841</v>
      </c>
      <c r="AY214" s="24">
        <f t="shared" si="118"/>
        <v>1.1612105102423638</v>
      </c>
      <c r="AZ214" s="8">
        <f t="shared" si="146"/>
        <v>1.5505366251340866E-2</v>
      </c>
      <c r="BA214" s="16">
        <f t="shared" si="147"/>
        <v>0.52394742704388497</v>
      </c>
      <c r="BB214" s="8">
        <f t="shared" si="148"/>
        <v>2.2361053637030506</v>
      </c>
      <c r="BC214" s="8">
        <f t="shared" si="116"/>
        <v>0.27</v>
      </c>
      <c r="BD214" s="18">
        <f t="shared" si="149"/>
        <v>3.2409196792285666</v>
      </c>
      <c r="BE214" s="17">
        <v>1.2192000000000001</v>
      </c>
    </row>
    <row r="215" spans="1:57" s="3" customFormat="1">
      <c r="A215" s="3" t="s">
        <v>360</v>
      </c>
      <c r="B215" s="19">
        <v>57.756638840000001</v>
      </c>
      <c r="C215" s="19">
        <f t="shared" si="151"/>
        <v>32.243361159999999</v>
      </c>
      <c r="D215" s="128" t="s">
        <v>280</v>
      </c>
      <c r="E215" s="8">
        <v>46.206767999999997</v>
      </c>
      <c r="F215" s="8">
        <v>-89.589111000000003</v>
      </c>
      <c r="G215" s="49">
        <v>43311</v>
      </c>
      <c r="H215" s="145"/>
      <c r="I215" s="8">
        <v>5.7129812490714126E-3</v>
      </c>
      <c r="J215" s="8">
        <v>5.2808089755249088E-3</v>
      </c>
      <c r="K215" s="8">
        <v>5.4945622190488907E-3</v>
      </c>
      <c r="L215" s="8">
        <v>3.944978971753498E-3</v>
      </c>
      <c r="M215" s="6"/>
      <c r="N215"/>
      <c r="O215" s="11">
        <f t="shared" si="119"/>
        <v>1.0785069083493684E-2</v>
      </c>
      <c r="P215" s="11">
        <f t="shared" si="120"/>
        <v>9.9830526266749386E-3</v>
      </c>
      <c r="Q215" s="11">
        <f t="shared" si="121"/>
        <v>1.0380009774670658E-2</v>
      </c>
      <c r="R215" s="11">
        <f t="shared" si="122"/>
        <v>7.4899004274726075E-3</v>
      </c>
      <c r="S215" s="56"/>
      <c r="T215" s="170">
        <f t="shared" si="123"/>
        <v>0.10508158316645405</v>
      </c>
      <c r="U215" s="170">
        <f t="shared" si="124"/>
        <v>9.8101327572502839E-2</v>
      </c>
      <c r="V215" s="170">
        <f t="shared" si="125"/>
        <v>0.10156944872060986</v>
      </c>
      <c r="W215" s="170">
        <f t="shared" si="126"/>
        <v>7.5685604349257696E-2</v>
      </c>
      <c r="Y215" s="11">
        <f t="shared" si="150"/>
        <v>-0.26780320290951742</v>
      </c>
      <c r="Z215" s="11">
        <f t="shared" si="117"/>
        <v>0.21312643756622895</v>
      </c>
      <c r="AA215" s="11"/>
      <c r="AB215" s="11">
        <f t="shared" si="127"/>
        <v>2.3157798414294967E-2</v>
      </c>
      <c r="AC215" s="7">
        <f t="shared" si="128"/>
        <v>1.0579076554413849</v>
      </c>
      <c r="AD215" s="11">
        <f t="shared" si="129"/>
        <v>2.9337728870778637E-2</v>
      </c>
      <c r="AE215" s="11">
        <f t="shared" si="130"/>
        <v>2.6832506939736302E-2</v>
      </c>
      <c r="AF215" s="11">
        <f t="shared" si="131"/>
        <v>2.3157798414294967E-2</v>
      </c>
      <c r="AG215" s="11">
        <f t="shared" si="132"/>
        <v>1.9397868960233058E-2</v>
      </c>
      <c r="AH215" s="11"/>
      <c r="AI215" s="11">
        <f t="shared" si="133"/>
        <v>0.27071459605298948</v>
      </c>
      <c r="AJ215" s="11">
        <f t="shared" si="134"/>
        <v>0.26235408881941641</v>
      </c>
      <c r="AK215" s="11">
        <f t="shared" si="135"/>
        <v>0.21312643756622895</v>
      </c>
      <c r="AL215" s="11">
        <f t="shared" si="136"/>
        <v>0.24246434902343383</v>
      </c>
      <c r="AM215" s="11"/>
      <c r="AN215" s="11">
        <f t="shared" si="137"/>
        <v>3.1787387324275357E-2</v>
      </c>
      <c r="AO215" s="11">
        <f t="shared" si="138"/>
        <v>2.8536780454489555E-2</v>
      </c>
      <c r="AP215" s="11">
        <f t="shared" si="139"/>
        <v>2.4094388531827226E-2</v>
      </c>
      <c r="AQ215" s="11">
        <f t="shared" si="140"/>
        <v>1.9853700077957025E-2</v>
      </c>
      <c r="AR215" s="10"/>
      <c r="AS215" s="11">
        <f t="shared" si="141"/>
        <v>0.44330078813822521</v>
      </c>
      <c r="AT215" s="11">
        <f t="shared" si="142"/>
        <v>0.40895710560689352</v>
      </c>
      <c r="AU215" s="11">
        <f t="shared" si="143"/>
        <v>0.33429832441553298</v>
      </c>
      <c r="AV215" s="11">
        <f t="shared" si="144"/>
        <v>0.35163758642446902</v>
      </c>
      <c r="AW215" s="143"/>
      <c r="AX215" s="8">
        <f t="shared" si="145"/>
        <v>0.33429832441553298</v>
      </c>
      <c r="AY215" s="24">
        <f t="shared" si="118"/>
        <v>1.1965360601173693</v>
      </c>
      <c r="AZ215" s="8">
        <f t="shared" si="146"/>
        <v>1.0486857908720441E-2</v>
      </c>
      <c r="BA215" s="16">
        <f t="shared" si="147"/>
        <v>0.52394742704388486</v>
      </c>
      <c r="BB215" s="8">
        <f t="shared" si="148"/>
        <v>2.2060894992146012</v>
      </c>
      <c r="BC215" s="8">
        <f t="shared" si="116"/>
        <v>0.27</v>
      </c>
      <c r="BD215" s="18">
        <f t="shared" si="149"/>
        <v>3.3113882872140787</v>
      </c>
      <c r="BE215" s="17">
        <v>1.2192000000000001</v>
      </c>
    </row>
    <row r="216" spans="1:57" s="3" customFormat="1">
      <c r="A216" s="3" t="s">
        <v>360</v>
      </c>
      <c r="B216" s="19">
        <v>57.756638840000001</v>
      </c>
      <c r="C216" s="19">
        <f t="shared" si="151"/>
        <v>32.243361159999999</v>
      </c>
      <c r="D216" s="128" t="s">
        <v>281</v>
      </c>
      <c r="E216" s="8">
        <v>45.945549</v>
      </c>
      <c r="F216" s="8">
        <v>-89.236687000000003</v>
      </c>
      <c r="G216" s="49">
        <v>43311</v>
      </c>
      <c r="H216" s="145"/>
      <c r="I216" s="8">
        <v>5.562902499916391E-3</v>
      </c>
      <c r="J216" s="8">
        <v>5.8661977820100219E-3</v>
      </c>
      <c r="K216" s="8">
        <v>8.5067589524227376E-3</v>
      </c>
      <c r="L216" s="8">
        <v>6.8402144158648511E-3</v>
      </c>
      <c r="M216" s="6"/>
      <c r="N216"/>
      <c r="O216" s="11">
        <f t="shared" si="119"/>
        <v>1.0506808278558087E-2</v>
      </c>
      <c r="P216" s="11">
        <f t="shared" si="120"/>
        <v>1.1068871273492998E-2</v>
      </c>
      <c r="Q216" s="11">
        <f t="shared" si="121"/>
        <v>1.5916504945819639E-2</v>
      </c>
      <c r="R216" s="11">
        <f t="shared" si="122"/>
        <v>1.2866533978502888E-2</v>
      </c>
      <c r="S216" s="56"/>
      <c r="T216" s="170">
        <f t="shared" si="123"/>
        <v>0.10267175540558671</v>
      </c>
      <c r="U216" s="170">
        <f t="shared" si="124"/>
        <v>0.10752655153916196</v>
      </c>
      <c r="V216" s="170">
        <f t="shared" si="125"/>
        <v>0.14746616065425888</v>
      </c>
      <c r="W216" s="170">
        <f t="shared" si="126"/>
        <v>0.12272473602678607</v>
      </c>
      <c r="Y216" s="11">
        <f t="shared" si="150"/>
        <v>-0.62362965426011496</v>
      </c>
      <c r="Z216" s="11">
        <f t="shared" si="117"/>
        <v>0.39339318629384695</v>
      </c>
      <c r="AA216" s="11"/>
      <c r="AB216" s="11">
        <f t="shared" si="127"/>
        <v>6.7110190119155394E-2</v>
      </c>
      <c r="AC216" s="7">
        <f t="shared" si="128"/>
        <v>0.67506890710763212</v>
      </c>
      <c r="AD216" s="11">
        <f t="shared" si="129"/>
        <v>7.8044398256399028E-2</v>
      </c>
      <c r="AE216" s="11">
        <f t="shared" si="130"/>
        <v>7.3723335475666257E-2</v>
      </c>
      <c r="AF216" s="11">
        <f t="shared" si="131"/>
        <v>6.7110190119155394E-2</v>
      </c>
      <c r="AG216" s="11">
        <f t="shared" si="132"/>
        <v>5.9936264344844628E-2</v>
      </c>
      <c r="AH216" s="11"/>
      <c r="AI216" s="11">
        <f t="shared" si="133"/>
        <v>0.70350010402026941</v>
      </c>
      <c r="AJ216" s="11">
        <f t="shared" si="134"/>
        <v>0.6260513086418289</v>
      </c>
      <c r="AK216" s="11">
        <f t="shared" si="135"/>
        <v>0.39339318629384695</v>
      </c>
      <c r="AL216" s="11">
        <f t="shared" si="136"/>
        <v>0.43170181663504908</v>
      </c>
      <c r="AM216" s="11"/>
      <c r="AN216" s="11">
        <f t="shared" si="137"/>
        <v>8.0494056709895748E-2</v>
      </c>
      <c r="AO216" s="11">
        <f t="shared" si="138"/>
        <v>7.5427608990419504E-2</v>
      </c>
      <c r="AP216" s="11">
        <f t="shared" si="139"/>
        <v>6.8046780236687657E-2</v>
      </c>
      <c r="AQ216" s="11">
        <f t="shared" si="140"/>
        <v>6.0392095462568594E-2</v>
      </c>
      <c r="AR216" s="10"/>
      <c r="AS216" s="11">
        <f t="shared" si="141"/>
        <v>1.1569666949220787</v>
      </c>
      <c r="AT216" s="11">
        <f t="shared" si="142"/>
        <v>1.0183227372928971</v>
      </c>
      <c r="AU216" s="11">
        <f t="shared" si="143"/>
        <v>0.72598260599231546</v>
      </c>
      <c r="AV216" s="11">
        <f t="shared" si="144"/>
        <v>0.73758030201617031</v>
      </c>
      <c r="AW216" s="143"/>
      <c r="AX216" s="8">
        <f t="shared" si="145"/>
        <v>0.72598260599231546</v>
      </c>
      <c r="AY216" s="24">
        <f t="shared" si="118"/>
        <v>0.55097738802330753</v>
      </c>
      <c r="AZ216" s="8">
        <f t="shared" si="146"/>
        <v>1.6235901759109557E-2</v>
      </c>
      <c r="BA216" s="16">
        <f t="shared" si="147"/>
        <v>0.52394742704388497</v>
      </c>
      <c r="BB216" s="8">
        <f t="shared" si="148"/>
        <v>2.2783657426862822</v>
      </c>
      <c r="BC216" s="8">
        <f t="shared" si="116"/>
        <v>0.27</v>
      </c>
      <c r="BD216" s="18">
        <f t="shared" si="149"/>
        <v>1.5488906514613003</v>
      </c>
      <c r="BE216" s="17">
        <v>1.2954000000000001</v>
      </c>
    </row>
    <row r="217" spans="1:57" s="3" customFormat="1">
      <c r="A217" s="3" t="s">
        <v>360</v>
      </c>
      <c r="B217" s="19">
        <v>57.756638840000001</v>
      </c>
      <c r="C217" s="19">
        <f t="shared" si="151"/>
        <v>32.243361159999999</v>
      </c>
      <c r="D217" s="128" t="s">
        <v>282</v>
      </c>
      <c r="E217" s="8">
        <v>46.158862999999997</v>
      </c>
      <c r="F217" s="8">
        <v>-89.918694000000002</v>
      </c>
      <c r="G217" s="49">
        <v>43311</v>
      </c>
      <c r="H217" s="145"/>
      <c r="I217" s="8">
        <v>8.7696275893950175E-3</v>
      </c>
      <c r="J217" s="8">
        <v>7.7624214171646156E-3</v>
      </c>
      <c r="K217" s="8">
        <v>6.6985415047319989E-3</v>
      </c>
      <c r="L217" s="8">
        <v>4.7934956914158933E-3</v>
      </c>
      <c r="M217" s="6"/>
      <c r="N217"/>
      <c r="O217" s="11">
        <f t="shared" si="119"/>
        <v>1.6394635290874333E-2</v>
      </c>
      <c r="P217" s="11">
        <f t="shared" si="120"/>
        <v>1.4558285738164789E-2</v>
      </c>
      <c r="Q217" s="11">
        <f t="shared" si="121"/>
        <v>1.2605756148916384E-2</v>
      </c>
      <c r="R217" s="11">
        <f t="shared" si="122"/>
        <v>9.0760300818436158E-3</v>
      </c>
      <c r="S217" s="56"/>
      <c r="T217" s="170">
        <f t="shared" si="123"/>
        <v>0.1512357826459122</v>
      </c>
      <c r="U217" s="170">
        <f t="shared" si="124"/>
        <v>0.13660113819654551</v>
      </c>
      <c r="V217" s="170">
        <f t="shared" si="125"/>
        <v>0.12054994430187854</v>
      </c>
      <c r="W217" s="170">
        <f t="shared" si="126"/>
        <v>9.0076154972286993E-2</v>
      </c>
      <c r="Y217" s="11">
        <f t="shared" si="150"/>
        <v>-0.12098951884391847</v>
      </c>
      <c r="Z217" s="11">
        <f t="shared" si="117"/>
        <v>0.16249783644565555</v>
      </c>
      <c r="AA217" s="11"/>
      <c r="AB217" s="11">
        <f t="shared" si="127"/>
        <v>2.133767663107736E-2</v>
      </c>
      <c r="AC217" s="7">
        <f t="shared" si="128"/>
        <v>1.2554996135178165</v>
      </c>
      <c r="AD217" s="11">
        <f t="shared" si="129"/>
        <v>2.8252944932439183E-2</v>
      </c>
      <c r="AE217" s="11">
        <f t="shared" si="130"/>
        <v>2.5413124197399412E-2</v>
      </c>
      <c r="AF217" s="11">
        <f t="shared" si="131"/>
        <v>2.133767663107736E-2</v>
      </c>
      <c r="AG217" s="11">
        <f t="shared" si="132"/>
        <v>1.7291501821914031E-2</v>
      </c>
      <c r="AH217" s="11"/>
      <c r="AI217" s="11">
        <f t="shared" si="133"/>
        <v>0.17230889857996987</v>
      </c>
      <c r="AJ217" s="11">
        <f t="shared" si="134"/>
        <v>0.17139776892676215</v>
      </c>
      <c r="AK217" s="11">
        <f t="shared" si="135"/>
        <v>0.16249783644565555</v>
      </c>
      <c r="AL217" s="11">
        <f t="shared" si="136"/>
        <v>0.17927853861425078</v>
      </c>
      <c r="AM217" s="11"/>
      <c r="AN217" s="11">
        <f t="shared" si="137"/>
        <v>3.07026033859359E-2</v>
      </c>
      <c r="AO217" s="11">
        <f t="shared" si="138"/>
        <v>2.7117397712152665E-2</v>
      </c>
      <c r="AP217" s="11">
        <f t="shared" si="139"/>
        <v>2.227426674860962E-2</v>
      </c>
      <c r="AQ217" s="11">
        <f t="shared" si="140"/>
        <v>1.7747332939637997E-2</v>
      </c>
      <c r="AR217" s="10"/>
      <c r="AS217" s="11">
        <f t="shared" si="141"/>
        <v>0.31776154664954603</v>
      </c>
      <c r="AT217" s="11">
        <f t="shared" si="142"/>
        <v>0.29571982416094894</v>
      </c>
      <c r="AU217" s="11">
        <f t="shared" si="143"/>
        <v>0.26685719953557008</v>
      </c>
      <c r="AV217" s="11">
        <f t="shared" si="144"/>
        <v>0.26965864583152444</v>
      </c>
      <c r="AW217" s="143"/>
      <c r="AX217" s="8">
        <f t="shared" si="145"/>
        <v>0.26685719953557008</v>
      </c>
      <c r="AY217" s="24">
        <f t="shared" si="118"/>
        <v>1.4989290178273154</v>
      </c>
      <c r="AZ217" s="8">
        <f t="shared" si="146"/>
        <v>1.2784758849805251E-2</v>
      </c>
      <c r="BA217" s="16">
        <f t="shared" si="147"/>
        <v>0.52394742704388497</v>
      </c>
      <c r="BB217" s="8">
        <f t="shared" si="148"/>
        <v>2.2031505957618536</v>
      </c>
      <c r="BC217" s="8">
        <f t="shared" si="116"/>
        <v>0.27</v>
      </c>
      <c r="BD217" s="18">
        <f t="shared" si="149"/>
        <v>4.1530946628763985</v>
      </c>
      <c r="BE217" s="17">
        <v>1.31064</v>
      </c>
    </row>
    <row r="218" spans="1:57" s="3" customFormat="1">
      <c r="A218" s="3" t="s">
        <v>360</v>
      </c>
      <c r="B218" s="19">
        <v>57.756638840000001</v>
      </c>
      <c r="C218" s="19">
        <f t="shared" si="151"/>
        <v>32.243361159999999</v>
      </c>
      <c r="D218" s="128" t="s">
        <v>283</v>
      </c>
      <c r="E218" s="8">
        <v>45.494396000000002</v>
      </c>
      <c r="F218" s="8">
        <v>-89.191483000000005</v>
      </c>
      <c r="G218" s="49">
        <v>43311</v>
      </c>
      <c r="H218" s="145"/>
      <c r="I218" s="8">
        <v>6.1811694636320809E-3</v>
      </c>
      <c r="J218" s="8">
        <v>6.4498885079997074E-3</v>
      </c>
      <c r="K218" s="8">
        <v>8.925437526472001E-3</v>
      </c>
      <c r="L218" s="8">
        <v>5.8829663592149207E-3</v>
      </c>
      <c r="M218" s="6"/>
      <c r="N218"/>
      <c r="O218" s="11">
        <f t="shared" si="119"/>
        <v>1.1651416382828758E-2</v>
      </c>
      <c r="P218" s="11">
        <f t="shared" si="120"/>
        <v>1.2147487707082015E-2</v>
      </c>
      <c r="Q218" s="11">
        <f t="shared" si="121"/>
        <v>1.6677660234245346E-2</v>
      </c>
      <c r="R218" s="11">
        <f t="shared" si="122"/>
        <v>1.1099914686991509E-2</v>
      </c>
      <c r="S218" s="56"/>
      <c r="T218" s="170">
        <f t="shared" si="123"/>
        <v>0.11250539961049338</v>
      </c>
      <c r="U218" s="170">
        <f t="shared" si="124"/>
        <v>0.11670401478885362</v>
      </c>
      <c r="V218" s="170">
        <f t="shared" si="125"/>
        <v>0.1534540857926181</v>
      </c>
      <c r="W218" s="170">
        <f t="shared" si="126"/>
        <v>0.10779321323515662</v>
      </c>
      <c r="Y218" s="11">
        <f t="shared" si="150"/>
        <v>-0.45204539768378305</v>
      </c>
      <c r="Z218" s="11">
        <f t="shared" si="117"/>
        <v>0.29709593944961005</v>
      </c>
      <c r="AA218" s="11"/>
      <c r="AB218" s="11">
        <f t="shared" si="127"/>
        <v>5.2918239273056965E-2</v>
      </c>
      <c r="AC218" s="7">
        <f t="shared" si="128"/>
        <v>0.72019593401554061</v>
      </c>
      <c r="AD218" s="11">
        <f t="shared" si="129"/>
        <v>6.2164258791205698E-2</v>
      </c>
      <c r="AE218" s="11">
        <f t="shared" si="130"/>
        <v>5.8499263101126242E-2</v>
      </c>
      <c r="AF218" s="11">
        <f t="shared" si="131"/>
        <v>5.2918239273056965E-2</v>
      </c>
      <c r="AG218" s="11">
        <f t="shared" si="132"/>
        <v>4.690557127141972E-2</v>
      </c>
      <c r="AH218" s="11"/>
      <c r="AI218" s="11">
        <f t="shared" si="133"/>
        <v>0.50970444852621366</v>
      </c>
      <c r="AJ218" s="11">
        <f t="shared" si="134"/>
        <v>0.45566163498770723</v>
      </c>
      <c r="AK218" s="11">
        <f t="shared" si="135"/>
        <v>0.29709593944961005</v>
      </c>
      <c r="AL218" s="11">
        <f t="shared" si="136"/>
        <v>0.39201136485383914</v>
      </c>
      <c r="AM218" s="11"/>
      <c r="AN218" s="11">
        <f t="shared" si="137"/>
        <v>6.4613917244702418E-2</v>
      </c>
      <c r="AO218" s="11">
        <f t="shared" si="138"/>
        <v>6.0203536615879495E-2</v>
      </c>
      <c r="AP218" s="11">
        <f t="shared" si="139"/>
        <v>5.3854829390589221E-2</v>
      </c>
      <c r="AQ218" s="11">
        <f t="shared" si="140"/>
        <v>4.7361402389143686E-2</v>
      </c>
      <c r="AR218" s="10"/>
      <c r="AS218" s="11">
        <f t="shared" si="141"/>
        <v>0.86379094320339767</v>
      </c>
      <c r="AT218" s="11">
        <f t="shared" si="142"/>
        <v>0.76241969511102936</v>
      </c>
      <c r="AU218" s="11">
        <f t="shared" si="143"/>
        <v>0.55533520518391666</v>
      </c>
      <c r="AV218" s="11">
        <f t="shared" si="144"/>
        <v>0.63749053155072755</v>
      </c>
      <c r="AW218" s="143"/>
      <c r="AX218" s="8">
        <f t="shared" si="145"/>
        <v>0.55533520518391666</v>
      </c>
      <c r="AY218" s="24">
        <f t="shared" si="118"/>
        <v>0.72028568739402632</v>
      </c>
      <c r="AZ218" s="8">
        <f t="shared" si="146"/>
        <v>1.703498684367892E-2</v>
      </c>
      <c r="BA218" s="16">
        <f t="shared" si="147"/>
        <v>0.52394742704388497</v>
      </c>
      <c r="BB218" s="8">
        <f t="shared" si="148"/>
        <v>2.2754653533942206</v>
      </c>
      <c r="BC218" s="8">
        <f t="shared" si="116"/>
        <v>0.27</v>
      </c>
      <c r="BD218" s="18">
        <f t="shared" si="149"/>
        <v>2.0250815856293718</v>
      </c>
      <c r="BE218" s="17">
        <v>1.3715999999999999</v>
      </c>
    </row>
    <row r="219" spans="1:57" s="3" customFormat="1">
      <c r="A219" s="3" t="s">
        <v>360</v>
      </c>
      <c r="B219" s="19">
        <v>57.756638840000001</v>
      </c>
      <c r="C219" s="19">
        <f t="shared" si="151"/>
        <v>32.243361159999999</v>
      </c>
      <c r="D219" s="128" t="s">
        <v>284</v>
      </c>
      <c r="E219" s="8">
        <v>45.765003</v>
      </c>
      <c r="F219" s="8">
        <v>-89.492576999999997</v>
      </c>
      <c r="G219" s="49">
        <v>43311</v>
      </c>
      <c r="H219" s="145"/>
      <c r="I219" s="8">
        <v>5.5913041367499942E-3</v>
      </c>
      <c r="J219" s="8">
        <v>5.0764549483097443E-3</v>
      </c>
      <c r="K219" s="8">
        <v>5.3778079657679492E-3</v>
      </c>
      <c r="L219" s="8">
        <v>4.1311189738563094E-3</v>
      </c>
      <c r="M219" s="6"/>
      <c r="N219"/>
      <c r="O219" s="11">
        <f t="shared" si="119"/>
        <v>1.0559488286226035E-2</v>
      </c>
      <c r="P219" s="11">
        <f t="shared" si="120"/>
        <v>9.6030403186239243E-3</v>
      </c>
      <c r="Q219" s="11">
        <f t="shared" si="121"/>
        <v>1.0163255205016366E-2</v>
      </c>
      <c r="R219" s="11">
        <f t="shared" si="122"/>
        <v>7.8385947862529733E-3</v>
      </c>
      <c r="S219" s="56"/>
      <c r="T219" s="170">
        <f t="shared" si="123"/>
        <v>0.10312894757302787</v>
      </c>
      <c r="U219" s="170">
        <f t="shared" si="124"/>
        <v>9.4756361135866773E-2</v>
      </c>
      <c r="V219" s="170">
        <f t="shared" si="125"/>
        <v>9.9678972250343778E-2</v>
      </c>
      <c r="W219" s="170">
        <f t="shared" si="126"/>
        <v>7.8889869749830421E-2</v>
      </c>
      <c r="Y219" s="11">
        <f t="shared" si="150"/>
        <v>-0.32030391041509149</v>
      </c>
      <c r="Z219" s="11">
        <f t="shared" si="117"/>
        <v>0.23475328082006697</v>
      </c>
      <c r="AA219" s="11"/>
      <c r="AB219" s="11">
        <f t="shared" si="127"/>
        <v>2.5054101028523283E-2</v>
      </c>
      <c r="AC219" s="7">
        <f t="shared" si="128"/>
        <v>1.0578769698914814</v>
      </c>
      <c r="AD219" s="11">
        <f t="shared" si="129"/>
        <v>3.1739864334341027E-2</v>
      </c>
      <c r="AE219" s="11">
        <f t="shared" si="130"/>
        <v>2.9029593217046974E-2</v>
      </c>
      <c r="AF219" s="11">
        <f t="shared" si="131"/>
        <v>2.5054101028523283E-2</v>
      </c>
      <c r="AG219" s="11">
        <f t="shared" si="132"/>
        <v>2.098639332970632E-2</v>
      </c>
      <c r="AH219" s="11"/>
      <c r="AI219" s="11">
        <f t="shared" si="133"/>
        <v>0.2973325531416911</v>
      </c>
      <c r="AJ219" s="11">
        <f t="shared" si="134"/>
        <v>0.2936123445767192</v>
      </c>
      <c r="AK219" s="11">
        <f t="shared" si="135"/>
        <v>0.23475328082006697</v>
      </c>
      <c r="AL219" s="11">
        <f t="shared" si="136"/>
        <v>0.25035724125616698</v>
      </c>
      <c r="AM219" s="11"/>
      <c r="AN219" s="11">
        <f t="shared" si="137"/>
        <v>3.4189522787837746E-2</v>
      </c>
      <c r="AO219" s="11">
        <f t="shared" si="138"/>
        <v>3.0733866731800227E-2</v>
      </c>
      <c r="AP219" s="11">
        <f t="shared" si="139"/>
        <v>2.5990691146055542E-2</v>
      </c>
      <c r="AQ219" s="11">
        <f t="shared" si="140"/>
        <v>2.1442224447430287E-2</v>
      </c>
      <c r="AR219" s="10"/>
      <c r="AS219" s="11">
        <f t="shared" si="141"/>
        <v>0.48515463562067174</v>
      </c>
      <c r="AT219" s="11">
        <f t="shared" si="142"/>
        <v>0.45406716991691931</v>
      </c>
      <c r="AU219" s="11">
        <f t="shared" si="143"/>
        <v>0.36729584536007864</v>
      </c>
      <c r="AV219" s="11">
        <f t="shared" si="144"/>
        <v>0.36724358445076521</v>
      </c>
      <c r="AW219" s="143"/>
      <c r="AX219" s="8">
        <f t="shared" si="145"/>
        <v>0.36724358445076521</v>
      </c>
      <c r="AY219" s="24">
        <f t="shared" si="118"/>
        <v>1.0891953377435413</v>
      </c>
      <c r="AZ219" s="8">
        <f t="shared" si="146"/>
        <v>1.026402209112769E-2</v>
      </c>
      <c r="BA219" s="16">
        <f t="shared" si="147"/>
        <v>0.52394742704388497</v>
      </c>
      <c r="BB219" s="8">
        <f t="shared" si="148"/>
        <v>2.2090872121853495</v>
      </c>
      <c r="BC219" s="8">
        <f t="shared" si="116"/>
        <v>0.27</v>
      </c>
      <c r="BD219" s="18">
        <f t="shared" si="149"/>
        <v>3.0153234656507051</v>
      </c>
      <c r="BE219" s="17">
        <v>1.3715999999999999</v>
      </c>
    </row>
    <row r="220" spans="1:57" s="3" customFormat="1">
      <c r="A220" s="3" t="s">
        <v>360</v>
      </c>
      <c r="B220" s="19">
        <v>57.756638840000001</v>
      </c>
      <c r="C220" s="19">
        <f t="shared" si="151"/>
        <v>32.243361159999999</v>
      </c>
      <c r="D220" s="128" t="s">
        <v>285</v>
      </c>
      <c r="E220" s="8">
        <v>45.942120000000003</v>
      </c>
      <c r="F220" s="8">
        <v>-89.147910999999993</v>
      </c>
      <c r="G220" s="49">
        <v>43311</v>
      </c>
      <c r="H220" s="145"/>
      <c r="I220" s="8">
        <v>5.9267311370633183E-3</v>
      </c>
      <c r="J220" s="8">
        <v>6.2333042528643383E-3</v>
      </c>
      <c r="K220" s="8">
        <v>8.8173422577023774E-3</v>
      </c>
      <c r="L220" s="8">
        <v>4.8998441508308474E-3</v>
      </c>
      <c r="M220" s="6"/>
      <c r="N220"/>
      <c r="O220" s="11">
        <f t="shared" si="119"/>
        <v>1.1180920029552009E-2</v>
      </c>
      <c r="P220" s="11">
        <f t="shared" si="120"/>
        <v>1.1747727087683062E-2</v>
      </c>
      <c r="Q220" s="11">
        <f t="shared" si="121"/>
        <v>1.6481337590802961E-2</v>
      </c>
      <c r="R220" s="11">
        <f t="shared" si="122"/>
        <v>9.2742161300227895E-3</v>
      </c>
      <c r="S220" s="56"/>
      <c r="T220" s="170">
        <f t="shared" si="123"/>
        <v>0.10848832808165321</v>
      </c>
      <c r="U220" s="170">
        <f t="shared" si="124"/>
        <v>0.11332347353114558</v>
      </c>
      <c r="V220" s="170">
        <f t="shared" si="125"/>
        <v>0.15191636640376993</v>
      </c>
      <c r="W220" s="170">
        <f t="shared" si="126"/>
        <v>9.1841893380532447E-2</v>
      </c>
      <c r="Y220" s="11">
        <f t="shared" si="150"/>
        <v>-0.36462513746757652</v>
      </c>
      <c r="Z220" s="11">
        <f t="shared" si="117"/>
        <v>0.25446044435127368</v>
      </c>
      <c r="AA220" s="11"/>
      <c r="AB220" s="11">
        <f t="shared" si="127"/>
        <v>4.4644652778776876E-2</v>
      </c>
      <c r="AC220" s="7">
        <f t="shared" si="128"/>
        <v>0.69668659321602355</v>
      </c>
      <c r="AD220" s="11">
        <f t="shared" si="129"/>
        <v>5.2170130701674686E-2</v>
      </c>
      <c r="AE220" s="11">
        <f t="shared" si="130"/>
        <v>4.9191834685805881E-2</v>
      </c>
      <c r="AF220" s="11">
        <f t="shared" si="131"/>
        <v>4.4644652778776876E-2</v>
      </c>
      <c r="AG220" s="11">
        <f t="shared" si="132"/>
        <v>3.9728152024340227E-2</v>
      </c>
      <c r="AH220" s="11"/>
      <c r="AI220" s="11">
        <f t="shared" si="133"/>
        <v>0.44884256592935062</v>
      </c>
      <c r="AJ220" s="11">
        <f t="shared" si="134"/>
        <v>0.39822627231463886</v>
      </c>
      <c r="AK220" s="11">
        <f t="shared" si="135"/>
        <v>0.25446044435127368</v>
      </c>
      <c r="AL220" s="11">
        <f t="shared" si="136"/>
        <v>0.39735036706528809</v>
      </c>
      <c r="AM220" s="11"/>
      <c r="AN220" s="11">
        <f t="shared" si="137"/>
        <v>5.4619789155171405E-2</v>
      </c>
      <c r="AO220" s="11">
        <f t="shared" si="138"/>
        <v>5.0896108200559134E-2</v>
      </c>
      <c r="AP220" s="11">
        <f t="shared" si="139"/>
        <v>4.5581242896309132E-2</v>
      </c>
      <c r="AQ220" s="11">
        <f t="shared" si="140"/>
        <v>4.0183983142064193E-2</v>
      </c>
      <c r="AR220" s="10"/>
      <c r="AS220" s="11">
        <f t="shared" si="141"/>
        <v>0.75018014261061217</v>
      </c>
      <c r="AT220" s="11">
        <f t="shared" si="142"/>
        <v>0.65808153349118492</v>
      </c>
      <c r="AU220" s="11">
        <f t="shared" si="143"/>
        <v>0.47084564584952715</v>
      </c>
      <c r="AV220" s="11">
        <f t="shared" si="144"/>
        <v>0.61317944804438596</v>
      </c>
      <c r="AW220" s="143"/>
      <c r="AX220" s="8">
        <f t="shared" si="145"/>
        <v>0.47084564584952715</v>
      </c>
      <c r="AY220" s="24">
        <f t="shared" si="118"/>
        <v>0.84953530637051267</v>
      </c>
      <c r="AZ220" s="8">
        <f t="shared" si="146"/>
        <v>1.6828677463786558E-2</v>
      </c>
      <c r="BA220" s="16">
        <f t="shared" si="147"/>
        <v>0.52394742704388486</v>
      </c>
      <c r="BB220" s="8">
        <f t="shared" si="148"/>
        <v>2.2654346918920267</v>
      </c>
      <c r="BC220" s="8">
        <f t="shared" si="116"/>
        <v>0.27</v>
      </c>
      <c r="BD220" s="18">
        <f t="shared" si="149"/>
        <v>2.3843617459897843</v>
      </c>
      <c r="BE220" s="17">
        <v>1.3715999999999999</v>
      </c>
    </row>
    <row r="221" spans="1:57" s="3" customFormat="1">
      <c r="A221" s="3" t="s">
        <v>360</v>
      </c>
      <c r="B221" s="19">
        <v>57.756638840000001</v>
      </c>
      <c r="C221" s="19">
        <f t="shared" si="151"/>
        <v>32.243361159999999</v>
      </c>
      <c r="D221" s="128" t="s">
        <v>286</v>
      </c>
      <c r="E221" s="8">
        <v>45.972374000000002</v>
      </c>
      <c r="F221" s="8">
        <v>-89.391891000000001</v>
      </c>
      <c r="G221" s="49">
        <v>43311</v>
      </c>
      <c r="H221" s="145"/>
      <c r="I221" s="8">
        <v>5.2215481386433081E-3</v>
      </c>
      <c r="J221" s="8">
        <v>5.2092610244426716E-3</v>
      </c>
      <c r="K221" s="8">
        <v>6.3914602070042357E-3</v>
      </c>
      <c r="L221" s="8">
        <v>5.3369870393463765E-3</v>
      </c>
      <c r="M221" s="6"/>
      <c r="N221"/>
      <c r="O221" s="11">
        <f t="shared" si="119"/>
        <v>9.8729038575965829E-3</v>
      </c>
      <c r="P221" s="11">
        <f t="shared" si="120"/>
        <v>9.8500604107807418E-3</v>
      </c>
      <c r="Q221" s="11">
        <f t="shared" si="121"/>
        <v>1.2039698227671505E-2</v>
      </c>
      <c r="R221" s="11">
        <f t="shared" si="122"/>
        <v>1.0087432680078496E-2</v>
      </c>
      <c r="S221" s="56"/>
      <c r="T221" s="170">
        <f t="shared" si="123"/>
        <v>9.7134299806961033E-2</v>
      </c>
      <c r="U221" s="170">
        <f t="shared" si="124"/>
        <v>9.6933493256152747E-2</v>
      </c>
      <c r="V221" s="170">
        <f t="shared" si="125"/>
        <v>0.11579487736928101</v>
      </c>
      <c r="W221" s="170">
        <f t="shared" si="126"/>
        <v>9.9015821871221377E-2</v>
      </c>
      <c r="Y221" s="11">
        <f t="shared" si="150"/>
        <v>-0.50911491200623982</v>
      </c>
      <c r="Z221" s="11">
        <f t="shared" si="117"/>
        <v>0.3274472000310249</v>
      </c>
      <c r="AA221" s="11"/>
      <c r="AB221" s="11">
        <f t="shared" si="127"/>
        <v>4.1945663560998575E-2</v>
      </c>
      <c r="AC221" s="7">
        <f t="shared" si="128"/>
        <v>0.85266429536436239</v>
      </c>
      <c r="AD221" s="11">
        <f t="shared" si="129"/>
        <v>5.0755828471561931E-2</v>
      </c>
      <c r="AE221" s="11">
        <f t="shared" si="130"/>
        <v>4.7232559159414683E-2</v>
      </c>
      <c r="AF221" s="11">
        <f t="shared" si="131"/>
        <v>4.1945663560998575E-2</v>
      </c>
      <c r="AG221" s="11">
        <f t="shared" si="132"/>
        <v>3.6363986332209733E-2</v>
      </c>
      <c r="AH221" s="11"/>
      <c r="AI221" s="11">
        <f t="shared" si="133"/>
        <v>0.49454630652788317</v>
      </c>
      <c r="AJ221" s="11">
        <f t="shared" si="134"/>
        <v>0.45591274026806916</v>
      </c>
      <c r="AK221" s="11">
        <f t="shared" si="135"/>
        <v>0.3274472000310249</v>
      </c>
      <c r="AL221" s="11">
        <f t="shared" si="136"/>
        <v>0.33503810135642681</v>
      </c>
      <c r="AM221" s="11"/>
      <c r="AN221" s="11">
        <f t="shared" si="137"/>
        <v>5.3205486925058651E-2</v>
      </c>
      <c r="AO221" s="11">
        <f t="shared" si="138"/>
        <v>4.8936832674167936E-2</v>
      </c>
      <c r="AP221" s="11">
        <f t="shared" si="139"/>
        <v>4.2882253678530831E-2</v>
      </c>
      <c r="AQ221" s="11">
        <f t="shared" si="140"/>
        <v>3.6819817449933699E-2</v>
      </c>
      <c r="AR221" s="10"/>
      <c r="AS221" s="11">
        <f t="shared" si="141"/>
        <v>0.79760770258249969</v>
      </c>
      <c r="AT221" s="11">
        <f t="shared" si="142"/>
        <v>0.71488803180888716</v>
      </c>
      <c r="AU221" s="11">
        <f t="shared" si="143"/>
        <v>0.5445345288356247</v>
      </c>
      <c r="AV221" s="11">
        <f t="shared" si="144"/>
        <v>0.52829723756478275</v>
      </c>
      <c r="AW221" s="143"/>
      <c r="AX221" s="8">
        <f t="shared" si="145"/>
        <v>0.52829723756478275</v>
      </c>
      <c r="AY221" s="24">
        <f t="shared" si="118"/>
        <v>0.75714952030380389</v>
      </c>
      <c r="AZ221" s="8">
        <f t="shared" si="146"/>
        <v>1.2198667036242356E-2</v>
      </c>
      <c r="BA221" s="16">
        <f t="shared" si="147"/>
        <v>0.52394742704388486</v>
      </c>
      <c r="BB221" s="8">
        <f t="shared" si="148"/>
        <v>2.1949703858953478</v>
      </c>
      <c r="BC221" s="8">
        <f t="shared" si="116"/>
        <v>0.27</v>
      </c>
      <c r="BD221" s="18">
        <f t="shared" si="149"/>
        <v>2.0941412280867451</v>
      </c>
      <c r="BE221" s="17">
        <v>1.3715999999999999</v>
      </c>
    </row>
    <row r="222" spans="1:57" s="3" customFormat="1">
      <c r="A222" s="3" t="s">
        <v>360</v>
      </c>
      <c r="B222" s="19">
        <v>57.756638840000001</v>
      </c>
      <c r="C222" s="19">
        <f t="shared" si="151"/>
        <v>32.243361159999999</v>
      </c>
      <c r="D222" s="128" t="s">
        <v>287</v>
      </c>
      <c r="E222" s="8">
        <v>46.062381999999999</v>
      </c>
      <c r="F222" s="8">
        <v>-90.213448</v>
      </c>
      <c r="G222" s="49">
        <v>43311</v>
      </c>
      <c r="H222" s="145"/>
      <c r="I222" s="8">
        <v>7.6113956831995481E-3</v>
      </c>
      <c r="J222" s="8">
        <v>7.1537500846785666E-3</v>
      </c>
      <c r="K222" s="8">
        <v>7.6363052111403729E-3</v>
      </c>
      <c r="L222" s="8">
        <v>5.9779246566374856E-3</v>
      </c>
      <c r="M222" s="6"/>
      <c r="N222"/>
      <c r="O222" s="11">
        <f t="shared" si="119"/>
        <v>1.4281916618749889E-2</v>
      </c>
      <c r="P222" s="11">
        <f t="shared" si="120"/>
        <v>1.3442820953969883E-2</v>
      </c>
      <c r="Q222" s="11">
        <f t="shared" si="121"/>
        <v>1.432751807602135E-2</v>
      </c>
      <c r="R222" s="11">
        <f t="shared" si="122"/>
        <v>1.1275646567419507E-2</v>
      </c>
      <c r="S222" s="56"/>
      <c r="T222" s="170">
        <f t="shared" si="123"/>
        <v>0.13436097829742677</v>
      </c>
      <c r="U222" s="170">
        <f t="shared" si="124"/>
        <v>0.12749620763890535</v>
      </c>
      <c r="V222" s="170">
        <f t="shared" si="125"/>
        <v>0.13473131076497546</v>
      </c>
      <c r="W222" s="170">
        <f t="shared" si="126"/>
        <v>0.10929987431985905</v>
      </c>
      <c r="Y222" s="11">
        <f t="shared" si="150"/>
        <v>-0.34683152689095847</v>
      </c>
      <c r="Z222" s="11">
        <f t="shared" si="117"/>
        <v>0.24639053545670486</v>
      </c>
      <c r="AA222" s="11"/>
      <c r="AB222" s="11">
        <f t="shared" si="127"/>
        <v>3.7428972181404875E-2</v>
      </c>
      <c r="AC222" s="7">
        <f t="shared" si="128"/>
        <v>1.0214337151501303</v>
      </c>
      <c r="AD222" s="11">
        <f t="shared" si="129"/>
        <v>4.7032198811317559E-2</v>
      </c>
      <c r="AE222" s="11">
        <f t="shared" si="130"/>
        <v>4.3148586043004741E-2</v>
      </c>
      <c r="AF222" s="11">
        <f t="shared" si="131"/>
        <v>3.7428972181404875E-2</v>
      </c>
      <c r="AG222" s="11">
        <f t="shared" si="132"/>
        <v>3.1544050479305495E-2</v>
      </c>
      <c r="AH222" s="11"/>
      <c r="AI222" s="11">
        <f t="shared" si="133"/>
        <v>0.31879364870299193</v>
      </c>
      <c r="AJ222" s="11">
        <f t="shared" si="134"/>
        <v>0.30694473809934431</v>
      </c>
      <c r="AK222" s="11">
        <f t="shared" si="135"/>
        <v>0.24639053545670486</v>
      </c>
      <c r="AL222" s="11">
        <f t="shared" si="136"/>
        <v>0.26077155840832561</v>
      </c>
      <c r="AM222" s="11"/>
      <c r="AN222" s="11">
        <f t="shared" si="137"/>
        <v>4.9481857264814279E-2</v>
      </c>
      <c r="AO222" s="11">
        <f t="shared" si="138"/>
        <v>4.4852859557757994E-2</v>
      </c>
      <c r="AP222" s="11">
        <f t="shared" si="139"/>
        <v>3.8365562298937131E-2</v>
      </c>
      <c r="AQ222" s="11">
        <f t="shared" si="140"/>
        <v>3.1999881597029461E-2</v>
      </c>
      <c r="AR222" s="10"/>
      <c r="AS222" s="11">
        <f t="shared" si="141"/>
        <v>0.5747575547821977</v>
      </c>
      <c r="AT222" s="11">
        <f t="shared" si="142"/>
        <v>0.52834356766618495</v>
      </c>
      <c r="AU222" s="11">
        <f t="shared" si="143"/>
        <v>0.43162634235512176</v>
      </c>
      <c r="AV222" s="11">
        <f t="shared" si="144"/>
        <v>0.42278619527812972</v>
      </c>
      <c r="AW222" s="143"/>
      <c r="AX222" s="8">
        <f t="shared" si="145"/>
        <v>0.42278619527812972</v>
      </c>
      <c r="AY222" s="24">
        <f t="shared" si="118"/>
        <v>0.94610468474936882</v>
      </c>
      <c r="AZ222" s="8">
        <f t="shared" si="146"/>
        <v>1.4574563814969873E-2</v>
      </c>
      <c r="BA222" s="16">
        <f t="shared" si="147"/>
        <v>0.52394742704388497</v>
      </c>
      <c r="BB222" s="8">
        <f t="shared" si="148"/>
        <v>2.2152683416009444</v>
      </c>
      <c r="BC222" s="8">
        <f t="shared" si="116"/>
        <v>0.27</v>
      </c>
      <c r="BD222" s="18">
        <f t="shared" si="149"/>
        <v>2.6299449643122625</v>
      </c>
      <c r="BE222" s="17">
        <v>1.3715999999999999</v>
      </c>
    </row>
    <row r="223" spans="1:57" s="3" customFormat="1">
      <c r="A223" s="3" t="s">
        <v>360</v>
      </c>
      <c r="B223" s="19">
        <v>57.756638840000001</v>
      </c>
      <c r="C223" s="19">
        <f t="shared" si="151"/>
        <v>32.243361159999999</v>
      </c>
      <c r="D223" s="128" t="s">
        <v>288</v>
      </c>
      <c r="E223" s="8">
        <v>46.246803</v>
      </c>
      <c r="F223" s="8">
        <v>-89.847083999999995</v>
      </c>
      <c r="G223" s="49">
        <v>43311</v>
      </c>
      <c r="H223" s="145"/>
      <c r="I223" s="8">
        <v>6.1401977044853234E-3</v>
      </c>
      <c r="J223" s="8">
        <v>5.7064042496536042E-3</v>
      </c>
      <c r="K223" s="8">
        <v>5.2482888477762436E-3</v>
      </c>
      <c r="L223" s="8">
        <v>3.5354367813244586E-3</v>
      </c>
      <c r="M223" s="6"/>
      <c r="N223"/>
      <c r="O223" s="11">
        <f t="shared" si="119"/>
        <v>1.1575705009668164E-2</v>
      </c>
      <c r="P223" s="11">
        <f t="shared" si="120"/>
        <v>1.0772880293923408E-2</v>
      </c>
      <c r="Q223" s="11">
        <f t="shared" si="121"/>
        <v>9.9226123027771913E-3</v>
      </c>
      <c r="R223" s="11">
        <f t="shared" si="122"/>
        <v>6.7212318230373113E-3</v>
      </c>
      <c r="S223" s="56"/>
      <c r="T223" s="170">
        <f t="shared" si="123"/>
        <v>0.11186129876522638</v>
      </c>
      <c r="U223" s="170">
        <f t="shared" si="124"/>
        <v>0.10497628702924655</v>
      </c>
      <c r="V223" s="170">
        <f t="shared" si="125"/>
        <v>9.7570958712490274E-2</v>
      </c>
      <c r="W223" s="170">
        <f t="shared" si="126"/>
        <v>6.8537049486089185E-2</v>
      </c>
      <c r="Y223" s="11">
        <f t="shared" si="150"/>
        <v>-0.14056216605756186</v>
      </c>
      <c r="Z223" s="11">
        <f t="shared" si="117"/>
        <v>0.168428225282934</v>
      </c>
      <c r="AA223" s="11"/>
      <c r="AB223" s="11">
        <f t="shared" si="127"/>
        <v>1.7273931334274011E-2</v>
      </c>
      <c r="AC223" s="7">
        <f t="shared" si="128"/>
        <v>1.1600979047560545</v>
      </c>
      <c r="AD223" s="11">
        <f t="shared" si="129"/>
        <v>2.2389464203155452E-2</v>
      </c>
      <c r="AE223" s="11">
        <f t="shared" si="130"/>
        <v>2.0301768499259968E-2</v>
      </c>
      <c r="AF223" s="11">
        <f t="shared" si="131"/>
        <v>1.7273931334274011E-2</v>
      </c>
      <c r="AG223" s="11">
        <f t="shared" si="132"/>
        <v>1.4223795092155347E-2</v>
      </c>
      <c r="AH223" s="11"/>
      <c r="AI223" s="11">
        <f t="shared" si="133"/>
        <v>0.19721374934498914</v>
      </c>
      <c r="AJ223" s="11">
        <f t="shared" si="134"/>
        <v>0.1876226525871047</v>
      </c>
      <c r="AK223" s="11">
        <f t="shared" si="135"/>
        <v>0.168428225282934</v>
      </c>
      <c r="AL223" s="11">
        <f t="shared" si="136"/>
        <v>0.19950564029854842</v>
      </c>
      <c r="AM223" s="11"/>
      <c r="AN223" s="11">
        <f t="shared" si="137"/>
        <v>2.4839122656652168E-2</v>
      </c>
      <c r="AO223" s="11">
        <f t="shared" si="138"/>
        <v>2.2006042014013221E-2</v>
      </c>
      <c r="AP223" s="11">
        <f t="shared" si="139"/>
        <v>1.821052145180627E-2</v>
      </c>
      <c r="AQ223" s="11">
        <f t="shared" si="140"/>
        <v>1.4679626209879311E-2</v>
      </c>
      <c r="AR223" s="10"/>
      <c r="AS223" s="11">
        <f t="shared" si="141"/>
        <v>0.3256886119678184</v>
      </c>
      <c r="AT223" s="11">
        <f t="shared" si="142"/>
        <v>0.29504774443222004</v>
      </c>
      <c r="AU223" s="11">
        <f t="shared" si="143"/>
        <v>0.25815156093956587</v>
      </c>
      <c r="AV223" s="11">
        <f t="shared" si="144"/>
        <v>0.28107120433396765</v>
      </c>
      <c r="AW223" s="143"/>
      <c r="AX223" s="8">
        <f t="shared" si="145"/>
        <v>0.25815156093956587</v>
      </c>
      <c r="AY223" s="24">
        <f t="shared" si="118"/>
        <v>1.5494773633913501</v>
      </c>
      <c r="AZ223" s="8">
        <f t="shared" si="146"/>
        <v>1.0016823400368862E-2</v>
      </c>
      <c r="BA223" s="16">
        <f t="shared" si="147"/>
        <v>0.52394742704388486</v>
      </c>
      <c r="BB223" s="8">
        <f t="shared" si="148"/>
        <v>2.1880197542854654</v>
      </c>
      <c r="BC223" s="8">
        <f t="shared" si="116"/>
        <v>0.27</v>
      </c>
      <c r="BD223" s="18">
        <f t="shared" si="149"/>
        <v>4.2739600937618967</v>
      </c>
      <c r="BE223" s="17">
        <v>1.3715999999999999</v>
      </c>
    </row>
    <row r="224" spans="1:57" s="3" customFormat="1">
      <c r="A224" s="3" t="s">
        <v>360</v>
      </c>
      <c r="B224" s="19">
        <v>57.756638840000001</v>
      </c>
      <c r="C224" s="19">
        <f t="shared" si="151"/>
        <v>32.243361159999999</v>
      </c>
      <c r="D224" s="128" t="s">
        <v>289</v>
      </c>
      <c r="E224" s="8">
        <v>45.609360000000002</v>
      </c>
      <c r="F224" s="8">
        <v>-89.331389999999999</v>
      </c>
      <c r="G224" s="49">
        <v>43311</v>
      </c>
      <c r="H224" s="145"/>
      <c r="I224" s="8">
        <v>5.0985968112101923E-3</v>
      </c>
      <c r="J224" s="8">
        <v>5.1808174095571251E-3</v>
      </c>
      <c r="K224" s="8">
        <v>5.787956528189849E-3</v>
      </c>
      <c r="L224" s="8">
        <v>4.6672417701608413E-3</v>
      </c>
      <c r="M224" s="6"/>
      <c r="N224"/>
      <c r="O224" s="11">
        <f t="shared" si="119"/>
        <v>9.6442389709645148E-3</v>
      </c>
      <c r="P224" s="11">
        <f t="shared" si="120"/>
        <v>9.7971728676347763E-3</v>
      </c>
      <c r="Q224" s="11">
        <f t="shared" si="121"/>
        <v>1.0923980267791768E-2</v>
      </c>
      <c r="R224" s="11">
        <f t="shared" si="122"/>
        <v>8.840572913774606E-3</v>
      </c>
      <c r="S224" s="56"/>
      <c r="T224" s="170">
        <f t="shared" si="123"/>
        <v>9.5120195718217948E-2</v>
      </c>
      <c r="U224" s="170">
        <f t="shared" si="124"/>
        <v>9.6468241949949907E-2</v>
      </c>
      <c r="V224" s="170">
        <f t="shared" si="125"/>
        <v>0.10627991787534186</v>
      </c>
      <c r="W224" s="170">
        <f t="shared" si="126"/>
        <v>8.7969262741499799E-2</v>
      </c>
      <c r="Y224" s="11">
        <f t="shared" si="150"/>
        <v>-0.41722873779435049</v>
      </c>
      <c r="Z224" s="11">
        <f t="shared" si="117"/>
        <v>0.27953331506469503</v>
      </c>
      <c r="AA224" s="11"/>
      <c r="AB224" s="11">
        <f t="shared" si="127"/>
        <v>3.230511314359464E-2</v>
      </c>
      <c r="AC224" s="7">
        <f t="shared" si="128"/>
        <v>0.91573375005593438</v>
      </c>
      <c r="AD224" s="11">
        <f t="shared" si="129"/>
        <v>3.9645558768506298E-2</v>
      </c>
      <c r="AE224" s="11">
        <f t="shared" si="130"/>
        <v>3.6697715181219198E-2</v>
      </c>
      <c r="AF224" s="11">
        <f t="shared" si="131"/>
        <v>3.230511314359464E-2</v>
      </c>
      <c r="AG224" s="11">
        <f t="shared" si="132"/>
        <v>2.771204304293182E-2</v>
      </c>
      <c r="AH224" s="11"/>
      <c r="AI224" s="11">
        <f t="shared" si="133"/>
        <v>0.4004524132171205</v>
      </c>
      <c r="AJ224" s="11">
        <f t="shared" si="134"/>
        <v>0.35967708810420751</v>
      </c>
      <c r="AK224" s="11">
        <f t="shared" si="135"/>
        <v>0.27953331506469498</v>
      </c>
      <c r="AL224" s="11">
        <f t="shared" si="136"/>
        <v>0.29203344710570395</v>
      </c>
      <c r="AM224" s="11"/>
      <c r="AN224" s="11">
        <f t="shared" si="137"/>
        <v>4.2095217222003017E-2</v>
      </c>
      <c r="AO224" s="11">
        <f t="shared" si="138"/>
        <v>3.8401988695972451E-2</v>
      </c>
      <c r="AP224" s="11">
        <f t="shared" si="139"/>
        <v>3.3241703261126895E-2</v>
      </c>
      <c r="AQ224" s="11">
        <f t="shared" si="140"/>
        <v>2.8167874160655786E-2</v>
      </c>
      <c r="AR224" s="10"/>
      <c r="AS224" s="11">
        <f t="shared" si="141"/>
        <v>0.64035715011623617</v>
      </c>
      <c r="AT224" s="11">
        <f t="shared" si="142"/>
        <v>0.56159503499689145</v>
      </c>
      <c r="AU224" s="11">
        <f t="shared" si="143"/>
        <v>0.44913934841028513</v>
      </c>
      <c r="AV224" s="11">
        <f t="shared" si="144"/>
        <v>0.44294516446385157</v>
      </c>
      <c r="AW224" s="143"/>
      <c r="AX224" s="8">
        <f t="shared" si="145"/>
        <v>0.44294516446385157</v>
      </c>
      <c r="AY224" s="24">
        <f t="shared" si="118"/>
        <v>0.90304631834996307</v>
      </c>
      <c r="AZ224" s="8">
        <f t="shared" si="146"/>
        <v>1.104682689415146E-2</v>
      </c>
      <c r="BA224" s="16">
        <f t="shared" si="147"/>
        <v>0.52394742704388497</v>
      </c>
      <c r="BB224" s="8">
        <f t="shared" si="148"/>
        <v>2.2036183706635821</v>
      </c>
      <c r="BC224" s="8">
        <f t="shared" si="116"/>
        <v>0.27</v>
      </c>
      <c r="BD224" s="18">
        <f t="shared" si="149"/>
        <v>2.4991517490522859</v>
      </c>
      <c r="BE224" s="17">
        <v>1.524</v>
      </c>
    </row>
    <row r="225" spans="1:57" s="3" customFormat="1">
      <c r="A225" s="3" t="s">
        <v>360</v>
      </c>
      <c r="B225" s="19">
        <v>57.756638840000001</v>
      </c>
      <c r="C225" s="19">
        <f t="shared" si="151"/>
        <v>32.243361159999999</v>
      </c>
      <c r="D225" s="128" t="s">
        <v>290</v>
      </c>
      <c r="E225" s="8">
        <v>45.827205999999997</v>
      </c>
      <c r="F225" s="8">
        <v>-89.156234999999995</v>
      </c>
      <c r="G225" s="49">
        <v>43311</v>
      </c>
      <c r="H225" s="145"/>
      <c r="I225" s="8">
        <v>5.2163257393486057E-3</v>
      </c>
      <c r="J225" s="8">
        <v>4.7755082839577656E-3</v>
      </c>
      <c r="K225" s="8">
        <v>4.9719638382318279E-3</v>
      </c>
      <c r="L225" s="8">
        <v>4.1035649575830498E-3</v>
      </c>
      <c r="M225" s="6"/>
      <c r="N225"/>
      <c r="O225" s="11">
        <f t="shared" si="119"/>
        <v>9.8631949145956462E-3</v>
      </c>
      <c r="P225" s="11">
        <f t="shared" si="120"/>
        <v>9.0424961689264324E-3</v>
      </c>
      <c r="Q225" s="11">
        <f t="shared" si="121"/>
        <v>9.4085378675955456E-3</v>
      </c>
      <c r="R225" s="11">
        <f t="shared" si="122"/>
        <v>7.7870045069050363E-3</v>
      </c>
      <c r="S225" s="56"/>
      <c r="T225" s="170">
        <f t="shared" si="123"/>
        <v>9.7048963647611453E-2</v>
      </c>
      <c r="U225" s="170">
        <f t="shared" si="124"/>
        <v>8.9776695855659172E-2</v>
      </c>
      <c r="V225" s="170">
        <f t="shared" si="125"/>
        <v>9.3034702590348795E-2</v>
      </c>
      <c r="W225" s="170">
        <f t="shared" si="126"/>
        <v>7.8417272865362542E-2</v>
      </c>
      <c r="Y225" s="11">
        <f t="shared" si="150"/>
        <v>-0.35624608111344847</v>
      </c>
      <c r="Z225" s="11">
        <f t="shared" si="117"/>
        <v>0.25063404033327435</v>
      </c>
      <c r="AA225" s="11"/>
      <c r="AB225" s="11">
        <f t="shared" si="127"/>
        <v>2.4772952979673718E-2</v>
      </c>
      <c r="AC225" s="7">
        <f t="shared" si="128"/>
        <v>1.0657607842423398</v>
      </c>
      <c r="AD225" s="11">
        <f t="shared" si="129"/>
        <v>3.1439062428710987E-2</v>
      </c>
      <c r="AE225" s="11">
        <f t="shared" si="130"/>
        <v>2.8735355946951136E-2</v>
      </c>
      <c r="AF225" s="11">
        <f t="shared" si="131"/>
        <v>2.4772952979673718E-2</v>
      </c>
      <c r="AG225" s="11">
        <f t="shared" si="132"/>
        <v>2.0723512160639872E-2</v>
      </c>
      <c r="AH225" s="11"/>
      <c r="AI225" s="11">
        <f t="shared" si="133"/>
        <v>0.31530327054656182</v>
      </c>
      <c r="AJ225" s="11">
        <f t="shared" si="134"/>
        <v>0.30861973523851244</v>
      </c>
      <c r="AK225" s="11">
        <f t="shared" si="135"/>
        <v>0.25063404033327435</v>
      </c>
      <c r="AL225" s="11">
        <f t="shared" si="136"/>
        <v>0.24890583699470459</v>
      </c>
      <c r="AM225" s="11"/>
      <c r="AN225" s="11">
        <f t="shared" si="137"/>
        <v>3.3888720882207707E-2</v>
      </c>
      <c r="AO225" s="11">
        <f t="shared" si="138"/>
        <v>3.0439629461704389E-2</v>
      </c>
      <c r="AP225" s="11">
        <f t="shared" si="139"/>
        <v>2.5709543097205977E-2</v>
      </c>
      <c r="AQ225" s="11">
        <f t="shared" si="140"/>
        <v>2.1179343278363839E-2</v>
      </c>
      <c r="AR225" s="10"/>
      <c r="AS225" s="11">
        <f t="shared" si="141"/>
        <v>0.5052915675531291</v>
      </c>
      <c r="AT225" s="11">
        <f t="shared" si="142"/>
        <v>0.47001703919934079</v>
      </c>
      <c r="AU225" s="11">
        <f t="shared" si="143"/>
        <v>0.38458605688323511</v>
      </c>
      <c r="AV225" s="11">
        <f t="shared" si="144"/>
        <v>0.36449256025370735</v>
      </c>
      <c r="AW225" s="143"/>
      <c r="AX225" s="8">
        <f t="shared" si="145"/>
        <v>0.36449256025370735</v>
      </c>
      <c r="AY225" s="24">
        <f t="shared" si="118"/>
        <v>1.0974160891557772</v>
      </c>
      <c r="AZ225" s="8">
        <f t="shared" si="146"/>
        <v>9.4894326827477376E-3</v>
      </c>
      <c r="BA225" s="16">
        <f t="shared" si="147"/>
        <v>0.52394742704388497</v>
      </c>
      <c r="BB225" s="8">
        <f t="shared" si="148"/>
        <v>2.1329138537354719</v>
      </c>
      <c r="BC225" s="8">
        <f t="shared" si="116"/>
        <v>0.27</v>
      </c>
      <c r="BD225" s="18">
        <f t="shared" si="149"/>
        <v>2.9978912501464379</v>
      </c>
      <c r="BE225" s="17">
        <v>1.524</v>
      </c>
    </row>
    <row r="226" spans="1:57" s="3" customFormat="1">
      <c r="A226" s="3" t="s">
        <v>360</v>
      </c>
      <c r="B226" s="19">
        <v>57.756638840000001</v>
      </c>
      <c r="C226" s="19">
        <f t="shared" si="151"/>
        <v>32.243361159999999</v>
      </c>
      <c r="D226" s="128" t="s">
        <v>291</v>
      </c>
      <c r="E226" s="8">
        <v>45.869239999999998</v>
      </c>
      <c r="F226" s="8">
        <v>-89.146652000000003</v>
      </c>
      <c r="G226" s="49">
        <v>43311</v>
      </c>
      <c r="H226" s="145"/>
      <c r="I226" s="8">
        <v>5.3534064013692562E-3</v>
      </c>
      <c r="J226" s="8">
        <v>5.1881228125666822E-3</v>
      </c>
      <c r="K226" s="8">
        <v>5.5206381360613432E-3</v>
      </c>
      <c r="L226" s="8">
        <v>4.6561118003905179E-3</v>
      </c>
      <c r="M226" s="6"/>
      <c r="N226"/>
      <c r="O226" s="11">
        <f t="shared" si="119"/>
        <v>1.0117933092562427E-2</v>
      </c>
      <c r="P226" s="11">
        <f t="shared" si="120"/>
        <v>9.8107573249240233E-3</v>
      </c>
      <c r="Q226" s="11">
        <f t="shared" si="121"/>
        <v>1.0428397577201423E-2</v>
      </c>
      <c r="R226" s="11">
        <f t="shared" si="122"/>
        <v>8.8198069009798596E-3</v>
      </c>
      <c r="S226" s="56"/>
      <c r="T226" s="170">
        <f t="shared" si="123"/>
        <v>9.9282696742944154E-2</v>
      </c>
      <c r="U226" s="170">
        <f t="shared" si="124"/>
        <v>9.6587789760561205E-2</v>
      </c>
      <c r="V226" s="170">
        <f t="shared" si="125"/>
        <v>0.10199041361490502</v>
      </c>
      <c r="W226" s="170">
        <f t="shared" si="126"/>
        <v>8.7782968727876443E-2</v>
      </c>
      <c r="Y226" s="11">
        <f t="shared" si="150"/>
        <v>-0.40012608466221616</v>
      </c>
      <c r="Z226" s="11">
        <f t="shared" si="117"/>
        <v>0.2711850201826364</v>
      </c>
      <c r="AA226" s="11"/>
      <c r="AB226" s="11">
        <f t="shared" si="127"/>
        <v>2.9862938967597917E-2</v>
      </c>
      <c r="AC226" s="7">
        <f t="shared" si="128"/>
        <v>0.99773474382978056</v>
      </c>
      <c r="AD226" s="11">
        <f t="shared" si="129"/>
        <v>3.7326615673072286E-2</v>
      </c>
      <c r="AE226" s="11">
        <f t="shared" si="130"/>
        <v>3.43129699244362E-2</v>
      </c>
      <c r="AF226" s="11">
        <f t="shared" si="131"/>
        <v>2.9862938967597917E-2</v>
      </c>
      <c r="AG226" s="11">
        <f t="shared" si="132"/>
        <v>2.5267703202304537E-2</v>
      </c>
      <c r="AH226" s="11"/>
      <c r="AI226" s="11">
        <f t="shared" si="133"/>
        <v>0.36086024594656085</v>
      </c>
      <c r="AJ226" s="11">
        <f t="shared" si="134"/>
        <v>0.3368792016339956</v>
      </c>
      <c r="AK226" s="11">
        <f t="shared" si="135"/>
        <v>0.2711850201826364</v>
      </c>
      <c r="AL226" s="11">
        <f t="shared" si="136"/>
        <v>0.26731205894830118</v>
      </c>
      <c r="AM226" s="11"/>
      <c r="AN226" s="11">
        <f t="shared" si="137"/>
        <v>3.9776274126569006E-2</v>
      </c>
      <c r="AO226" s="11">
        <f t="shared" si="138"/>
        <v>3.6017243439189453E-2</v>
      </c>
      <c r="AP226" s="11">
        <f t="shared" si="139"/>
        <v>3.0799529085130176E-2</v>
      </c>
      <c r="AQ226" s="11">
        <f t="shared" si="140"/>
        <v>2.5723534320028503E-2</v>
      </c>
      <c r="AR226" s="10"/>
      <c r="AS226" s="11">
        <f t="shared" si="141"/>
        <v>0.58395927540935899</v>
      </c>
      <c r="AT226" s="11">
        <f t="shared" si="142"/>
        <v>0.52563383867294589</v>
      </c>
      <c r="AU226" s="11">
        <f t="shared" si="143"/>
        <v>0.42936541113989934</v>
      </c>
      <c r="AV226" s="11">
        <f t="shared" si="144"/>
        <v>0.40441596418313852</v>
      </c>
      <c r="AW226" s="143"/>
      <c r="AX226" s="8">
        <f t="shared" si="145"/>
        <v>0.40441596418313852</v>
      </c>
      <c r="AY226" s="24">
        <f t="shared" si="118"/>
        <v>0.98908063831738668</v>
      </c>
      <c r="AZ226" s="8">
        <f t="shared" si="146"/>
        <v>1.0536626102372184E-2</v>
      </c>
      <c r="BA226" s="16">
        <f t="shared" si="147"/>
        <v>0.52394742704388486</v>
      </c>
      <c r="BB226" s="8">
        <f t="shared" si="148"/>
        <v>2.1352133969904066</v>
      </c>
      <c r="BC226" s="8">
        <f t="shared" si="116"/>
        <v>0.27</v>
      </c>
      <c r="BD226" s="18">
        <f t="shared" si="149"/>
        <v>2.705058972073703</v>
      </c>
      <c r="BE226" s="17">
        <v>1.524</v>
      </c>
    </row>
    <row r="227" spans="1:57" s="3" customFormat="1">
      <c r="A227" s="3" t="s">
        <v>360</v>
      </c>
      <c r="B227" s="19">
        <v>57.756638840000001</v>
      </c>
      <c r="C227" s="19">
        <f t="shared" si="151"/>
        <v>32.243361159999999</v>
      </c>
      <c r="D227" s="128" t="s">
        <v>292</v>
      </c>
      <c r="E227" s="8">
        <v>46.069412</v>
      </c>
      <c r="F227" s="8">
        <v>-90.145187000000007</v>
      </c>
      <c r="G227" s="49">
        <v>43311</v>
      </c>
      <c r="H227" s="145"/>
      <c r="I227" s="8">
        <v>7.3742407178869233E-3</v>
      </c>
      <c r="J227" s="8">
        <v>7.0126678227019033E-3</v>
      </c>
      <c r="K227" s="8">
        <v>7.3372885989687886E-3</v>
      </c>
      <c r="L227" s="8">
        <v>5.9986826988288203E-3</v>
      </c>
      <c r="M227" s="6"/>
      <c r="N227"/>
      <c r="O227" s="11">
        <f t="shared" si="119"/>
        <v>1.3847397773537778E-2</v>
      </c>
      <c r="P227" s="11">
        <f t="shared" si="120"/>
        <v>1.3183650890850574E-2</v>
      </c>
      <c r="Q227" s="11">
        <f t="shared" si="121"/>
        <v>1.3779634303320907E-2</v>
      </c>
      <c r="R227" s="11">
        <f t="shared" si="122"/>
        <v>1.1314047596459211E-2</v>
      </c>
      <c r="S227" s="56"/>
      <c r="T227" s="170">
        <f t="shared" si="123"/>
        <v>0.13081814838271116</v>
      </c>
      <c r="U227" s="170">
        <f t="shared" si="124"/>
        <v>0.12535619074012549</v>
      </c>
      <c r="V227" s="170">
        <f t="shared" si="125"/>
        <v>0.13026332488378367</v>
      </c>
      <c r="W227" s="170">
        <f t="shared" si="126"/>
        <v>0.10962846445834934</v>
      </c>
      <c r="Y227" s="11">
        <f t="shared" si="150"/>
        <v>-0.36281694629883487</v>
      </c>
      <c r="Z227" s="11">
        <f t="shared" si="117"/>
        <v>0.25363076707847076</v>
      </c>
      <c r="AA227" s="11"/>
      <c r="AB227" s="11">
        <f t="shared" si="127"/>
        <v>3.7050524784862052E-2</v>
      </c>
      <c r="AC227" s="7">
        <f t="shared" si="128"/>
        <v>1.0285419104324021</v>
      </c>
      <c r="AD227" s="11">
        <f t="shared" si="129"/>
        <v>4.663070634927588E-2</v>
      </c>
      <c r="AE227" s="11">
        <f t="shared" si="130"/>
        <v>4.2754596483660187E-2</v>
      </c>
      <c r="AF227" s="11">
        <f t="shared" si="131"/>
        <v>3.7050524784862052E-2</v>
      </c>
      <c r="AG227" s="11">
        <f t="shared" si="132"/>
        <v>3.1187957339019082E-2</v>
      </c>
      <c r="AH227" s="11"/>
      <c r="AI227" s="11">
        <f t="shared" si="133"/>
        <v>0.32609972610622723</v>
      </c>
      <c r="AJ227" s="11">
        <f t="shared" si="134"/>
        <v>0.31020147613942206</v>
      </c>
      <c r="AK227" s="11">
        <f t="shared" si="135"/>
        <v>0.25363076707847076</v>
      </c>
      <c r="AL227" s="11">
        <f t="shared" si="136"/>
        <v>0.25700194431975981</v>
      </c>
      <c r="AM227" s="11"/>
      <c r="AN227" s="11">
        <f t="shared" si="137"/>
        <v>4.90803648027726E-2</v>
      </c>
      <c r="AO227" s="11">
        <f t="shared" si="138"/>
        <v>4.445886999841344E-2</v>
      </c>
      <c r="AP227" s="11">
        <f t="shared" si="139"/>
        <v>3.7987114902394307E-2</v>
      </c>
      <c r="AQ227" s="11">
        <f t="shared" si="140"/>
        <v>3.1643788456743045E-2</v>
      </c>
      <c r="AR227" s="10"/>
      <c r="AS227" s="11">
        <f t="shared" si="141"/>
        <v>0.58181980237977549</v>
      </c>
      <c r="AT227" s="11">
        <f t="shared" si="142"/>
        <v>0.53045612969751588</v>
      </c>
      <c r="AU227" s="11">
        <f t="shared" si="143"/>
        <v>0.43859735524344462</v>
      </c>
      <c r="AV227" s="11">
        <f t="shared" si="144"/>
        <v>0.41693328056107892</v>
      </c>
      <c r="AW227" s="143"/>
      <c r="AX227" s="8">
        <f t="shared" si="145"/>
        <v>0.41693328056107892</v>
      </c>
      <c r="AY227" s="24">
        <f t="shared" si="118"/>
        <v>0.95938611439630972</v>
      </c>
      <c r="AZ227" s="8">
        <f t="shared" si="146"/>
        <v>1.400386416699443E-2</v>
      </c>
      <c r="BA227" s="16">
        <f t="shared" si="147"/>
        <v>0.52394742704388497</v>
      </c>
      <c r="BB227" s="8">
        <f t="shared" si="148"/>
        <v>2.1691980218780369</v>
      </c>
      <c r="BC227" s="8">
        <f t="shared" si="116"/>
        <v>0.27</v>
      </c>
      <c r="BD227" s="18">
        <f t="shared" si="149"/>
        <v>2.645608895646125</v>
      </c>
      <c r="BE227" s="17">
        <v>1.524</v>
      </c>
    </row>
    <row r="228" spans="1:57" s="3" customFormat="1">
      <c r="A228" s="3" t="s">
        <v>360</v>
      </c>
      <c r="B228" s="19">
        <v>57.756638840000001</v>
      </c>
      <c r="C228" s="19">
        <f t="shared" si="151"/>
        <v>32.243361159999999</v>
      </c>
      <c r="D228" s="128" t="s">
        <v>293</v>
      </c>
      <c r="E228" s="8">
        <v>46.188423</v>
      </c>
      <c r="F228" s="8">
        <v>-89.515938000000006</v>
      </c>
      <c r="G228" s="49">
        <v>43311</v>
      </c>
      <c r="H228" s="145"/>
      <c r="I228" s="8">
        <v>6.6642515261933644E-3</v>
      </c>
      <c r="J228" s="8">
        <v>6.5863393633019034E-3</v>
      </c>
      <c r="K228" s="8">
        <v>9.9921867726990004E-3</v>
      </c>
      <c r="L228" s="8">
        <v>6.1303820370795948E-3</v>
      </c>
      <c r="M228" s="6"/>
      <c r="N228"/>
      <c r="O228" s="11">
        <f t="shared" si="119"/>
        <v>1.254260292881729E-2</v>
      </c>
      <c r="P228" s="11">
        <f t="shared" si="120"/>
        <v>1.2399057467028686E-2</v>
      </c>
      <c r="Q228" s="11">
        <f t="shared" si="121"/>
        <v>1.8607884416519394E-2</v>
      </c>
      <c r="R228" s="11">
        <f t="shared" si="122"/>
        <v>1.1557563767024966E-2</v>
      </c>
      <c r="S228" s="56"/>
      <c r="T228" s="170">
        <f t="shared" si="123"/>
        <v>0.12002178133484498</v>
      </c>
      <c r="U228" s="170">
        <f t="shared" si="124"/>
        <v>0.11881910588422262</v>
      </c>
      <c r="V228" s="170">
        <f t="shared" si="125"/>
        <v>0.16833361600049368</v>
      </c>
      <c r="W228" s="170">
        <f t="shared" si="126"/>
        <v>0.11170683424472305</v>
      </c>
      <c r="Y228" s="11">
        <f t="shared" si="150"/>
        <v>-0.46325558375291714</v>
      </c>
      <c r="Z228" s="11">
        <f t="shared" si="117"/>
        <v>0.3029083632876548</v>
      </c>
      <c r="AA228" s="11"/>
      <c r="AB228" s="11">
        <f t="shared" si="127"/>
        <v>6.037364327652589E-2</v>
      </c>
      <c r="AC228" s="7">
        <f t="shared" si="128"/>
        <v>0.69157287542123602</v>
      </c>
      <c r="AD228" s="11">
        <f t="shared" si="129"/>
        <v>7.0469840191433805E-2</v>
      </c>
      <c r="AE228" s="11">
        <f t="shared" si="130"/>
        <v>6.6475523476629897E-2</v>
      </c>
      <c r="AF228" s="11">
        <f t="shared" si="131"/>
        <v>6.037364327652589E-2</v>
      </c>
      <c r="AG228" s="11">
        <f t="shared" si="132"/>
        <v>5.3771014124963698E-2</v>
      </c>
      <c r="AH228" s="11"/>
      <c r="AI228" s="11">
        <f t="shared" si="133"/>
        <v>0.5346327125782534</v>
      </c>
      <c r="AJ228" s="11">
        <f t="shared" si="134"/>
        <v>0.50563193542324691</v>
      </c>
      <c r="AK228" s="11">
        <f t="shared" si="135"/>
        <v>0.3029083632876548</v>
      </c>
      <c r="AL228" s="11">
        <f t="shared" si="136"/>
        <v>0.43121207717713106</v>
      </c>
      <c r="AM228" s="11"/>
      <c r="AN228" s="11">
        <f t="shared" si="137"/>
        <v>7.2919498644930525E-2</v>
      </c>
      <c r="AO228" s="11">
        <f t="shared" si="138"/>
        <v>6.8179796991383143E-2</v>
      </c>
      <c r="AP228" s="11">
        <f t="shared" si="139"/>
        <v>6.1310233394058146E-2</v>
      </c>
      <c r="AQ228" s="11">
        <f t="shared" si="140"/>
        <v>5.4226845242687664E-2</v>
      </c>
      <c r="AR228" s="10"/>
      <c r="AS228" s="11">
        <f t="shared" si="141"/>
        <v>0.92819869382065401</v>
      </c>
      <c r="AT228" s="11">
        <f t="shared" si="142"/>
        <v>0.8525282495365003</v>
      </c>
      <c r="AU228" s="11">
        <f t="shared" si="143"/>
        <v>0.59325119909878876</v>
      </c>
      <c r="AV228" s="11">
        <f t="shared" si="144"/>
        <v>0.71089241536323422</v>
      </c>
      <c r="AW228" s="143"/>
      <c r="AX228" s="8">
        <f t="shared" si="145"/>
        <v>0.59325119909878876</v>
      </c>
      <c r="AY228" s="24">
        <f t="shared" si="118"/>
        <v>0.67425063886536141</v>
      </c>
      <c r="AZ228" s="8">
        <f t="shared" si="146"/>
        <v>1.9070972118471866E-2</v>
      </c>
      <c r="BA228" s="16">
        <f t="shared" si="147"/>
        <v>0.52394742704388486</v>
      </c>
      <c r="BB228" s="8">
        <f t="shared" si="148"/>
        <v>2.2921655747357459</v>
      </c>
      <c r="BC228" s="8">
        <f t="shared" si="116"/>
        <v>0.27</v>
      </c>
      <c r="BD228" s="18">
        <f t="shared" si="149"/>
        <v>1.903345205622839</v>
      </c>
      <c r="BE228" s="17">
        <v>1.524</v>
      </c>
    </row>
    <row r="229" spans="1:57" s="3" customFormat="1">
      <c r="A229" s="3" t="s">
        <v>360</v>
      </c>
      <c r="B229" s="19">
        <v>57.756638840000001</v>
      </c>
      <c r="C229" s="19">
        <f t="shared" si="151"/>
        <v>32.243361159999999</v>
      </c>
      <c r="D229" s="128" t="s">
        <v>294</v>
      </c>
      <c r="E229" s="8">
        <v>45.502696999999998</v>
      </c>
      <c r="F229" s="8">
        <v>-89.195258999999993</v>
      </c>
      <c r="G229" s="49">
        <v>43311</v>
      </c>
      <c r="H229" s="145"/>
      <c r="I229" s="8">
        <v>6.6627851108700337E-3</v>
      </c>
      <c r="J229" s="8">
        <v>6.907307315406298E-3</v>
      </c>
      <c r="K229" s="8">
        <v>9.8450097962176006E-3</v>
      </c>
      <c r="L229" s="8">
        <v>6.4731312925962702E-3</v>
      </c>
      <c r="M229" s="6"/>
      <c r="N229"/>
      <c r="O229" s="11">
        <f t="shared" si="119"/>
        <v>1.2539901864295376E-2</v>
      </c>
      <c r="P229" s="11">
        <f t="shared" si="120"/>
        <v>1.2989949689852284E-2</v>
      </c>
      <c r="Q229" s="11">
        <f t="shared" si="121"/>
        <v>1.834235139729079E-2</v>
      </c>
      <c r="R229" s="11">
        <f t="shared" si="122"/>
        <v>1.2190355162494088E-2</v>
      </c>
      <c r="S229" s="56"/>
      <c r="T229" s="170">
        <f t="shared" si="123"/>
        <v>0.11999917878000904</v>
      </c>
      <c r="U229" s="170">
        <f t="shared" si="124"/>
        <v>0.12375055528646595</v>
      </c>
      <c r="V229" s="170">
        <f t="shared" si="125"/>
        <v>0.1663117499907153</v>
      </c>
      <c r="W229" s="170">
        <f t="shared" si="126"/>
        <v>0.11706509164529516</v>
      </c>
      <c r="Y229" s="11">
        <f t="shared" si="150"/>
        <v>-0.47114162192976555</v>
      </c>
      <c r="Z229" s="11">
        <f t="shared" si="117"/>
        <v>0.30704201799394637</v>
      </c>
      <c r="AA229" s="11"/>
      <c r="AB229" s="11">
        <f t="shared" si="127"/>
        <v>6.0314957247667167E-2</v>
      </c>
      <c r="AC229" s="7">
        <f t="shared" si="128"/>
        <v>0.70284135612753729</v>
      </c>
      <c r="AD229" s="11">
        <f t="shared" si="129"/>
        <v>7.0578945290748457E-2</v>
      </c>
      <c r="AE229" s="11">
        <f t="shared" si="130"/>
        <v>6.6515173616258014E-2</v>
      </c>
      <c r="AF229" s="11">
        <f t="shared" si="131"/>
        <v>6.0314957247667167E-2</v>
      </c>
      <c r="AG229" s="11">
        <f t="shared" si="132"/>
        <v>5.3617467034935543E-2</v>
      </c>
      <c r="AH229" s="11"/>
      <c r="AI229" s="11">
        <f t="shared" si="133"/>
        <v>0.53554725891333488</v>
      </c>
      <c r="AJ229" s="11">
        <f t="shared" si="134"/>
        <v>0.48304633889388687</v>
      </c>
      <c r="AK229" s="11">
        <f t="shared" si="135"/>
        <v>0.30704201799394637</v>
      </c>
      <c r="AL229" s="11">
        <f t="shared" si="136"/>
        <v>0.40783466597810375</v>
      </c>
      <c r="AM229" s="11"/>
      <c r="AN229" s="11">
        <f t="shared" si="137"/>
        <v>7.3028603744245177E-2</v>
      </c>
      <c r="AO229" s="11">
        <f t="shared" si="138"/>
        <v>6.821944713101126E-2</v>
      </c>
      <c r="AP229" s="11">
        <f t="shared" si="139"/>
        <v>6.1251547365199423E-2</v>
      </c>
      <c r="AQ229" s="11">
        <f t="shared" si="140"/>
        <v>5.4073298152659509E-2</v>
      </c>
      <c r="AR229" s="10"/>
      <c r="AS229" s="11">
        <f t="shared" si="141"/>
        <v>0.92972961361809037</v>
      </c>
      <c r="AT229" s="11">
        <f t="shared" si="142"/>
        <v>0.82729898897069143</v>
      </c>
      <c r="AU229" s="11">
        <f t="shared" si="143"/>
        <v>0.5978461507305276</v>
      </c>
      <c r="AV229" s="11">
        <f t="shared" si="144"/>
        <v>0.68380986862855853</v>
      </c>
      <c r="AW229" s="143"/>
      <c r="AX229" s="8">
        <f t="shared" si="145"/>
        <v>0.5978461507305276</v>
      </c>
      <c r="AY229" s="24">
        <f t="shared" si="118"/>
        <v>0.66906845433599771</v>
      </c>
      <c r="AZ229" s="8">
        <f t="shared" si="146"/>
        <v>1.8790071843206132E-2</v>
      </c>
      <c r="BA229" s="16">
        <f t="shared" si="147"/>
        <v>0.52394742704388486</v>
      </c>
      <c r="BB229" s="8">
        <f t="shared" si="148"/>
        <v>2.2906634834540003</v>
      </c>
      <c r="BC229" s="8">
        <f t="shared" si="116"/>
        <v>0.27</v>
      </c>
      <c r="BD229" s="18">
        <f t="shared" si="149"/>
        <v>1.8878991808100611</v>
      </c>
      <c r="BE229" s="17">
        <v>1.6763999999999999</v>
      </c>
    </row>
    <row r="230" spans="1:57" s="3" customFormat="1">
      <c r="A230" s="3" t="s">
        <v>360</v>
      </c>
      <c r="B230" s="19">
        <v>57.756638840000001</v>
      </c>
      <c r="C230" s="19">
        <f t="shared" si="151"/>
        <v>32.243361159999999</v>
      </c>
      <c r="D230" s="128" t="s">
        <v>295</v>
      </c>
      <c r="E230" s="8">
        <v>46.211029000000003</v>
      </c>
      <c r="F230" s="8">
        <v>-89.567916999999994</v>
      </c>
      <c r="G230" s="49">
        <v>43311</v>
      </c>
      <c r="H230" s="145"/>
      <c r="I230" s="8">
        <v>5.8428127796719756E-3</v>
      </c>
      <c r="J230" s="8">
        <v>6.0170144923798671E-3</v>
      </c>
      <c r="K230" s="8">
        <v>7.2210032730411202E-3</v>
      </c>
      <c r="L230" s="8">
        <v>4.4981191568456294E-3</v>
      </c>
      <c r="M230" s="6"/>
      <c r="N230"/>
      <c r="O230" s="11">
        <f t="shared" si="119"/>
        <v>1.1025573395644602E-2</v>
      </c>
      <c r="P230" s="11">
        <f t="shared" si="120"/>
        <v>1.1347955972976494E-2</v>
      </c>
      <c r="Q230" s="11">
        <f t="shared" si="121"/>
        <v>1.3566283784054039E-2</v>
      </c>
      <c r="R230" s="11">
        <f t="shared" si="122"/>
        <v>8.5248676481414921E-3</v>
      </c>
      <c r="S230" s="56"/>
      <c r="T230" s="170">
        <f t="shared" si="123"/>
        <v>0.10715436917775678</v>
      </c>
      <c r="U230" s="170">
        <f t="shared" si="124"/>
        <v>0.1099184200090994</v>
      </c>
      <c r="V230" s="170">
        <f t="shared" si="125"/>
        <v>0.12851235366887892</v>
      </c>
      <c r="W230" s="170">
        <f t="shared" si="126"/>
        <v>8.5128583128116386E-2</v>
      </c>
      <c r="Y230" s="11">
        <f t="shared" si="150"/>
        <v>-0.30910413396790332</v>
      </c>
      <c r="Z230" s="11">
        <f t="shared" si="117"/>
        <v>0.22998268996783255</v>
      </c>
      <c r="AA230" s="11"/>
      <c r="AB230" s="11">
        <f t="shared" si="127"/>
        <v>3.2977392387317381E-2</v>
      </c>
      <c r="AC230" s="7">
        <f t="shared" si="128"/>
        <v>0.84509065777114367</v>
      </c>
      <c r="AD230" s="11">
        <f t="shared" si="129"/>
        <v>3.9836366360669805E-2</v>
      </c>
      <c r="AE230" s="11">
        <f t="shared" si="130"/>
        <v>3.7094779776331473E-2</v>
      </c>
      <c r="AF230" s="11">
        <f t="shared" si="131"/>
        <v>3.2977392387317381E-2</v>
      </c>
      <c r="AG230" s="11">
        <f t="shared" si="132"/>
        <v>2.8625400447340191E-2</v>
      </c>
      <c r="AH230" s="11"/>
      <c r="AI230" s="11">
        <f t="shared" si="133"/>
        <v>0.35234113914233883</v>
      </c>
      <c r="AJ230" s="11">
        <f t="shared" si="134"/>
        <v>0.31418139609922502</v>
      </c>
      <c r="AK230" s="11">
        <f t="shared" si="135"/>
        <v>0.22998268996783253</v>
      </c>
      <c r="AL230" s="11">
        <f t="shared" si="136"/>
        <v>0.31253412835814326</v>
      </c>
      <c r="AM230" s="11"/>
      <c r="AN230" s="11">
        <f t="shared" si="137"/>
        <v>4.2286024814166524E-2</v>
      </c>
      <c r="AO230" s="11">
        <f t="shared" si="138"/>
        <v>3.8799053291084726E-2</v>
      </c>
      <c r="AP230" s="11">
        <f t="shared" si="139"/>
        <v>3.3913982504849637E-2</v>
      </c>
      <c r="AQ230" s="11">
        <f t="shared" si="140"/>
        <v>2.9081231565064158E-2</v>
      </c>
      <c r="AR230" s="10"/>
      <c r="AS230" s="11">
        <f t="shared" si="141"/>
        <v>0.58446502759629937</v>
      </c>
      <c r="AT230" s="11">
        <f t="shared" si="142"/>
        <v>0.51135488870691148</v>
      </c>
      <c r="AU230" s="11">
        <f t="shared" si="143"/>
        <v>0.3940185647148341</v>
      </c>
      <c r="AV230" s="11">
        <f t="shared" si="144"/>
        <v>0.47018685041845887</v>
      </c>
      <c r="AW230" s="143"/>
      <c r="AX230" s="8">
        <f t="shared" si="145"/>
        <v>0.3940185647148341</v>
      </c>
      <c r="AY230" s="24">
        <f t="shared" si="118"/>
        <v>1.0151805925426254</v>
      </c>
      <c r="AZ230" s="8">
        <f t="shared" si="146"/>
        <v>1.3781923338725169E-2</v>
      </c>
      <c r="BA230" s="16">
        <f t="shared" si="147"/>
        <v>0.52394742704388486</v>
      </c>
      <c r="BB230" s="8">
        <f t="shared" si="148"/>
        <v>2.2360542353519106</v>
      </c>
      <c r="BC230" s="8">
        <f t="shared" si="116"/>
        <v>0.27</v>
      </c>
      <c r="BD230" s="18">
        <f t="shared" si="149"/>
        <v>2.8298348419186672</v>
      </c>
      <c r="BE230" s="17">
        <v>1.8288</v>
      </c>
    </row>
    <row r="231" spans="1:57" s="3" customFormat="1">
      <c r="A231" s="3" t="s">
        <v>360</v>
      </c>
      <c r="B231" s="19">
        <v>57.756638840000001</v>
      </c>
      <c r="C231" s="19">
        <f t="shared" si="151"/>
        <v>32.243361159999999</v>
      </c>
      <c r="D231" s="128" t="s">
        <v>296</v>
      </c>
      <c r="E231" s="8">
        <v>46.174495999999998</v>
      </c>
      <c r="F231" s="8">
        <v>-89.619079999999997</v>
      </c>
      <c r="G231" s="49">
        <v>43311</v>
      </c>
      <c r="H231" s="145"/>
      <c r="I231" s="8">
        <v>5.9716863798904493E-3</v>
      </c>
      <c r="J231" s="8">
        <v>6.0495829324323071E-3</v>
      </c>
      <c r="K231" s="8">
        <v>7.4747297378112967E-3</v>
      </c>
      <c r="L231" s="8">
        <v>4.5908012033110505E-3</v>
      </c>
      <c r="M231" s="6"/>
      <c r="N231"/>
      <c r="O231" s="11">
        <f t="shared" si="119"/>
        <v>1.126410516182756E-2</v>
      </c>
      <c r="P231" s="11">
        <f t="shared" si="120"/>
        <v>1.1408188089437275E-2</v>
      </c>
      <c r="Q231" s="11">
        <f t="shared" si="121"/>
        <v>1.4031595546463728E-2</v>
      </c>
      <c r="R231" s="11">
        <f t="shared" si="122"/>
        <v>8.6979220586929813E-3</v>
      </c>
      <c r="S231" s="56"/>
      <c r="T231" s="170">
        <f t="shared" si="123"/>
        <v>0.1092010715897605</v>
      </c>
      <c r="U231" s="170">
        <f t="shared" si="124"/>
        <v>0.11043303119602726</v>
      </c>
      <c r="V231" s="170">
        <f t="shared" si="125"/>
        <v>0.1323231224118539</v>
      </c>
      <c r="W231" s="170">
        <f t="shared" si="126"/>
        <v>8.6687954041419768E-2</v>
      </c>
      <c r="Y231" s="11">
        <f t="shared" si="150"/>
        <v>-0.31834801361459963</v>
      </c>
      <c r="Z231" s="11">
        <f t="shared" si="117"/>
        <v>0.23391403937558053</v>
      </c>
      <c r="AA231" s="11"/>
      <c r="AB231" s="11">
        <f t="shared" si="127"/>
        <v>3.4735947512124429E-2</v>
      </c>
      <c r="AC231" s="7">
        <f t="shared" si="128"/>
        <v>0.83470039491334935</v>
      </c>
      <c r="AD231" s="11">
        <f t="shared" si="129"/>
        <v>4.1863313364257575E-2</v>
      </c>
      <c r="AE231" s="11">
        <f t="shared" si="130"/>
        <v>3.9016419451011704E-2</v>
      </c>
      <c r="AF231" s="11">
        <f t="shared" si="131"/>
        <v>3.4735947512124429E-2</v>
      </c>
      <c r="AG231" s="11">
        <f t="shared" si="132"/>
        <v>3.0204392740611864E-2</v>
      </c>
      <c r="AH231" s="11"/>
      <c r="AI231" s="11">
        <f t="shared" si="133"/>
        <v>0.36147949132057816</v>
      </c>
      <c r="AJ231" s="11">
        <f t="shared" si="134"/>
        <v>0.32801583925422401</v>
      </c>
      <c r="AK231" s="11">
        <f t="shared" si="135"/>
        <v>0.23391403937558053</v>
      </c>
      <c r="AL231" s="11">
        <f t="shared" si="136"/>
        <v>0.32302471653933784</v>
      </c>
      <c r="AM231" s="11"/>
      <c r="AN231" s="11">
        <f t="shared" si="137"/>
        <v>4.4312971817754294E-2</v>
      </c>
      <c r="AO231" s="11">
        <f t="shared" si="138"/>
        <v>4.0720692965764957E-2</v>
      </c>
      <c r="AP231" s="11">
        <f t="shared" si="139"/>
        <v>3.5672537629656685E-2</v>
      </c>
      <c r="AQ231" s="11">
        <f t="shared" si="140"/>
        <v>3.066022385833583E-2</v>
      </c>
      <c r="AR231" s="10"/>
      <c r="AS231" s="11">
        <f t="shared" si="141"/>
        <v>0.60381379455029349</v>
      </c>
      <c r="AT231" s="11">
        <f t="shared" si="142"/>
        <v>0.53526309220839574</v>
      </c>
      <c r="AU231" s="11">
        <f t="shared" si="143"/>
        <v>0.40584733613034751</v>
      </c>
      <c r="AV231" s="11">
        <f t="shared" si="144"/>
        <v>0.48875652165379885</v>
      </c>
      <c r="AW231" s="143"/>
      <c r="AX231" s="8">
        <f t="shared" si="145"/>
        <v>0.40584733613034751</v>
      </c>
      <c r="AY231" s="24">
        <f t="shared" si="118"/>
        <v>0.9855922766769879</v>
      </c>
      <c r="AZ231" s="8">
        <f t="shared" si="146"/>
        <v>1.4266182735133894E-2</v>
      </c>
      <c r="BA231" s="16">
        <f t="shared" si="147"/>
        <v>0.52394742704388497</v>
      </c>
      <c r="BB231" s="8">
        <f t="shared" si="148"/>
        <v>2.2407971664870243</v>
      </c>
      <c r="BC231" s="8">
        <f t="shared" si="116"/>
        <v>0.27</v>
      </c>
      <c r="BD231" s="18">
        <f t="shared" si="149"/>
        <v>2.750397300367132</v>
      </c>
      <c r="BE231" s="17">
        <v>1.9812000000000001</v>
      </c>
    </row>
    <row r="232" spans="1:57" s="3" customFormat="1">
      <c r="A232" s="3" t="s">
        <v>360</v>
      </c>
      <c r="B232" s="19">
        <v>57.756638840000001</v>
      </c>
      <c r="C232" s="19">
        <f t="shared" si="151"/>
        <v>32.243361159999999</v>
      </c>
      <c r="D232" s="128" t="s">
        <v>297</v>
      </c>
      <c r="E232" s="8">
        <v>45.981490999999998</v>
      </c>
      <c r="F232" s="8">
        <v>-89.164931999999993</v>
      </c>
      <c r="G232" s="49">
        <v>43311</v>
      </c>
      <c r="H232" s="145"/>
      <c r="I232" s="8">
        <v>5.7614089399266105E-3</v>
      </c>
      <c r="J232" s="8">
        <v>5.6507817789556349E-3</v>
      </c>
      <c r="K232" s="8">
        <v>7.6543721018837232E-3</v>
      </c>
      <c r="L232" s="8">
        <v>4.6184767390040722E-3</v>
      </c>
      <c r="M232" s="6"/>
      <c r="N232"/>
      <c r="O232" s="11">
        <f t="shared" si="119"/>
        <v>1.0874801606337787E-2</v>
      </c>
      <c r="P232" s="11">
        <f t="shared" si="120"/>
        <v>1.0669777661771795E-2</v>
      </c>
      <c r="Q232" s="11">
        <f t="shared" si="121"/>
        <v>1.4360588297970883E-2</v>
      </c>
      <c r="R232" s="11">
        <f t="shared" si="122"/>
        <v>8.7495773384626933E-3</v>
      </c>
      <c r="S232" s="56"/>
      <c r="T232" s="170">
        <f t="shared" si="123"/>
        <v>0.10585602599373689</v>
      </c>
      <c r="U232" s="170">
        <f t="shared" si="124"/>
        <v>0.10408464732576256</v>
      </c>
      <c r="V232" s="170">
        <f t="shared" si="125"/>
        <v>0.13499970221468399</v>
      </c>
      <c r="W232" s="170">
        <f t="shared" si="126"/>
        <v>8.7152354489675343E-2</v>
      </c>
      <c r="Y232" s="11">
        <f t="shared" si="150"/>
        <v>-0.36767124240830074</v>
      </c>
      <c r="Z232" s="11">
        <f t="shared" si="117"/>
        <v>0.25586302679110812</v>
      </c>
      <c r="AA232" s="11"/>
      <c r="AB232" s="11">
        <f t="shared" si="127"/>
        <v>3.8995687955648402E-2</v>
      </c>
      <c r="AC232" s="7">
        <f t="shared" si="128"/>
        <v>0.78599074910932165</v>
      </c>
      <c r="AD232" s="11">
        <f t="shared" si="129"/>
        <v>4.6488018412972017E-2</v>
      </c>
      <c r="AE232" s="11">
        <f t="shared" si="130"/>
        <v>4.3505055816271357E-2</v>
      </c>
      <c r="AF232" s="11">
        <f t="shared" si="131"/>
        <v>3.8995687955648402E-2</v>
      </c>
      <c r="AG232" s="11">
        <f t="shared" si="132"/>
        <v>3.4186156198542685E-2</v>
      </c>
      <c r="AH232" s="11"/>
      <c r="AI232" s="11">
        <f t="shared" si="133"/>
        <v>0.4133664424036444</v>
      </c>
      <c r="AJ232" s="11">
        <f t="shared" si="134"/>
        <v>0.38914223444503482</v>
      </c>
      <c r="AK232" s="11">
        <f t="shared" si="135"/>
        <v>0.25586302679110812</v>
      </c>
      <c r="AL232" s="11">
        <f t="shared" si="136"/>
        <v>0.36284569410226092</v>
      </c>
      <c r="AM232" s="11"/>
      <c r="AN232" s="11">
        <f t="shared" si="137"/>
        <v>4.8937676866468736E-2</v>
      </c>
      <c r="AO232" s="11">
        <f t="shared" si="138"/>
        <v>4.520932933102461E-2</v>
      </c>
      <c r="AP232" s="11">
        <f t="shared" si="139"/>
        <v>3.9932278073180658E-2</v>
      </c>
      <c r="AQ232" s="11">
        <f t="shared" si="140"/>
        <v>3.4641987316266651E-2</v>
      </c>
      <c r="AR232" s="10"/>
      <c r="AS232" s="11">
        <f t="shared" si="141"/>
        <v>0.68448571042801776</v>
      </c>
      <c r="AT232" s="11">
        <f t="shared" si="142"/>
        <v>0.62374385220665673</v>
      </c>
      <c r="AU232" s="11">
        <f t="shared" si="143"/>
        <v>0.44923340335073214</v>
      </c>
      <c r="AV232" s="11">
        <f t="shared" si="144"/>
        <v>0.55073425911066487</v>
      </c>
      <c r="AW232" s="143"/>
      <c r="AX232" s="8">
        <f t="shared" si="145"/>
        <v>0.44923340335073214</v>
      </c>
      <c r="AY232" s="24">
        <f t="shared" si="118"/>
        <v>0.89040573790036293</v>
      </c>
      <c r="AZ232" s="8">
        <f t="shared" si="146"/>
        <v>1.4609046073705799E-2</v>
      </c>
      <c r="BA232" s="16">
        <f t="shared" si="147"/>
        <v>0.52394742704388497</v>
      </c>
      <c r="BB232" s="8">
        <f t="shared" si="148"/>
        <v>2.2487312716942469</v>
      </c>
      <c r="BC232" s="8">
        <f t="shared" si="116"/>
        <v>0.27</v>
      </c>
      <c r="BD232" s="18">
        <f t="shared" si="149"/>
        <v>2.4885260454672671</v>
      </c>
      <c r="BE232" s="17">
        <v>2.1335999999999999</v>
      </c>
    </row>
    <row r="233" spans="1:57" s="3" customFormat="1">
      <c r="A233" s="3" t="s">
        <v>360</v>
      </c>
      <c r="B233" s="19">
        <v>57.756638840000001</v>
      </c>
      <c r="C233" s="19">
        <f t="shared" si="151"/>
        <v>32.243361159999999</v>
      </c>
      <c r="D233" s="128" t="s">
        <v>298</v>
      </c>
      <c r="E233" s="8">
        <v>46.057673999999999</v>
      </c>
      <c r="F233" s="8">
        <v>-89.469261000000003</v>
      </c>
      <c r="G233" s="49">
        <v>43311</v>
      </c>
      <c r="H233" s="145"/>
      <c r="I233" s="8">
        <v>5.2596919288464463E-3</v>
      </c>
      <c r="J233" s="8">
        <v>5.2840763200250876E-3</v>
      </c>
      <c r="K233" s="8">
        <v>5.0448197185827704E-3</v>
      </c>
      <c r="L233" s="8">
        <v>3.5275041882266225E-3</v>
      </c>
      <c r="M233" s="6"/>
      <c r="N233"/>
      <c r="O233" s="11">
        <f t="shared" si="119"/>
        <v>9.9438069516630916E-3</v>
      </c>
      <c r="P233" s="11">
        <f t="shared" si="120"/>
        <v>9.9891244554562025E-3</v>
      </c>
      <c r="Q233" s="11">
        <f t="shared" si="121"/>
        <v>9.5441674831628701E-3</v>
      </c>
      <c r="R233" s="11">
        <f t="shared" si="122"/>
        <v>6.706323072295981E-3</v>
      </c>
      <c r="S233" s="56"/>
      <c r="T233" s="170">
        <f t="shared" si="123"/>
        <v>9.775701378399515E-2</v>
      </c>
      <c r="U233" s="170">
        <f t="shared" si="124"/>
        <v>9.8154574287762253E-2</v>
      </c>
      <c r="V233" s="170">
        <f t="shared" si="125"/>
        <v>9.4235933850134235E-2</v>
      </c>
      <c r="W233" s="170">
        <f t="shared" si="126"/>
        <v>6.8397214552778085E-2</v>
      </c>
      <c r="Y233" s="11">
        <f t="shared" si="150"/>
        <v>-0.20633863051594994</v>
      </c>
      <c r="Z233" s="11">
        <f t="shared" si="117"/>
        <v>0.19018418972652285</v>
      </c>
      <c r="AA233" s="11"/>
      <c r="AB233" s="11">
        <f t="shared" si="127"/>
        <v>1.8850223460303604E-2</v>
      </c>
      <c r="AC233" s="7">
        <f t="shared" si="128"/>
        <v>1.0603207042838387</v>
      </c>
      <c r="AD233" s="11">
        <f t="shared" si="129"/>
        <v>2.3893515115343791E-2</v>
      </c>
      <c r="AE233" s="11">
        <f t="shared" si="130"/>
        <v>2.1848739348893351E-2</v>
      </c>
      <c r="AF233" s="11">
        <f t="shared" si="131"/>
        <v>1.8850223460303604E-2</v>
      </c>
      <c r="AG233" s="11">
        <f t="shared" si="132"/>
        <v>1.5783297776271278E-2</v>
      </c>
      <c r="AH233" s="11"/>
      <c r="AI233" s="11">
        <f t="shared" si="133"/>
        <v>0.2431328726926445</v>
      </c>
      <c r="AJ233" s="11">
        <f t="shared" si="134"/>
        <v>0.21640536945886887</v>
      </c>
      <c r="AK233" s="11">
        <f t="shared" si="135"/>
        <v>0.19018418972652285</v>
      </c>
      <c r="AL233" s="11">
        <f t="shared" si="136"/>
        <v>0.22118470481292377</v>
      </c>
      <c r="AM233" s="11"/>
      <c r="AN233" s="11">
        <f t="shared" si="137"/>
        <v>2.6343173568840507E-2</v>
      </c>
      <c r="AO233" s="11">
        <f t="shared" si="138"/>
        <v>2.3553012863646604E-2</v>
      </c>
      <c r="AP233" s="11">
        <f t="shared" si="139"/>
        <v>1.9786813577835863E-2</v>
      </c>
      <c r="AQ233" s="11">
        <f t="shared" si="140"/>
        <v>1.6239128893995244E-2</v>
      </c>
      <c r="AR233" s="10"/>
      <c r="AS233" s="11">
        <f t="shared" si="141"/>
        <v>0.38766683805009855</v>
      </c>
      <c r="AT233" s="11">
        <f t="shared" si="142"/>
        <v>0.33513036133306018</v>
      </c>
      <c r="AU233" s="11">
        <f t="shared" si="143"/>
        <v>0.29006525842008263</v>
      </c>
      <c r="AV233" s="11">
        <f t="shared" si="144"/>
        <v>0.312387515415116</v>
      </c>
      <c r="AW233" s="143"/>
      <c r="AX233" s="8">
        <f t="shared" si="145"/>
        <v>0.29006525842008263</v>
      </c>
      <c r="AY233" s="24">
        <f t="shared" si="118"/>
        <v>1.3790000297819398</v>
      </c>
      <c r="AZ233" s="8">
        <f t="shared" si="146"/>
        <v>9.6284845734345495E-3</v>
      </c>
      <c r="BA233" s="16">
        <f t="shared" si="147"/>
        <v>0.52394742704388497</v>
      </c>
      <c r="BB233" s="8">
        <f t="shared" si="148"/>
        <v>2.1929820180995017</v>
      </c>
      <c r="BC233" s="8">
        <f t="shared" si="116"/>
        <v>0.27</v>
      </c>
      <c r="BD233" s="18">
        <f t="shared" si="149"/>
        <v>3.8057929623565574</v>
      </c>
      <c r="BE233" s="17">
        <v>2.1335999999999999</v>
      </c>
    </row>
    <row r="234" spans="1:57" s="3" customFormat="1">
      <c r="A234" s="3" t="s">
        <v>360</v>
      </c>
      <c r="B234" s="19">
        <v>57.756638840000001</v>
      </c>
      <c r="C234" s="19">
        <f t="shared" si="151"/>
        <v>32.243361159999999</v>
      </c>
      <c r="D234" s="128" t="s">
        <v>299</v>
      </c>
      <c r="E234" s="8">
        <v>46.278945999999998</v>
      </c>
      <c r="F234" s="8">
        <v>-89.932083000000006</v>
      </c>
      <c r="G234" s="49">
        <v>43311</v>
      </c>
      <c r="H234" s="145"/>
      <c r="I234" s="8">
        <v>7.147468803192239E-3</v>
      </c>
      <c r="J234" s="8">
        <v>7.005832939029389E-3</v>
      </c>
      <c r="K234" s="8">
        <v>7.9604776166085217E-3</v>
      </c>
      <c r="L234" s="8">
        <v>5.1804908505358365E-3</v>
      </c>
      <c r="M234" s="6"/>
      <c r="N234"/>
      <c r="O234" s="11">
        <f t="shared" si="119"/>
        <v>1.3431287122145029E-2</v>
      </c>
      <c r="P234" s="11">
        <f t="shared" si="120"/>
        <v>1.3171089179464487E-2</v>
      </c>
      <c r="Q234" s="11">
        <f t="shared" si="121"/>
        <v>1.4920314999072407E-2</v>
      </c>
      <c r="R234" s="11">
        <f t="shared" si="122"/>
        <v>9.7965656135363798E-3</v>
      </c>
      <c r="S234" s="56"/>
      <c r="T234" s="170">
        <f t="shared" si="123"/>
        <v>0.12740117117407151</v>
      </c>
      <c r="U234" s="170">
        <f t="shared" si="124"/>
        <v>0.12525222548449366</v>
      </c>
      <c r="V234" s="170">
        <f t="shared" si="125"/>
        <v>0.13952037143475771</v>
      </c>
      <c r="W234" s="170">
        <f t="shared" si="126"/>
        <v>9.6462897174556028E-2</v>
      </c>
      <c r="Y234" s="11">
        <f t="shared" si="150"/>
        <v>-0.28564881990520674</v>
      </c>
      <c r="Z234" s="11">
        <f t="shared" si="117"/>
        <v>0.22026752976382941</v>
      </c>
      <c r="AA234" s="11"/>
      <c r="AB234" s="11">
        <f t="shared" si="127"/>
        <v>3.4778151460845411E-2</v>
      </c>
      <c r="AC234" s="7">
        <f t="shared" si="128"/>
        <v>0.93253406192270671</v>
      </c>
      <c r="AD234" s="11">
        <f t="shared" si="129"/>
        <v>4.2841156196289754E-2</v>
      </c>
      <c r="AE234" s="11">
        <f t="shared" si="130"/>
        <v>3.9599531373456578E-2</v>
      </c>
      <c r="AF234" s="11">
        <f t="shared" si="131"/>
        <v>3.4778151460845411E-2</v>
      </c>
      <c r="AG234" s="11">
        <f t="shared" si="132"/>
        <v>2.9749649988197516E-2</v>
      </c>
      <c r="AH234" s="11"/>
      <c r="AI234" s="11">
        <f t="shared" si="133"/>
        <v>0.31020681721973903</v>
      </c>
      <c r="AJ234" s="11">
        <f t="shared" si="134"/>
        <v>0.28846123304577304</v>
      </c>
      <c r="AK234" s="11">
        <f t="shared" si="135"/>
        <v>0.22026752976382941</v>
      </c>
      <c r="AL234" s="11">
        <f t="shared" si="136"/>
        <v>0.28292507987300758</v>
      </c>
      <c r="AM234" s="11"/>
      <c r="AN234" s="11">
        <f t="shared" si="137"/>
        <v>4.5290814649786473E-2</v>
      </c>
      <c r="AO234" s="11">
        <f t="shared" si="138"/>
        <v>4.1303804888209832E-2</v>
      </c>
      <c r="AP234" s="11">
        <f t="shared" si="139"/>
        <v>3.5714741578377666E-2</v>
      </c>
      <c r="AQ234" s="11">
        <f t="shared" si="140"/>
        <v>3.0205481105921483E-2</v>
      </c>
      <c r="AR234" s="10"/>
      <c r="AS234" s="11">
        <f t="shared" si="141"/>
        <v>0.5469221322782627</v>
      </c>
      <c r="AT234" s="11">
        <f t="shared" si="142"/>
        <v>0.49214307588967332</v>
      </c>
      <c r="AU234" s="11">
        <f t="shared" si="143"/>
        <v>0.38978293026349059</v>
      </c>
      <c r="AV234" s="11">
        <f t="shared" si="144"/>
        <v>0.44096727103619709</v>
      </c>
      <c r="AW234" s="143"/>
      <c r="AX234" s="8">
        <f t="shared" si="145"/>
        <v>0.38978293026349059</v>
      </c>
      <c r="AY234" s="24">
        <f t="shared" si="118"/>
        <v>1.0262122041352677</v>
      </c>
      <c r="AZ234" s="8">
        <f t="shared" si="146"/>
        <v>1.5193275519113801E-2</v>
      </c>
      <c r="BA234" s="16">
        <f t="shared" si="147"/>
        <v>0.52394742704388497</v>
      </c>
      <c r="BB234" s="8">
        <f t="shared" si="148"/>
        <v>2.2436542790150806</v>
      </c>
      <c r="BC234" s="8">
        <f t="shared" si="116"/>
        <v>0.27</v>
      </c>
      <c r="BD234" s="18">
        <f t="shared" si="149"/>
        <v>2.866959594010051</v>
      </c>
      <c r="BE234" s="17">
        <v>2.1640799999999998</v>
      </c>
    </row>
    <row r="235" spans="1:57" s="3" customFormat="1">
      <c r="A235" s="3" t="s">
        <v>360</v>
      </c>
      <c r="B235" s="19">
        <v>57.756638840000001</v>
      </c>
      <c r="C235" s="19">
        <f t="shared" si="151"/>
        <v>32.243361159999999</v>
      </c>
      <c r="D235" s="128" t="s">
        <v>300</v>
      </c>
      <c r="E235" s="8">
        <v>45.891177999999996</v>
      </c>
      <c r="F235" s="8">
        <v>-89.185776000000004</v>
      </c>
      <c r="G235" s="49">
        <v>43311</v>
      </c>
      <c r="H235" s="145"/>
      <c r="I235" s="8">
        <v>5.8487920997643272E-3</v>
      </c>
      <c r="J235" s="8">
        <v>5.676381457925257E-3</v>
      </c>
      <c r="K235" s="8">
        <v>7.5887507665288916E-3</v>
      </c>
      <c r="L235" s="8">
        <v>4.4631220340142783E-3</v>
      </c>
      <c r="M235" s="6"/>
      <c r="N235"/>
      <c r="O235" s="11">
        <f t="shared" si="119"/>
        <v>1.1036644864554648E-2</v>
      </c>
      <c r="P235" s="11">
        <f t="shared" si="120"/>
        <v>1.0717234176941273E-2</v>
      </c>
      <c r="Q235" s="11">
        <f t="shared" si="121"/>
        <v>1.4240454658612012E-2</v>
      </c>
      <c r="R235" s="11">
        <f t="shared" si="122"/>
        <v>8.4594947052835674E-3</v>
      </c>
      <c r="S235" s="56"/>
      <c r="T235" s="170">
        <f t="shared" si="123"/>
        <v>0.10724956627216453</v>
      </c>
      <c r="U235" s="170">
        <f t="shared" si="124"/>
        <v>0.10449526853312802</v>
      </c>
      <c r="V235" s="170">
        <f t="shared" si="125"/>
        <v>0.13402402102833977</v>
      </c>
      <c r="W235" s="170">
        <f t="shared" si="126"/>
        <v>8.4538086092336873E-2</v>
      </c>
      <c r="Y235" s="11">
        <f t="shared" si="150"/>
        <v>-0.34031977448560607</v>
      </c>
      <c r="Z235" s="11">
        <f t="shared" si="117"/>
        <v>0.24349011377791513</v>
      </c>
      <c r="AA235" s="11"/>
      <c r="AB235" s="11">
        <f t="shared" si="127"/>
        <v>3.6747508427459948E-2</v>
      </c>
      <c r="AC235" s="7">
        <f t="shared" si="128"/>
        <v>0.80523411862074701</v>
      </c>
      <c r="AD235" s="11">
        <f t="shared" si="129"/>
        <v>4.39967901951459E-2</v>
      </c>
      <c r="AE235" s="11">
        <f t="shared" si="130"/>
        <v>4.1106883145946294E-2</v>
      </c>
      <c r="AF235" s="11">
        <f t="shared" si="131"/>
        <v>3.6747508427459948E-2</v>
      </c>
      <c r="AG235" s="11">
        <f t="shared" si="132"/>
        <v>3.2111602892152993E-2</v>
      </c>
      <c r="AH235" s="11"/>
      <c r="AI235" s="11">
        <f t="shared" si="133"/>
        <v>0.38662242298461541</v>
      </c>
      <c r="AJ235" s="11">
        <f t="shared" si="134"/>
        <v>0.36688353345942942</v>
      </c>
      <c r="AK235" s="11">
        <f t="shared" si="135"/>
        <v>0.24349011377791513</v>
      </c>
      <c r="AL235" s="11">
        <f t="shared" si="136"/>
        <v>0.35267234979957818</v>
      </c>
      <c r="AM235" s="11"/>
      <c r="AN235" s="11">
        <f t="shared" si="137"/>
        <v>4.644644864864262E-2</v>
      </c>
      <c r="AO235" s="11">
        <f t="shared" si="138"/>
        <v>4.2811156660699547E-2</v>
      </c>
      <c r="AP235" s="11">
        <f t="shared" si="139"/>
        <v>3.7684098544992203E-2</v>
      </c>
      <c r="AQ235" s="11">
        <f t="shared" si="140"/>
        <v>3.256743400987696E-2</v>
      </c>
      <c r="AR235" s="10"/>
      <c r="AS235" s="11">
        <f t="shared" si="141"/>
        <v>0.64248990558175556</v>
      </c>
      <c r="AT235" s="11">
        <f t="shared" si="142"/>
        <v>0.5883692457623384</v>
      </c>
      <c r="AU235" s="11">
        <f t="shared" si="143"/>
        <v>0.42540547230031645</v>
      </c>
      <c r="AV235" s="11">
        <f t="shared" si="144"/>
        <v>0.53046145979866288</v>
      </c>
      <c r="AW235" s="143"/>
      <c r="AX235" s="8">
        <f t="shared" si="145"/>
        <v>0.42540547230031645</v>
      </c>
      <c r="AY235" s="24">
        <f t="shared" si="118"/>
        <v>0.94027939470797073</v>
      </c>
      <c r="AZ235" s="8">
        <f t="shared" si="146"/>
        <v>1.448380195193376E-2</v>
      </c>
      <c r="BA235" s="16">
        <f t="shared" si="147"/>
        <v>0.52394742704388486</v>
      </c>
      <c r="BB235" s="8">
        <f t="shared" si="148"/>
        <v>2.2449124417154604</v>
      </c>
      <c r="BC235" s="8">
        <f t="shared" si="116"/>
        <v>0.27</v>
      </c>
      <c r="BD235" s="18">
        <f t="shared" si="149"/>
        <v>2.6260807468307346</v>
      </c>
      <c r="BE235" s="17">
        <v>2.286</v>
      </c>
    </row>
    <row r="236" spans="1:57" s="3" customFormat="1">
      <c r="A236" s="3" t="s">
        <v>360</v>
      </c>
      <c r="B236" s="19">
        <v>57.756638840000001</v>
      </c>
      <c r="C236" s="19">
        <f t="shared" si="151"/>
        <v>32.243361159999999</v>
      </c>
      <c r="D236" s="128" t="s">
        <v>301</v>
      </c>
      <c r="E236" s="8">
        <v>45.905822999999998</v>
      </c>
      <c r="F236" s="8">
        <v>-89.397925999999998</v>
      </c>
      <c r="G236" s="49">
        <v>43311</v>
      </c>
      <c r="H236" s="145"/>
      <c r="I236" s="8">
        <v>4.5953390553638805E-3</v>
      </c>
      <c r="J236" s="8">
        <v>4.1963880203431557E-3</v>
      </c>
      <c r="K236" s="8">
        <v>4.0633534762942953E-3</v>
      </c>
      <c r="L236" s="8">
        <v>2.4868120811553005E-3</v>
      </c>
      <c r="M236" s="6"/>
      <c r="N236"/>
      <c r="O236" s="11">
        <f t="shared" si="119"/>
        <v>8.706392409128072E-3</v>
      </c>
      <c r="P236" s="11">
        <f t="shared" si="120"/>
        <v>7.9607635587138174E-3</v>
      </c>
      <c r="Q236" s="11">
        <f t="shared" si="121"/>
        <v>7.7116987838267703E-3</v>
      </c>
      <c r="R236" s="11">
        <f t="shared" si="122"/>
        <v>4.7437642990918677E-3</v>
      </c>
      <c r="S236" s="56"/>
      <c r="T236" s="170">
        <f t="shared" si="123"/>
        <v>8.6764138924244394E-2</v>
      </c>
      <c r="U236" s="170">
        <f t="shared" si="124"/>
        <v>8.0006973083432242E-2</v>
      </c>
      <c r="V236" s="170">
        <f t="shared" si="125"/>
        <v>7.7726508570013619E-2</v>
      </c>
      <c r="W236" s="170">
        <f t="shared" si="126"/>
        <v>4.957099307082069E-2</v>
      </c>
      <c r="Y236" s="11">
        <f t="shared" si="150"/>
        <v>-0.11750211044845021</v>
      </c>
      <c r="Z236" s="11">
        <f t="shared" si="117"/>
        <v>0.16146676607967192</v>
      </c>
      <c r="AA236" s="11"/>
      <c r="AB236" s="11">
        <f t="shared" si="127"/>
        <v>1.2671356000494865E-2</v>
      </c>
      <c r="AC236" s="7">
        <f t="shared" si="128"/>
        <v>1.1311786717794918</v>
      </c>
      <c r="AD236" s="11">
        <f t="shared" si="129"/>
        <v>1.6318016660650782E-2</v>
      </c>
      <c r="AE236" s="11">
        <f t="shared" si="130"/>
        <v>1.4832598435758867E-2</v>
      </c>
      <c r="AF236" s="11">
        <f t="shared" si="131"/>
        <v>1.2671356000494865E-2</v>
      </c>
      <c r="AG236" s="11">
        <f t="shared" si="132"/>
        <v>1.0484572595083445E-2</v>
      </c>
      <c r="AH236" s="11"/>
      <c r="AI236" s="11">
        <f t="shared" si="133"/>
        <v>0.19753914642342291</v>
      </c>
      <c r="AJ236" s="11">
        <f t="shared" si="134"/>
        <v>0.19015601134688831</v>
      </c>
      <c r="AK236" s="11">
        <f t="shared" si="135"/>
        <v>0.16146676607967192</v>
      </c>
      <c r="AL236" s="11">
        <f t="shared" si="136"/>
        <v>0.20976132193503588</v>
      </c>
      <c r="AM236" s="11"/>
      <c r="AN236" s="11">
        <f t="shared" si="137"/>
        <v>1.8767675114147498E-2</v>
      </c>
      <c r="AO236" s="11">
        <f t="shared" si="138"/>
        <v>1.6536871950512119E-2</v>
      </c>
      <c r="AP236" s="11">
        <f t="shared" si="139"/>
        <v>1.3607946118027124E-2</v>
      </c>
      <c r="AQ236" s="11">
        <f t="shared" si="140"/>
        <v>1.094040371280741E-2</v>
      </c>
      <c r="AR236" s="10"/>
      <c r="AS236" s="11">
        <f t="shared" si="141"/>
        <v>0.30181728105230821</v>
      </c>
      <c r="AT236" s="11">
        <f t="shared" si="142"/>
        <v>0.27630190279582423</v>
      </c>
      <c r="AU236" s="11">
        <f t="shared" si="143"/>
        <v>0.23204945352800119</v>
      </c>
      <c r="AV236" s="11">
        <f t="shared" si="144"/>
        <v>0.27784645563103344</v>
      </c>
      <c r="AW236" s="143"/>
      <c r="AX236" s="8">
        <f t="shared" si="145"/>
        <v>0.23204945352800119</v>
      </c>
      <c r="AY236" s="24">
        <f t="shared" si="118"/>
        <v>1.7237704890855621</v>
      </c>
      <c r="AZ236" s="8">
        <f t="shared" si="146"/>
        <v>7.755269453692642E-3</v>
      </c>
      <c r="BA236" s="16">
        <f t="shared" si="147"/>
        <v>0.52394742704388497</v>
      </c>
      <c r="BB236" s="8">
        <f t="shared" si="148"/>
        <v>2.1699779980825751</v>
      </c>
      <c r="BC236" s="8">
        <f t="shared" si="116"/>
        <v>0.27</v>
      </c>
      <c r="BD236" s="18">
        <f t="shared" si="149"/>
        <v>4.7327465519444196</v>
      </c>
      <c r="BE236" s="17">
        <v>2.3622000000000001</v>
      </c>
    </row>
    <row r="237" spans="1:57" s="3" customFormat="1">
      <c r="A237" s="3" t="s">
        <v>360</v>
      </c>
      <c r="B237" s="19">
        <v>57.756638840000001</v>
      </c>
      <c r="C237" s="19">
        <f t="shared" si="151"/>
        <v>32.243361159999999</v>
      </c>
      <c r="D237" s="128" t="s">
        <v>302</v>
      </c>
      <c r="E237" s="8">
        <v>45.905768999999999</v>
      </c>
      <c r="F237" s="8">
        <v>-89.825325000000007</v>
      </c>
      <c r="G237" s="49">
        <v>43311</v>
      </c>
      <c r="H237" s="145"/>
      <c r="I237" s="8">
        <v>6.7096666008636518E-3</v>
      </c>
      <c r="J237" s="8">
        <v>6.4981518529686156E-3</v>
      </c>
      <c r="K237" s="8">
        <v>7.3759497867630416E-3</v>
      </c>
      <c r="L237" s="8">
        <v>4.8345896208009968E-3</v>
      </c>
      <c r="M237" s="6"/>
      <c r="N237"/>
      <c r="O237" s="11">
        <f t="shared" si="119"/>
        <v>1.2626242705020736E-2</v>
      </c>
      <c r="P237" s="11">
        <f t="shared" si="120"/>
        <v>1.2236494300343964E-2</v>
      </c>
      <c r="Q237" s="11">
        <f t="shared" si="121"/>
        <v>1.3850531508439335E-2</v>
      </c>
      <c r="R237" s="11">
        <f t="shared" si="122"/>
        <v>9.1526269024185623E-3</v>
      </c>
      <c r="S237" s="56"/>
      <c r="T237" s="170">
        <f t="shared" si="123"/>
        <v>0.1207211522798694</v>
      </c>
      <c r="U237" s="170">
        <f t="shared" si="124"/>
        <v>0.11745341980340379</v>
      </c>
      <c r="V237" s="170">
        <f t="shared" si="125"/>
        <v>0.13084379106982091</v>
      </c>
      <c r="W237" s="170">
        <f t="shared" si="126"/>
        <v>9.0759417972869405E-2</v>
      </c>
      <c r="Y237" s="11">
        <f t="shared" si="150"/>
        <v>-0.28641862323665951</v>
      </c>
      <c r="Z237" s="11">
        <f t="shared" si="117"/>
        <v>0.22058044735395105</v>
      </c>
      <c r="AA237" s="11"/>
      <c r="AB237" s="11">
        <f t="shared" si="127"/>
        <v>3.2269848116617789E-2</v>
      </c>
      <c r="AC237" s="7">
        <f t="shared" si="128"/>
        <v>0.94343576340538182</v>
      </c>
      <c r="AD237" s="11">
        <f t="shared" si="129"/>
        <v>3.9848339688548083E-2</v>
      </c>
      <c r="AE237" s="11">
        <f t="shared" si="130"/>
        <v>3.6799305278432885E-2</v>
      </c>
      <c r="AF237" s="11">
        <f t="shared" si="131"/>
        <v>3.2269848116617789E-2</v>
      </c>
      <c r="AG237" s="11">
        <f t="shared" si="132"/>
        <v>2.7553666010317595E-2</v>
      </c>
      <c r="AH237" s="11"/>
      <c r="AI237" s="11">
        <f t="shared" si="133"/>
        <v>0.30807968914166173</v>
      </c>
      <c r="AJ237" s="11">
        <f t="shared" si="134"/>
        <v>0.28931641025127336</v>
      </c>
      <c r="AK237" s="11">
        <f t="shared" si="135"/>
        <v>0.22058044735395105</v>
      </c>
      <c r="AL237" s="11">
        <f t="shared" si="136"/>
        <v>0.28060307172309851</v>
      </c>
      <c r="AM237" s="11"/>
      <c r="AN237" s="11">
        <f t="shared" si="137"/>
        <v>4.2297998142044803E-2</v>
      </c>
      <c r="AO237" s="11">
        <f t="shared" si="138"/>
        <v>3.8503578793186138E-2</v>
      </c>
      <c r="AP237" s="11">
        <f t="shared" si="139"/>
        <v>3.3206438234150044E-2</v>
      </c>
      <c r="AQ237" s="11">
        <f t="shared" si="140"/>
        <v>2.8009497128041561E-2</v>
      </c>
      <c r="AR237" s="10"/>
      <c r="AS237" s="11">
        <f t="shared" si="141"/>
        <v>0.53186001662573412</v>
      </c>
      <c r="AT237" s="11">
        <f t="shared" si="142"/>
        <v>0.48147865211496349</v>
      </c>
      <c r="AU237" s="11">
        <f t="shared" si="143"/>
        <v>0.37998463718544107</v>
      </c>
      <c r="AV237" s="11">
        <f t="shared" si="144"/>
        <v>0.42917458067718373</v>
      </c>
      <c r="AW237" s="143"/>
      <c r="AX237" s="8">
        <f t="shared" si="145"/>
        <v>0.37998463718544107</v>
      </c>
      <c r="AY237" s="24">
        <f t="shared" si="118"/>
        <v>1.0526741369409389</v>
      </c>
      <c r="AZ237" s="8">
        <f t="shared" si="146"/>
        <v>1.407765246291637E-2</v>
      </c>
      <c r="BA237" s="16">
        <f t="shared" si="147"/>
        <v>0.52394742704388497</v>
      </c>
      <c r="BB237" s="8">
        <f t="shared" si="148"/>
        <v>2.2355711761484449</v>
      </c>
      <c r="BC237" s="8">
        <f t="shared" si="116"/>
        <v>0.27</v>
      </c>
      <c r="BD237" s="18">
        <f t="shared" si="149"/>
        <v>2.9347422484906014</v>
      </c>
      <c r="BE237" s="17">
        <v>2.4384000000000001</v>
      </c>
    </row>
    <row r="238" spans="1:57" s="3" customFormat="1">
      <c r="A238" s="3" t="s">
        <v>360</v>
      </c>
      <c r="B238" s="19">
        <v>57.756638840000001</v>
      </c>
      <c r="C238" s="19">
        <f t="shared" si="151"/>
        <v>32.243361159999999</v>
      </c>
      <c r="D238" s="128" t="s">
        <v>303</v>
      </c>
      <c r="E238" s="8">
        <v>46.063786</v>
      </c>
      <c r="F238" s="8">
        <v>-88.974586000000002</v>
      </c>
      <c r="G238" s="49">
        <v>43311</v>
      </c>
      <c r="H238" s="145"/>
      <c r="I238" s="8">
        <v>5.9497758662442344E-3</v>
      </c>
      <c r="J238" s="8">
        <v>6.7028903311147029E-3</v>
      </c>
      <c r="K238" s="8">
        <v>9.6390255648284903E-3</v>
      </c>
      <c r="L238" s="8">
        <v>4.9600233507780846E-3</v>
      </c>
      <c r="M238" s="6"/>
      <c r="N238"/>
      <c r="O238" s="11">
        <f t="shared" si="119"/>
        <v>1.1223564967469023E-2</v>
      </c>
      <c r="P238" s="11">
        <f t="shared" si="120"/>
        <v>1.2613764565741106E-2</v>
      </c>
      <c r="Q238" s="11">
        <f t="shared" si="121"/>
        <v>1.7970303834820799E-2</v>
      </c>
      <c r="R238" s="11">
        <f t="shared" si="122"/>
        <v>9.386303210585964E-3</v>
      </c>
      <c r="S238" s="56"/>
      <c r="T238" s="170">
        <f t="shared" si="123"/>
        <v>0.10885385265600217</v>
      </c>
      <c r="U238" s="170">
        <f t="shared" si="124"/>
        <v>0.1206168786471376</v>
      </c>
      <c r="V238" s="170">
        <f t="shared" si="125"/>
        <v>0.16346565627907494</v>
      </c>
      <c r="W238" s="170">
        <f t="shared" si="126"/>
        <v>9.2837471473576294E-2</v>
      </c>
      <c r="Y238" s="11">
        <f t="shared" si="150"/>
        <v>-0.34614500823151106</v>
      </c>
      <c r="Z238" s="11">
        <f t="shared" si="117"/>
        <v>0.24608341139116929</v>
      </c>
      <c r="AA238" s="11"/>
      <c r="AB238" s="11">
        <f t="shared" si="127"/>
        <v>4.7150122214592721E-2</v>
      </c>
      <c r="AC238" s="7">
        <f t="shared" si="128"/>
        <v>0.63198178456270648</v>
      </c>
      <c r="AD238" s="11">
        <f t="shared" si="129"/>
        <v>5.4306532066597982E-2</v>
      </c>
      <c r="AE238" s="11">
        <f t="shared" si="130"/>
        <v>5.1486594205506053E-2</v>
      </c>
      <c r="AF238" s="11">
        <f t="shared" si="131"/>
        <v>4.7150122214592721E-2</v>
      </c>
      <c r="AG238" s="11">
        <f t="shared" si="132"/>
        <v>4.2414838463056513E-2</v>
      </c>
      <c r="AH238" s="11"/>
      <c r="AI238" s="11">
        <f t="shared" si="133"/>
        <v>0.46464189632074976</v>
      </c>
      <c r="AJ238" s="11">
        <f t="shared" si="134"/>
        <v>0.38779938436434475</v>
      </c>
      <c r="AK238" s="11">
        <f t="shared" si="135"/>
        <v>0.24608341139116932</v>
      </c>
      <c r="AL238" s="11">
        <f t="shared" si="136"/>
        <v>0.4189112908745134</v>
      </c>
      <c r="AM238" s="11"/>
      <c r="AN238" s="11">
        <f t="shared" si="137"/>
        <v>5.6756190520094701E-2</v>
      </c>
      <c r="AO238" s="11">
        <f t="shared" si="138"/>
        <v>5.3190867720259306E-2</v>
      </c>
      <c r="AP238" s="11">
        <f t="shared" si="139"/>
        <v>4.8086712332124977E-2</v>
      </c>
      <c r="AQ238" s="11">
        <f t="shared" si="140"/>
        <v>4.2870669580780479E-2</v>
      </c>
      <c r="AR238" s="10"/>
      <c r="AS238" s="11">
        <f t="shared" si="141"/>
        <v>0.77774353109439787</v>
      </c>
      <c r="AT238" s="11">
        <f t="shared" si="142"/>
        <v>0.65595570193474895</v>
      </c>
      <c r="AU238" s="11">
        <f t="shared" si="143"/>
        <v>0.47116611733823754</v>
      </c>
      <c r="AV238" s="11">
        <f t="shared" si="144"/>
        <v>0.6488897993221896</v>
      </c>
      <c r="AW238" s="143"/>
      <c r="AX238" s="8">
        <f t="shared" si="145"/>
        <v>0.47116611733823754</v>
      </c>
      <c r="AY238" s="24">
        <f t="shared" si="118"/>
        <v>0.84895748077073785</v>
      </c>
      <c r="AZ238" s="8">
        <f t="shared" si="146"/>
        <v>1.8396932721307442E-2</v>
      </c>
      <c r="BA238" s="16">
        <f t="shared" si="147"/>
        <v>0.52394742704388497</v>
      </c>
      <c r="BB238" s="8">
        <f t="shared" si="148"/>
        <v>2.2747477137641536</v>
      </c>
      <c r="BC238" s="8">
        <f t="shared" si="116"/>
        <v>0.27</v>
      </c>
      <c r="BD238" s="18">
        <f t="shared" si="149"/>
        <v>2.3888978643069554</v>
      </c>
      <c r="BE238" s="17">
        <v>2.4384000000000001</v>
      </c>
    </row>
    <row r="239" spans="1:57" s="3" customFormat="1">
      <c r="A239" s="3" t="s">
        <v>360</v>
      </c>
      <c r="B239" s="19">
        <v>57.756638840000001</v>
      </c>
      <c r="C239" s="19">
        <f t="shared" si="151"/>
        <v>32.243361159999999</v>
      </c>
      <c r="D239" s="128" t="s">
        <v>304</v>
      </c>
      <c r="E239" s="8">
        <v>46.159779</v>
      </c>
      <c r="F239" s="8">
        <v>-90.059021000000001</v>
      </c>
      <c r="G239" s="49">
        <v>43311</v>
      </c>
      <c r="H239" s="145"/>
      <c r="I239" s="8">
        <v>8.7806229527333454E-3</v>
      </c>
      <c r="J239" s="8">
        <v>7.7738459003982574E-3</v>
      </c>
      <c r="K239" s="8">
        <v>7.6339923356938807E-3</v>
      </c>
      <c r="L239" s="8">
        <v>4.7115173888642725E-3</v>
      </c>
      <c r="M239" s="6"/>
      <c r="N239"/>
      <c r="O239" s="11">
        <f t="shared" si="119"/>
        <v>1.6414617291608823E-2</v>
      </c>
      <c r="P239" s="11">
        <f t="shared" si="120"/>
        <v>1.4579181111468309E-2</v>
      </c>
      <c r="Q239" s="11">
        <f t="shared" si="121"/>
        <v>1.4323284238699134E-2</v>
      </c>
      <c r="R239" s="11">
        <f t="shared" si="122"/>
        <v>8.9231664940263473E-3</v>
      </c>
      <c r="S239" s="56"/>
      <c r="T239" s="170">
        <f t="shared" si="123"/>
        <v>0.15139271523341458</v>
      </c>
      <c r="U239" s="170">
        <f t="shared" si="124"/>
        <v>0.13677009700642428</v>
      </c>
      <c r="V239" s="170">
        <f t="shared" si="125"/>
        <v>0.13469693921273057</v>
      </c>
      <c r="W239" s="170">
        <f t="shared" si="126"/>
        <v>8.8709449141397501E-2</v>
      </c>
      <c r="Y239" s="11">
        <f t="shared" si="150"/>
        <v>-0.12813514668916071</v>
      </c>
      <c r="Z239" s="11">
        <f t="shared" si="117"/>
        <v>0.1646345742890746</v>
      </c>
      <c r="AA239" s="11"/>
      <c r="AB239" s="11">
        <f t="shared" si="127"/>
        <v>2.4691163036551479E-2</v>
      </c>
      <c r="AC239" s="7">
        <f t="shared" si="128"/>
        <v>1.1443891789087992</v>
      </c>
      <c r="AD239" s="11">
        <f t="shared" si="129"/>
        <v>3.1891037396333914E-2</v>
      </c>
      <c r="AE239" s="11">
        <f t="shared" si="130"/>
        <v>2.8955724579466966E-2</v>
      </c>
      <c r="AF239" s="11">
        <f t="shared" si="131"/>
        <v>2.4691163036551479E-2</v>
      </c>
      <c r="AG239" s="11">
        <f t="shared" si="132"/>
        <v>2.0384889668815524E-2</v>
      </c>
      <c r="AH239" s="11"/>
      <c r="AI239" s="11">
        <f t="shared" si="133"/>
        <v>0.19249119495075884</v>
      </c>
      <c r="AJ239" s="11">
        <f t="shared" si="134"/>
        <v>0.19351179651070777</v>
      </c>
      <c r="AK239" s="11">
        <f t="shared" si="135"/>
        <v>0.1646345742890746</v>
      </c>
      <c r="AL239" s="11">
        <f t="shared" si="136"/>
        <v>0.21409164536219671</v>
      </c>
      <c r="AM239" s="11"/>
      <c r="AN239" s="11">
        <f t="shared" si="137"/>
        <v>3.4340695849830634E-2</v>
      </c>
      <c r="AO239" s="11">
        <f t="shared" si="138"/>
        <v>3.0659998094220219E-2</v>
      </c>
      <c r="AP239" s="11">
        <f t="shared" si="139"/>
        <v>2.5627753154083738E-2</v>
      </c>
      <c r="AQ239" s="11">
        <f t="shared" si="140"/>
        <v>2.084072078653949E-2</v>
      </c>
      <c r="AR239" s="10"/>
      <c r="AS239" s="11">
        <f t="shared" si="141"/>
        <v>0.35771576129668359</v>
      </c>
      <c r="AT239" s="11">
        <f t="shared" si="142"/>
        <v>0.33650662620743971</v>
      </c>
      <c r="AU239" s="11">
        <f t="shared" si="143"/>
        <v>0.2824664359956332</v>
      </c>
      <c r="AV239" s="11">
        <f t="shared" si="144"/>
        <v>0.32279902013128725</v>
      </c>
      <c r="AW239" s="143"/>
      <c r="AX239" s="8">
        <f t="shared" si="145"/>
        <v>0.2824664359956332</v>
      </c>
      <c r="AY239" s="24">
        <f t="shared" si="118"/>
        <v>1.4160974509770916</v>
      </c>
      <c r="AZ239" s="8">
        <f t="shared" si="146"/>
        <v>1.4570149487640236E-2</v>
      </c>
      <c r="BA239" s="16">
        <f t="shared" si="147"/>
        <v>0.52394742704388497</v>
      </c>
      <c r="BB239" s="8">
        <f t="shared" si="148"/>
        <v>2.2152218087237525</v>
      </c>
      <c r="BC239" s="8">
        <f t="shared" si="116"/>
        <v>0.27</v>
      </c>
      <c r="BD239" s="18">
        <f t="shared" si="149"/>
        <v>3.9363703260440306</v>
      </c>
      <c r="BE239" s="17">
        <v>2.4384000000000001</v>
      </c>
    </row>
    <row r="240" spans="1:57" s="3" customFormat="1">
      <c r="A240" s="3" t="s">
        <v>360</v>
      </c>
      <c r="B240" s="19">
        <v>57.756638840000001</v>
      </c>
      <c r="C240" s="19">
        <f t="shared" si="151"/>
        <v>32.243361159999999</v>
      </c>
      <c r="D240" s="128" t="s">
        <v>305</v>
      </c>
      <c r="E240" s="8">
        <v>45.916786000000002</v>
      </c>
      <c r="F240" s="8">
        <v>-89.816604999999996</v>
      </c>
      <c r="G240" s="49">
        <v>43311</v>
      </c>
      <c r="H240" s="145"/>
      <c r="I240" s="8">
        <v>6.5546114542856127E-3</v>
      </c>
      <c r="J240" s="8">
        <v>6.317672065979908E-3</v>
      </c>
      <c r="K240" s="8">
        <v>7.1774972858403095E-3</v>
      </c>
      <c r="L240" s="8">
        <v>4.7171825432139646E-3</v>
      </c>
      <c r="M240" s="6"/>
      <c r="N240"/>
      <c r="O240" s="11">
        <f t="shared" si="119"/>
        <v>1.2340581416475304E-2</v>
      </c>
      <c r="P240" s="11">
        <f t="shared" si="120"/>
        <v>1.1903515016647893E-2</v>
      </c>
      <c r="Q240" s="11">
        <f t="shared" si="121"/>
        <v>1.3486421921888876E-2</v>
      </c>
      <c r="R240" s="11">
        <f t="shared" si="122"/>
        <v>8.9337328093124224E-3</v>
      </c>
      <c r="S240" s="56"/>
      <c r="T240" s="170">
        <f t="shared" si="123"/>
        <v>0.11832830204786532</v>
      </c>
      <c r="U240" s="170">
        <f t="shared" si="124"/>
        <v>0.11464375605013888</v>
      </c>
      <c r="V240" s="170">
        <f t="shared" si="125"/>
        <v>0.12785530291961517</v>
      </c>
      <c r="W240" s="170">
        <f t="shared" si="126"/>
        <v>8.8804053780288994E-2</v>
      </c>
      <c r="Y240" s="11">
        <f t="shared" si="150"/>
        <v>-0.28759161702075031</v>
      </c>
      <c r="Z240" s="11">
        <f t="shared" si="117"/>
        <v>0.22105803283546971</v>
      </c>
      <c r="AA240" s="11"/>
      <c r="AB240" s="11">
        <f t="shared" si="127"/>
        <v>3.1470236233196794E-2</v>
      </c>
      <c r="AC240" s="7">
        <f t="shared" si="128"/>
        <v>0.94669271109217701</v>
      </c>
      <c r="AD240" s="11">
        <f t="shared" si="129"/>
        <v>3.888925127263658E-2</v>
      </c>
      <c r="AE240" s="11">
        <f t="shared" si="130"/>
        <v>3.5903734640608136E-2</v>
      </c>
      <c r="AF240" s="11">
        <f t="shared" si="131"/>
        <v>3.1470236233196794E-2</v>
      </c>
      <c r="AG240" s="11">
        <f t="shared" si="132"/>
        <v>2.6856263459492446E-2</v>
      </c>
      <c r="AH240" s="11"/>
      <c r="AI240" s="11">
        <f t="shared" si="133"/>
        <v>0.30801884332783325</v>
      </c>
      <c r="AJ240" s="11">
        <f t="shared" si="134"/>
        <v>0.29043435063575945</v>
      </c>
      <c r="AK240" s="11">
        <f t="shared" si="135"/>
        <v>0.22105803283546974</v>
      </c>
      <c r="AL240" s="11">
        <f t="shared" si="136"/>
        <v>0.28024249797313655</v>
      </c>
      <c r="AM240" s="11"/>
      <c r="AN240" s="11">
        <f t="shared" si="137"/>
        <v>4.1338909726133299E-2</v>
      </c>
      <c r="AO240" s="11">
        <f t="shared" si="138"/>
        <v>3.7608008155361389E-2</v>
      </c>
      <c r="AP240" s="11">
        <f t="shared" si="139"/>
        <v>3.240682635072905E-2</v>
      </c>
      <c r="AQ240" s="11">
        <f t="shared" si="140"/>
        <v>2.7312094577216412E-2</v>
      </c>
      <c r="AR240" s="10"/>
      <c r="AS240" s="11">
        <f t="shared" si="141"/>
        <v>0.52777777185284624</v>
      </c>
      <c r="AT240" s="11">
        <f t="shared" si="142"/>
        <v>0.47904255169849208</v>
      </c>
      <c r="AU240" s="11">
        <f t="shared" si="143"/>
        <v>0.37730902035461622</v>
      </c>
      <c r="AV240" s="11">
        <f t="shared" si="144"/>
        <v>0.42586424423411495</v>
      </c>
      <c r="AW240" s="143"/>
      <c r="AX240" s="8">
        <f t="shared" si="145"/>
        <v>0.37730902035461622</v>
      </c>
      <c r="AY240" s="24">
        <f t="shared" si="118"/>
        <v>1.0601389800436192</v>
      </c>
      <c r="AZ240" s="8">
        <f t="shared" si="146"/>
        <v>1.3698888314684165E-2</v>
      </c>
      <c r="BA240" s="16">
        <f t="shared" si="147"/>
        <v>0.52394742704388497</v>
      </c>
      <c r="BB240" s="8">
        <f t="shared" si="148"/>
        <v>2.2328942507315963</v>
      </c>
      <c r="BC240" s="8">
        <f t="shared" si="116"/>
        <v>0.27</v>
      </c>
      <c r="BD240" s="18">
        <f t="shared" si="149"/>
        <v>2.953482437993046</v>
      </c>
      <c r="BE240" s="17">
        <v>2.7431999999999999</v>
      </c>
    </row>
    <row r="241" spans="1:57" s="3" customFormat="1">
      <c r="A241" s="3" t="s">
        <v>360</v>
      </c>
      <c r="B241" s="19">
        <v>57.756638840000001</v>
      </c>
      <c r="C241" s="19">
        <f t="shared" si="151"/>
        <v>32.243361159999999</v>
      </c>
      <c r="D241" s="128" t="s">
        <v>306</v>
      </c>
      <c r="E241" s="8">
        <v>45.939342000000003</v>
      </c>
      <c r="F241" s="8">
        <v>-89.981071</v>
      </c>
      <c r="G241" s="49">
        <v>43311</v>
      </c>
      <c r="H241" s="145"/>
      <c r="I241" s="8">
        <v>6.2255461601466357E-3</v>
      </c>
      <c r="J241" s="8">
        <v>5.7926110042067092E-3</v>
      </c>
      <c r="K241" s="8">
        <v>6.1321272366288955E-3</v>
      </c>
      <c r="L241" s="8">
        <v>3.6258299789848096E-3</v>
      </c>
      <c r="M241" s="6"/>
      <c r="N241"/>
      <c r="O241" s="11">
        <f t="shared" si="119"/>
        <v>1.1733397286968313E-2</v>
      </c>
      <c r="P241" s="11">
        <f t="shared" si="120"/>
        <v>1.0932601690669503E-2</v>
      </c>
      <c r="Q241" s="11">
        <f t="shared" si="121"/>
        <v>1.1560789315129421E-2</v>
      </c>
      <c r="R241" s="11">
        <f t="shared" si="122"/>
        <v>6.8910655091109028E-3</v>
      </c>
      <c r="S241" s="56"/>
      <c r="T241" s="170">
        <f t="shared" si="123"/>
        <v>0.1132018445377167</v>
      </c>
      <c r="U241" s="170">
        <f t="shared" si="124"/>
        <v>0.10635418973597732</v>
      </c>
      <c r="V241" s="170">
        <f t="shared" si="125"/>
        <v>0.11173430204854679</v>
      </c>
      <c r="W241" s="170">
        <f t="shared" si="126"/>
        <v>7.0126761687338612E-2</v>
      </c>
      <c r="Y241" s="11">
        <f t="shared" si="150"/>
        <v>-0.16679226632547592</v>
      </c>
      <c r="Z241" s="11">
        <f t="shared" si="117"/>
        <v>0.17676308951104508</v>
      </c>
      <c r="AA241" s="11"/>
      <c r="AB241" s="11">
        <f t="shared" si="127"/>
        <v>2.1298311534091417E-2</v>
      </c>
      <c r="AC241" s="7">
        <f t="shared" si="128"/>
        <v>1.0372569084398848</v>
      </c>
      <c r="AD241" s="11">
        <f t="shared" si="129"/>
        <v>2.6857716455029809E-2</v>
      </c>
      <c r="AE241" s="11">
        <f t="shared" si="130"/>
        <v>2.4607106902725207E-2</v>
      </c>
      <c r="AF241" s="11">
        <f t="shared" si="131"/>
        <v>2.1298311534091417E-2</v>
      </c>
      <c r="AG241" s="11">
        <f t="shared" si="132"/>
        <v>1.7902096252695218E-2</v>
      </c>
      <c r="AH241" s="11"/>
      <c r="AI241" s="11">
        <f t="shared" si="133"/>
        <v>0.22958747815865882</v>
      </c>
      <c r="AJ241" s="11">
        <f t="shared" si="134"/>
        <v>0.22108254438036981</v>
      </c>
      <c r="AK241" s="11">
        <f t="shared" si="135"/>
        <v>0.17676308951104508</v>
      </c>
      <c r="AL241" s="11">
        <f t="shared" si="136"/>
        <v>0.24342412171760691</v>
      </c>
      <c r="AM241" s="11"/>
      <c r="AN241" s="11">
        <f t="shared" si="137"/>
        <v>2.9307374908526525E-2</v>
      </c>
      <c r="AO241" s="11">
        <f t="shared" si="138"/>
        <v>2.631138041747846E-2</v>
      </c>
      <c r="AP241" s="11">
        <f t="shared" si="139"/>
        <v>2.2234901651623677E-2</v>
      </c>
      <c r="AQ241" s="11">
        <f t="shared" si="140"/>
        <v>1.8357927370419184E-2</v>
      </c>
      <c r="AR241" s="10"/>
      <c r="AS241" s="11">
        <f t="shared" si="141"/>
        <v>0.38336608695224966</v>
      </c>
      <c r="AT241" s="11">
        <f t="shared" si="142"/>
        <v>0.35178637726395168</v>
      </c>
      <c r="AU241" s="11">
        <f t="shared" si="143"/>
        <v>0.28383719414248371</v>
      </c>
      <c r="AV241" s="11">
        <f t="shared" si="144"/>
        <v>0.3466093150271069</v>
      </c>
      <c r="AW241" s="143"/>
      <c r="AX241" s="8">
        <f t="shared" si="145"/>
        <v>0.28383719414248371</v>
      </c>
      <c r="AY241" s="24">
        <f t="shared" si="118"/>
        <v>1.4092585758834819</v>
      </c>
      <c r="AZ241" s="8">
        <f t="shared" si="146"/>
        <v>1.1703707128072754E-2</v>
      </c>
      <c r="BA241" s="16">
        <f t="shared" si="147"/>
        <v>0.52394742704388497</v>
      </c>
      <c r="BB241" s="8">
        <f t="shared" si="148"/>
        <v>2.2028633527439383</v>
      </c>
      <c r="BC241" s="8">
        <f t="shared" si="116"/>
        <v>0.27</v>
      </c>
      <c r="BD241" s="18">
        <f t="shared" si="149"/>
        <v>3.9014319589700972</v>
      </c>
      <c r="BE241" s="17">
        <v>2.7431999999999999</v>
      </c>
    </row>
    <row r="242" spans="1:57" s="3" customFormat="1">
      <c r="A242" s="3" t="s">
        <v>360</v>
      </c>
      <c r="B242" s="19">
        <v>57.756638840000001</v>
      </c>
      <c r="C242" s="19">
        <f t="shared" si="151"/>
        <v>32.243361159999999</v>
      </c>
      <c r="D242" s="128" t="s">
        <v>307</v>
      </c>
      <c r="E242" s="8">
        <v>45.967238999999999</v>
      </c>
      <c r="F242" s="8">
        <v>-90.109581000000006</v>
      </c>
      <c r="G242" s="49">
        <v>43311</v>
      </c>
      <c r="H242" s="145"/>
      <c r="I242" s="8">
        <v>7.1363721972251904E-3</v>
      </c>
      <c r="J242" s="8">
        <v>6.8965418505504764E-3</v>
      </c>
      <c r="K242" s="8">
        <v>8.1319239055845059E-3</v>
      </c>
      <c r="L242" s="8">
        <v>4.1990266438133132E-3</v>
      </c>
      <c r="M242" s="6"/>
      <c r="N242"/>
      <c r="O242" s="11">
        <f t="shared" si="119"/>
        <v>1.3410910150859717E-2</v>
      </c>
      <c r="P242" s="11">
        <f t="shared" si="120"/>
        <v>1.2970150452621025E-2</v>
      </c>
      <c r="Q242" s="11">
        <f t="shared" si="121"/>
        <v>1.5233334924698879E-2</v>
      </c>
      <c r="R242" s="11">
        <f t="shared" si="122"/>
        <v>7.9657013785774822E-3</v>
      </c>
      <c r="S242" s="56"/>
      <c r="T242" s="170">
        <f t="shared" si="123"/>
        <v>0.12723322351924521</v>
      </c>
      <c r="U242" s="170">
        <f t="shared" si="124"/>
        <v>0.12358613312778038</v>
      </c>
      <c r="V242" s="170">
        <f t="shared" si="125"/>
        <v>0.14203067845642336</v>
      </c>
      <c r="W242" s="170">
        <f t="shared" si="126"/>
        <v>8.0052064289873937E-2</v>
      </c>
      <c r="Y242" s="11">
        <f t="shared" si="150"/>
        <v>-0.17743555444582293</v>
      </c>
      <c r="Z242" s="11">
        <f t="shared" si="117"/>
        <v>0.18027332075088714</v>
      </c>
      <c r="AA242" s="11"/>
      <c r="AB242" s="11">
        <f t="shared" si="127"/>
        <v>2.8906367446237077E-2</v>
      </c>
      <c r="AC242" s="7">
        <f t="shared" si="128"/>
        <v>0.91330678610527882</v>
      </c>
      <c r="AD242" s="11">
        <f t="shared" si="129"/>
        <v>3.5455296607707104E-2</v>
      </c>
      <c r="AE242" s="11">
        <f t="shared" si="130"/>
        <v>3.2825740912265214E-2</v>
      </c>
      <c r="AF242" s="11">
        <f t="shared" si="131"/>
        <v>2.8906367446237077E-2</v>
      </c>
      <c r="AG242" s="11">
        <f t="shared" si="132"/>
        <v>2.4806604022144945E-2</v>
      </c>
      <c r="AH242" s="11"/>
      <c r="AI242" s="11">
        <f t="shared" si="133"/>
        <v>0.26001216133937488</v>
      </c>
      <c r="AJ242" s="11">
        <f t="shared" si="134"/>
        <v>0.24487038069106956</v>
      </c>
      <c r="AK242" s="11">
        <f t="shared" si="135"/>
        <v>0.18027332075088714</v>
      </c>
      <c r="AL242" s="11">
        <f t="shared" si="136"/>
        <v>0.2903126267147752</v>
      </c>
      <c r="AM242" s="11"/>
      <c r="AN242" s="11">
        <f t="shared" si="137"/>
        <v>3.7904955061203824E-2</v>
      </c>
      <c r="AO242" s="11">
        <f t="shared" si="138"/>
        <v>3.4530014427018467E-2</v>
      </c>
      <c r="AP242" s="11">
        <f t="shared" si="139"/>
        <v>2.9842957563769337E-2</v>
      </c>
      <c r="AQ242" s="11">
        <f t="shared" si="140"/>
        <v>2.5262435139868911E-2</v>
      </c>
      <c r="AR242" s="10"/>
      <c r="AS242" s="11">
        <f t="shared" si="141"/>
        <v>0.45566222706171833</v>
      </c>
      <c r="AT242" s="11">
        <f t="shared" si="142"/>
        <v>0.41326058183351289</v>
      </c>
      <c r="AU242" s="11">
        <f t="shared" si="143"/>
        <v>0.31803086284844534</v>
      </c>
      <c r="AV242" s="11">
        <f t="shared" si="144"/>
        <v>0.42887645716803419</v>
      </c>
      <c r="AW242" s="143"/>
      <c r="AX242" s="8">
        <f t="shared" si="145"/>
        <v>0.31803086284844534</v>
      </c>
      <c r="AY242" s="24">
        <f t="shared" si="118"/>
        <v>1.2577395678438172</v>
      </c>
      <c r="AZ242" s="8">
        <f t="shared" si="146"/>
        <v>1.552049592354118E-2</v>
      </c>
      <c r="BA242" s="16">
        <f t="shared" si="147"/>
        <v>0.52394742704388497</v>
      </c>
      <c r="BB242" s="8">
        <f t="shared" si="148"/>
        <v>2.2295332365159548</v>
      </c>
      <c r="BC242" s="8">
        <f t="shared" si="116"/>
        <v>0.27</v>
      </c>
      <c r="BD242" s="18">
        <f t="shared" si="149"/>
        <v>3.5066667250672179</v>
      </c>
      <c r="BE242" s="17">
        <v>2.7431999999999999</v>
      </c>
    </row>
    <row r="243" spans="1:57" s="3" customFormat="1">
      <c r="A243" s="3" t="s">
        <v>360</v>
      </c>
      <c r="B243" s="19">
        <v>57.756638840000001</v>
      </c>
      <c r="C243" s="19">
        <f t="shared" si="151"/>
        <v>32.243361159999999</v>
      </c>
      <c r="D243" s="128" t="s">
        <v>308</v>
      </c>
      <c r="E243" s="8">
        <v>46.026671999999998</v>
      </c>
      <c r="F243" s="8">
        <v>-89.914055000000005</v>
      </c>
      <c r="G243" s="49">
        <v>43311</v>
      </c>
      <c r="H243" s="145"/>
      <c r="I243" s="8">
        <v>6.0490145981510809E-3</v>
      </c>
      <c r="J243" s="8">
        <v>5.584213671979749E-3</v>
      </c>
      <c r="K243" s="8">
        <v>5.7328103801161014E-3</v>
      </c>
      <c r="L243" s="8">
        <v>3.6725027009396668E-3</v>
      </c>
      <c r="M243" s="6"/>
      <c r="N243"/>
      <c r="O243" s="11">
        <f t="shared" si="119"/>
        <v>1.1407137119086709E-2</v>
      </c>
      <c r="P243" s="11">
        <f t="shared" si="120"/>
        <v>1.0546337629337207E-2</v>
      </c>
      <c r="Q243" s="11">
        <f t="shared" si="121"/>
        <v>1.0821814202254743E-2</v>
      </c>
      <c r="R243" s="11">
        <f t="shared" si="122"/>
        <v>6.9787169125612681E-3</v>
      </c>
      <c r="S243" s="56"/>
      <c r="T243" s="170">
        <f t="shared" si="123"/>
        <v>0.11042405676127875</v>
      </c>
      <c r="U243" s="170">
        <f t="shared" si="124"/>
        <v>0.103014859884904</v>
      </c>
      <c r="V243" s="170">
        <f t="shared" si="125"/>
        <v>0.10539887097190681</v>
      </c>
      <c r="W243" s="170">
        <f t="shared" si="126"/>
        <v>7.0944909400368295E-2</v>
      </c>
      <c r="Y243" s="11">
        <f t="shared" si="150"/>
        <v>-0.18884473474866109</v>
      </c>
      <c r="Z243" s="11">
        <f t="shared" si="117"/>
        <v>0.18411918603468397</v>
      </c>
      <c r="AA243" s="11"/>
      <c r="AB243" s="11">
        <f t="shared" si="127"/>
        <v>2.0755707938703211E-2</v>
      </c>
      <c r="AC243" s="7">
        <f t="shared" si="128"/>
        <v>1.0705942259989158</v>
      </c>
      <c r="AD243" s="11">
        <f t="shared" si="129"/>
        <v>2.6369306917192043E-2</v>
      </c>
      <c r="AE243" s="11">
        <f t="shared" si="130"/>
        <v>2.4091763810896911E-2</v>
      </c>
      <c r="AF243" s="11">
        <f t="shared" si="131"/>
        <v>2.0755707938703211E-2</v>
      </c>
      <c r="AG243" s="11">
        <f t="shared" si="132"/>
        <v>1.7348885839159112E-2</v>
      </c>
      <c r="AH243" s="11"/>
      <c r="AI243" s="11">
        <f t="shared" si="133"/>
        <v>0.23216551768440585</v>
      </c>
      <c r="AJ243" s="11">
        <f t="shared" si="134"/>
        <v>0.22461480004743803</v>
      </c>
      <c r="AK243" s="11">
        <f t="shared" si="135"/>
        <v>0.18411918603468397</v>
      </c>
      <c r="AL243" s="11">
        <f t="shared" si="136"/>
        <v>0.23316067446259839</v>
      </c>
      <c r="AM243" s="11"/>
      <c r="AN243" s="11">
        <f t="shared" si="137"/>
        <v>2.8818965370688759E-2</v>
      </c>
      <c r="AO243" s="11">
        <f t="shared" si="138"/>
        <v>2.5796037325650164E-2</v>
      </c>
      <c r="AP243" s="11">
        <f t="shared" si="139"/>
        <v>2.169229805623547E-2</v>
      </c>
      <c r="AQ243" s="11">
        <f t="shared" si="140"/>
        <v>1.7804716956883078E-2</v>
      </c>
      <c r="AR243" s="10"/>
      <c r="AS243" s="11">
        <f t="shared" si="141"/>
        <v>0.38451332766201701</v>
      </c>
      <c r="AT243" s="11">
        <f t="shared" si="142"/>
        <v>0.35383336146337058</v>
      </c>
      <c r="AU243" s="11">
        <f t="shared" si="143"/>
        <v>0.29045621966276558</v>
      </c>
      <c r="AV243" s="11">
        <f t="shared" si="144"/>
        <v>0.3325484504573033</v>
      </c>
      <c r="AW243" s="143"/>
      <c r="AX243" s="8">
        <f t="shared" si="145"/>
        <v>0.29045621966276558</v>
      </c>
      <c r="AY243" s="24">
        <f t="shared" si="118"/>
        <v>1.377143861695991</v>
      </c>
      <c r="AZ243" s="8">
        <f t="shared" si="146"/>
        <v>1.0941575593682477E-2</v>
      </c>
      <c r="BA243" s="16">
        <f t="shared" si="147"/>
        <v>0.52394742704388497</v>
      </c>
      <c r="BB243" s="8">
        <f t="shared" si="148"/>
        <v>2.200475399327805</v>
      </c>
      <c r="BC243" s="8">
        <f t="shared" si="116"/>
        <v>0.27</v>
      </c>
      <c r="BD243" s="18">
        <f t="shared" si="149"/>
        <v>3.8089485105193392</v>
      </c>
      <c r="BE243" s="17">
        <v>2.7431999999999999</v>
      </c>
    </row>
    <row r="244" spans="1:57" s="3" customFormat="1">
      <c r="A244" s="3" t="s">
        <v>360</v>
      </c>
      <c r="B244" s="19">
        <v>57.756638840000001</v>
      </c>
      <c r="C244" s="19">
        <f t="shared" si="151"/>
        <v>32.243361159999999</v>
      </c>
      <c r="D244" s="128" t="s">
        <v>309</v>
      </c>
      <c r="E244" s="8">
        <v>45.751292999999997</v>
      </c>
      <c r="F244" s="8">
        <v>-90.737091000000007</v>
      </c>
      <c r="G244" s="49">
        <v>43311</v>
      </c>
      <c r="H244" s="145"/>
      <c r="I244" s="8">
        <v>7.0109725427142206E-3</v>
      </c>
      <c r="J244" s="8">
        <v>6.453966339037753E-3</v>
      </c>
      <c r="K244" s="8">
        <v>6.1320223159535021E-3</v>
      </c>
      <c r="L244" s="8">
        <v>3.698062006555048E-3</v>
      </c>
      <c r="M244" s="6"/>
      <c r="N244"/>
      <c r="O244" s="11">
        <f t="shared" si="119"/>
        <v>1.3180535217030625E-2</v>
      </c>
      <c r="P244" s="11">
        <f t="shared" si="120"/>
        <v>1.2155009050558926E-2</v>
      </c>
      <c r="Q244" s="11">
        <f t="shared" si="121"/>
        <v>1.1560595397530347E-2</v>
      </c>
      <c r="R244" s="11">
        <f t="shared" si="122"/>
        <v>7.0267061062583031E-3</v>
      </c>
      <c r="S244" s="56"/>
      <c r="T244" s="170">
        <f t="shared" si="123"/>
        <v>0.12533040638495424</v>
      </c>
      <c r="U244" s="170">
        <f t="shared" si="124"/>
        <v>0.11676738767997896</v>
      </c>
      <c r="V244" s="170">
        <f t="shared" si="125"/>
        <v>0.11173265074959693</v>
      </c>
      <c r="W244" s="170">
        <f t="shared" si="126"/>
        <v>7.1392185362130711E-2</v>
      </c>
      <c r="Y244" s="11">
        <f t="shared" si="150"/>
        <v>-9.9665274515992552E-2</v>
      </c>
      <c r="Z244" s="11">
        <f t="shared" si="117"/>
        <v>0.15631283399503471</v>
      </c>
      <c r="AA244" s="11"/>
      <c r="AB244" s="11">
        <f t="shared" si="127"/>
        <v>1.8725561489397372E-2</v>
      </c>
      <c r="AC244" s="7">
        <f t="shared" si="128"/>
        <v>1.1398466995817731</v>
      </c>
      <c r="AD244" s="11">
        <f t="shared" si="129"/>
        <v>2.4161330523388546E-2</v>
      </c>
      <c r="AE244" s="11">
        <f t="shared" si="130"/>
        <v>2.1945884449565252E-2</v>
      </c>
      <c r="AF244" s="11">
        <f t="shared" si="131"/>
        <v>1.8725561489397372E-2</v>
      </c>
      <c r="AG244" s="11">
        <f t="shared" si="132"/>
        <v>1.5471486707869206E-2</v>
      </c>
      <c r="AH244" s="11"/>
      <c r="AI244" s="11">
        <f t="shared" si="133"/>
        <v>0.18571569011445357</v>
      </c>
      <c r="AJ244" s="11">
        <f t="shared" si="134"/>
        <v>0.17889062362048339</v>
      </c>
      <c r="AK244" s="11">
        <f t="shared" si="135"/>
        <v>0.15631283399503471</v>
      </c>
      <c r="AL244" s="11">
        <f t="shared" si="136"/>
        <v>0.20716877798381825</v>
      </c>
      <c r="AM244" s="11"/>
      <c r="AN244" s="11">
        <f t="shared" si="137"/>
        <v>2.6610988976885262E-2</v>
      </c>
      <c r="AO244" s="11">
        <f t="shared" si="138"/>
        <v>2.3650157964318505E-2</v>
      </c>
      <c r="AP244" s="11">
        <f t="shared" si="139"/>
        <v>1.9662151606929631E-2</v>
      </c>
      <c r="AQ244" s="11">
        <f t="shared" si="140"/>
        <v>1.592731782559317E-2</v>
      </c>
      <c r="AR244" s="10"/>
      <c r="AS244" s="11">
        <f t="shared" si="141"/>
        <v>0.31851482077496163</v>
      </c>
      <c r="AT244" s="11">
        <f t="shared" si="142"/>
        <v>0.29115051814869547</v>
      </c>
      <c r="AU244" s="11">
        <f t="shared" si="143"/>
        <v>0.2493095771576655</v>
      </c>
      <c r="AV244" s="11">
        <f t="shared" si="144"/>
        <v>0.2949458753895019</v>
      </c>
      <c r="AW244" s="143"/>
      <c r="AX244" s="8">
        <f t="shared" si="145"/>
        <v>0.2493095771576655</v>
      </c>
      <c r="AY244" s="24">
        <f t="shared" si="118"/>
        <v>1.6044309430882258</v>
      </c>
      <c r="AZ244" s="8">
        <f t="shared" si="146"/>
        <v>1.1703506877685068E-2</v>
      </c>
      <c r="BA244" s="16">
        <f t="shared" si="147"/>
        <v>0.52394742704388486</v>
      </c>
      <c r="BB244" s="8">
        <f t="shared" si="148"/>
        <v>2.1932677432846583</v>
      </c>
      <c r="BC244" s="8">
        <f t="shared" si="116"/>
        <v>0.27</v>
      </c>
      <c r="BD244" s="18">
        <f t="shared" si="149"/>
        <v>4.4347479927091307</v>
      </c>
      <c r="BE244" s="17">
        <v>3.048</v>
      </c>
    </row>
    <row r="245" spans="1:57" s="3" customFormat="1">
      <c r="A245" s="3" t="s">
        <v>360</v>
      </c>
      <c r="B245" s="19">
        <v>57.756638840000001</v>
      </c>
      <c r="C245" s="19">
        <f t="shared" si="151"/>
        <v>32.243361159999999</v>
      </c>
      <c r="D245" s="128" t="s">
        <v>310</v>
      </c>
      <c r="E245" s="8">
        <v>45.783653000000001</v>
      </c>
      <c r="F245" s="8">
        <v>-89.772835000000001</v>
      </c>
      <c r="G245" s="49">
        <v>43311</v>
      </c>
      <c r="H245" s="145"/>
      <c r="I245" s="8">
        <v>6.2036921502030377E-3</v>
      </c>
      <c r="J245" s="8">
        <v>5.5498792238018449E-3</v>
      </c>
      <c r="K245" s="8">
        <v>6.0846390894870941E-3</v>
      </c>
      <c r="L245" s="8">
        <v>3.8384511248637015E-3</v>
      </c>
      <c r="M245" s="6"/>
      <c r="N245"/>
      <c r="O245" s="11">
        <f t="shared" si="119"/>
        <v>1.1693027400573194E-2</v>
      </c>
      <c r="P245" s="11">
        <f t="shared" si="120"/>
        <v>1.0482649194130576E-2</v>
      </c>
      <c r="Q245" s="11">
        <f t="shared" si="121"/>
        <v>1.1473006939312252E-2</v>
      </c>
      <c r="R245" s="11">
        <f t="shared" si="122"/>
        <v>7.2901542187297488E-3</v>
      </c>
      <c r="S245" s="56"/>
      <c r="T245" s="170">
        <f t="shared" si="123"/>
        <v>0.11285902264328074</v>
      </c>
      <c r="U245" s="170">
        <f t="shared" si="124"/>
        <v>0.10246193496644718</v>
      </c>
      <c r="V245" s="170">
        <f t="shared" si="125"/>
        <v>0.11098619970581014</v>
      </c>
      <c r="W245" s="170">
        <f t="shared" si="126"/>
        <v>7.3839361047413121E-2</v>
      </c>
      <c r="Y245" s="11">
        <f t="shared" si="150"/>
        <v>-0.22023852886757422</v>
      </c>
      <c r="Z245" s="11">
        <f t="shared" si="117"/>
        <v>0.19514920692182647</v>
      </c>
      <c r="AA245" s="11"/>
      <c r="AB245" s="11">
        <f t="shared" si="127"/>
        <v>2.3426213749729429E-2</v>
      </c>
      <c r="AC245" s="7">
        <f t="shared" si="128"/>
        <v>1.0409295713962909</v>
      </c>
      <c r="AD245" s="11">
        <f t="shared" si="129"/>
        <v>2.9565324406933696E-2</v>
      </c>
      <c r="AE245" s="11">
        <f t="shared" si="130"/>
        <v>2.7079431436840044E-2</v>
      </c>
      <c r="AF245" s="11">
        <f t="shared" si="131"/>
        <v>2.3426213749729429E-2</v>
      </c>
      <c r="AG245" s="11">
        <f t="shared" si="132"/>
        <v>1.9678577241984709E-2</v>
      </c>
      <c r="AH245" s="11"/>
      <c r="AI245" s="11">
        <f t="shared" si="133"/>
        <v>0.2516573555189458</v>
      </c>
      <c r="AJ245" s="11">
        <f t="shared" si="134"/>
        <v>0.25213725326590464</v>
      </c>
      <c r="AK245" s="11">
        <f t="shared" si="135"/>
        <v>0.19514920692182647</v>
      </c>
      <c r="AL245" s="11">
        <f t="shared" si="136"/>
        <v>0.25254412073509397</v>
      </c>
      <c r="AM245" s="11"/>
      <c r="AN245" s="11">
        <f t="shared" si="137"/>
        <v>3.2014982860430412E-2</v>
      </c>
      <c r="AO245" s="11">
        <f t="shared" si="138"/>
        <v>2.8783704951593297E-2</v>
      </c>
      <c r="AP245" s="11">
        <f t="shared" si="139"/>
        <v>2.4362803867261688E-2</v>
      </c>
      <c r="AQ245" s="11">
        <f t="shared" si="140"/>
        <v>2.0134408359708676E-2</v>
      </c>
      <c r="AR245" s="10"/>
      <c r="AS245" s="11">
        <f t="shared" si="141"/>
        <v>0.42126045206000506</v>
      </c>
      <c r="AT245" s="11">
        <f t="shared" si="142"/>
        <v>0.3981370015675606</v>
      </c>
      <c r="AU245" s="11">
        <f t="shared" si="143"/>
        <v>0.31416131208157638</v>
      </c>
      <c r="AV245" s="11">
        <f t="shared" si="144"/>
        <v>0.3643776246822501</v>
      </c>
      <c r="AW245" s="143"/>
      <c r="AX245" s="8">
        <f t="shared" si="145"/>
        <v>0.31416131208157638</v>
      </c>
      <c r="AY245" s="24">
        <f t="shared" si="118"/>
        <v>1.2732312497349589</v>
      </c>
      <c r="AZ245" s="8">
        <f t="shared" si="146"/>
        <v>1.1613071799620565E-2</v>
      </c>
      <c r="BA245" s="16">
        <f t="shared" si="147"/>
        <v>0.52394742704388497</v>
      </c>
      <c r="BB245" s="8">
        <f t="shared" si="148"/>
        <v>2.209208112999745</v>
      </c>
      <c r="BC245" s="8">
        <f t="shared" si="116"/>
        <v>0.27</v>
      </c>
      <c r="BD245" s="18">
        <f t="shared" si="149"/>
        <v>3.5282828081689415</v>
      </c>
      <c r="BE245" s="17">
        <v>3.048</v>
      </c>
    </row>
    <row r="246" spans="1:57" s="3" customFormat="1">
      <c r="A246" s="3" t="s">
        <v>360</v>
      </c>
      <c r="B246" s="19">
        <v>57.756638840000001</v>
      </c>
      <c r="C246" s="19">
        <f t="shared" si="151"/>
        <v>32.243361159999999</v>
      </c>
      <c r="D246" s="128" t="s">
        <v>311</v>
      </c>
      <c r="E246" s="8">
        <v>45.787571</v>
      </c>
      <c r="F246" s="8">
        <v>-89.767234999999999</v>
      </c>
      <c r="G246" s="49">
        <v>43311</v>
      </c>
      <c r="H246" s="145"/>
      <c r="I246" s="8">
        <v>6.1306484078998092E-3</v>
      </c>
      <c r="J246" s="8">
        <v>5.7321425512835231E-3</v>
      </c>
      <c r="K246" s="8">
        <v>6.4274247292930332E-3</v>
      </c>
      <c r="L246" s="8">
        <v>3.8326967301552796E-3</v>
      </c>
      <c r="M246" s="6"/>
      <c r="N246"/>
      <c r="O246" s="11">
        <f t="shared" si="119"/>
        <v>1.1558056086637831E-2</v>
      </c>
      <c r="P246" s="11">
        <f t="shared" si="120"/>
        <v>1.0820576732959235E-2</v>
      </c>
      <c r="Q246" s="11">
        <f t="shared" si="121"/>
        <v>1.2106050935248139E-2</v>
      </c>
      <c r="R246" s="11">
        <f t="shared" si="122"/>
        <v>7.2793604660772206E-3</v>
      </c>
      <c r="S246" s="56"/>
      <c r="T246" s="170">
        <f t="shared" si="123"/>
        <v>0.11171102679530814</v>
      </c>
      <c r="U246" s="170">
        <f t="shared" si="124"/>
        <v>0.10538818917153453</v>
      </c>
      <c r="V246" s="170">
        <f t="shared" si="125"/>
        <v>0.11635472747932546</v>
      </c>
      <c r="W246" s="170">
        <f t="shared" si="126"/>
        <v>7.3739370139691784E-2</v>
      </c>
      <c r="Y246" s="11">
        <f t="shared" si="150"/>
        <v>-0.21354530609541414</v>
      </c>
      <c r="Z246" s="11">
        <f t="shared" si="117"/>
        <v>0.19274220305288653</v>
      </c>
      <c r="AA246" s="11"/>
      <c r="AB246" s="11">
        <f t="shared" si="127"/>
        <v>2.444290005504569E-2</v>
      </c>
      <c r="AC246" s="7">
        <f t="shared" si="128"/>
        <v>0.98365962091440573</v>
      </c>
      <c r="AD246" s="11">
        <f t="shared" si="129"/>
        <v>3.0455940896392811E-2</v>
      </c>
      <c r="AE246" s="11">
        <f t="shared" si="130"/>
        <v>2.8030282488871371E-2</v>
      </c>
      <c r="AF246" s="11">
        <f t="shared" si="131"/>
        <v>2.444290005504569E-2</v>
      </c>
      <c r="AG246" s="11">
        <f t="shared" si="132"/>
        <v>2.0730494299740471E-2</v>
      </c>
      <c r="AH246" s="11"/>
      <c r="AI246" s="11">
        <f t="shared" si="133"/>
        <v>0.26165439435765697</v>
      </c>
      <c r="AJ246" s="11">
        <f t="shared" si="134"/>
        <v>0.2524085972033</v>
      </c>
      <c r="AK246" s="11">
        <f t="shared" si="135"/>
        <v>0.19274220305288653</v>
      </c>
      <c r="AL246" s="11">
        <f t="shared" si="136"/>
        <v>0.26612729520784173</v>
      </c>
      <c r="AM246" s="11"/>
      <c r="AN246" s="11">
        <f t="shared" si="137"/>
        <v>3.2905599349889528E-2</v>
      </c>
      <c r="AO246" s="11">
        <f t="shared" si="138"/>
        <v>2.9734556003624624E-2</v>
      </c>
      <c r="AP246" s="11">
        <f t="shared" si="139"/>
        <v>2.537949017257795E-2</v>
      </c>
      <c r="AQ246" s="11">
        <f t="shared" si="140"/>
        <v>2.1186325417464437E-2</v>
      </c>
      <c r="AR246" s="10"/>
      <c r="AS246" s="11">
        <f t="shared" si="141"/>
        <v>0.43701572004738287</v>
      </c>
      <c r="AT246" s="11">
        <f t="shared" si="142"/>
        <v>0.40236477839340778</v>
      </c>
      <c r="AU246" s="11">
        <f t="shared" si="143"/>
        <v>0.31535259030824547</v>
      </c>
      <c r="AV246" s="11">
        <f t="shared" si="144"/>
        <v>0.38429120062958416</v>
      </c>
      <c r="AW246" s="143"/>
      <c r="AX246" s="8">
        <f t="shared" si="145"/>
        <v>0.31535259030824547</v>
      </c>
      <c r="AY246" s="24">
        <f t="shared" si="118"/>
        <v>1.2684214821543556</v>
      </c>
      <c r="AZ246" s="8">
        <f t="shared" si="146"/>
        <v>1.2267308507566511E-2</v>
      </c>
      <c r="BA246" s="16">
        <f t="shared" si="147"/>
        <v>0.52394742704388497</v>
      </c>
      <c r="BB246" s="8">
        <f t="shared" si="148"/>
        <v>2.2130549971918141</v>
      </c>
      <c r="BC246" s="8">
        <f t="shared" si="116"/>
        <v>0.27</v>
      </c>
      <c r="BD246" s="18">
        <f t="shared" si="149"/>
        <v>3.5188096734961753</v>
      </c>
      <c r="BE246" s="17">
        <v>3.048</v>
      </c>
    </row>
    <row r="247" spans="1:57" s="3" customFormat="1">
      <c r="A247" s="3" t="s">
        <v>360</v>
      </c>
      <c r="B247" s="19">
        <v>57.756638840000001</v>
      </c>
      <c r="C247" s="19">
        <f t="shared" si="151"/>
        <v>32.243361159999999</v>
      </c>
      <c r="D247" s="128" t="s">
        <v>312</v>
      </c>
      <c r="E247" s="8">
        <v>45.81147</v>
      </c>
      <c r="F247" s="8">
        <v>-89.298491999999996</v>
      </c>
      <c r="G247" s="49">
        <v>43311</v>
      </c>
      <c r="H247" s="145"/>
      <c r="I247" s="8">
        <v>4.8276999404541594E-3</v>
      </c>
      <c r="J247" s="8">
        <v>5.0933893445693915E-3</v>
      </c>
      <c r="K247" s="8">
        <v>6.5100478632929065E-3</v>
      </c>
      <c r="L247" s="8">
        <v>3.9876588823052105E-3</v>
      </c>
      <c r="M247" s="6"/>
      <c r="N247"/>
      <c r="O247" s="11">
        <f t="shared" si="119"/>
        <v>9.1397863314923722E-3</v>
      </c>
      <c r="P247" s="11">
        <f t="shared" si="120"/>
        <v>9.634550132869955E-3</v>
      </c>
      <c r="Q247" s="11">
        <f t="shared" si="121"/>
        <v>1.2258428533224662E-2</v>
      </c>
      <c r="R247" s="11">
        <f t="shared" si="122"/>
        <v>7.5698893276896937E-3</v>
      </c>
      <c r="S247" s="56"/>
      <c r="T247" s="170">
        <f t="shared" si="123"/>
        <v>9.0644949433222766E-2</v>
      </c>
      <c r="U247" s="170">
        <f t="shared" si="124"/>
        <v>9.5034657684111012E-2</v>
      </c>
      <c r="V247" s="170">
        <f t="shared" si="125"/>
        <v>0.11763791718680011</v>
      </c>
      <c r="W247" s="170">
        <f t="shared" si="126"/>
        <v>7.6422737228977911E-2</v>
      </c>
      <c r="Y247" s="11">
        <f t="shared" si="150"/>
        <v>-0.34965191599521656</v>
      </c>
      <c r="Z247" s="11">
        <f t="shared" si="117"/>
        <v>0.24765558521059355</v>
      </c>
      <c r="AA247" s="11"/>
      <c r="AB247" s="11">
        <f t="shared" si="127"/>
        <v>3.2081246654155106E-2</v>
      </c>
      <c r="AC247" s="7">
        <f t="shared" si="128"/>
        <v>0.77316714844654566</v>
      </c>
      <c r="AD247" s="11">
        <f t="shared" si="129"/>
        <v>3.8135586962083495E-2</v>
      </c>
      <c r="AE247" s="11">
        <f t="shared" si="130"/>
        <v>3.5727204029499783E-2</v>
      </c>
      <c r="AF247" s="11">
        <f t="shared" si="131"/>
        <v>3.2081246654155106E-2</v>
      </c>
      <c r="AG247" s="11">
        <f t="shared" si="132"/>
        <v>2.8184971667538979E-2</v>
      </c>
      <c r="AH247" s="11"/>
      <c r="AI247" s="11">
        <f t="shared" si="133"/>
        <v>0.40715338392172179</v>
      </c>
      <c r="AJ247" s="11">
        <f t="shared" si="134"/>
        <v>0.35644038411565659</v>
      </c>
      <c r="AK247" s="11">
        <f t="shared" si="135"/>
        <v>0.24765558521059353</v>
      </c>
      <c r="AL247" s="11">
        <f t="shared" si="136"/>
        <v>0.34612728095203288</v>
      </c>
      <c r="AM247" s="11"/>
      <c r="AN247" s="11">
        <f t="shared" si="137"/>
        <v>4.0585245415580215E-2</v>
      </c>
      <c r="AO247" s="11">
        <f t="shared" si="138"/>
        <v>3.7431477544253036E-2</v>
      </c>
      <c r="AP247" s="11">
        <f t="shared" si="139"/>
        <v>3.3017836771687362E-2</v>
      </c>
      <c r="AQ247" s="11">
        <f t="shared" si="140"/>
        <v>2.8640802785262945E-2</v>
      </c>
      <c r="AR247" s="10"/>
      <c r="AS247" s="11">
        <f t="shared" si="141"/>
        <v>0.64183196186758651</v>
      </c>
      <c r="AT247" s="11">
        <f t="shared" si="142"/>
        <v>0.55383048728256279</v>
      </c>
      <c r="AU247" s="11">
        <f t="shared" si="143"/>
        <v>0.41115433939551493</v>
      </c>
      <c r="AV247" s="11">
        <f t="shared" si="144"/>
        <v>0.50651533556944495</v>
      </c>
      <c r="AW247" s="143"/>
      <c r="AX247" s="8">
        <f t="shared" si="145"/>
        <v>0.41115433939551493</v>
      </c>
      <c r="AY247" s="24">
        <f t="shared" si="118"/>
        <v>0.97287067573720798</v>
      </c>
      <c r="AZ247" s="8">
        <f t="shared" si="146"/>
        <v>1.2425002065613037E-2</v>
      </c>
      <c r="BA247" s="16">
        <f t="shared" si="147"/>
        <v>0.52394742704388497</v>
      </c>
      <c r="BB247" s="8">
        <f t="shared" si="148"/>
        <v>2.2296093567203799</v>
      </c>
      <c r="BC247" s="8">
        <f t="shared" si="116"/>
        <v>0.27</v>
      </c>
      <c r="BD247" s="18">
        <f t="shared" si="149"/>
        <v>2.7064584765497246</v>
      </c>
      <c r="BE247" s="17">
        <v>3.048</v>
      </c>
    </row>
    <row r="248" spans="1:57" s="3" customFormat="1">
      <c r="A248" s="3" t="s">
        <v>360</v>
      </c>
      <c r="B248" s="19">
        <v>57.756638840000001</v>
      </c>
      <c r="C248" s="19">
        <f t="shared" si="151"/>
        <v>32.243361159999999</v>
      </c>
      <c r="D248" s="128" t="s">
        <v>313</v>
      </c>
      <c r="E248" s="8">
        <v>45.951096</v>
      </c>
      <c r="F248" s="8">
        <v>-89.478072999999995</v>
      </c>
      <c r="G248" s="49">
        <v>43311</v>
      </c>
      <c r="H248" s="145"/>
      <c r="I248" s="8">
        <v>4.8593701665037578E-3</v>
      </c>
      <c r="J248" s="8">
        <v>4.2390180541456877E-3</v>
      </c>
      <c r="K248" s="8">
        <v>3.9498484274688595E-3</v>
      </c>
      <c r="L248" s="8">
        <v>2.2496888214228192E-3</v>
      </c>
      <c r="M248" s="6"/>
      <c r="N248"/>
      <c r="O248" s="11">
        <f t="shared" si="119"/>
        <v>9.1988066827103469E-3</v>
      </c>
      <c r="P248" s="11">
        <f t="shared" si="120"/>
        <v>8.0405294992972817E-3</v>
      </c>
      <c r="Q248" s="11">
        <f t="shared" si="121"/>
        <v>7.4990276710708596E-3</v>
      </c>
      <c r="R248" s="11">
        <f t="shared" si="122"/>
        <v>4.2947379246018455E-3</v>
      </c>
      <c r="S248" s="56"/>
      <c r="T248" s="170">
        <f t="shared" si="123"/>
        <v>9.1170851081949444E-2</v>
      </c>
      <c r="U248" s="170">
        <f t="shared" si="124"/>
        <v>8.0734812836157632E-2</v>
      </c>
      <c r="V248" s="170">
        <f t="shared" si="125"/>
        <v>7.5769779224609979E-2</v>
      </c>
      <c r="W248" s="170">
        <f t="shared" si="126"/>
        <v>4.5140054319605882E-2</v>
      </c>
      <c r="Y248" s="11">
        <f t="shared" si="150"/>
        <v>-4.1521671924293603E-2</v>
      </c>
      <c r="Z248" s="11">
        <f t="shared" si="117"/>
        <v>0.1408662134910606</v>
      </c>
      <c r="AA248" s="11"/>
      <c r="AB248" s="11">
        <f t="shared" si="127"/>
        <v>1.0611833269305171E-2</v>
      </c>
      <c r="AC248" s="7">
        <f t="shared" si="128"/>
        <v>1.2042985222101252</v>
      </c>
      <c r="AD248" s="11">
        <f t="shared" si="129"/>
        <v>1.3891050062847278E-2</v>
      </c>
      <c r="AE248" s="11">
        <f t="shared" si="130"/>
        <v>1.2548898020458343E-2</v>
      </c>
      <c r="AF248" s="11">
        <f t="shared" si="131"/>
        <v>1.0611833269305171E-2</v>
      </c>
      <c r="AG248" s="11">
        <f t="shared" si="132"/>
        <v>8.6736109336385224E-3</v>
      </c>
      <c r="AH248" s="11"/>
      <c r="AI248" s="11">
        <f t="shared" si="133"/>
        <v>0.16289101217535004</v>
      </c>
      <c r="AJ248" s="11">
        <f t="shared" si="134"/>
        <v>0.16228989625063725</v>
      </c>
      <c r="AK248" s="11">
        <f t="shared" si="135"/>
        <v>0.1408662134910606</v>
      </c>
      <c r="AL248" s="11">
        <f t="shared" si="136"/>
        <v>0.19311759085478214</v>
      </c>
      <c r="AM248" s="11"/>
      <c r="AN248" s="11">
        <f t="shared" si="137"/>
        <v>1.6340708516343994E-2</v>
      </c>
      <c r="AO248" s="11">
        <f t="shared" si="138"/>
        <v>1.4253171535211596E-2</v>
      </c>
      <c r="AP248" s="11">
        <f t="shared" si="139"/>
        <v>1.1548423386837431E-2</v>
      </c>
      <c r="AQ248" s="11">
        <f t="shared" si="140"/>
        <v>9.1294420513624869E-3</v>
      </c>
      <c r="AR248" s="10"/>
      <c r="AS248" s="11">
        <f t="shared" si="141"/>
        <v>0.2500128652210401</v>
      </c>
      <c r="AT248" s="11">
        <f t="shared" si="142"/>
        <v>0.23472686948507293</v>
      </c>
      <c r="AU248" s="11">
        <f t="shared" si="143"/>
        <v>0.19997814517833815</v>
      </c>
      <c r="AV248" s="11">
        <f t="shared" si="144"/>
        <v>0.25155404882405552</v>
      </c>
      <c r="AW248" s="143"/>
      <c r="AX248" s="8">
        <f t="shared" si="145"/>
        <v>0.19997814517833815</v>
      </c>
      <c r="AY248" s="24">
        <f t="shared" si="118"/>
        <v>2.00021857210089</v>
      </c>
      <c r="AZ248" s="8">
        <f t="shared" si="146"/>
        <v>7.5386350301478375E-3</v>
      </c>
      <c r="BA248" s="16">
        <f t="shared" si="147"/>
        <v>0.52394742704388497</v>
      </c>
      <c r="BB248" s="8">
        <f t="shared" si="148"/>
        <v>2.1605269810560643</v>
      </c>
      <c r="BC248" s="8">
        <f t="shared" si="116"/>
        <v>0.27</v>
      </c>
      <c r="BD248" s="18">
        <f t="shared" si="149"/>
        <v>5.4821721447518996</v>
      </c>
      <c r="BE248" s="17">
        <v>3.048</v>
      </c>
    </row>
    <row r="249" spans="1:57" s="3" customFormat="1">
      <c r="A249" s="3" t="s">
        <v>360</v>
      </c>
      <c r="B249" s="19">
        <v>57.756638840000001</v>
      </c>
      <c r="C249" s="19">
        <f t="shared" si="151"/>
        <v>32.243361159999999</v>
      </c>
      <c r="D249" s="128" t="s">
        <v>314</v>
      </c>
      <c r="E249" s="8">
        <v>46.153106999999999</v>
      </c>
      <c r="F249" s="8">
        <v>-89.770363000000003</v>
      </c>
      <c r="G249" s="49">
        <v>43311</v>
      </c>
      <c r="H249" s="145"/>
      <c r="I249" s="8">
        <v>6.9141573602058163E-3</v>
      </c>
      <c r="J249" s="8">
        <v>6.0105024507597637E-3</v>
      </c>
      <c r="K249" s="8">
        <v>5.950993714997967E-3</v>
      </c>
      <c r="L249" s="8">
        <v>3.9410536600073967E-3</v>
      </c>
      <c r="M249" s="6"/>
      <c r="N249"/>
      <c r="O249" s="11">
        <f t="shared" si="119"/>
        <v>1.3002547197338055E-2</v>
      </c>
      <c r="P249" s="11">
        <f t="shared" si="120"/>
        <v>1.133591108547374E-2</v>
      </c>
      <c r="Q249" s="11">
        <f t="shared" si="121"/>
        <v>1.1225818456464892E-2</v>
      </c>
      <c r="R249" s="11">
        <f t="shared" si="122"/>
        <v>7.4825426660292292E-3</v>
      </c>
      <c r="S249" s="56"/>
      <c r="T249" s="170">
        <f t="shared" si="123"/>
        <v>0.1238551416958259</v>
      </c>
      <c r="U249" s="170">
        <f t="shared" si="124"/>
        <v>0.10981544297274959</v>
      </c>
      <c r="V249" s="170">
        <f t="shared" si="125"/>
        <v>0.10887316013208465</v>
      </c>
      <c r="W249" s="170">
        <f t="shared" si="126"/>
        <v>7.5617736408733482E-2</v>
      </c>
      <c r="Y249" s="11">
        <f t="shared" si="150"/>
        <v>-0.16905518498737127</v>
      </c>
      <c r="Z249" s="11">
        <f t="shared" si="117"/>
        <v>0.1775031814924975</v>
      </c>
      <c r="AA249" s="11"/>
      <c r="AB249" s="11">
        <f t="shared" si="127"/>
        <v>2.0749808987506037E-2</v>
      </c>
      <c r="AC249" s="7">
        <f t="shared" si="128"/>
        <v>1.1537798614117094</v>
      </c>
      <c r="AD249" s="11">
        <f t="shared" si="129"/>
        <v>2.6856727633971979E-2</v>
      </c>
      <c r="AE249" s="11">
        <f t="shared" si="130"/>
        <v>2.436546922542282E-2</v>
      </c>
      <c r="AF249" s="11">
        <f t="shared" si="131"/>
        <v>2.0749808987506037E-2</v>
      </c>
      <c r="AG249" s="11">
        <f t="shared" si="132"/>
        <v>1.7104009240331581E-2</v>
      </c>
      <c r="AH249" s="11"/>
      <c r="AI249" s="11">
        <f t="shared" si="133"/>
        <v>0.20731185750101178</v>
      </c>
      <c r="AJ249" s="11">
        <f t="shared" si="134"/>
        <v>0.21132621938006244</v>
      </c>
      <c r="AK249" s="11">
        <f t="shared" si="135"/>
        <v>0.1775031814924975</v>
      </c>
      <c r="AL249" s="11">
        <f t="shared" si="136"/>
        <v>0.21465869978892868</v>
      </c>
      <c r="AM249" s="11"/>
      <c r="AN249" s="11">
        <f t="shared" si="137"/>
        <v>2.9306386087468696E-2</v>
      </c>
      <c r="AO249" s="11">
        <f t="shared" si="138"/>
        <v>2.6069742740176073E-2</v>
      </c>
      <c r="AP249" s="11">
        <f t="shared" si="139"/>
        <v>2.1686399105038296E-2</v>
      </c>
      <c r="AQ249" s="11">
        <f t="shared" si="140"/>
        <v>1.7559840358055547E-2</v>
      </c>
      <c r="AR249" s="10"/>
      <c r="AS249" s="11">
        <f t="shared" si="141"/>
        <v>0.35604867637764892</v>
      </c>
      <c r="AT249" s="11">
        <f t="shared" si="142"/>
        <v>0.3393320331534021</v>
      </c>
      <c r="AU249" s="11">
        <f t="shared" si="143"/>
        <v>0.28256317647581108</v>
      </c>
      <c r="AV249" s="11">
        <f t="shared" si="144"/>
        <v>0.31019889862579891</v>
      </c>
      <c r="AW249" s="143"/>
      <c r="AX249" s="8">
        <f t="shared" si="145"/>
        <v>0.28256317647581108</v>
      </c>
      <c r="AY249" s="24">
        <f t="shared" si="118"/>
        <v>1.4156126250733954</v>
      </c>
      <c r="AZ249" s="8">
        <f t="shared" si="146"/>
        <v>1.135799778342937E-2</v>
      </c>
      <c r="BA249" s="16">
        <f t="shared" si="147"/>
        <v>0.52394742704388497</v>
      </c>
      <c r="BB249" s="8">
        <f t="shared" si="148"/>
        <v>2.2008177212292073</v>
      </c>
      <c r="BC249" s="8">
        <f t="shared" si="116"/>
        <v>0.27</v>
      </c>
      <c r="BD249" s="18">
        <f t="shared" si="149"/>
        <v>3.9167360874677595</v>
      </c>
      <c r="BE249" s="17">
        <v>3.2004000000000001</v>
      </c>
    </row>
    <row r="250" spans="1:57" s="3" customFormat="1">
      <c r="A250" s="3" t="s">
        <v>360</v>
      </c>
      <c r="B250" s="19">
        <v>57.756638840000001</v>
      </c>
      <c r="C250" s="19">
        <f t="shared" si="151"/>
        <v>32.243361159999999</v>
      </c>
      <c r="D250" s="128" t="s">
        <v>315</v>
      </c>
      <c r="E250" s="8">
        <v>45.997520000000002</v>
      </c>
      <c r="F250" s="8">
        <v>-89.827674999999999</v>
      </c>
      <c r="G250" s="49">
        <v>43311</v>
      </c>
      <c r="H250" s="145"/>
      <c r="I250" s="8">
        <v>5.9838051863968728E-3</v>
      </c>
      <c r="J250" s="8">
        <v>5.8701319079121697E-3</v>
      </c>
      <c r="K250" s="8">
        <v>6.0526515814215229E-3</v>
      </c>
      <c r="L250" s="8">
        <v>3.2946045744998028E-3</v>
      </c>
      <c r="M250" s="6"/>
      <c r="N250"/>
      <c r="O250" s="11">
        <f t="shared" si="119"/>
        <v>1.128652568427449E-2</v>
      </c>
      <c r="P250" s="11">
        <f t="shared" si="120"/>
        <v>1.1076154761145264E-2</v>
      </c>
      <c r="Q250" s="11">
        <f t="shared" si="121"/>
        <v>1.1413862604609352E-2</v>
      </c>
      <c r="R250" s="11">
        <f t="shared" si="122"/>
        <v>6.2682636715705878E-3</v>
      </c>
      <c r="S250" s="56"/>
      <c r="T250" s="170">
        <f t="shared" si="123"/>
        <v>0.10939298825955435</v>
      </c>
      <c r="U250" s="170">
        <f t="shared" si="124"/>
        <v>0.10758913012350507</v>
      </c>
      <c r="V250" s="170">
        <f t="shared" si="125"/>
        <v>0.11048148398509289</v>
      </c>
      <c r="W250" s="170">
        <f t="shared" si="126"/>
        <v>6.4267817116773318E-2</v>
      </c>
      <c r="Y250" s="11">
        <f t="shared" si="150"/>
        <v>-0.11512471486486557</v>
      </c>
      <c r="Z250" s="11">
        <f t="shared" si="117"/>
        <v>0.16076828204187862</v>
      </c>
      <c r="AA250" s="11"/>
      <c r="AB250" s="11">
        <f t="shared" si="127"/>
        <v>1.9031424103571427E-2</v>
      </c>
      <c r="AC250" s="7">
        <f t="shared" si="128"/>
        <v>1.0143860747116156</v>
      </c>
      <c r="AD250" s="11">
        <f t="shared" si="129"/>
        <v>2.3876699881242781E-2</v>
      </c>
      <c r="AE250" s="11">
        <f t="shared" si="130"/>
        <v>2.1918146991002849E-2</v>
      </c>
      <c r="AF250" s="11">
        <f t="shared" si="131"/>
        <v>1.9031424103571427E-2</v>
      </c>
      <c r="AG250" s="11">
        <f t="shared" si="132"/>
        <v>1.6058073107244563E-2</v>
      </c>
      <c r="AH250" s="11"/>
      <c r="AI250" s="11">
        <f t="shared" si="133"/>
        <v>0.2143321953220591</v>
      </c>
      <c r="AJ250" s="11">
        <f t="shared" si="134"/>
        <v>0.1959389838725408</v>
      </c>
      <c r="AK250" s="11">
        <f t="shared" si="135"/>
        <v>0.16076828204187862</v>
      </c>
      <c r="AL250" s="11">
        <f t="shared" si="136"/>
        <v>0.24044058662016321</v>
      </c>
      <c r="AM250" s="11"/>
      <c r="AN250" s="11">
        <f t="shared" si="137"/>
        <v>2.6326358334739498E-2</v>
      </c>
      <c r="AO250" s="11">
        <f t="shared" si="138"/>
        <v>2.3622420505756102E-2</v>
      </c>
      <c r="AP250" s="11">
        <f t="shared" si="139"/>
        <v>1.9968014221103687E-2</v>
      </c>
      <c r="AQ250" s="11">
        <f t="shared" si="140"/>
        <v>1.6513904224968529E-2</v>
      </c>
      <c r="AR250" s="10"/>
      <c r="AS250" s="11">
        <f t="shared" si="141"/>
        <v>0.35265198809781639</v>
      </c>
      <c r="AT250" s="11">
        <f t="shared" si="142"/>
        <v>0.31132965619887132</v>
      </c>
      <c r="AU250" s="11">
        <f t="shared" si="143"/>
        <v>0.25584210891949549</v>
      </c>
      <c r="AV250" s="11">
        <f t="shared" si="144"/>
        <v>0.33563096592037145</v>
      </c>
      <c r="AW250" s="143"/>
      <c r="AX250" s="8">
        <f t="shared" si="145"/>
        <v>0.25584210891949549</v>
      </c>
      <c r="AY250" s="24">
        <f t="shared" si="118"/>
        <v>1.5634642854115384</v>
      </c>
      <c r="AZ250" s="8">
        <f t="shared" si="146"/>
        <v>1.1552020811650179E-2</v>
      </c>
      <c r="BA250" s="16">
        <f t="shared" si="147"/>
        <v>0.52394742704388497</v>
      </c>
      <c r="BB250" s="8">
        <f t="shared" si="148"/>
        <v>2.1945917059356557</v>
      </c>
      <c r="BC250" s="8">
        <f t="shared" si="116"/>
        <v>0.27</v>
      </c>
      <c r="BD250" s="18">
        <f t="shared" si="149"/>
        <v>4.3219868585895034</v>
      </c>
      <c r="BE250" s="17">
        <v>3.2918400000000001</v>
      </c>
    </row>
    <row r="251" spans="1:57" s="3" customFormat="1">
      <c r="A251" s="3" t="s">
        <v>360</v>
      </c>
      <c r="B251" s="19">
        <v>57.756638840000001</v>
      </c>
      <c r="C251" s="19">
        <f t="shared" si="151"/>
        <v>32.243361159999999</v>
      </c>
      <c r="D251" s="128" t="s">
        <v>316</v>
      </c>
      <c r="E251" s="8">
        <v>45.940666</v>
      </c>
      <c r="F251" s="8">
        <v>-89.711380000000005</v>
      </c>
      <c r="G251" s="49">
        <v>43311</v>
      </c>
      <c r="H251" s="145"/>
      <c r="I251" s="8">
        <v>5.9532216505620381E-3</v>
      </c>
      <c r="J251" s="8">
        <v>5.4904718038132445E-3</v>
      </c>
      <c r="K251" s="8">
        <v>5.8343915520290661E-3</v>
      </c>
      <c r="L251" s="8">
        <v>3.7793315328030447E-3</v>
      </c>
      <c r="M251" s="6"/>
      <c r="N251"/>
      <c r="O251" s="11">
        <f t="shared" si="119"/>
        <v>1.1229940949330931E-2</v>
      </c>
      <c r="P251" s="11">
        <f t="shared" si="120"/>
        <v>1.0372418656014074E-2</v>
      </c>
      <c r="Q251" s="11">
        <f t="shared" si="121"/>
        <v>1.1009979705084914E-2</v>
      </c>
      <c r="R251" s="11">
        <f t="shared" si="122"/>
        <v>7.1792420800879031E-3</v>
      </c>
      <c r="S251" s="56"/>
      <c r="T251" s="170">
        <f t="shared" si="123"/>
        <v>0.10890847882068649</v>
      </c>
      <c r="U251" s="170">
        <f t="shared" si="124"/>
        <v>0.10150337240123997</v>
      </c>
      <c r="V251" s="170">
        <f t="shared" si="125"/>
        <v>0.10702025508646323</v>
      </c>
      <c r="W251" s="170">
        <f t="shared" si="126"/>
        <v>7.2810789837839673E-2</v>
      </c>
      <c r="Y251" s="11">
        <f t="shared" si="150"/>
        <v>-0.2200539448032223</v>
      </c>
      <c r="Z251" s="11">
        <f t="shared" si="117"/>
        <v>0.19508242303698214</v>
      </c>
      <c r="AA251" s="11"/>
      <c r="AB251" s="11">
        <f t="shared" si="127"/>
        <v>2.2443302646244438E-2</v>
      </c>
      <c r="AC251" s="7">
        <f t="shared" si="128"/>
        <v>1.0416208232658346</v>
      </c>
      <c r="AD251" s="11">
        <f t="shared" si="129"/>
        <v>2.8329208299319921E-2</v>
      </c>
      <c r="AE251" s="11">
        <f t="shared" si="130"/>
        <v>2.5945736363331858E-2</v>
      </c>
      <c r="AF251" s="11">
        <f t="shared" si="131"/>
        <v>2.2443302646244438E-2</v>
      </c>
      <c r="AG251" s="11">
        <f t="shared" si="132"/>
        <v>1.8850726147549221E-2</v>
      </c>
      <c r="AH251" s="11"/>
      <c r="AI251" s="11">
        <f t="shared" si="133"/>
        <v>0.25183335119481282</v>
      </c>
      <c r="AJ251" s="11">
        <f t="shared" si="134"/>
        <v>0.24475482972453816</v>
      </c>
      <c r="AK251" s="11">
        <f t="shared" si="135"/>
        <v>0.19508242303698214</v>
      </c>
      <c r="AL251" s="11">
        <f t="shared" si="136"/>
        <v>0.24585410516225614</v>
      </c>
      <c r="AM251" s="11"/>
      <c r="AN251" s="11">
        <f t="shared" si="137"/>
        <v>3.0778866752816637E-2</v>
      </c>
      <c r="AO251" s="11">
        <f t="shared" si="138"/>
        <v>2.7650009878085111E-2</v>
      </c>
      <c r="AP251" s="11">
        <f t="shared" si="139"/>
        <v>2.3379892763776697E-2</v>
      </c>
      <c r="AQ251" s="11">
        <f t="shared" si="140"/>
        <v>1.9306557265273187E-2</v>
      </c>
      <c r="AR251" s="10"/>
      <c r="AS251" s="11">
        <f t="shared" si="141"/>
        <v>0.41638809371698404</v>
      </c>
      <c r="AT251" s="11">
        <f t="shared" si="142"/>
        <v>0.3848999773689864</v>
      </c>
      <c r="AU251" s="11">
        <f t="shared" si="143"/>
        <v>0.310159647587751</v>
      </c>
      <c r="AV251" s="11">
        <f t="shared" si="144"/>
        <v>0.35329187243042004</v>
      </c>
      <c r="AW251" s="143"/>
      <c r="AX251" s="8">
        <f t="shared" si="145"/>
        <v>0.310159647587751</v>
      </c>
      <c r="AY251" s="24">
        <f t="shared" si="118"/>
        <v>1.2896584165960248</v>
      </c>
      <c r="AZ251" s="8">
        <f t="shared" si="146"/>
        <v>1.1135452243647313E-2</v>
      </c>
      <c r="BA251" s="16">
        <f t="shared" si="147"/>
        <v>0.52394742704388497</v>
      </c>
      <c r="BB251" s="8">
        <f t="shared" si="148"/>
        <v>2.2056993037665249</v>
      </c>
      <c r="BC251" s="8">
        <f t="shared" si="116"/>
        <v>0.27</v>
      </c>
      <c r="BD251" s="18">
        <f t="shared" si="149"/>
        <v>3.5705323013646555</v>
      </c>
      <c r="BE251" s="17">
        <v>3.3527999999999998</v>
      </c>
    </row>
    <row r="252" spans="1:57" s="3" customFormat="1">
      <c r="A252" s="3" t="s">
        <v>360</v>
      </c>
      <c r="B252" s="19">
        <v>57.756638840000001</v>
      </c>
      <c r="C252" s="19">
        <f t="shared" si="151"/>
        <v>32.243361159999999</v>
      </c>
      <c r="D252" s="128" t="s">
        <v>317</v>
      </c>
      <c r="E252" s="8">
        <v>46.018256999999998</v>
      </c>
      <c r="F252" s="8">
        <v>-90.129883000000007</v>
      </c>
      <c r="G252" s="49">
        <v>43311</v>
      </c>
      <c r="H252" s="145"/>
      <c r="I252" s="8">
        <v>6.758235797172261E-3</v>
      </c>
      <c r="J252" s="8">
        <v>6.3264332367720354E-3</v>
      </c>
      <c r="K252" s="8">
        <v>6.7002767760232698E-3</v>
      </c>
      <c r="L252" s="8">
        <v>4.1017067844154728E-3</v>
      </c>
      <c r="M252" s="6"/>
      <c r="N252"/>
      <c r="O252" s="11">
        <f t="shared" si="119"/>
        <v>1.2715664456457077E-2</v>
      </c>
      <c r="P252" s="11">
        <f t="shared" si="120"/>
        <v>1.1919687979655914E-2</v>
      </c>
      <c r="Q252" s="11">
        <f t="shared" si="121"/>
        <v>1.2608951698881998E-2</v>
      </c>
      <c r="R252" s="11">
        <f t="shared" si="122"/>
        <v>7.7835250588396254E-3</v>
      </c>
      <c r="S252" s="56"/>
      <c r="T252" s="170">
        <f t="shared" si="123"/>
        <v>0.12146774203449456</v>
      </c>
      <c r="U252" s="170">
        <f t="shared" si="124"/>
        <v>0.11478060856727967</v>
      </c>
      <c r="V252" s="170">
        <f t="shared" si="125"/>
        <v>0.12057665382993349</v>
      </c>
      <c r="W252" s="170">
        <f t="shared" si="126"/>
        <v>7.8385380679413974E-2</v>
      </c>
      <c r="Y252" s="11">
        <f t="shared" si="150"/>
        <v>-0.18847685369467715</v>
      </c>
      <c r="Z252" s="11">
        <f t="shared" si="117"/>
        <v>0.18399383273858178</v>
      </c>
      <c r="AA252" s="11"/>
      <c r="AB252" s="11">
        <f t="shared" si="127"/>
        <v>2.4290578087156681E-2</v>
      </c>
      <c r="AC252" s="7">
        <f t="shared" si="128"/>
        <v>1.0316369312541553</v>
      </c>
      <c r="AD252" s="11">
        <f t="shared" si="129"/>
        <v>3.0592574491382363E-2</v>
      </c>
      <c r="AE252" s="11">
        <f t="shared" si="130"/>
        <v>2.8042287157301837E-2</v>
      </c>
      <c r="AF252" s="11">
        <f t="shared" si="131"/>
        <v>2.4290578087156681E-2</v>
      </c>
      <c r="AG252" s="11">
        <f t="shared" si="132"/>
        <v>2.0436443210985391E-2</v>
      </c>
      <c r="AH252" s="11"/>
      <c r="AI252" s="11">
        <f t="shared" si="133"/>
        <v>0.23898252351676413</v>
      </c>
      <c r="AJ252" s="11">
        <f t="shared" si="134"/>
        <v>0.22941359750587337</v>
      </c>
      <c r="AK252" s="11">
        <f t="shared" si="135"/>
        <v>0.18399383273858178</v>
      </c>
      <c r="AL252" s="11">
        <f t="shared" si="136"/>
        <v>0.2456405172151124</v>
      </c>
      <c r="AM252" s="11"/>
      <c r="AN252" s="11">
        <f t="shared" si="137"/>
        <v>3.3042232944879082E-2</v>
      </c>
      <c r="AO252" s="11">
        <f t="shared" si="138"/>
        <v>2.974656067205509E-2</v>
      </c>
      <c r="AP252" s="11">
        <f t="shared" si="139"/>
        <v>2.5227168204688941E-2</v>
      </c>
      <c r="AQ252" s="11">
        <f t="shared" si="140"/>
        <v>2.0892274328709357E-2</v>
      </c>
      <c r="AR252" s="10"/>
      <c r="AS252" s="11">
        <f t="shared" si="141"/>
        <v>0.41007318571908408</v>
      </c>
      <c r="AT252" s="11">
        <f t="shared" si="142"/>
        <v>0.37553756577084035</v>
      </c>
      <c r="AU252" s="11">
        <f t="shared" si="143"/>
        <v>0.30429251440738092</v>
      </c>
      <c r="AV252" s="11">
        <f t="shared" si="144"/>
        <v>0.35955416101214938</v>
      </c>
      <c r="AW252" s="143"/>
      <c r="AX252" s="8">
        <f t="shared" si="145"/>
        <v>0.30429251440738092</v>
      </c>
      <c r="AY252" s="24">
        <f t="shared" si="118"/>
        <v>1.3145246138539175</v>
      </c>
      <c r="AZ252" s="8">
        <f t="shared" si="146"/>
        <v>1.2788070768524007E-2</v>
      </c>
      <c r="BA252" s="16">
        <f t="shared" si="147"/>
        <v>0.52394742704388497</v>
      </c>
      <c r="BB252" s="8">
        <f t="shared" si="148"/>
        <v>2.2132538170335492</v>
      </c>
      <c r="BC252" s="8">
        <f t="shared" si="116"/>
        <v>0.27</v>
      </c>
      <c r="BD252" s="18">
        <f t="shared" si="149"/>
        <v>3.6481869387630153</v>
      </c>
      <c r="BE252" s="17">
        <v>3.3527999999999998</v>
      </c>
    </row>
    <row r="253" spans="1:57" s="3" customFormat="1">
      <c r="A253" s="3" t="s">
        <v>360</v>
      </c>
      <c r="B253" s="19">
        <v>57.756638840000001</v>
      </c>
      <c r="C253" s="19">
        <f t="shared" si="151"/>
        <v>32.243361159999999</v>
      </c>
      <c r="D253" s="128" t="s">
        <v>318</v>
      </c>
      <c r="E253" s="8">
        <v>46.062747999999999</v>
      </c>
      <c r="F253" s="8">
        <v>-89.509056000000001</v>
      </c>
      <c r="G253" s="49">
        <v>43311</v>
      </c>
      <c r="H253" s="145"/>
      <c r="I253" s="8">
        <v>6.3232337291859826E-3</v>
      </c>
      <c r="J253" s="8">
        <v>6.1462425379208482E-3</v>
      </c>
      <c r="K253" s="8">
        <v>7.1572744761063843E-3</v>
      </c>
      <c r="L253" s="8">
        <v>4.0823660663108323E-3</v>
      </c>
      <c r="M253" s="6"/>
      <c r="N253"/>
      <c r="O253" s="11">
        <f t="shared" si="119"/>
        <v>1.1913781851666775E-2</v>
      </c>
      <c r="P253" s="11">
        <f t="shared" si="120"/>
        <v>1.1586876457463847E-2</v>
      </c>
      <c r="Q253" s="11">
        <f t="shared" si="121"/>
        <v>1.3449292318895485E-2</v>
      </c>
      <c r="R253" s="11">
        <f t="shared" si="122"/>
        <v>7.7473068915764184E-3</v>
      </c>
      <c r="S253" s="56"/>
      <c r="T253" s="170">
        <f t="shared" si="123"/>
        <v>0.11473063663500194</v>
      </c>
      <c r="U253" s="170">
        <f t="shared" si="124"/>
        <v>0.11195639335975716</v>
      </c>
      <c r="V253" s="170">
        <f t="shared" si="125"/>
        <v>0.12754952224378091</v>
      </c>
      <c r="W253" s="170">
        <f t="shared" si="126"/>
        <v>7.8053270980291301E-2</v>
      </c>
      <c r="Y253" s="11">
        <f t="shared" si="150"/>
        <v>-0.22386044161893484</v>
      </c>
      <c r="Z253" s="11">
        <f t="shared" si="117"/>
        <v>0.19646428502353297</v>
      </c>
      <c r="AA253" s="11"/>
      <c r="AB253" s="11">
        <f t="shared" si="127"/>
        <v>2.7785871880728712E-2</v>
      </c>
      <c r="AC253" s="7">
        <f t="shared" si="128"/>
        <v>0.9186372447960347</v>
      </c>
      <c r="AD253" s="11">
        <f t="shared" si="129"/>
        <v>3.4121589394156868E-2</v>
      </c>
      <c r="AE253" s="11">
        <f t="shared" si="130"/>
        <v>3.1576743647161946E-2</v>
      </c>
      <c r="AF253" s="11">
        <f t="shared" si="131"/>
        <v>2.7785871880728712E-2</v>
      </c>
      <c r="AG253" s="11">
        <f t="shared" si="132"/>
        <v>2.3823750474222943E-2</v>
      </c>
      <c r="AH253" s="11"/>
      <c r="AI253" s="11">
        <f t="shared" si="133"/>
        <v>0.28218622548529276</v>
      </c>
      <c r="AJ253" s="11">
        <f t="shared" si="134"/>
        <v>0.26398666146873723</v>
      </c>
      <c r="AK253" s="11">
        <f t="shared" si="135"/>
        <v>0.19646428502353297</v>
      </c>
      <c r="AL253" s="11">
        <f t="shared" si="136"/>
        <v>0.28678466064945235</v>
      </c>
      <c r="AM253" s="11"/>
      <c r="AN253" s="11">
        <f t="shared" si="137"/>
        <v>3.6571247847653587E-2</v>
      </c>
      <c r="AO253" s="11">
        <f t="shared" si="138"/>
        <v>3.32810171619152E-2</v>
      </c>
      <c r="AP253" s="11">
        <f t="shared" si="139"/>
        <v>2.8722461998260972E-2</v>
      </c>
      <c r="AQ253" s="11">
        <f t="shared" si="140"/>
        <v>2.427958159194691E-2</v>
      </c>
      <c r="AR253" s="10"/>
      <c r="AS253" s="11">
        <f t="shared" si="141"/>
        <v>0.47692990287410586</v>
      </c>
      <c r="AT253" s="11">
        <f t="shared" si="142"/>
        <v>0.43044734100445287</v>
      </c>
      <c r="AU253" s="11">
        <f t="shared" si="143"/>
        <v>0.33313646091721083</v>
      </c>
      <c r="AV253" s="11">
        <f t="shared" si="144"/>
        <v>0.42075408379319384</v>
      </c>
      <c r="AW253" s="143"/>
      <c r="AX253" s="8">
        <f t="shared" si="145"/>
        <v>0.33313646091721083</v>
      </c>
      <c r="AY253" s="24">
        <f t="shared" si="118"/>
        <v>1.2007091595398971</v>
      </c>
      <c r="AZ253" s="8">
        <f t="shared" si="146"/>
        <v>1.3660291293895224E-2</v>
      </c>
      <c r="BA253" s="16">
        <f t="shared" si="147"/>
        <v>0.52394742704388497</v>
      </c>
      <c r="BB253" s="8">
        <f t="shared" si="148"/>
        <v>2.2242795837980953</v>
      </c>
      <c r="BC253" s="8">
        <f t="shared" ref="BC253:BC283" si="152">0.27</f>
        <v>0.27</v>
      </c>
      <c r="BD253" s="18">
        <f t="shared" si="149"/>
        <v>3.3403686047688423</v>
      </c>
      <c r="BE253" s="17">
        <v>3.4289999999999998</v>
      </c>
    </row>
    <row r="254" spans="1:57" s="3" customFormat="1">
      <c r="A254" s="3" t="s">
        <v>360</v>
      </c>
      <c r="B254" s="19">
        <v>57.756638840000001</v>
      </c>
      <c r="C254" s="19">
        <f t="shared" si="151"/>
        <v>32.243361159999999</v>
      </c>
      <c r="D254" s="128" t="s">
        <v>319</v>
      </c>
      <c r="E254" s="8">
        <v>45.940525000000001</v>
      </c>
      <c r="F254" s="8">
        <v>-89.365364</v>
      </c>
      <c r="G254" s="49">
        <v>43311</v>
      </c>
      <c r="H254" s="145"/>
      <c r="I254" s="8">
        <v>5.0786891150772402E-3</v>
      </c>
      <c r="J254" s="8">
        <v>4.8112234602651288E-3</v>
      </c>
      <c r="K254" s="8">
        <v>5.483002604679512E-3</v>
      </c>
      <c r="L254" s="8">
        <v>3.1857573081734113E-3</v>
      </c>
      <c r="M254" s="6"/>
      <c r="N254"/>
      <c r="O254" s="11">
        <f t="shared" si="119"/>
        <v>9.6071976270233634E-3</v>
      </c>
      <c r="P254" s="11">
        <f t="shared" si="120"/>
        <v>9.1090761514747882E-3</v>
      </c>
      <c r="Q254" s="11">
        <f t="shared" si="121"/>
        <v>1.0358556571450274E-2</v>
      </c>
      <c r="R254" s="11">
        <f t="shared" si="122"/>
        <v>6.0633071643947517E-3</v>
      </c>
      <c r="S254" s="56"/>
      <c r="T254" s="170">
        <f t="shared" si="123"/>
        <v>9.4793088525197022E-2</v>
      </c>
      <c r="U254" s="170">
        <f t="shared" si="124"/>
        <v>9.0371061969657385E-2</v>
      </c>
      <c r="V254" s="170">
        <f t="shared" si="125"/>
        <v>0.10138268640818648</v>
      </c>
      <c r="W254" s="170">
        <f t="shared" si="126"/>
        <v>6.2321849676123808E-2</v>
      </c>
      <c r="Y254" s="11">
        <f t="shared" si="150"/>
        <v>-0.21262492020811682</v>
      </c>
      <c r="Z254" s="11">
        <f t="shared" si="117"/>
        <v>0.19241357064771547</v>
      </c>
      <c r="AA254" s="11"/>
      <c r="AB254" s="11">
        <f t="shared" si="127"/>
        <v>2.0771654758904416E-2</v>
      </c>
      <c r="AC254" s="7">
        <f t="shared" si="128"/>
        <v>0.95840798326327081</v>
      </c>
      <c r="AD254" s="11">
        <f t="shared" si="129"/>
        <v>2.5735837055304328E-2</v>
      </c>
      <c r="AE254" s="11">
        <f t="shared" si="130"/>
        <v>2.3736629740077259E-2</v>
      </c>
      <c r="AF254" s="11">
        <f t="shared" si="131"/>
        <v>2.0771654758904416E-2</v>
      </c>
      <c r="AG254" s="11">
        <f t="shared" si="132"/>
        <v>1.7691498161485908E-2</v>
      </c>
      <c r="AH254" s="11"/>
      <c r="AI254" s="11">
        <f t="shared" si="133"/>
        <v>0.26915153556925098</v>
      </c>
      <c r="AJ254" s="11">
        <f t="shared" si="134"/>
        <v>0.25607513407327398</v>
      </c>
      <c r="AK254" s="11">
        <f t="shared" si="135"/>
        <v>0.19241357064771547</v>
      </c>
      <c r="AL254" s="11">
        <f t="shared" si="136"/>
        <v>0.27303994089198208</v>
      </c>
      <c r="AM254" s="11"/>
      <c r="AN254" s="11">
        <f t="shared" si="137"/>
        <v>2.8185495508801044E-2</v>
      </c>
      <c r="AO254" s="11">
        <f t="shared" si="138"/>
        <v>2.5440903254830512E-2</v>
      </c>
      <c r="AP254" s="11">
        <f t="shared" si="139"/>
        <v>2.1708244876436675E-2</v>
      </c>
      <c r="AQ254" s="11">
        <f t="shared" si="140"/>
        <v>1.8147329279209874E-2</v>
      </c>
      <c r="AR254" s="10"/>
      <c r="AS254" s="11">
        <f t="shared" si="141"/>
        <v>0.42651461202433139</v>
      </c>
      <c r="AT254" s="11">
        <f t="shared" si="142"/>
        <v>0.38893180114929493</v>
      </c>
      <c r="AU254" s="11">
        <f t="shared" si="143"/>
        <v>0.30033937628820034</v>
      </c>
      <c r="AV254" s="11">
        <f t="shared" si="144"/>
        <v>0.37960679682196402</v>
      </c>
      <c r="AW254" s="143"/>
      <c r="AX254" s="8">
        <f t="shared" si="145"/>
        <v>0.30033937628820034</v>
      </c>
      <c r="AY254" s="24">
        <f t="shared" si="118"/>
        <v>1.331826698661607</v>
      </c>
      <c r="AZ254" s="8">
        <f t="shared" si="146"/>
        <v>1.0464795362417659E-2</v>
      </c>
      <c r="BA254" s="16">
        <f t="shared" si="147"/>
        <v>0.52394742704388497</v>
      </c>
      <c r="BB254" s="8">
        <f t="shared" si="148"/>
        <v>2.1998912203616499</v>
      </c>
      <c r="BC254" s="8">
        <f t="shared" si="152"/>
        <v>0.27</v>
      </c>
      <c r="BD254" s="18">
        <f t="shared" si="149"/>
        <v>3.6819968732258999</v>
      </c>
      <c r="BE254" s="17">
        <v>3.6576</v>
      </c>
    </row>
    <row r="255" spans="1:57" s="3" customFormat="1">
      <c r="A255" s="3" t="s">
        <v>360</v>
      </c>
      <c r="B255" s="19">
        <v>57.756638840000001</v>
      </c>
      <c r="C255" s="19">
        <f t="shared" si="151"/>
        <v>32.243361159999999</v>
      </c>
      <c r="D255" s="128" t="s">
        <v>320</v>
      </c>
      <c r="E255" s="8">
        <v>46.155037</v>
      </c>
      <c r="F255" s="8">
        <v>-89.548218000000006</v>
      </c>
      <c r="G255" s="49">
        <v>43311</v>
      </c>
      <c r="H255" s="145"/>
      <c r="I255" s="8">
        <v>7.235807206549056E-3</v>
      </c>
      <c r="J255" s="8">
        <v>7.3826493435586553E-3</v>
      </c>
      <c r="K255" s="8">
        <v>8.0235665605213734E-3</v>
      </c>
      <c r="L255" s="8">
        <v>4.6768727229327513E-3</v>
      </c>
      <c r="M255" s="6"/>
      <c r="N255"/>
      <c r="O255" s="11">
        <f t="shared" si="119"/>
        <v>1.3593453596926073E-2</v>
      </c>
      <c r="P255" s="11">
        <f t="shared" si="120"/>
        <v>1.3862815431991504E-2</v>
      </c>
      <c r="Q255" s="11">
        <f t="shared" si="121"/>
        <v>1.5035540085045384E-2</v>
      </c>
      <c r="R255" s="11">
        <f t="shared" si="122"/>
        <v>8.8585408977695287E-3</v>
      </c>
      <c r="S255" s="56"/>
      <c r="T255" s="170">
        <f t="shared" si="123"/>
        <v>0.12873568676994357</v>
      </c>
      <c r="U255" s="170">
        <f t="shared" si="124"/>
        <v>0.13094429483933245</v>
      </c>
      <c r="V255" s="170">
        <f t="shared" si="125"/>
        <v>0.14044590547055663</v>
      </c>
      <c r="W255" s="170">
        <f t="shared" si="126"/>
        <v>8.8130392578398831E-2</v>
      </c>
      <c r="Y255" s="11">
        <f t="shared" si="150"/>
        <v>-0.19823960064228105</v>
      </c>
      <c r="Z255" s="11">
        <f t="shared" si="117"/>
        <v>0.18735093634556871</v>
      </c>
      <c r="AA255" s="11"/>
      <c r="AB255" s="11">
        <f t="shared" si="127"/>
        <v>2.9675412155826347E-2</v>
      </c>
      <c r="AC255" s="7">
        <f t="shared" si="128"/>
        <v>0.93626169819225757</v>
      </c>
      <c r="AD255" s="11">
        <f t="shared" si="129"/>
        <v>3.6585873128771082E-2</v>
      </c>
      <c r="AE255" s="11">
        <f t="shared" si="130"/>
        <v>3.3806926894769995E-2</v>
      </c>
      <c r="AF255" s="11">
        <f t="shared" si="131"/>
        <v>2.9675412155826347E-2</v>
      </c>
      <c r="AG255" s="11">
        <f t="shared" si="132"/>
        <v>2.5368863329734943E-2</v>
      </c>
      <c r="AH255" s="11"/>
      <c r="AI255" s="11">
        <f t="shared" si="133"/>
        <v>0.26418677267300866</v>
      </c>
      <c r="AJ255" s="11">
        <f t="shared" si="134"/>
        <v>0.23568198485368499</v>
      </c>
      <c r="AK255" s="11">
        <f t="shared" si="135"/>
        <v>0.18735093634556871</v>
      </c>
      <c r="AL255" s="11">
        <f t="shared" si="136"/>
        <v>0.26720355258418615</v>
      </c>
      <c r="AM255" s="11"/>
      <c r="AN255" s="11">
        <f t="shared" si="137"/>
        <v>3.9035531582267802E-2</v>
      </c>
      <c r="AO255" s="11">
        <f t="shared" si="138"/>
        <v>3.5511200409523248E-2</v>
      </c>
      <c r="AP255" s="11">
        <f t="shared" si="139"/>
        <v>3.0612002273358606E-2</v>
      </c>
      <c r="AQ255" s="11">
        <f t="shared" si="140"/>
        <v>2.5824694447458909E-2</v>
      </c>
      <c r="AR255" s="10"/>
      <c r="AS255" s="11">
        <f t="shared" si="141"/>
        <v>0.46540115960332051</v>
      </c>
      <c r="AT255" s="11">
        <f t="shared" si="142"/>
        <v>0.40644973449722843</v>
      </c>
      <c r="AU255" s="11">
        <f t="shared" si="143"/>
        <v>0.32967389391144525</v>
      </c>
      <c r="AV255" s="11">
        <f t="shared" si="144"/>
        <v>0.40470952262044674</v>
      </c>
      <c r="AW255" s="143"/>
      <c r="AX255" s="8">
        <f t="shared" si="145"/>
        <v>0.32967389391144525</v>
      </c>
      <c r="AY255" s="24">
        <f t="shared" si="118"/>
        <v>1.213320215483745</v>
      </c>
      <c r="AZ255" s="8">
        <f t="shared" si="146"/>
        <v>1.5313686347865839E-2</v>
      </c>
      <c r="BA255" s="16">
        <f t="shared" si="147"/>
        <v>0.52394742704388497</v>
      </c>
      <c r="BB255" s="8">
        <f t="shared" si="148"/>
        <v>2.2316308959023026</v>
      </c>
      <c r="BC255" s="8">
        <f t="shared" si="152"/>
        <v>0.27</v>
      </c>
      <c r="BD255" s="18">
        <f t="shared" si="149"/>
        <v>3.3834615004220936</v>
      </c>
      <c r="BE255" s="17">
        <v>4.1147999999999998</v>
      </c>
    </row>
    <row r="256" spans="1:57" s="3" customFormat="1">
      <c r="A256" s="3" t="s">
        <v>360</v>
      </c>
      <c r="B256" s="19">
        <v>57.756638840000001</v>
      </c>
      <c r="C256" s="19">
        <f t="shared" si="151"/>
        <v>32.243361159999999</v>
      </c>
      <c r="D256" s="128" t="s">
        <v>321</v>
      </c>
      <c r="E256" s="8">
        <v>46.048344</v>
      </c>
      <c r="F256" s="8">
        <v>-89.156684999999996</v>
      </c>
      <c r="G256" s="49">
        <v>43311</v>
      </c>
      <c r="H256" s="145"/>
      <c r="I256" s="8">
        <v>6.1684661519934327E-3</v>
      </c>
      <c r="J256" s="8">
        <v>6.2201595733864662E-3</v>
      </c>
      <c r="K256" s="8">
        <v>6.8302399496385884E-3</v>
      </c>
      <c r="L256" s="8">
        <v>3.5489402725844329E-3</v>
      </c>
      <c r="M256" s="6"/>
      <c r="N256"/>
      <c r="O256" s="11">
        <f t="shared" si="119"/>
        <v>1.1627944165367608E-2</v>
      </c>
      <c r="P256" s="11">
        <f t="shared" si="120"/>
        <v>1.1723447423189067E-2</v>
      </c>
      <c r="Q256" s="11">
        <f t="shared" si="121"/>
        <v>1.2848181675474085E-2</v>
      </c>
      <c r="R256" s="11">
        <f t="shared" si="122"/>
        <v>6.7466089268725157E-3</v>
      </c>
      <c r="S256" s="56"/>
      <c r="T256" s="170">
        <f t="shared" si="123"/>
        <v>0.11230580830236497</v>
      </c>
      <c r="U256" s="170">
        <f t="shared" si="124"/>
        <v>0.11311737325799454</v>
      </c>
      <c r="V256" s="170">
        <f t="shared" si="125"/>
        <v>0.12257200647123911</v>
      </c>
      <c r="W256" s="170">
        <f t="shared" si="126"/>
        <v>6.8774965778195751E-2</v>
      </c>
      <c r="Y256" s="11">
        <f t="shared" si="150"/>
        <v>-0.14036334182875898</v>
      </c>
      <c r="Z256" s="11">
        <f t="shared" si="117"/>
        <v>0.16836674928954576</v>
      </c>
      <c r="AA256" s="11"/>
      <c r="AB256" s="11">
        <f t="shared" si="127"/>
        <v>2.2583345917860761E-2</v>
      </c>
      <c r="AC256" s="7">
        <f t="shared" si="128"/>
        <v>0.93715960918873442</v>
      </c>
      <c r="AD256" s="11">
        <f t="shared" si="129"/>
        <v>2.7847880325817136E-2</v>
      </c>
      <c r="AE256" s="11">
        <f t="shared" si="130"/>
        <v>2.5730694707691664E-2</v>
      </c>
      <c r="AF256" s="11">
        <f t="shared" si="131"/>
        <v>2.2583345917860761E-2</v>
      </c>
      <c r="AG256" s="11">
        <f t="shared" si="132"/>
        <v>1.930310751700149E-2</v>
      </c>
      <c r="AH256" s="11"/>
      <c r="AI256" s="11">
        <f t="shared" si="133"/>
        <v>0.23947959240648109</v>
      </c>
      <c r="AJ256" s="11">
        <f t="shared" si="134"/>
        <v>0.21510043931280706</v>
      </c>
      <c r="AK256" s="11">
        <f t="shared" si="135"/>
        <v>0.16836674928954576</v>
      </c>
      <c r="AL256" s="11">
        <f t="shared" si="136"/>
        <v>0.26753947600134231</v>
      </c>
      <c r="AM256" s="11"/>
      <c r="AN256" s="11">
        <f t="shared" si="137"/>
        <v>3.0297538779313852E-2</v>
      </c>
      <c r="AO256" s="11">
        <f t="shared" si="138"/>
        <v>2.7434968222444917E-2</v>
      </c>
      <c r="AP256" s="11">
        <f t="shared" si="139"/>
        <v>2.351993603539302E-2</v>
      </c>
      <c r="AQ256" s="11">
        <f t="shared" si="140"/>
        <v>1.9758938634725456E-2</v>
      </c>
      <c r="AR256" s="10"/>
      <c r="AS256" s="11">
        <f t="shared" si="141"/>
        <v>0.39944485480600317</v>
      </c>
      <c r="AT256" s="11">
        <f t="shared" si="142"/>
        <v>0.34929761948487414</v>
      </c>
      <c r="AU256" s="11">
        <f t="shared" si="143"/>
        <v>0.27878795194808664</v>
      </c>
      <c r="AV256" s="11">
        <f t="shared" si="144"/>
        <v>0.38000323816770043</v>
      </c>
      <c r="AW256" s="143"/>
      <c r="AX256" s="8">
        <f t="shared" si="145"/>
        <v>0.27878795194808664</v>
      </c>
      <c r="AY256" s="24">
        <f t="shared" ref="AY256:AY283" si="153">1/(2.5*AX256)</f>
        <v>1.4347822321765338</v>
      </c>
      <c r="AZ256" s="8">
        <f t="shared" si="146"/>
        <v>1.3036116978710727E-2</v>
      </c>
      <c r="BA256" s="16">
        <f t="shared" si="147"/>
        <v>0.52394742704388497</v>
      </c>
      <c r="BB256" s="8">
        <f t="shared" si="148"/>
        <v>2.2077340305548607</v>
      </c>
      <c r="BC256" s="8">
        <f t="shared" si="152"/>
        <v>0.27</v>
      </c>
      <c r="BD256" s="18">
        <f t="shared" si="149"/>
        <v>3.9790623001101557</v>
      </c>
      <c r="BE256" s="17">
        <v>4.3433999999999999</v>
      </c>
    </row>
    <row r="257" spans="1:57" s="3" customFormat="1">
      <c r="A257" s="3" t="s">
        <v>360</v>
      </c>
      <c r="B257" s="19">
        <v>57.756638840000001</v>
      </c>
      <c r="C257" s="19">
        <f t="shared" si="151"/>
        <v>32.243361159999999</v>
      </c>
      <c r="D257" s="128" t="s">
        <v>322</v>
      </c>
      <c r="E257" s="8">
        <v>46.067314000000003</v>
      </c>
      <c r="F257" s="8">
        <v>-89.094963000000007</v>
      </c>
      <c r="G257" s="49">
        <v>43311</v>
      </c>
      <c r="H257" s="145"/>
      <c r="I257" s="8">
        <v>6.0325495890904204E-3</v>
      </c>
      <c r="J257" s="8">
        <v>5.7964409410652708E-3</v>
      </c>
      <c r="K257" s="8">
        <v>6.7535695053480196E-3</v>
      </c>
      <c r="L257" s="8">
        <v>3.7225926041303662E-3</v>
      </c>
      <c r="M257" s="6"/>
      <c r="N257"/>
      <c r="O257" s="11">
        <f t="shared" si="119"/>
        <v>1.1376688170497263E-2</v>
      </c>
      <c r="P257" s="11">
        <f t="shared" si="120"/>
        <v>1.0939695637719066E-2</v>
      </c>
      <c r="Q257" s="11">
        <f t="shared" si="121"/>
        <v>1.2707074456556992E-2</v>
      </c>
      <c r="R257" s="11">
        <f t="shared" si="122"/>
        <v>7.0727563847986378E-3</v>
      </c>
      <c r="S257" s="56"/>
      <c r="T257" s="170">
        <f t="shared" si="123"/>
        <v>0.1101639727317536</v>
      </c>
      <c r="U257" s="170">
        <f t="shared" si="124"/>
        <v>0.10641529378537107</v>
      </c>
      <c r="V257" s="170">
        <f t="shared" si="125"/>
        <v>0.1213960738809361</v>
      </c>
      <c r="W257" s="170">
        <f t="shared" si="126"/>
        <v>7.1820952349218425E-2</v>
      </c>
      <c r="Y257" s="11">
        <f t="shared" si="150"/>
        <v>-0.20246670339369777</v>
      </c>
      <c r="Z257" s="11">
        <f t="shared" si="117"/>
        <v>0.18882421706982805</v>
      </c>
      <c r="AA257" s="11"/>
      <c r="AB257" s="11">
        <f t="shared" si="127"/>
        <v>2.5153116432233849E-2</v>
      </c>
      <c r="AC257" s="7">
        <f t="shared" si="128"/>
        <v>0.9278182491584992</v>
      </c>
      <c r="AD257" s="11">
        <f t="shared" si="129"/>
        <v>3.0951988529583935E-2</v>
      </c>
      <c r="AE257" s="11">
        <f t="shared" si="130"/>
        <v>2.8621357093936907E-2</v>
      </c>
      <c r="AF257" s="11">
        <f t="shared" si="131"/>
        <v>2.5153116432233849E-2</v>
      </c>
      <c r="AG257" s="11">
        <f t="shared" si="132"/>
        <v>2.1533278404029587E-2</v>
      </c>
      <c r="AH257" s="11"/>
      <c r="AI257" s="11">
        <f t="shared" si="133"/>
        <v>0.26979772169267319</v>
      </c>
      <c r="AJ257" s="11">
        <f t="shared" si="134"/>
        <v>0.25464873284938477</v>
      </c>
      <c r="AK257" s="11">
        <f t="shared" si="135"/>
        <v>0.18882421706982805</v>
      </c>
      <c r="AL257" s="11">
        <f t="shared" si="136"/>
        <v>0.28417655387456098</v>
      </c>
      <c r="AM257" s="11"/>
      <c r="AN257" s="11">
        <f t="shared" si="137"/>
        <v>3.3401646983080652E-2</v>
      </c>
      <c r="AO257" s="11">
        <f t="shared" si="138"/>
        <v>3.032563060869016E-2</v>
      </c>
      <c r="AP257" s="11">
        <f t="shared" si="139"/>
        <v>2.6089706549766108E-2</v>
      </c>
      <c r="AQ257" s="11">
        <f t="shared" si="140"/>
        <v>2.1989109521753553E-2</v>
      </c>
      <c r="AR257" s="10"/>
      <c r="AS257" s="11">
        <f t="shared" si="141"/>
        <v>0.44888190199523059</v>
      </c>
      <c r="AT257" s="11">
        <f t="shared" si="142"/>
        <v>0.40740217906260157</v>
      </c>
      <c r="AU257" s="11">
        <f t="shared" si="143"/>
        <v>0.31349802293832968</v>
      </c>
      <c r="AV257" s="11">
        <f t="shared" si="144"/>
        <v>0.40825085822349644</v>
      </c>
      <c r="AW257" s="143"/>
      <c r="AX257" s="8">
        <f t="shared" si="145"/>
        <v>0.31349802293832968</v>
      </c>
      <c r="AY257" s="24">
        <f t="shared" si="153"/>
        <v>1.2759251119063251</v>
      </c>
      <c r="AZ257" s="8">
        <f t="shared" si="146"/>
        <v>1.2889784655402749E-2</v>
      </c>
      <c r="BA257" s="16">
        <f t="shared" si="147"/>
        <v>0.52394742704388497</v>
      </c>
      <c r="BB257" s="8">
        <f t="shared" si="148"/>
        <v>2.2159221954429595</v>
      </c>
      <c r="BC257" s="8">
        <f t="shared" si="152"/>
        <v>0.27</v>
      </c>
      <c r="BD257" s="18">
        <f t="shared" si="149"/>
        <v>3.5428577814707802</v>
      </c>
      <c r="BE257" s="17">
        <v>4.4196</v>
      </c>
    </row>
    <row r="258" spans="1:57" s="3" customFormat="1">
      <c r="A258" s="3" t="s">
        <v>360</v>
      </c>
      <c r="B258" s="19">
        <v>57.756638840000001</v>
      </c>
      <c r="C258" s="19">
        <f t="shared" si="151"/>
        <v>32.243361159999999</v>
      </c>
      <c r="D258" s="128" t="s">
        <v>323</v>
      </c>
      <c r="E258" s="8">
        <v>46.037734999999998</v>
      </c>
      <c r="F258" s="8">
        <v>-89.903778000000003</v>
      </c>
      <c r="G258" s="49">
        <v>43311</v>
      </c>
      <c r="H258" s="145"/>
      <c r="I258" s="8">
        <v>6.476946094214414E-3</v>
      </c>
      <c r="J258" s="8">
        <v>5.9525742712794472E-3</v>
      </c>
      <c r="K258" s="8">
        <v>6.0781304111819116E-3</v>
      </c>
      <c r="L258" s="8">
        <v>3.6785917129997588E-3</v>
      </c>
      <c r="M258" s="6"/>
      <c r="N258"/>
      <c r="O258" s="11">
        <f t="shared" si="119"/>
        <v>1.2197390320954345E-2</v>
      </c>
      <c r="P258" s="11">
        <f t="shared" si="120"/>
        <v>1.1228743067762871E-2</v>
      </c>
      <c r="Q258" s="11">
        <f t="shared" si="121"/>
        <v>1.1460973491532377E-2</v>
      </c>
      <c r="R258" s="11">
        <f t="shared" si="122"/>
        <v>6.990150132318896E-3</v>
      </c>
      <c r="S258" s="56"/>
      <c r="T258" s="170">
        <f t="shared" si="123"/>
        <v>0.11712432327511374</v>
      </c>
      <c r="U258" s="170">
        <f t="shared" si="124"/>
        <v>0.10889821646918185</v>
      </c>
      <c r="V258" s="170">
        <f t="shared" si="125"/>
        <v>0.11088355476840839</v>
      </c>
      <c r="W258" s="170">
        <f t="shared" si="126"/>
        <v>7.1051513292461399E-2</v>
      </c>
      <c r="Y258" s="11">
        <f t="shared" si="150"/>
        <v>-0.15168094212508379</v>
      </c>
      <c r="Z258" s="11">
        <f t="shared" si="117"/>
        <v>0.17190674318395088</v>
      </c>
      <c r="AA258" s="11"/>
      <c r="AB258" s="11">
        <f t="shared" si="127"/>
        <v>2.0502256138349641E-2</v>
      </c>
      <c r="AC258" s="7">
        <f t="shared" si="128"/>
        <v>1.0790597617059505</v>
      </c>
      <c r="AD258" s="11">
        <f t="shared" si="129"/>
        <v>2.6096656773461787E-2</v>
      </c>
      <c r="AE258" s="11">
        <f t="shared" si="130"/>
        <v>2.3825638615677304E-2</v>
      </c>
      <c r="AF258" s="11">
        <f t="shared" si="131"/>
        <v>2.0502256138349641E-2</v>
      </c>
      <c r="AG258" s="11">
        <f t="shared" si="132"/>
        <v>1.7112756936320576E-2</v>
      </c>
      <c r="AH258" s="11"/>
      <c r="AI258" s="11">
        <f t="shared" si="133"/>
        <v>0.21518030302556246</v>
      </c>
      <c r="AJ258" s="11">
        <f t="shared" si="134"/>
        <v>0.20890838225298122</v>
      </c>
      <c r="AK258" s="11">
        <f t="shared" si="135"/>
        <v>0.17190674318395088</v>
      </c>
      <c r="AL258" s="11">
        <f t="shared" si="136"/>
        <v>0.22969691326932529</v>
      </c>
      <c r="AM258" s="11"/>
      <c r="AN258" s="11">
        <f t="shared" si="137"/>
        <v>2.8546315226958503E-2</v>
      </c>
      <c r="AO258" s="11">
        <f t="shared" si="138"/>
        <v>2.5529912130430557E-2</v>
      </c>
      <c r="AP258" s="11">
        <f t="shared" si="139"/>
        <v>2.14388462558819E-2</v>
      </c>
      <c r="AQ258" s="11">
        <f t="shared" si="140"/>
        <v>1.7568588054044543E-2</v>
      </c>
      <c r="AR258" s="10"/>
      <c r="AS258" s="11">
        <f t="shared" si="141"/>
        <v>0.36266370311585816</v>
      </c>
      <c r="AT258" s="11">
        <f t="shared" si="142"/>
        <v>0.33430438081711833</v>
      </c>
      <c r="AU258" s="11">
        <f t="shared" si="143"/>
        <v>0.27490958428067269</v>
      </c>
      <c r="AV258" s="11">
        <f t="shared" si="144"/>
        <v>0.32759793401174025</v>
      </c>
      <c r="AW258" s="143"/>
      <c r="AX258" s="8">
        <f t="shared" si="145"/>
        <v>0.27490958428067269</v>
      </c>
      <c r="AY258" s="24">
        <f t="shared" si="153"/>
        <v>1.4550238437362537</v>
      </c>
      <c r="AZ258" s="8">
        <f t="shared" si="146"/>
        <v>1.1600649411477724E-2</v>
      </c>
      <c r="BA258" s="16">
        <f t="shared" si="147"/>
        <v>0.52394742704388497</v>
      </c>
      <c r="BB258" s="8">
        <f t="shared" si="148"/>
        <v>2.2000888794058313</v>
      </c>
      <c r="BC258" s="8">
        <f t="shared" si="152"/>
        <v>0.27</v>
      </c>
      <c r="BD258" s="18">
        <f t="shared" si="149"/>
        <v>4.025998386991156</v>
      </c>
      <c r="BE258" s="17">
        <v>4.5720000000000001</v>
      </c>
    </row>
    <row r="259" spans="1:57" s="3" customFormat="1">
      <c r="A259" s="3" t="s">
        <v>360</v>
      </c>
      <c r="B259" s="19">
        <v>57.756638840000001</v>
      </c>
      <c r="C259" s="19">
        <f t="shared" si="151"/>
        <v>32.243361159999999</v>
      </c>
      <c r="D259" s="128" t="s">
        <v>324</v>
      </c>
      <c r="E259" s="8">
        <v>46.183436999999998</v>
      </c>
      <c r="F259" s="8">
        <v>-89.799880999999999</v>
      </c>
      <c r="G259" s="49">
        <v>43311</v>
      </c>
      <c r="H259" s="145"/>
      <c r="I259" s="8">
        <v>6.9325599085523788E-3</v>
      </c>
      <c r="J259" s="8">
        <v>6.2505863474548009E-3</v>
      </c>
      <c r="K259" s="8">
        <v>5.9656532356129437E-3</v>
      </c>
      <c r="L259" s="8">
        <v>3.6338386810137622E-3</v>
      </c>
      <c r="M259" s="6"/>
      <c r="N259"/>
      <c r="O259" s="11">
        <f t="shared" si="119"/>
        <v>1.3036387490754029E-2</v>
      </c>
      <c r="P259" s="11">
        <f t="shared" si="120"/>
        <v>1.1779645899860797E-2</v>
      </c>
      <c r="Q259" s="11">
        <f t="shared" si="121"/>
        <v>1.1252942831596209E-2</v>
      </c>
      <c r="R259" s="11">
        <f t="shared" si="122"/>
        <v>6.9061077357510528E-3</v>
      </c>
      <c r="S259" s="56"/>
      <c r="T259" s="170">
        <f t="shared" si="123"/>
        <v>0.12413597659377407</v>
      </c>
      <c r="U259" s="170">
        <f t="shared" si="124"/>
        <v>0.11359428240690789</v>
      </c>
      <c r="V259" s="170">
        <f t="shared" si="125"/>
        <v>0.10910549413678461</v>
      </c>
      <c r="W259" s="170">
        <f t="shared" si="126"/>
        <v>7.0267278560957103E-2</v>
      </c>
      <c r="Y259" s="11">
        <f t="shared" si="150"/>
        <v>-0.10354126807282782</v>
      </c>
      <c r="Z259" s="11">
        <f t="shared" si="117"/>
        <v>0.15741586948222058</v>
      </c>
      <c r="AA259" s="11"/>
      <c r="AB259" s="11">
        <f t="shared" si="127"/>
        <v>1.8341715127136345E-2</v>
      </c>
      <c r="AC259" s="7">
        <f t="shared" si="128"/>
        <v>1.1539438270929634</v>
      </c>
      <c r="AD259" s="11">
        <f t="shared" si="129"/>
        <v>2.3740773118854783E-2</v>
      </c>
      <c r="AE259" s="11">
        <f t="shared" si="130"/>
        <v>2.1538255967713433E-2</v>
      </c>
      <c r="AF259" s="11">
        <f t="shared" si="131"/>
        <v>1.8341715127136345E-2</v>
      </c>
      <c r="AG259" s="11">
        <f t="shared" si="132"/>
        <v>1.511860908412453E-2</v>
      </c>
      <c r="AH259" s="11"/>
      <c r="AI259" s="11">
        <f t="shared" si="133"/>
        <v>0.18479136670243695</v>
      </c>
      <c r="AJ259" s="11">
        <f t="shared" si="134"/>
        <v>0.18136750008934974</v>
      </c>
      <c r="AK259" s="11">
        <f t="shared" si="135"/>
        <v>0.15741586948222058</v>
      </c>
      <c r="AL259" s="11">
        <f t="shared" si="136"/>
        <v>0.20607126062513906</v>
      </c>
      <c r="AM259" s="11"/>
      <c r="AN259" s="11">
        <f t="shared" si="137"/>
        <v>2.61904315723515E-2</v>
      </c>
      <c r="AO259" s="11">
        <f t="shared" si="138"/>
        <v>2.3242529482466686E-2</v>
      </c>
      <c r="AP259" s="11">
        <f t="shared" si="139"/>
        <v>1.9278305244668604E-2</v>
      </c>
      <c r="AQ259" s="11">
        <f t="shared" si="140"/>
        <v>1.5574440201848495E-2</v>
      </c>
      <c r="AR259" s="10"/>
      <c r="AS259" s="11">
        <f t="shared" si="141"/>
        <v>0.31569888415195274</v>
      </c>
      <c r="AT259" s="11">
        <f t="shared" si="142"/>
        <v>0.29250381078286325</v>
      </c>
      <c r="AU259" s="11">
        <f t="shared" si="143"/>
        <v>0.24915562592720686</v>
      </c>
      <c r="AV259" s="11">
        <f t="shared" si="144"/>
        <v>0.29225687484999568</v>
      </c>
      <c r="AW259" s="143"/>
      <c r="AX259" s="8">
        <f t="shared" si="145"/>
        <v>0.24915562592720686</v>
      </c>
      <c r="AY259" s="24">
        <f t="shared" si="153"/>
        <v>1.6054223078906662</v>
      </c>
      <c r="AZ259" s="8">
        <f t="shared" si="146"/>
        <v>1.1385976774943244E-2</v>
      </c>
      <c r="BA259" s="16">
        <f t="shared" si="147"/>
        <v>0.52394742704388497</v>
      </c>
      <c r="BB259" s="8">
        <f t="shared" si="148"/>
        <v>2.191884315164244</v>
      </c>
      <c r="BC259" s="8">
        <f t="shared" si="152"/>
        <v>0.27</v>
      </c>
      <c r="BD259" s="18">
        <f t="shared" si="149"/>
        <v>4.4354633280533831</v>
      </c>
      <c r="BE259" s="17">
        <v>4.5720000000000001</v>
      </c>
    </row>
    <row r="260" spans="1:57" s="3" customFormat="1">
      <c r="A260" s="3" t="s">
        <v>360</v>
      </c>
      <c r="B260" s="19">
        <v>57.756638840000001</v>
      </c>
      <c r="C260" s="19">
        <f t="shared" si="151"/>
        <v>32.243361159999999</v>
      </c>
      <c r="D260" s="128" t="s">
        <v>325</v>
      </c>
      <c r="E260" s="8">
        <v>46.195549</v>
      </c>
      <c r="F260" s="8">
        <v>-89.677627999999999</v>
      </c>
      <c r="G260" s="49">
        <v>43311</v>
      </c>
      <c r="H260" s="145"/>
      <c r="I260" s="8">
        <v>5.656245800313992E-3</v>
      </c>
      <c r="J260" s="8">
        <v>5.2544289319038104E-3</v>
      </c>
      <c r="K260" s="8">
        <v>5.115025390882294E-3</v>
      </c>
      <c r="L260" s="8">
        <v>3.0845349322712384E-3</v>
      </c>
      <c r="M260" s="6"/>
      <c r="N260"/>
      <c r="O260" s="11">
        <f t="shared" si="119"/>
        <v>1.0679907483021918E-2</v>
      </c>
      <c r="P260" s="11">
        <f t="shared" si="120"/>
        <v>9.9340249313227633E-3</v>
      </c>
      <c r="Q260" s="11">
        <f t="shared" si="121"/>
        <v>9.6748033097959919E-3</v>
      </c>
      <c r="R260" s="11">
        <f t="shared" si="122"/>
        <v>5.8725785328941679E-3</v>
      </c>
      <c r="S260" s="56"/>
      <c r="T260" s="170">
        <f t="shared" si="123"/>
        <v>0.10417232702118301</v>
      </c>
      <c r="U260" s="170">
        <f t="shared" si="124"/>
        <v>9.7671152752269508E-2</v>
      </c>
      <c r="V260" s="170">
        <f t="shared" si="125"/>
        <v>9.5389927632240135E-2</v>
      </c>
      <c r="W260" s="170">
        <f t="shared" si="126"/>
        <v>6.0502841403918484E-2</v>
      </c>
      <c r="Y260" s="11">
        <f t="shared" si="150"/>
        <v>-0.11773199680559479</v>
      </c>
      <c r="Z260" s="11">
        <f t="shared" ref="Z260:Z283" si="154">$Z$6+10^(-1.146-1.366*Y260-0.469*Y260^2)</f>
        <v>0.1615344963896965</v>
      </c>
      <c r="AA260" s="11"/>
      <c r="AB260" s="11">
        <f t="shared" si="127"/>
        <v>1.609700744168133E-2</v>
      </c>
      <c r="AC260" s="7">
        <f t="shared" si="128"/>
        <v>1.1113316974651872</v>
      </c>
      <c r="AD260" s="11">
        <f t="shared" si="129"/>
        <v>2.0637741266235864E-2</v>
      </c>
      <c r="AE260" s="11">
        <f t="shared" si="130"/>
        <v>1.8790541225147429E-2</v>
      </c>
      <c r="AF260" s="11">
        <f t="shared" si="131"/>
        <v>1.609700744168133E-2</v>
      </c>
      <c r="AG260" s="11">
        <f t="shared" si="132"/>
        <v>1.3363378958089119E-2</v>
      </c>
      <c r="AH260" s="11"/>
      <c r="AI260" s="11">
        <f t="shared" si="133"/>
        <v>0.1985395945110659</v>
      </c>
      <c r="AJ260" s="11">
        <f t="shared" si="134"/>
        <v>0.18934006651601304</v>
      </c>
      <c r="AK260" s="11">
        <f t="shared" si="135"/>
        <v>0.1615344963896965</v>
      </c>
      <c r="AL260" s="11">
        <f t="shared" si="136"/>
        <v>0.21458675822500922</v>
      </c>
      <c r="AM260" s="11"/>
      <c r="AN260" s="11">
        <f t="shared" si="137"/>
        <v>2.3087399719732581E-2</v>
      </c>
      <c r="AO260" s="11">
        <f t="shared" si="138"/>
        <v>2.0494814739900682E-2</v>
      </c>
      <c r="AP260" s="11">
        <f t="shared" si="139"/>
        <v>1.703359755921359E-2</v>
      </c>
      <c r="AQ260" s="11">
        <f t="shared" si="140"/>
        <v>1.3819210075813083E-2</v>
      </c>
      <c r="AR260" s="10"/>
      <c r="AS260" s="11">
        <f t="shared" si="141"/>
        <v>0.32031103201974553</v>
      </c>
      <c r="AT260" s="11">
        <f t="shared" si="142"/>
        <v>0.29107661157806219</v>
      </c>
      <c r="AU260" s="11">
        <f t="shared" si="143"/>
        <v>0.24539628681653397</v>
      </c>
      <c r="AV260" s="11">
        <f t="shared" si="144"/>
        <v>0.29499684707031837</v>
      </c>
      <c r="AW260" s="143"/>
      <c r="AX260" s="8">
        <f t="shared" si="145"/>
        <v>0.24539628681653397</v>
      </c>
      <c r="AY260" s="24">
        <f t="shared" si="153"/>
        <v>1.6300165140601848</v>
      </c>
      <c r="AZ260" s="8">
        <f t="shared" si="146"/>
        <v>9.7624783076830889E-3</v>
      </c>
      <c r="BA260" s="16">
        <f t="shared" si="147"/>
        <v>0.52394742704388486</v>
      </c>
      <c r="BB260" s="8">
        <f t="shared" si="148"/>
        <v>2.1834650134002658</v>
      </c>
      <c r="BC260" s="8">
        <f t="shared" si="152"/>
        <v>0.27</v>
      </c>
      <c r="BD260" s="18">
        <f t="shared" si="149"/>
        <v>4.4918961757075113</v>
      </c>
      <c r="BE260" s="17">
        <v>4.5720000000000001</v>
      </c>
    </row>
    <row r="261" spans="1:57" s="3" customFormat="1">
      <c r="A261" s="3" t="s">
        <v>360</v>
      </c>
      <c r="B261" s="19">
        <v>57.756638840000001</v>
      </c>
      <c r="C261" s="19">
        <f t="shared" si="151"/>
        <v>32.243361159999999</v>
      </c>
      <c r="D261" s="128" t="s">
        <v>326</v>
      </c>
      <c r="E261" s="8">
        <v>45.612583000000001</v>
      </c>
      <c r="F261" s="8">
        <v>-89.522751</v>
      </c>
      <c r="G261" s="49">
        <v>43311</v>
      </c>
      <c r="H261" s="145"/>
      <c r="I261" s="8">
        <v>6.8321255570767169E-3</v>
      </c>
      <c r="J261" s="8">
        <v>6.9586456345174935E-3</v>
      </c>
      <c r="K261" s="8">
        <v>8.1931630537473033E-3</v>
      </c>
      <c r="L261" s="8">
        <v>4.348594726368284E-3</v>
      </c>
      <c r="M261" s="6"/>
      <c r="N261"/>
      <c r="O261" s="11">
        <f t="shared" si="119"/>
        <v>1.2851651147767899E-2</v>
      </c>
      <c r="P261" s="11">
        <f t="shared" si="120"/>
        <v>1.3084349494206312E-2</v>
      </c>
      <c r="Q261" s="11">
        <f t="shared" si="121"/>
        <v>1.5345060131184435E-2</v>
      </c>
      <c r="R261" s="11">
        <f t="shared" si="122"/>
        <v>8.2454600906062495E-3</v>
      </c>
      <c r="S261" s="56"/>
      <c r="T261" s="170">
        <f t="shared" si="123"/>
        <v>0.12260088345959502</v>
      </c>
      <c r="U261" s="170">
        <f t="shared" si="124"/>
        <v>0.12453372519819844</v>
      </c>
      <c r="V261" s="170">
        <f t="shared" si="125"/>
        <v>0.14292362796086544</v>
      </c>
      <c r="W261" s="170">
        <f t="shared" si="126"/>
        <v>8.2599229146908537E-2</v>
      </c>
      <c r="Y261" s="11">
        <f t="shared" si="150"/>
        <v>-0.20231583567698136</v>
      </c>
      <c r="Z261" s="11">
        <f t="shared" si="154"/>
        <v>0.18877142940013381</v>
      </c>
      <c r="AA261" s="11"/>
      <c r="AB261" s="11">
        <f t="shared" si="127"/>
        <v>3.0542398716374809E-2</v>
      </c>
      <c r="AC261" s="7">
        <f t="shared" si="128"/>
        <v>0.87057442768679327</v>
      </c>
      <c r="AD261" s="11">
        <f t="shared" si="129"/>
        <v>3.7105746758863772E-2</v>
      </c>
      <c r="AE261" s="11">
        <f t="shared" si="130"/>
        <v>3.4477871433905308E-2</v>
      </c>
      <c r="AF261" s="11">
        <f t="shared" si="131"/>
        <v>3.0542398716374809E-2</v>
      </c>
      <c r="AG261" s="11">
        <f t="shared" si="132"/>
        <v>2.6398845097388129E-2</v>
      </c>
      <c r="AH261" s="11"/>
      <c r="AI261" s="11">
        <f t="shared" si="133"/>
        <v>0.28308015903621669</v>
      </c>
      <c r="AJ261" s="11">
        <f t="shared" si="134"/>
        <v>0.25435878997538552</v>
      </c>
      <c r="AK261" s="11">
        <f t="shared" si="135"/>
        <v>0.18877142940013378</v>
      </c>
      <c r="AL261" s="11">
        <f t="shared" si="136"/>
        <v>0.29826550338546459</v>
      </c>
      <c r="AM261" s="11"/>
      <c r="AN261" s="11">
        <f t="shared" si="137"/>
        <v>3.9555405212360492E-2</v>
      </c>
      <c r="AO261" s="11">
        <f t="shared" si="138"/>
        <v>3.6182144948658561E-2</v>
      </c>
      <c r="AP261" s="11">
        <f t="shared" si="139"/>
        <v>3.1478988833907068E-2</v>
      </c>
      <c r="AQ261" s="11">
        <f t="shared" si="140"/>
        <v>2.6854676215112096E-2</v>
      </c>
      <c r="AR261" s="10"/>
      <c r="AS261" s="11">
        <f t="shared" si="141"/>
        <v>0.49040595899518635</v>
      </c>
      <c r="AT261" s="11">
        <f t="shared" si="142"/>
        <v>0.43118209470917529</v>
      </c>
      <c r="AU261" s="11">
        <f t="shared" si="143"/>
        <v>0.33483887209981344</v>
      </c>
      <c r="AV261" s="11">
        <f t="shared" si="144"/>
        <v>0.44459903195797046</v>
      </c>
      <c r="AW261" s="143"/>
      <c r="AX261" s="8">
        <f t="shared" si="145"/>
        <v>0.33483887209981344</v>
      </c>
      <c r="AY261" s="24">
        <f t="shared" si="153"/>
        <v>1.1946044301593586</v>
      </c>
      <c r="AZ261" s="8">
        <f t="shared" si="146"/>
        <v>1.5637376253516858E-2</v>
      </c>
      <c r="BA261" s="16">
        <f t="shared" si="147"/>
        <v>0.52394742704388497</v>
      </c>
      <c r="BB261" s="8">
        <f t="shared" si="148"/>
        <v>2.2344171539465378</v>
      </c>
      <c r="BC261" s="8">
        <f t="shared" si="152"/>
        <v>0.27</v>
      </c>
      <c r="BD261" s="18">
        <f t="shared" si="149"/>
        <v>3.3335348859414431</v>
      </c>
      <c r="BE261" s="17">
        <v>4.6482000000000001</v>
      </c>
    </row>
    <row r="262" spans="1:57" s="3" customFormat="1">
      <c r="A262" s="3" t="s">
        <v>360</v>
      </c>
      <c r="B262" s="19">
        <v>57.756638840000001</v>
      </c>
      <c r="C262" s="19">
        <f t="shared" si="151"/>
        <v>32.243361159999999</v>
      </c>
      <c r="D262" s="128" t="s">
        <v>327</v>
      </c>
      <c r="E262" s="8">
        <v>46.031810999999998</v>
      </c>
      <c r="F262" s="8">
        <v>-89.174255000000002</v>
      </c>
      <c r="G262" s="49">
        <v>43311</v>
      </c>
      <c r="H262" s="145"/>
      <c r="I262" s="8">
        <v>6.8882259370172307E-3</v>
      </c>
      <c r="J262" s="8">
        <v>6.8447859744529089E-3</v>
      </c>
      <c r="K262" s="8">
        <v>7.4555459917771743E-3</v>
      </c>
      <c r="L262" s="8">
        <v>4.0475843042071819E-3</v>
      </c>
      <c r="M262" s="6"/>
      <c r="N262"/>
      <c r="O262" s="11">
        <f t="shared" si="119"/>
        <v>1.2954855359295537E-2</v>
      </c>
      <c r="P262" s="11">
        <f t="shared" si="120"/>
        <v>1.2874944927440145E-2</v>
      </c>
      <c r="Q262" s="11">
        <f t="shared" si="121"/>
        <v>1.3996440597245153E-2</v>
      </c>
      <c r="R262" s="11">
        <f t="shared" si="122"/>
        <v>7.6821618615248721E-3</v>
      </c>
      <c r="S262" s="56"/>
      <c r="T262" s="170">
        <f t="shared" si="123"/>
        <v>0.12345907705054676</v>
      </c>
      <c r="U262" s="170">
        <f t="shared" si="124"/>
        <v>0.12279471650541374</v>
      </c>
      <c r="V262" s="170">
        <f t="shared" si="125"/>
        <v>0.1320362484326657</v>
      </c>
      <c r="W262" s="170">
        <f t="shared" si="126"/>
        <v>7.7455273124805546E-2</v>
      </c>
      <c r="Y262" s="11">
        <f t="shared" si="150"/>
        <v>-0.15508444170399238</v>
      </c>
      <c r="Z262" s="11">
        <f t="shared" si="154"/>
        <v>0.17298754231985292</v>
      </c>
      <c r="AA262" s="11"/>
      <c r="AB262" s="11">
        <f t="shared" si="127"/>
        <v>2.5378594211600936E-2</v>
      </c>
      <c r="AC262" s="7">
        <f t="shared" si="128"/>
        <v>0.95664152131677493</v>
      </c>
      <c r="AD262" s="11">
        <f t="shared" si="129"/>
        <v>3.1431364141938291E-2</v>
      </c>
      <c r="AE262" s="11">
        <f t="shared" si="130"/>
        <v>2.8994038839599494E-2</v>
      </c>
      <c r="AF262" s="11">
        <f t="shared" si="131"/>
        <v>2.5378594211600936E-2</v>
      </c>
      <c r="AG262" s="11">
        <f t="shared" si="132"/>
        <v>2.1621685955786608E-2</v>
      </c>
      <c r="AH262" s="11"/>
      <c r="AI262" s="11">
        <f t="shared" si="133"/>
        <v>0.24055017683401966</v>
      </c>
      <c r="AJ262" s="11">
        <f t="shared" si="134"/>
        <v>0.2192987007744599</v>
      </c>
      <c r="AK262" s="11">
        <f t="shared" si="135"/>
        <v>0.17298754231985292</v>
      </c>
      <c r="AL262" s="11">
        <f t="shared" si="136"/>
        <v>0.26295817104467006</v>
      </c>
      <c r="AM262" s="11"/>
      <c r="AN262" s="11">
        <f t="shared" si="137"/>
        <v>3.3881022595435011E-2</v>
      </c>
      <c r="AO262" s="11">
        <f t="shared" si="138"/>
        <v>3.0698312354352747E-2</v>
      </c>
      <c r="AP262" s="11">
        <f t="shared" si="139"/>
        <v>2.6315184329133195E-2</v>
      </c>
      <c r="AQ262" s="11">
        <f t="shared" si="140"/>
        <v>2.2077517073510574E-2</v>
      </c>
      <c r="AR262" s="10"/>
      <c r="AS262" s="11">
        <f t="shared" si="141"/>
        <v>0.41541971423418905</v>
      </c>
      <c r="AT262" s="11">
        <f t="shared" si="142"/>
        <v>0.36747046183564014</v>
      </c>
      <c r="AU262" s="11">
        <f t="shared" si="143"/>
        <v>0.29530707044387228</v>
      </c>
      <c r="AV262" s="11">
        <f t="shared" si="144"/>
        <v>0.38434159746212937</v>
      </c>
      <c r="AW262" s="143"/>
      <c r="AX262" s="8">
        <f t="shared" si="145"/>
        <v>0.29530707044387228</v>
      </c>
      <c r="AY262" s="24">
        <f t="shared" si="153"/>
        <v>1.3545222584707002</v>
      </c>
      <c r="AZ262" s="8">
        <f t="shared" si="146"/>
        <v>1.4229568859306013E-2</v>
      </c>
      <c r="BA262" s="16">
        <f t="shared" si="147"/>
        <v>0.52394742704388497</v>
      </c>
      <c r="BB262" s="8">
        <f t="shared" si="148"/>
        <v>2.2176286088298753</v>
      </c>
      <c r="BC262" s="8">
        <f t="shared" si="152"/>
        <v>0.27</v>
      </c>
      <c r="BD262" s="18">
        <f t="shared" si="149"/>
        <v>3.7657577504088096</v>
      </c>
      <c r="BE262" s="17">
        <v>4.6482000000000001</v>
      </c>
    </row>
    <row r="263" spans="1:57" s="3" customFormat="1">
      <c r="A263" s="3" t="s">
        <v>360</v>
      </c>
      <c r="B263" s="19">
        <v>57.756638840000001</v>
      </c>
      <c r="C263" s="19">
        <f t="shared" si="151"/>
        <v>32.243361159999999</v>
      </c>
      <c r="D263" s="128" t="s">
        <v>328</v>
      </c>
      <c r="E263" s="8">
        <v>46.050578999999999</v>
      </c>
      <c r="F263" s="8">
        <v>-89.123810000000006</v>
      </c>
      <c r="G263" s="49">
        <v>43311</v>
      </c>
      <c r="H263" s="145"/>
      <c r="I263" s="8">
        <v>5.7384069846476366E-3</v>
      </c>
      <c r="J263" s="8">
        <v>5.5056634323196194E-3</v>
      </c>
      <c r="K263" s="8">
        <v>6.3111815449956978E-3</v>
      </c>
      <c r="L263" s="8">
        <v>3.2901799033185296E-3</v>
      </c>
      <c r="M263" s="6"/>
      <c r="N263"/>
      <c r="O263" s="11">
        <f t="shared" si="119"/>
        <v>1.083218435506174E-2</v>
      </c>
      <c r="P263" s="11">
        <f t="shared" si="120"/>
        <v>1.0400610743281521E-2</v>
      </c>
      <c r="Q263" s="11">
        <f t="shared" si="121"/>
        <v>1.1891533046834588E-2</v>
      </c>
      <c r="R263" s="11">
        <f t="shared" si="122"/>
        <v>6.2599349473971477E-3</v>
      </c>
      <c r="S263" s="56"/>
      <c r="T263" s="170">
        <f t="shared" si="123"/>
        <v>0.10548837616545892</v>
      </c>
      <c r="U263" s="170">
        <f t="shared" si="124"/>
        <v>0.10174872044003797</v>
      </c>
      <c r="V263" s="170">
        <f t="shared" si="125"/>
        <v>0.11454234135649338</v>
      </c>
      <c r="W263" s="170">
        <f t="shared" si="126"/>
        <v>6.4188914562162802E-2</v>
      </c>
      <c r="Y263" s="11">
        <f t="shared" si="150"/>
        <v>-0.16055860642456957</v>
      </c>
      <c r="Z263" s="11">
        <f t="shared" si="154"/>
        <v>0.17474170983753251</v>
      </c>
      <c r="AA263" s="11"/>
      <c r="AB263" s="11">
        <f t="shared" si="127"/>
        <v>2.1667906418293994E-2</v>
      </c>
      <c r="AC263" s="7">
        <f t="shared" si="128"/>
        <v>0.94277812837482311</v>
      </c>
      <c r="AD263" s="11">
        <f t="shared" si="129"/>
        <v>2.6752624909319216E-2</v>
      </c>
      <c r="AE263" s="11">
        <f t="shared" si="130"/>
        <v>2.4706992725308258E-2</v>
      </c>
      <c r="AF263" s="11">
        <f t="shared" si="131"/>
        <v>2.1667906418293994E-2</v>
      </c>
      <c r="AG263" s="11">
        <f t="shared" si="132"/>
        <v>1.8503217358947808E-2</v>
      </c>
      <c r="AH263" s="11"/>
      <c r="AI263" s="11">
        <f t="shared" si="133"/>
        <v>0.24762711172628887</v>
      </c>
      <c r="AJ263" s="11">
        <f t="shared" si="134"/>
        <v>0.23316218221058571</v>
      </c>
      <c r="AK263" s="11">
        <f t="shared" si="135"/>
        <v>0.17474170983753251</v>
      </c>
      <c r="AL263" s="11">
        <f t="shared" si="136"/>
        <v>0.27640423357900412</v>
      </c>
      <c r="AM263" s="11"/>
      <c r="AN263" s="11">
        <f t="shared" si="137"/>
        <v>2.9202283362815933E-2</v>
      </c>
      <c r="AO263" s="11">
        <f t="shared" si="138"/>
        <v>2.6411266240061512E-2</v>
      </c>
      <c r="AP263" s="11">
        <f t="shared" si="139"/>
        <v>2.2604496535826253E-2</v>
      </c>
      <c r="AQ263" s="11">
        <f t="shared" si="140"/>
        <v>1.8959048476671774E-2</v>
      </c>
      <c r="AR263" s="10"/>
      <c r="AS263" s="11">
        <f t="shared" si="141"/>
        <v>0.40482391944363061</v>
      </c>
      <c r="AT263" s="11">
        <f t="shared" si="142"/>
        <v>0.36632697567086059</v>
      </c>
      <c r="AU263" s="11">
        <f t="shared" si="143"/>
        <v>0.28287100901001755</v>
      </c>
      <c r="AV263" s="11">
        <f t="shared" si="144"/>
        <v>0.38680546137841831</v>
      </c>
      <c r="AW263" s="143"/>
      <c r="AX263" s="8">
        <f t="shared" si="145"/>
        <v>0.28287100901001755</v>
      </c>
      <c r="AY263" s="24">
        <f t="shared" si="153"/>
        <v>1.4140720938490889</v>
      </c>
      <c r="AZ263" s="8">
        <f t="shared" si="146"/>
        <v>1.2045448110325549E-2</v>
      </c>
      <c r="BA263" s="16">
        <f t="shared" si="147"/>
        <v>0.52394742704388497</v>
      </c>
      <c r="BB263" s="8">
        <f t="shared" si="148"/>
        <v>2.204289762169195</v>
      </c>
      <c r="BC263" s="8">
        <f t="shared" si="152"/>
        <v>0.27</v>
      </c>
      <c r="BD263" s="18">
        <f t="shared" si="149"/>
        <v>3.9166330719975448</v>
      </c>
      <c r="BE263" s="17">
        <v>5.0292000000000003</v>
      </c>
    </row>
    <row r="264" spans="1:57" s="3" customFormat="1">
      <c r="A264" s="3" t="s">
        <v>360</v>
      </c>
      <c r="B264" s="19">
        <v>57.756638840000001</v>
      </c>
      <c r="C264" s="19">
        <f t="shared" si="151"/>
        <v>32.243361159999999</v>
      </c>
      <c r="D264" s="128" t="s">
        <v>329</v>
      </c>
      <c r="E264" s="8">
        <v>46.031689</v>
      </c>
      <c r="F264" s="8">
        <v>-89.875938000000005</v>
      </c>
      <c r="G264" s="49">
        <v>43311</v>
      </c>
      <c r="H264" s="145"/>
      <c r="I264" s="8">
        <v>6.4691278364044039E-3</v>
      </c>
      <c r="J264" s="8">
        <v>6.1650947438828384E-3</v>
      </c>
      <c r="K264" s="8">
        <v>6.2217145831409025E-3</v>
      </c>
      <c r="L264" s="8">
        <v>3.4337570533953606E-3</v>
      </c>
      <c r="M264" s="6"/>
      <c r="N264"/>
      <c r="O264" s="11">
        <f t="shared" si="119"/>
        <v>1.2182971907348595E-2</v>
      </c>
      <c r="P264" s="11">
        <f t="shared" si="120"/>
        <v>1.1621714411813528E-2</v>
      </c>
      <c r="Q264" s="11">
        <f t="shared" si="121"/>
        <v>1.1726319803393108E-2</v>
      </c>
      <c r="R264" s="11">
        <f t="shared" si="122"/>
        <v>6.530074008327634E-3</v>
      </c>
      <c r="S264" s="56"/>
      <c r="T264" s="170">
        <f t="shared" si="123"/>
        <v>0.11700292131605755</v>
      </c>
      <c r="U264" s="170">
        <f t="shared" si="124"/>
        <v>0.11225282061302749</v>
      </c>
      <c r="V264" s="170">
        <f t="shared" si="125"/>
        <v>0.11314176043643687</v>
      </c>
      <c r="W264" s="170">
        <f t="shared" si="126"/>
        <v>6.6740617396807367E-2</v>
      </c>
      <c r="Y264" s="11">
        <f t="shared" si="150"/>
        <v>-0.10150118781129888</v>
      </c>
      <c r="Z264" s="11">
        <f t="shared" si="154"/>
        <v>0.156834134813123</v>
      </c>
      <c r="AA264" s="11"/>
      <c r="AB264" s="11">
        <f t="shared" si="127"/>
        <v>1.9071669734701337E-2</v>
      </c>
      <c r="AC264" s="7">
        <f t="shared" si="128"/>
        <v>1.057839375479023</v>
      </c>
      <c r="AD264" s="11">
        <f t="shared" si="129"/>
        <v>2.4160799901268758E-2</v>
      </c>
      <c r="AE264" s="11">
        <f t="shared" si="130"/>
        <v>2.2097776169488065E-2</v>
      </c>
      <c r="AF264" s="11">
        <f t="shared" si="131"/>
        <v>1.9071669734701337E-2</v>
      </c>
      <c r="AG264" s="11">
        <f t="shared" si="132"/>
        <v>1.5975351978814487E-2</v>
      </c>
      <c r="AH264" s="11"/>
      <c r="AI264" s="11">
        <f t="shared" si="133"/>
        <v>0.20082367795097</v>
      </c>
      <c r="AJ264" s="11">
        <f t="shared" si="134"/>
        <v>0.18823760824377489</v>
      </c>
      <c r="AK264" s="11">
        <f t="shared" si="135"/>
        <v>0.156834134813123</v>
      </c>
      <c r="AL264" s="11">
        <f t="shared" si="136"/>
        <v>0.22976346923708621</v>
      </c>
      <c r="AM264" s="11"/>
      <c r="AN264" s="11">
        <f t="shared" si="137"/>
        <v>2.6610458354765474E-2</v>
      </c>
      <c r="AO264" s="11">
        <f t="shared" si="138"/>
        <v>2.3802049684241319E-2</v>
      </c>
      <c r="AP264" s="11">
        <f t="shared" si="139"/>
        <v>2.0008259852233597E-2</v>
      </c>
      <c r="AQ264" s="11">
        <f t="shared" si="140"/>
        <v>1.6431183096538453E-2</v>
      </c>
      <c r="AR264" s="10"/>
      <c r="AS264" s="11">
        <f t="shared" si="141"/>
        <v>0.33722141383413662</v>
      </c>
      <c r="AT264" s="11">
        <f t="shared" si="142"/>
        <v>0.30290615422518741</v>
      </c>
      <c r="AU264" s="11">
        <f t="shared" si="143"/>
        <v>0.25126983906410527</v>
      </c>
      <c r="AV264" s="11">
        <f t="shared" si="144"/>
        <v>0.32303992953802885</v>
      </c>
      <c r="AW264" s="143"/>
      <c r="AX264" s="8">
        <f t="shared" si="145"/>
        <v>0.25126983906410527</v>
      </c>
      <c r="AY264" s="24">
        <f t="shared" si="153"/>
        <v>1.5919141011506355</v>
      </c>
      <c r="AZ264" s="8">
        <f t="shared" si="146"/>
        <v>1.1874692501581428E-2</v>
      </c>
      <c r="BA264" s="16">
        <f t="shared" si="147"/>
        <v>0.52394742704388486</v>
      </c>
      <c r="BB264" s="8">
        <f t="shared" si="148"/>
        <v>2.1945852676299604</v>
      </c>
      <c r="BC264" s="8">
        <f t="shared" si="152"/>
        <v>0.27</v>
      </c>
      <c r="BD264" s="18">
        <f t="shared" si="149"/>
        <v>4.4016478559627545</v>
      </c>
      <c r="BE264" s="17">
        <v>5.3339999999999996</v>
      </c>
    </row>
    <row r="265" spans="1:57" s="3" customFormat="1">
      <c r="A265" s="3" t="s">
        <v>360</v>
      </c>
      <c r="B265" s="19">
        <v>57.756638840000001</v>
      </c>
      <c r="C265" s="19">
        <f t="shared" si="151"/>
        <v>32.243361159999999</v>
      </c>
      <c r="D265" s="128" t="s">
        <v>330</v>
      </c>
      <c r="E265" s="8">
        <v>46.027172</v>
      </c>
      <c r="F265" s="8">
        <v>-89.894310000000004</v>
      </c>
      <c r="G265" s="49">
        <v>43311</v>
      </c>
      <c r="H265" s="145"/>
      <c r="I265" s="8">
        <v>6.1665441988206287E-3</v>
      </c>
      <c r="J265" s="8">
        <v>5.7665120302089808E-3</v>
      </c>
      <c r="K265" s="8">
        <v>5.6629081732623926E-3</v>
      </c>
      <c r="L265" s="8">
        <v>3.3829557311789598E-3</v>
      </c>
      <c r="M265" s="6"/>
      <c r="N265"/>
      <c r="O265" s="11">
        <f t="shared" si="119"/>
        <v>1.1624392759367264E-2</v>
      </c>
      <c r="P265" s="11">
        <f t="shared" si="120"/>
        <v>1.0884255588206226E-2</v>
      </c>
      <c r="Q265" s="11">
        <f t="shared" si="121"/>
        <v>1.0692258463326845E-2</v>
      </c>
      <c r="R265" s="11">
        <f t="shared" si="122"/>
        <v>6.4345204706592902E-3</v>
      </c>
      <c r="S265" s="56"/>
      <c r="T265" s="170">
        <f t="shared" si="123"/>
        <v>0.11227560225354888</v>
      </c>
      <c r="U265" s="170">
        <f t="shared" si="124"/>
        <v>0.10593754397079119</v>
      </c>
      <c r="V265" s="170">
        <f t="shared" si="125"/>
        <v>0.10427920968459609</v>
      </c>
      <c r="W265" s="170">
        <f t="shared" si="126"/>
        <v>6.5839785491256519E-2</v>
      </c>
      <c r="Y265" s="11">
        <f t="shared" si="150"/>
        <v>-0.12058185284630227</v>
      </c>
      <c r="Z265" s="11">
        <f t="shared" si="154"/>
        <v>0.16237691057273684</v>
      </c>
      <c r="AA265" s="11"/>
      <c r="AB265" s="11">
        <f t="shared" si="127"/>
        <v>1.7967220186557029E-2</v>
      </c>
      <c r="AC265" s="7">
        <f t="shared" si="128"/>
        <v>1.0978656730791225</v>
      </c>
      <c r="AD265" s="11">
        <f t="shared" si="129"/>
        <v>2.2966259960462719E-2</v>
      </c>
      <c r="AE265" s="11">
        <f t="shared" si="130"/>
        <v>2.0934415611995303E-2</v>
      </c>
      <c r="AF265" s="11">
        <f t="shared" si="131"/>
        <v>1.7967220186557029E-2</v>
      </c>
      <c r="AG265" s="11">
        <f t="shared" si="132"/>
        <v>1.4949664080517117E-2</v>
      </c>
      <c r="AH265" s="11"/>
      <c r="AI265" s="11">
        <f t="shared" si="133"/>
        <v>0.20095488614038506</v>
      </c>
      <c r="AJ265" s="11">
        <f t="shared" si="134"/>
        <v>0.19105976260430566</v>
      </c>
      <c r="AK265" s="11">
        <f t="shared" si="135"/>
        <v>0.16237691057273687</v>
      </c>
      <c r="AL265" s="11">
        <f t="shared" si="136"/>
        <v>0.21857909456453878</v>
      </c>
      <c r="AM265" s="11"/>
      <c r="AN265" s="11">
        <f t="shared" si="137"/>
        <v>2.5415918413959435E-2</v>
      </c>
      <c r="AO265" s="11">
        <f t="shared" si="138"/>
        <v>2.2638689126748556E-2</v>
      </c>
      <c r="AP265" s="11">
        <f t="shared" si="139"/>
        <v>1.8903810304089289E-2</v>
      </c>
      <c r="AQ265" s="11">
        <f t="shared" si="140"/>
        <v>1.5405495198241081E-2</v>
      </c>
      <c r="AR265" s="10"/>
      <c r="AS265" s="11">
        <f t="shared" si="141"/>
        <v>0.33259637931509001</v>
      </c>
      <c r="AT265" s="11">
        <f t="shared" si="142"/>
        <v>0.30163242467461043</v>
      </c>
      <c r="AU265" s="11">
        <f t="shared" si="143"/>
        <v>0.2536456739196894</v>
      </c>
      <c r="AV265" s="11">
        <f t="shared" si="144"/>
        <v>0.30600728814388761</v>
      </c>
      <c r="AW265" s="143"/>
      <c r="AX265" s="8">
        <f t="shared" si="145"/>
        <v>0.2536456739196894</v>
      </c>
      <c r="AY265" s="24">
        <f t="shared" si="153"/>
        <v>1.5770030445173295</v>
      </c>
      <c r="AZ265" s="8">
        <f t="shared" si="146"/>
        <v>1.0808161050074356E-2</v>
      </c>
      <c r="BA265" s="16">
        <f t="shared" si="147"/>
        <v>0.52394742704388497</v>
      </c>
      <c r="BB265" s="8">
        <f t="shared" si="148"/>
        <v>2.1906288339296989</v>
      </c>
      <c r="BC265" s="8">
        <f t="shared" si="152"/>
        <v>0.27</v>
      </c>
      <c r="BD265" s="18">
        <f t="shared" si="149"/>
        <v>4.3542358217113781</v>
      </c>
      <c r="BE265" s="17">
        <v>5.4863999999999997</v>
      </c>
    </row>
    <row r="266" spans="1:57" s="3" customFormat="1">
      <c r="A266" s="3" t="s">
        <v>360</v>
      </c>
      <c r="B266" s="19">
        <v>57.756638840000001</v>
      </c>
      <c r="C266" s="19">
        <f t="shared" si="151"/>
        <v>32.243361159999999</v>
      </c>
      <c r="D266" s="128" t="s">
        <v>331</v>
      </c>
      <c r="E266" s="8">
        <v>46.182586999999998</v>
      </c>
      <c r="F266" s="8">
        <v>-89.790503999999999</v>
      </c>
      <c r="G266" s="49">
        <v>43311</v>
      </c>
      <c r="H266" s="145"/>
      <c r="I266" s="8">
        <v>6.7767294069239203E-3</v>
      </c>
      <c r="J266" s="8">
        <v>6.5349605443152207E-3</v>
      </c>
      <c r="K266" s="8">
        <v>6.5883373598622794E-3</v>
      </c>
      <c r="L266" s="8">
        <v>3.4457480464249292E-3</v>
      </c>
      <c r="M266" s="6"/>
      <c r="N266"/>
      <c r="O266" s="11">
        <f t="shared" ref="O266:O283" si="155">I266/(0.52+1.7*I266)</f>
        <v>1.2749706120481165E-2</v>
      </c>
      <c r="P266" s="11">
        <f t="shared" ref="P266:P283" si="156">J266/(0.52+1.7*J266)</f>
        <v>1.2304357895360362E-2</v>
      </c>
      <c r="Q266" s="11">
        <f t="shared" ref="Q266:Q283" si="157">K266/(0.52+1.7*K266)</f>
        <v>1.2402739472592341E-2</v>
      </c>
      <c r="R266" s="11">
        <f t="shared" ref="R266:R283" si="158">L266/(0.52+1.7*L266)</f>
        <v>6.5526236028110463E-3</v>
      </c>
      <c r="S266" s="56"/>
      <c r="T266" s="170">
        <f t="shared" ref="T266:T283" si="159">(-T$6+(T$6^2+4*T$7*O266)^0.5)/(2*T$7)</f>
        <v>0.12175165342482075</v>
      </c>
      <c r="U266" s="170">
        <f t="shared" ref="U266:U283" si="160">(-U$6+(U$6^2+4*U$7*P266)^0.5)/(2*U$7)</f>
        <v>0.11802401532158324</v>
      </c>
      <c r="V266" s="170">
        <f t="shared" ref="V266:V283" si="161">(-V$6+(V$6^2+4*V$7*Q266)^0.5)/(2*V$7)</f>
        <v>0.11884999295453363</v>
      </c>
      <c r="W266" s="170">
        <f t="shared" ref="W266:W283" si="162">(-W$6+(W$6^2+4*W$7*R266)^0.5)/(2*W$7)</f>
        <v>6.6952925419379083E-2</v>
      </c>
      <c r="Y266" s="11">
        <f t="shared" si="150"/>
        <v>-7.6074480089713251E-2</v>
      </c>
      <c r="Z266" s="11">
        <f t="shared" si="154"/>
        <v>0.14979936573267222</v>
      </c>
      <c r="AA266" s="11"/>
      <c r="AB266" s="11">
        <f t="shared" ref="AB266:AB283" si="163">(V266*Z266/(1-V266))-AB$6</f>
        <v>1.9268429935316758E-2</v>
      </c>
      <c r="AC266" s="7">
        <f t="shared" ref="AC266:AC283" si="164">2*(1-1.2*EXP(-0.9*O266/Q266))</f>
        <v>1.0484935023829483</v>
      </c>
      <c r="AD266" s="11">
        <f t="shared" ref="AD266:AD283" si="165">$AB266*(554/$AD$9)^$AC266</f>
        <v>2.4359107866489399E-2</v>
      </c>
      <c r="AE266" s="11">
        <f t="shared" ref="AE266:AE283" si="166">$AB266*(554/$AE$9)^$AC266</f>
        <v>2.2296726363061261E-2</v>
      </c>
      <c r="AF266" s="11">
        <f t="shared" ref="AF266:AF283" si="167">$AB266*(554/$AF$9)^$AC266</f>
        <v>1.9268429935316758E-2</v>
      </c>
      <c r="AG266" s="11">
        <f t="shared" ref="AG266:AG283" si="168">$AB266*(554/$AG$9)^$AC266</f>
        <v>1.6165449529517279E-2</v>
      </c>
      <c r="AH266" s="11"/>
      <c r="AI266" s="11">
        <f t="shared" ref="AI266:AI283" si="169">((1-T266)*(AI$7+AD266))/T266</f>
        <v>0.19338344927518034</v>
      </c>
      <c r="AJ266" s="11">
        <f t="shared" ref="AJ266:AJ283" si="170">((1-U266)*(AJ$7+AE266))/U266</f>
        <v>0.17935591703793638</v>
      </c>
      <c r="AK266" s="11">
        <f t="shared" ref="AK266:AK283" si="171">((1-V266)*(AK$7+AF266))/V266</f>
        <v>0.14979936573267222</v>
      </c>
      <c r="AL266" s="11">
        <f t="shared" ref="AL266:AL283" si="172">((1-W266)*(AL$7+AG266))/W266</f>
        <v>0.23163195911978954</v>
      </c>
      <c r="AM266" s="11"/>
      <c r="AN266" s="11">
        <f t="shared" ref="AN266:AN283" si="173">$AI$7+AD266</f>
        <v>2.6808766319986115E-2</v>
      </c>
      <c r="AO266" s="11">
        <f t="shared" ref="AO266:AO283" si="174">$AJ$7+AE266</f>
        <v>2.4000999877814514E-2</v>
      </c>
      <c r="AP266" s="11">
        <f t="shared" ref="AP266:AP283" si="175">$AK$7+AF266</f>
        <v>2.0205020052849017E-2</v>
      </c>
      <c r="AQ266" s="11">
        <f t="shared" ref="AQ266:AQ283" si="176">$AL$7+AG266</f>
        <v>1.6621280647241245E-2</v>
      </c>
      <c r="AR266" s="10"/>
      <c r="AS266" s="11">
        <f t="shared" ref="AS266:AS283" si="177">(1+0.005*$C266)*AI266+(1-0.265*$AI$7/AN266)*4.26*(1-0.52*EXP(-10.8*AI266))*AN266</f>
        <v>0.3288220568499759</v>
      </c>
      <c r="AT266" s="11">
        <f t="shared" ref="AT266:AT283" si="178">(1+0.005*$C$10)*AJ266+(1-0.265*$AJ$7/AO266)*4.26*(1-0.52*EXP(-10.8*AJ266))*AO266</f>
        <v>0.29309000070304492</v>
      </c>
      <c r="AU266" s="11">
        <f t="shared" ref="AU266:AU283" si="179">(1+0.005*$C$10)*$AK266+(1-0.265*$AK$7/$AP266)*4.26*(1-0.52*EXP(-10.8*$AK266))*$AP266</f>
        <v>0.2435306671259895</v>
      </c>
      <c r="AV266" s="11">
        <f t="shared" ref="AV266:AV283" si="180">(1+0.005*$C$10)*AL266+(1-0.265*$AL$7/AQ266)*4.26*(1-0.52*EXP(-10.8*AL266))*AQ266</f>
        <v>0.32596215361368347</v>
      </c>
      <c r="AW266" s="143"/>
      <c r="AX266" s="8">
        <f t="shared" ref="AX266:AX283" si="181">MIN(AS266:AV266)</f>
        <v>0.2435306671259895</v>
      </c>
      <c r="AY266" s="24">
        <f t="shared" si="153"/>
        <v>1.6425036104100261</v>
      </c>
      <c r="AZ266" s="8">
        <f t="shared" ref="AZ266:AZ283" si="182">K266*1.34^2/(0.98*0.96)</f>
        <v>1.2574424493376606E-2</v>
      </c>
      <c r="BA266" s="16">
        <f t="shared" ref="BA266:BA329" si="183">K266/AZ266</f>
        <v>0.52394742704388497</v>
      </c>
      <c r="BB266" s="8">
        <f t="shared" ref="BB266:BB283" si="184">(AX266-AP266+AK266)/(AP266+AK266)</f>
        <v>2.1947963935268699</v>
      </c>
      <c r="BC266" s="8">
        <f t="shared" si="152"/>
        <v>0.27</v>
      </c>
      <c r="BD266" s="18">
        <f t="shared" ref="BD266:BD329" si="185">AY266*ABS(LN(BA266*((BC266-K266))/(BB266)))</f>
        <v>4.5439705130843375</v>
      </c>
      <c r="BE266" s="17">
        <v>5.7149999999999999</v>
      </c>
    </row>
    <row r="267" spans="1:57" s="3" customFormat="1">
      <c r="A267" s="3" t="s">
        <v>358</v>
      </c>
      <c r="B267" s="19">
        <v>40.252180860000003</v>
      </c>
      <c r="C267" s="19">
        <f t="shared" si="151"/>
        <v>49.747819139999997</v>
      </c>
      <c r="D267" s="128" t="s">
        <v>332</v>
      </c>
      <c r="E267" s="8">
        <v>28.130873000000001</v>
      </c>
      <c r="F267" s="8">
        <v>-81.802093999999997</v>
      </c>
      <c r="G267" s="55">
        <v>41680</v>
      </c>
      <c r="H267" s="145"/>
      <c r="I267" s="19">
        <v>4.6043525036485325E-3</v>
      </c>
      <c r="J267" s="19">
        <v>5.9329001575527413E-3</v>
      </c>
      <c r="K267" s="19">
        <v>1.4254537847547148E-2</v>
      </c>
      <c r="L267" s="19">
        <v>8.1839277953051452E-3</v>
      </c>
      <c r="M267" s="7"/>
      <c r="O267" s="11">
        <f t="shared" si="155"/>
        <v>8.7232161690295705E-3</v>
      </c>
      <c r="P267" s="11">
        <f t="shared" si="156"/>
        <v>1.1192336598247362E-2</v>
      </c>
      <c r="Q267" s="11">
        <f t="shared" si="157"/>
        <v>2.6191990065889584E-2</v>
      </c>
      <c r="R267" s="11">
        <f t="shared" si="158"/>
        <v>1.5328214039469507E-2</v>
      </c>
      <c r="S267" s="56"/>
      <c r="T267" s="170">
        <f t="shared" si="159"/>
        <v>8.6915418200174954E-2</v>
      </c>
      <c r="U267" s="170">
        <f t="shared" si="160"/>
        <v>0.10858621152577891</v>
      </c>
      <c r="V267" s="170">
        <f t="shared" si="161"/>
        <v>0.22311954065159145</v>
      </c>
      <c r="W267" s="170">
        <f t="shared" si="162"/>
        <v>0.14278908965327519</v>
      </c>
      <c r="Y267" s="11">
        <f t="shared" si="150"/>
        <v>-0.81858934794052485</v>
      </c>
      <c r="Z267" s="11">
        <f t="shared" si="154"/>
        <v>0.51450586187358915</v>
      </c>
      <c r="AA267" s="11"/>
      <c r="AB267" s="11">
        <f t="shared" si="163"/>
        <v>0.14682914421445142</v>
      </c>
      <c r="AC267" s="7">
        <f t="shared" si="164"/>
        <v>0.22158123547738229</v>
      </c>
      <c r="AD267" s="11">
        <f t="shared" si="165"/>
        <v>0.15428693212528863</v>
      </c>
      <c r="AE267" s="11">
        <f t="shared" si="166"/>
        <v>0.15142921575825982</v>
      </c>
      <c r="AF267" s="11">
        <f t="shared" si="167"/>
        <v>0.14682914421445142</v>
      </c>
      <c r="AG267" s="11">
        <f t="shared" si="168"/>
        <v>0.14148041468997199</v>
      </c>
      <c r="AH267" s="11"/>
      <c r="AI267" s="11">
        <f t="shared" si="169"/>
        <v>1.6465866151820752</v>
      </c>
      <c r="AJ267" s="11">
        <f t="shared" si="170"/>
        <v>1.2571145258413037</v>
      </c>
      <c r="AK267" s="11">
        <f t="shared" si="171"/>
        <v>0.51450586187358915</v>
      </c>
      <c r="AL267" s="11">
        <f t="shared" si="172"/>
        <v>0.85209100201880017</v>
      </c>
      <c r="AM267" s="11"/>
      <c r="AN267" s="11">
        <f t="shared" si="173"/>
        <v>0.15673659057878533</v>
      </c>
      <c r="AO267" s="11">
        <f t="shared" si="174"/>
        <v>0.15313348927301307</v>
      </c>
      <c r="AP267" s="11">
        <f t="shared" si="175"/>
        <v>0.14776573433198367</v>
      </c>
      <c r="AQ267" s="11">
        <f t="shared" si="176"/>
        <v>0.14193624580769595</v>
      </c>
      <c r="AR267" s="10"/>
      <c r="AS267" s="11">
        <f t="shared" si="177"/>
        <v>2.7210895307303735</v>
      </c>
      <c r="AT267" s="11">
        <f t="shared" si="178"/>
        <v>2.0542558246241192</v>
      </c>
      <c r="AU267" s="11">
        <f t="shared" si="179"/>
        <v>1.2017163078579962</v>
      </c>
      <c r="AV267" s="11">
        <f t="shared" si="180"/>
        <v>1.5556401481487363</v>
      </c>
      <c r="AW267" s="143"/>
      <c r="AX267" s="8">
        <f t="shared" si="181"/>
        <v>1.2017163078579962</v>
      </c>
      <c r="AY267" s="24">
        <f t="shared" si="153"/>
        <v>0.33285726205462046</v>
      </c>
      <c r="AZ267" s="8">
        <f t="shared" si="182"/>
        <v>2.7206046087431615E-2</v>
      </c>
      <c r="BA267" s="16">
        <f t="shared" si="183"/>
        <v>0.52394742704388497</v>
      </c>
      <c r="BB267" s="8">
        <f t="shared" si="184"/>
        <v>2.3682979073629848</v>
      </c>
      <c r="BC267" s="8">
        <f t="shared" si="152"/>
        <v>0.27</v>
      </c>
      <c r="BD267" s="18">
        <f t="shared" si="185"/>
        <v>0.95600202582527793</v>
      </c>
      <c r="BE267" s="17">
        <v>0.6</v>
      </c>
    </row>
    <row r="268" spans="1:57" s="3" customFormat="1">
      <c r="A268" s="3" t="s">
        <v>358</v>
      </c>
      <c r="B268" s="19">
        <v>40.252180860000003</v>
      </c>
      <c r="C268" s="19">
        <f t="shared" si="151"/>
        <v>49.747819139999997</v>
      </c>
      <c r="D268" s="128" t="s">
        <v>333</v>
      </c>
      <c r="E268" s="8">
        <v>28.136147000000001</v>
      </c>
      <c r="F268" s="8">
        <v>-81.779831000000001</v>
      </c>
      <c r="G268" s="55">
        <v>41680</v>
      </c>
      <c r="H268" s="145"/>
      <c r="I268" s="19">
        <v>2.5252584303914064E-3</v>
      </c>
      <c r="J268" s="19">
        <v>2.7731608594391342E-3</v>
      </c>
      <c r="K268" s="19">
        <v>2.4720452775764149E-3</v>
      </c>
      <c r="L268" s="19">
        <v>2.1671061648420118E-3</v>
      </c>
      <c r="M268" s="7"/>
      <c r="O268" s="11">
        <f t="shared" si="155"/>
        <v>4.8165028382995993E-3</v>
      </c>
      <c r="P268" s="11">
        <f t="shared" si="156"/>
        <v>5.2850865150638124E-3</v>
      </c>
      <c r="Q268" s="11">
        <f t="shared" si="157"/>
        <v>4.7158214357484315E-3</v>
      </c>
      <c r="R268" s="11">
        <f t="shared" si="158"/>
        <v>4.1381937042170944E-3</v>
      </c>
      <c r="S268" s="56"/>
      <c r="T268" s="170">
        <f t="shared" si="159"/>
        <v>5.0284242539920754E-2</v>
      </c>
      <c r="U268" s="170">
        <f t="shared" si="160"/>
        <v>5.4849478769818105E-2</v>
      </c>
      <c r="V268" s="170">
        <f t="shared" si="161"/>
        <v>4.9296662748404385E-2</v>
      </c>
      <c r="W268" s="170">
        <f t="shared" si="162"/>
        <v>4.3583801508149445E-2</v>
      </c>
      <c r="Y268" s="11">
        <f t="shared" si="150"/>
        <v>-0.3161042075230574</v>
      </c>
      <c r="Z268" s="11">
        <f t="shared" si="154"/>
        <v>0.2329544483981778</v>
      </c>
      <c r="AA268" s="11"/>
      <c r="AB268" s="11">
        <f t="shared" si="163"/>
        <v>1.1142758327403758E-2</v>
      </c>
      <c r="AC268" s="7">
        <f t="shared" si="164"/>
        <v>1.0428029437259667</v>
      </c>
      <c r="AD268" s="11">
        <f t="shared" si="165"/>
        <v>1.4068739043370169E-2</v>
      </c>
      <c r="AE268" s="11">
        <f t="shared" si="166"/>
        <v>1.2883783564890991E-2</v>
      </c>
      <c r="AF268" s="11">
        <f t="shared" si="167"/>
        <v>1.1142758327403758E-2</v>
      </c>
      <c r="AG268" s="11">
        <f t="shared" si="168"/>
        <v>9.3572461099267461E-3</v>
      </c>
      <c r="AH268" s="11"/>
      <c r="AI268" s="11">
        <f t="shared" si="169"/>
        <v>0.31198207625995461</v>
      </c>
      <c r="AJ268" s="11">
        <f t="shared" si="170"/>
        <v>0.25137722475766611</v>
      </c>
      <c r="AK268" s="11">
        <f t="shared" si="171"/>
        <v>0.2329544483981778</v>
      </c>
      <c r="AL268" s="11">
        <f t="shared" si="172"/>
        <v>0.21534115182269564</v>
      </c>
      <c r="AM268" s="11"/>
      <c r="AN268" s="11">
        <f t="shared" si="173"/>
        <v>1.6518397496866885E-2</v>
      </c>
      <c r="AO268" s="11">
        <f t="shared" si="174"/>
        <v>1.4588057079644244E-2</v>
      </c>
      <c r="AP268" s="11">
        <f t="shared" si="175"/>
        <v>1.2079348444936017E-2</v>
      </c>
      <c r="AQ268" s="11">
        <f t="shared" si="176"/>
        <v>9.8130772276507107E-3</v>
      </c>
      <c r="AR268" s="10"/>
      <c r="AS268" s="11">
        <f t="shared" si="177"/>
        <v>0.45597753453865347</v>
      </c>
      <c r="AT268" s="11">
        <f t="shared" si="178"/>
        <v>0.33886299606208797</v>
      </c>
      <c r="AU268" s="11">
        <f t="shared" si="179"/>
        <v>0.30842575683030826</v>
      </c>
      <c r="AV268" s="11">
        <f t="shared" si="180"/>
        <v>0.27966459112293862</v>
      </c>
      <c r="AW268" s="143"/>
      <c r="AX268" s="8">
        <f t="shared" si="181"/>
        <v>0.27966459112293862</v>
      </c>
      <c r="AY268" s="24">
        <f t="shared" si="153"/>
        <v>1.4302847507218488</v>
      </c>
      <c r="AZ268" s="8">
        <f t="shared" si="182"/>
        <v>4.7181170285036256E-3</v>
      </c>
      <c r="BA268" s="16">
        <f t="shared" si="183"/>
        <v>0.52394742704388497</v>
      </c>
      <c r="BB268" s="8">
        <f t="shared" si="184"/>
        <v>2.0427373591923632</v>
      </c>
      <c r="BC268" s="8">
        <f t="shared" si="152"/>
        <v>0.27</v>
      </c>
      <c r="BD268" s="18">
        <f t="shared" si="185"/>
        <v>3.8319987304902421</v>
      </c>
      <c r="BE268" s="17">
        <v>0.6</v>
      </c>
    </row>
    <row r="269" spans="1:57" s="3" customFormat="1">
      <c r="A269" s="3" t="s">
        <v>358</v>
      </c>
      <c r="B269" s="19">
        <v>40.252180860000003</v>
      </c>
      <c r="C269" s="19">
        <f t="shared" ref="C269:C283" si="186">90-B269</f>
        <v>49.747819139999997</v>
      </c>
      <c r="D269" s="128" t="s">
        <v>334</v>
      </c>
      <c r="E269" s="8">
        <v>28.099257000000001</v>
      </c>
      <c r="F269" s="8">
        <v>-81.742310000000003</v>
      </c>
      <c r="G269" s="55">
        <v>41680</v>
      </c>
      <c r="H269" s="145"/>
      <c r="I269" s="19">
        <v>4.423948979557878E-3</v>
      </c>
      <c r="J269" s="19">
        <v>5.5300769285960413E-3</v>
      </c>
      <c r="K269" s="19">
        <v>1.4330041402507342E-2</v>
      </c>
      <c r="L269" s="19">
        <v>9.5337581075272092E-3</v>
      </c>
      <c r="M269" s="7"/>
      <c r="O269" s="11">
        <f t="shared" si="155"/>
        <v>8.3863038328381694E-3</v>
      </c>
      <c r="P269" s="11">
        <f t="shared" si="156"/>
        <v>1.0445910684895433E-2</v>
      </c>
      <c r="Q269" s="11">
        <f t="shared" si="157"/>
        <v>2.6324515440444368E-2</v>
      </c>
      <c r="R269" s="11">
        <f t="shared" si="158"/>
        <v>1.7779982721180084E-2</v>
      </c>
      <c r="S269" s="56"/>
      <c r="T269" s="170">
        <f t="shared" si="159"/>
        <v>8.3876035402131066E-2</v>
      </c>
      <c r="U269" s="170">
        <f t="shared" si="160"/>
        <v>0.10214267948014072</v>
      </c>
      <c r="V269" s="170">
        <f t="shared" si="161"/>
        <v>0.22403103312757733</v>
      </c>
      <c r="W269" s="170">
        <f t="shared" si="162"/>
        <v>0.16200371322658902</v>
      </c>
      <c r="Y269" s="11">
        <f t="shared" ref="Y269:Y283" si="187">LOG((O269+P269)/(Q269+(5*(R269/P269)*R269)))</f>
        <v>-0.9746419208613859</v>
      </c>
      <c r="Z269" s="11">
        <f t="shared" si="154"/>
        <v>0.60894497976987028</v>
      </c>
      <c r="AA269" s="11"/>
      <c r="AB269" s="11">
        <f t="shared" si="163"/>
        <v>0.17487272540903184</v>
      </c>
      <c r="AC269" s="7">
        <f t="shared" si="164"/>
        <v>0.19826116569195351</v>
      </c>
      <c r="AD269" s="11">
        <f t="shared" si="165"/>
        <v>0.18279926071365726</v>
      </c>
      <c r="AE269" s="11">
        <f t="shared" si="166"/>
        <v>0.17976680064749134</v>
      </c>
      <c r="AF269" s="11">
        <f t="shared" si="167"/>
        <v>0.17487272540903184</v>
      </c>
      <c r="AG269" s="11">
        <f t="shared" si="168"/>
        <v>0.16916177739067983</v>
      </c>
      <c r="AH269" s="11"/>
      <c r="AI269" s="11">
        <f t="shared" si="169"/>
        <v>2.0233547455030445</v>
      </c>
      <c r="AJ269" s="11">
        <f t="shared" si="170"/>
        <v>1.5951719029541669</v>
      </c>
      <c r="AK269" s="11">
        <f t="shared" si="171"/>
        <v>0.60894497976987028</v>
      </c>
      <c r="AL269" s="11">
        <f t="shared" si="172"/>
        <v>0.87738066782841995</v>
      </c>
      <c r="AM269" s="11"/>
      <c r="AN269" s="11">
        <f t="shared" si="173"/>
        <v>0.18524891916715397</v>
      </c>
      <c r="AO269" s="11">
        <f t="shared" si="174"/>
        <v>0.18147107416224459</v>
      </c>
      <c r="AP269" s="11">
        <f t="shared" si="175"/>
        <v>0.17580931552656409</v>
      </c>
      <c r="AQ269" s="11">
        <f t="shared" si="176"/>
        <v>0.16961760850840379</v>
      </c>
      <c r="AR269" s="10"/>
      <c r="AS269" s="11">
        <f t="shared" si="177"/>
        <v>3.3130371512714656</v>
      </c>
      <c r="AT269" s="11">
        <f t="shared" si="178"/>
        <v>2.5524861860319032</v>
      </c>
      <c r="AU269" s="11">
        <f t="shared" si="179"/>
        <v>1.4273633458015214</v>
      </c>
      <c r="AV269" s="11">
        <f t="shared" si="180"/>
        <v>1.7018068235615207</v>
      </c>
      <c r="AW269" s="143"/>
      <c r="AX269" s="8">
        <f t="shared" si="181"/>
        <v>1.4273633458015214</v>
      </c>
      <c r="AY269" s="24">
        <f t="shared" si="153"/>
        <v>0.28023698463083629</v>
      </c>
      <c r="AZ269" s="8">
        <f t="shared" si="182"/>
        <v>2.7350151299258281E-2</v>
      </c>
      <c r="BA269" s="16">
        <f t="shared" si="183"/>
        <v>0.52394742704388486</v>
      </c>
      <c r="BB269" s="8">
        <f t="shared" si="184"/>
        <v>2.3708044940895032</v>
      </c>
      <c r="BC269" s="8">
        <f t="shared" si="152"/>
        <v>0.27</v>
      </c>
      <c r="BD269" s="18">
        <f t="shared" si="185"/>
        <v>0.80525009283481974</v>
      </c>
      <c r="BE269" s="17">
        <v>0.7</v>
      </c>
    </row>
    <row r="270" spans="1:57" s="3" customFormat="1">
      <c r="A270" s="3" t="s">
        <v>358</v>
      </c>
      <c r="B270" s="19">
        <v>40.252180860000003</v>
      </c>
      <c r="C270" s="19">
        <f t="shared" si="186"/>
        <v>49.747819139999997</v>
      </c>
      <c r="D270" s="128" t="s">
        <v>335</v>
      </c>
      <c r="E270" s="8">
        <v>28.101783999999999</v>
      </c>
      <c r="F270" s="8">
        <v>-81.725227000000004</v>
      </c>
      <c r="G270" s="55">
        <v>41680</v>
      </c>
      <c r="H270" s="145"/>
      <c r="I270" s="19">
        <v>2.4503619865834554E-3</v>
      </c>
      <c r="J270" s="19">
        <v>2.7908226731116325E-3</v>
      </c>
      <c r="K270" s="19">
        <v>4.3939610377018781E-3</v>
      </c>
      <c r="L270" s="19">
        <v>2.8418760644938266E-3</v>
      </c>
      <c r="M270" s="7"/>
      <c r="O270" s="11">
        <f t="shared" si="155"/>
        <v>4.6747858209283035E-3</v>
      </c>
      <c r="P270" s="11">
        <f t="shared" si="156"/>
        <v>5.3184420469351229E-3</v>
      </c>
      <c r="Q270" s="11">
        <f t="shared" si="157"/>
        <v>8.3302619210888097E-3</v>
      </c>
      <c r="R270" s="11">
        <f t="shared" si="158"/>
        <v>5.4148383754250903E-3</v>
      </c>
      <c r="S270" s="56"/>
      <c r="T270" s="170">
        <f t="shared" si="159"/>
        <v>4.8893458496725495E-2</v>
      </c>
      <c r="U270" s="170">
        <f t="shared" si="160"/>
        <v>5.5172526162474866E-2</v>
      </c>
      <c r="V270" s="170">
        <f t="shared" si="161"/>
        <v>8.3368434948298598E-2</v>
      </c>
      <c r="W270" s="170">
        <f t="shared" si="162"/>
        <v>5.6104705362545637E-2</v>
      </c>
      <c r="Y270" s="11">
        <f t="shared" si="187"/>
        <v>-0.5553302400468787</v>
      </c>
      <c r="Z270" s="11">
        <f t="shared" si="154"/>
        <v>0.35332804322615563</v>
      </c>
      <c r="AA270" s="11"/>
      <c r="AB270" s="11">
        <f t="shared" si="163"/>
        <v>3.1198901513118649E-2</v>
      </c>
      <c r="AC270" s="7">
        <f t="shared" si="164"/>
        <v>0.55167789434164871</v>
      </c>
      <c r="AD270" s="11">
        <f t="shared" si="165"/>
        <v>3.5294786404732256E-2</v>
      </c>
      <c r="AE270" s="11">
        <f t="shared" si="166"/>
        <v>3.3689553315964918E-2</v>
      </c>
      <c r="AF270" s="11">
        <f t="shared" si="167"/>
        <v>3.1198901513118649E-2</v>
      </c>
      <c r="AG270" s="11">
        <f t="shared" si="168"/>
        <v>2.8445588484934309E-2</v>
      </c>
      <c r="AH270" s="11"/>
      <c r="AI270" s="11">
        <f t="shared" si="169"/>
        <v>0.73422886238402318</v>
      </c>
      <c r="AJ270" s="11">
        <f t="shared" si="170"/>
        <v>0.6061179779122553</v>
      </c>
      <c r="AK270" s="11">
        <f t="shared" si="171"/>
        <v>0.35332804322615569</v>
      </c>
      <c r="AL270" s="11">
        <f t="shared" si="172"/>
        <v>0.48623219380639238</v>
      </c>
      <c r="AM270" s="11"/>
      <c r="AN270" s="11">
        <f t="shared" si="173"/>
        <v>3.7744444858228976E-2</v>
      </c>
      <c r="AO270" s="11">
        <f t="shared" si="174"/>
        <v>3.5393826830718171E-2</v>
      </c>
      <c r="AP270" s="11">
        <f t="shared" si="175"/>
        <v>3.2135491630650909E-2</v>
      </c>
      <c r="AQ270" s="11">
        <f t="shared" si="176"/>
        <v>2.8901419602658275E-2</v>
      </c>
      <c r="AR270" s="10"/>
      <c r="AS270" s="11">
        <f t="shared" si="177"/>
        <v>1.074856626710603</v>
      </c>
      <c r="AT270" s="11">
        <f t="shared" si="178"/>
        <v>0.82560022858533455</v>
      </c>
      <c r="AU270" s="11">
        <f t="shared" si="179"/>
        <v>0.52884940180112361</v>
      </c>
      <c r="AV270" s="11">
        <f t="shared" si="180"/>
        <v>0.66525137900631637</v>
      </c>
      <c r="AW270" s="143"/>
      <c r="AX270" s="8">
        <f t="shared" si="181"/>
        <v>0.52884940180112361</v>
      </c>
      <c r="AY270" s="24">
        <f t="shared" si="153"/>
        <v>0.75635899111865112</v>
      </c>
      <c r="AZ270" s="8">
        <f t="shared" si="182"/>
        <v>8.3862632220424033E-3</v>
      </c>
      <c r="BA270" s="16">
        <f t="shared" si="183"/>
        <v>0.52394742704388497</v>
      </c>
      <c r="BB270" s="8">
        <f t="shared" si="184"/>
        <v>2.2052460908199913</v>
      </c>
      <c r="BC270" s="8">
        <f t="shared" si="152"/>
        <v>0.27</v>
      </c>
      <c r="BD270" s="18">
        <f t="shared" si="185"/>
        <v>2.0897776595154993</v>
      </c>
      <c r="BE270" s="17">
        <v>1.4</v>
      </c>
    </row>
    <row r="271" spans="1:57" s="3" customFormat="1">
      <c r="A271" s="3" t="s">
        <v>358</v>
      </c>
      <c r="B271" s="19">
        <v>40.252180860000003</v>
      </c>
      <c r="C271" s="19">
        <f t="shared" si="186"/>
        <v>49.747819139999997</v>
      </c>
      <c r="D271" s="128" t="s">
        <v>336</v>
      </c>
      <c r="E271" s="8">
        <v>28.082509999999999</v>
      </c>
      <c r="F271" s="8">
        <v>-81.734252999999995</v>
      </c>
      <c r="G271" s="55">
        <v>41680</v>
      </c>
      <c r="H271" s="145"/>
      <c r="I271" s="19">
        <v>2.42399898109091E-3</v>
      </c>
      <c r="J271" s="19">
        <v>3.178880089335704E-3</v>
      </c>
      <c r="K271" s="19">
        <v>3.6054112098747432E-3</v>
      </c>
      <c r="L271" s="19">
        <v>1.4178020692238716E-3</v>
      </c>
      <c r="M271" s="7"/>
      <c r="O271" s="11">
        <f t="shared" si="155"/>
        <v>4.6248860741681793E-3</v>
      </c>
      <c r="P271" s="11">
        <f t="shared" si="156"/>
        <v>6.0503526954171919E-3</v>
      </c>
      <c r="Q271" s="11">
        <f t="shared" si="157"/>
        <v>6.8527107340522215E-3</v>
      </c>
      <c r="R271" s="11">
        <f t="shared" si="158"/>
        <v>2.7139628913050383E-3</v>
      </c>
      <c r="S271" s="56"/>
      <c r="T271" s="170">
        <f t="shared" si="159"/>
        <v>4.8402618831800193E-2</v>
      </c>
      <c r="U271" s="170">
        <f t="shared" si="160"/>
        <v>6.2198550168057531E-2</v>
      </c>
      <c r="V271" s="170">
        <f t="shared" si="161"/>
        <v>6.9768261880679694E-2</v>
      </c>
      <c r="W271" s="170">
        <f t="shared" si="162"/>
        <v>2.9137834795877726E-2</v>
      </c>
      <c r="Y271" s="11">
        <f t="shared" si="187"/>
        <v>-8.3544063635291474E-2</v>
      </c>
      <c r="Z271" s="11">
        <f t="shared" si="154"/>
        <v>0.15182480668629955</v>
      </c>
      <c r="AA271" s="11"/>
      <c r="AB271" s="11">
        <f t="shared" si="163"/>
        <v>1.0450414258698361E-2</v>
      </c>
      <c r="AC271" s="7">
        <f t="shared" si="164"/>
        <v>0.69257462520836621</v>
      </c>
      <c r="AD271" s="11">
        <f t="shared" si="165"/>
        <v>1.2200754392024052E-2</v>
      </c>
      <c r="AE271" s="11">
        <f t="shared" si="166"/>
        <v>1.1508227974278848E-2</v>
      </c>
      <c r="AF271" s="11">
        <f t="shared" si="167"/>
        <v>1.0450414258698361E-2</v>
      </c>
      <c r="AG271" s="11">
        <f t="shared" si="168"/>
        <v>9.3059666245917088E-3</v>
      </c>
      <c r="AH271" s="11"/>
      <c r="AI271" s="11">
        <f t="shared" si="169"/>
        <v>0.28802769009827173</v>
      </c>
      <c r="AJ271" s="11">
        <f t="shared" si="170"/>
        <v>0.19921208804452695</v>
      </c>
      <c r="AK271" s="11">
        <f t="shared" si="171"/>
        <v>0.15182480668629955</v>
      </c>
      <c r="AL271" s="11">
        <f t="shared" si="172"/>
        <v>0.32525958633446972</v>
      </c>
      <c r="AM271" s="11"/>
      <c r="AN271" s="11">
        <f t="shared" si="173"/>
        <v>1.4650412845520768E-2</v>
      </c>
      <c r="AO271" s="11">
        <f t="shared" si="174"/>
        <v>1.3212501489032101E-2</v>
      </c>
      <c r="AP271" s="11">
        <f t="shared" si="175"/>
        <v>1.138700437623062E-2</v>
      </c>
      <c r="AQ271" s="11">
        <f t="shared" si="176"/>
        <v>9.7617977423156733E-3</v>
      </c>
      <c r="AR271" s="10"/>
      <c r="AS271" s="11">
        <f t="shared" si="177"/>
        <v>0.41793441890350619</v>
      </c>
      <c r="AT271" s="11">
        <f t="shared" si="178"/>
        <v>0.27353544769810395</v>
      </c>
      <c r="AU271" s="11">
        <f t="shared" si="179"/>
        <v>0.21220770796235708</v>
      </c>
      <c r="AV271" s="11">
        <f t="shared" si="180"/>
        <v>0.40365437828798145</v>
      </c>
      <c r="AW271" s="143"/>
      <c r="AX271" s="8">
        <f t="shared" si="181"/>
        <v>0.21220770796235708</v>
      </c>
      <c r="AY271" s="24">
        <f t="shared" si="153"/>
        <v>1.8849456687546657</v>
      </c>
      <c r="AZ271" s="8">
        <f t="shared" si="182"/>
        <v>6.8812461399352575E-3</v>
      </c>
      <c r="BA271" s="16">
        <f t="shared" si="183"/>
        <v>0.52394742704388497</v>
      </c>
      <c r="BB271" s="8">
        <f t="shared" si="184"/>
        <v>2.160661706874385</v>
      </c>
      <c r="BC271" s="8">
        <f t="shared" si="152"/>
        <v>0.27</v>
      </c>
      <c r="BD271" s="18">
        <f t="shared" si="185"/>
        <v>5.1639125260764294</v>
      </c>
      <c r="BE271" s="17">
        <v>3</v>
      </c>
    </row>
    <row r="272" spans="1:57" s="3" customFormat="1">
      <c r="A272" s="3" t="s">
        <v>358</v>
      </c>
      <c r="B272" s="19">
        <v>40.252180860000003</v>
      </c>
      <c r="C272" s="19">
        <f t="shared" si="186"/>
        <v>49.747819139999997</v>
      </c>
      <c r="D272" s="128" t="s">
        <v>337</v>
      </c>
      <c r="E272" s="8">
        <v>28.098789</v>
      </c>
      <c r="F272" s="8">
        <v>-81.728256000000002</v>
      </c>
      <c r="G272" s="55">
        <v>41680</v>
      </c>
      <c r="H272" s="145"/>
      <c r="I272" s="19">
        <v>1.5517606951459795E-3</v>
      </c>
      <c r="J272" s="19">
        <v>2.1447875796636235E-3</v>
      </c>
      <c r="K272" s="19">
        <v>2.2157967775511874E-3</v>
      </c>
      <c r="L272" s="19">
        <v>9.4531224161836021E-4</v>
      </c>
      <c r="M272" s="7"/>
      <c r="O272" s="11">
        <f t="shared" si="155"/>
        <v>2.9690927858096842E-3</v>
      </c>
      <c r="P272" s="11">
        <f t="shared" si="156"/>
        <v>4.095872041048115E-3</v>
      </c>
      <c r="Q272" s="11">
        <f t="shared" si="157"/>
        <v>4.2305020992098805E-3</v>
      </c>
      <c r="R272" s="11">
        <f t="shared" si="158"/>
        <v>1.8123073229074959E-3</v>
      </c>
      <c r="S272" s="56"/>
      <c r="T272" s="170">
        <f t="shared" si="159"/>
        <v>3.1764983402149005E-2</v>
      </c>
      <c r="U272" s="170">
        <f t="shared" si="160"/>
        <v>4.3162032511035286E-2</v>
      </c>
      <c r="V272" s="170">
        <f t="shared" si="161"/>
        <v>4.4502194768772707E-2</v>
      </c>
      <c r="W272" s="170">
        <f t="shared" si="162"/>
        <v>1.970684211867274E-2</v>
      </c>
      <c r="Y272" s="11">
        <f t="shared" si="187"/>
        <v>-6.6815905578024748E-2</v>
      </c>
      <c r="Z272" s="11">
        <f t="shared" si="154"/>
        <v>0.1473357796496213</v>
      </c>
      <c r="AA272" s="11"/>
      <c r="AB272" s="11">
        <f t="shared" si="163"/>
        <v>5.9255560082662299E-3</v>
      </c>
      <c r="AC272" s="7">
        <f t="shared" si="164"/>
        <v>0.72388303733592729</v>
      </c>
      <c r="AD272" s="11">
        <f t="shared" si="165"/>
        <v>6.9666264050826342E-3</v>
      </c>
      <c r="AE272" s="11">
        <f t="shared" si="166"/>
        <v>6.5538583330374189E-3</v>
      </c>
      <c r="AF272" s="11">
        <f t="shared" si="167"/>
        <v>5.9255560082662299E-3</v>
      </c>
      <c r="AG272" s="11">
        <f t="shared" si="168"/>
        <v>5.2490412143255628E-3</v>
      </c>
      <c r="AH272" s="11"/>
      <c r="AI272" s="11">
        <f t="shared" si="169"/>
        <v>0.28701972265850023</v>
      </c>
      <c r="AJ272" s="11">
        <f t="shared" si="170"/>
        <v>0.18307048192125056</v>
      </c>
      <c r="AK272" s="11">
        <f t="shared" si="171"/>
        <v>0.1473357796496213</v>
      </c>
      <c r="AL272" s="11">
        <f t="shared" si="172"/>
        <v>0.28378201235984207</v>
      </c>
      <c r="AM272" s="11"/>
      <c r="AN272" s="11">
        <f t="shared" si="173"/>
        <v>9.4162848585793504E-3</v>
      </c>
      <c r="AO272" s="11">
        <f t="shared" si="174"/>
        <v>8.2581318477906712E-3</v>
      </c>
      <c r="AP272" s="11">
        <f t="shared" si="175"/>
        <v>6.8621461257984892E-3</v>
      </c>
      <c r="AQ272" s="11">
        <f t="shared" si="176"/>
        <v>5.7048723320495282E-3</v>
      </c>
      <c r="AR272" s="10"/>
      <c r="AS272" s="11">
        <f t="shared" si="177"/>
        <v>0.39488564169122853</v>
      </c>
      <c r="AT272" s="11">
        <f t="shared" si="178"/>
        <v>0.2352977929858617</v>
      </c>
      <c r="AU272" s="11">
        <f t="shared" si="179"/>
        <v>0.18972257122655042</v>
      </c>
      <c r="AV272" s="11">
        <f t="shared" si="180"/>
        <v>0.34011300479075507</v>
      </c>
      <c r="AW272" s="143"/>
      <c r="AX272" s="8">
        <f t="shared" si="181"/>
        <v>0.18972257122655042</v>
      </c>
      <c r="AY272" s="24">
        <f t="shared" si="153"/>
        <v>2.108341655998085</v>
      </c>
      <c r="AZ272" s="8">
        <f t="shared" si="182"/>
        <v>4.2290441047735045E-3</v>
      </c>
      <c r="BA272" s="16">
        <f t="shared" si="183"/>
        <v>0.52394742704388497</v>
      </c>
      <c r="BB272" s="8">
        <f t="shared" si="184"/>
        <v>2.1413790301646767</v>
      </c>
      <c r="BC272" s="8">
        <f t="shared" si="152"/>
        <v>0.27</v>
      </c>
      <c r="BD272" s="18">
        <f t="shared" si="185"/>
        <v>5.7460486118037668</v>
      </c>
      <c r="BE272" s="17">
        <v>3.44999999999999</v>
      </c>
    </row>
    <row r="273" spans="1:57" s="3" customFormat="1">
      <c r="A273" s="3" t="s">
        <v>358</v>
      </c>
      <c r="B273" s="19">
        <v>40.252180860000003</v>
      </c>
      <c r="C273" s="19">
        <f t="shared" si="186"/>
        <v>49.747819139999997</v>
      </c>
      <c r="D273" s="128" t="s">
        <v>338</v>
      </c>
      <c r="E273" s="8">
        <v>28.770178000000001</v>
      </c>
      <c r="F273" s="8">
        <v>-81.806015000000002</v>
      </c>
      <c r="G273" s="55">
        <v>41680</v>
      </c>
      <c r="H273" s="145"/>
      <c r="I273" s="19">
        <v>6.3019673359280132E-3</v>
      </c>
      <c r="J273" s="19">
        <v>6.6791346119849842E-3</v>
      </c>
      <c r="K273" s="19">
        <v>1.500823283654781E-2</v>
      </c>
      <c r="L273" s="19">
        <v>9.6150355543543464E-3</v>
      </c>
      <c r="M273" s="7"/>
      <c r="O273" s="11">
        <f t="shared" si="155"/>
        <v>1.1874522096686137E-2</v>
      </c>
      <c r="P273" s="11">
        <f t="shared" si="156"/>
        <v>1.2570015403014433E-2</v>
      </c>
      <c r="Q273" s="11">
        <f t="shared" si="157"/>
        <v>2.7512094926050897E-2</v>
      </c>
      <c r="R273" s="11">
        <f t="shared" si="158"/>
        <v>1.7926941627751002E-2</v>
      </c>
      <c r="S273" s="56"/>
      <c r="T273" s="170">
        <f t="shared" si="159"/>
        <v>0.11439832427040753</v>
      </c>
      <c r="U273" s="170">
        <f t="shared" si="160"/>
        <v>0.12025110896276597</v>
      </c>
      <c r="V273" s="170">
        <f t="shared" si="161"/>
        <v>0.23213622106121157</v>
      </c>
      <c r="W273" s="170">
        <f t="shared" si="162"/>
        <v>0.1631329321986934</v>
      </c>
      <c r="Y273" s="11">
        <f t="shared" si="187"/>
        <v>-0.80311870077661518</v>
      </c>
      <c r="Z273" s="11">
        <f t="shared" si="154"/>
        <v>0.50480015879306361</v>
      </c>
      <c r="AA273" s="11"/>
      <c r="AB273" s="11">
        <f t="shared" si="163"/>
        <v>0.15167172983118446</v>
      </c>
      <c r="AC273" s="7">
        <f t="shared" si="164"/>
        <v>0.37254269631156256</v>
      </c>
      <c r="AD273" s="11">
        <f t="shared" si="165"/>
        <v>0.16484690033150898</v>
      </c>
      <c r="AE273" s="11">
        <f t="shared" si="166"/>
        <v>0.15974585094776581</v>
      </c>
      <c r="AF273" s="11">
        <f t="shared" si="167"/>
        <v>0.15167172983118446</v>
      </c>
      <c r="AG273" s="11">
        <f t="shared" si="168"/>
        <v>0.14249808818775672</v>
      </c>
      <c r="AH273" s="11"/>
      <c r="AI273" s="11">
        <f t="shared" si="169"/>
        <v>1.2951073693491222</v>
      </c>
      <c r="AJ273" s="11">
        <f t="shared" si="170"/>
        <v>1.1811580714628072</v>
      </c>
      <c r="AK273" s="11">
        <f t="shared" si="171"/>
        <v>0.5048001587930635</v>
      </c>
      <c r="AL273" s="11">
        <f t="shared" si="172"/>
        <v>0.73334933460382201</v>
      </c>
      <c r="AM273" s="11"/>
      <c r="AN273" s="11">
        <f t="shared" si="173"/>
        <v>0.16729655878500568</v>
      </c>
      <c r="AO273" s="11">
        <f t="shared" si="174"/>
        <v>0.16145012446251905</v>
      </c>
      <c r="AP273" s="11">
        <f t="shared" si="175"/>
        <v>0.15260831994871671</v>
      </c>
      <c r="AQ273" s="11">
        <f t="shared" si="176"/>
        <v>0.14295391930548068</v>
      </c>
      <c r="AR273" s="10"/>
      <c r="AS273" s="11">
        <f t="shared" si="177"/>
        <v>2.327168815299518</v>
      </c>
      <c r="AT273" s="11">
        <f t="shared" si="178"/>
        <v>2.0048628088030629</v>
      </c>
      <c r="AU273" s="11">
        <f t="shared" si="179"/>
        <v>1.2113218134939741</v>
      </c>
      <c r="AV273" s="11">
        <f t="shared" si="180"/>
        <v>1.4272922046530356</v>
      </c>
      <c r="AW273" s="143"/>
      <c r="AX273" s="8">
        <f t="shared" si="181"/>
        <v>1.2113218134939741</v>
      </c>
      <c r="AY273" s="24">
        <f t="shared" si="153"/>
        <v>0.33021777990295381</v>
      </c>
      <c r="AZ273" s="8">
        <f t="shared" si="182"/>
        <v>2.8644539627237727E-2</v>
      </c>
      <c r="BA273" s="16">
        <f t="shared" si="183"/>
        <v>0.52394742704388497</v>
      </c>
      <c r="BB273" s="8">
        <f t="shared" si="184"/>
        <v>2.3782985813184876</v>
      </c>
      <c r="BC273" s="8">
        <f t="shared" si="152"/>
        <v>0.27</v>
      </c>
      <c r="BD273" s="18">
        <f t="shared" si="185"/>
        <v>0.95078723685206734</v>
      </c>
      <c r="BE273" s="17">
        <v>0.52</v>
      </c>
    </row>
    <row r="274" spans="1:57" s="3" customFormat="1">
      <c r="A274" s="3" t="s">
        <v>358</v>
      </c>
      <c r="B274" s="19">
        <v>40.252180860000003</v>
      </c>
      <c r="C274" s="19">
        <f t="shared" si="186"/>
        <v>49.747819139999997</v>
      </c>
      <c r="D274" s="128" t="s">
        <v>339</v>
      </c>
      <c r="E274" s="8">
        <v>28.921579000000001</v>
      </c>
      <c r="F274" s="8">
        <v>-81.843497999999997</v>
      </c>
      <c r="G274" s="55">
        <v>41680</v>
      </c>
      <c r="H274" s="145"/>
      <c r="I274" s="19">
        <v>6.2927055881892621E-3</v>
      </c>
      <c r="J274" s="19">
        <v>6.828375720663105E-3</v>
      </c>
      <c r="K274" s="19">
        <v>1.5983606463683464E-2</v>
      </c>
      <c r="L274" s="19">
        <v>1.0938581838049681E-2</v>
      </c>
      <c r="M274" s="7"/>
      <c r="O274" s="11">
        <f t="shared" si="155"/>
        <v>1.1857422370327095E-2</v>
      </c>
      <c r="P274" s="11">
        <f t="shared" si="156"/>
        <v>1.2844751497904788E-2</v>
      </c>
      <c r="Q274" s="11">
        <f t="shared" si="157"/>
        <v>2.921129487135073E-2</v>
      </c>
      <c r="R274" s="11">
        <f t="shared" si="158"/>
        <v>2.0309453064453906E-2</v>
      </c>
      <c r="S274" s="56"/>
      <c r="T274" s="170">
        <f t="shared" si="159"/>
        <v>0.1142535113290496</v>
      </c>
      <c r="U274" s="170">
        <f t="shared" si="160"/>
        <v>0.12254345483341911</v>
      </c>
      <c r="V274" s="170">
        <f t="shared" si="161"/>
        <v>0.24354331429316534</v>
      </c>
      <c r="W274" s="170">
        <f t="shared" si="162"/>
        <v>0.18111003006402249</v>
      </c>
      <c r="Y274" s="11">
        <f t="shared" si="187"/>
        <v>-0.88549821848890953</v>
      </c>
      <c r="Z274" s="11">
        <f t="shared" si="154"/>
        <v>0.55601436329967002</v>
      </c>
      <c r="AA274" s="11"/>
      <c r="AB274" s="11">
        <f t="shared" si="163"/>
        <v>0.17807376618075998</v>
      </c>
      <c r="AC274" s="7">
        <f t="shared" si="164"/>
        <v>0.33447306292222057</v>
      </c>
      <c r="AD274" s="11">
        <f t="shared" si="165"/>
        <v>0.19190191033957726</v>
      </c>
      <c r="AE274" s="11">
        <f t="shared" si="166"/>
        <v>0.18656196064406785</v>
      </c>
      <c r="AF274" s="11">
        <f t="shared" si="167"/>
        <v>0.17807376618075998</v>
      </c>
      <c r="AG274" s="11">
        <f t="shared" si="168"/>
        <v>0.16837329252193703</v>
      </c>
      <c r="AH274" s="11"/>
      <c r="AI274" s="11">
        <f t="shared" si="169"/>
        <v>1.5067039745533561</v>
      </c>
      <c r="AJ274" s="11">
        <f t="shared" si="170"/>
        <v>1.3480559987563765</v>
      </c>
      <c r="AK274" s="11">
        <f t="shared" si="171"/>
        <v>0.55601436329967002</v>
      </c>
      <c r="AL274" s="11">
        <f t="shared" si="172"/>
        <v>0.76336178583111658</v>
      </c>
      <c r="AM274" s="11"/>
      <c r="AN274" s="11">
        <f t="shared" si="173"/>
        <v>0.19435156879307397</v>
      </c>
      <c r="AO274" s="11">
        <f t="shared" si="174"/>
        <v>0.1882662341588211</v>
      </c>
      <c r="AP274" s="11">
        <f t="shared" si="175"/>
        <v>0.17901035629829223</v>
      </c>
      <c r="AQ274" s="11">
        <f t="shared" si="176"/>
        <v>0.16882912363966099</v>
      </c>
      <c r="AR274" s="10"/>
      <c r="AS274" s="11">
        <f t="shared" si="177"/>
        <v>2.7066523855283489</v>
      </c>
      <c r="AT274" s="11">
        <f t="shared" si="178"/>
        <v>2.305476742460197</v>
      </c>
      <c r="AU274" s="11">
        <f t="shared" si="179"/>
        <v>1.3814565200029907</v>
      </c>
      <c r="AV274" s="11">
        <f t="shared" si="180"/>
        <v>1.5710525263917396</v>
      </c>
      <c r="AW274" s="143"/>
      <c r="AX274" s="8">
        <f t="shared" si="181"/>
        <v>1.3814565200029907</v>
      </c>
      <c r="AY274" s="24">
        <f t="shared" si="153"/>
        <v>0.28954946768728851</v>
      </c>
      <c r="AZ274" s="8">
        <f t="shared" si="182"/>
        <v>3.0506126452157774E-2</v>
      </c>
      <c r="BA274" s="16">
        <f t="shared" si="183"/>
        <v>0.52394742704388497</v>
      </c>
      <c r="BB274" s="8">
        <f t="shared" si="184"/>
        <v>2.392382841173283</v>
      </c>
      <c r="BC274" s="8">
        <f t="shared" si="152"/>
        <v>0.27</v>
      </c>
      <c r="BD274" s="18">
        <f t="shared" si="185"/>
        <v>0.83651138763637201</v>
      </c>
      <c r="BE274" s="17">
        <v>0.54</v>
      </c>
    </row>
    <row r="275" spans="1:57" s="3" customFormat="1">
      <c r="A275" s="3" t="s">
        <v>358</v>
      </c>
      <c r="B275" s="19">
        <v>40.252180860000003</v>
      </c>
      <c r="C275" s="19">
        <f t="shared" si="186"/>
        <v>49.747819139999997</v>
      </c>
      <c r="D275" s="128" t="s">
        <v>340</v>
      </c>
      <c r="E275" s="8">
        <v>28.863325</v>
      </c>
      <c r="F275" s="8">
        <v>-81.849791999999994</v>
      </c>
      <c r="G275" s="55">
        <v>41680</v>
      </c>
      <c r="H275" s="145"/>
      <c r="I275" s="19">
        <v>6.7685205470327039E-3</v>
      </c>
      <c r="J275" s="19">
        <v>6.8598174581372441E-3</v>
      </c>
      <c r="K275" s="19">
        <v>1.5667646361564366E-2</v>
      </c>
      <c r="L275" s="19">
        <v>1.0657910880415938E-2</v>
      </c>
      <c r="M275" s="7"/>
      <c r="O275" s="11">
        <f t="shared" si="155"/>
        <v>1.2734596357605481E-2</v>
      </c>
      <c r="P275" s="11">
        <f t="shared" si="156"/>
        <v>1.2902598760277667E-2</v>
      </c>
      <c r="Q275" s="11">
        <f t="shared" si="157"/>
        <v>2.8661989070474049E-2</v>
      </c>
      <c r="R275" s="11">
        <f t="shared" si="158"/>
        <v>1.9805882720040507E-2</v>
      </c>
      <c r="S275" s="56"/>
      <c r="T275" s="170">
        <f t="shared" si="159"/>
        <v>0.12162565700850891</v>
      </c>
      <c r="U275" s="170">
        <f t="shared" si="160"/>
        <v>0.12302472917951046</v>
      </c>
      <c r="V275" s="170">
        <f t="shared" si="161"/>
        <v>0.23987951341703662</v>
      </c>
      <c r="W275" s="170">
        <f t="shared" si="162"/>
        <v>0.17736068380142</v>
      </c>
      <c r="Y275" s="11">
        <f t="shared" si="187"/>
        <v>-0.84802793944036059</v>
      </c>
      <c r="Z275" s="11">
        <f t="shared" si="154"/>
        <v>0.53288655269862817</v>
      </c>
      <c r="AA275" s="11"/>
      <c r="AB275" s="11">
        <f t="shared" si="163"/>
        <v>0.16723223209441468</v>
      </c>
      <c r="AC275" s="7">
        <f t="shared" si="164"/>
        <v>0.39102650573722264</v>
      </c>
      <c r="AD275" s="11">
        <f t="shared" si="165"/>
        <v>0.18251183071091948</v>
      </c>
      <c r="AE275" s="11">
        <f t="shared" si="166"/>
        <v>0.17658853967725782</v>
      </c>
      <c r="AF275" s="11">
        <f t="shared" si="167"/>
        <v>0.16723223209441468</v>
      </c>
      <c r="AG275" s="11">
        <f t="shared" si="168"/>
        <v>0.15663183228724137</v>
      </c>
      <c r="AH275" s="11"/>
      <c r="AI275" s="11">
        <f t="shared" si="169"/>
        <v>1.3357825192439108</v>
      </c>
      <c r="AJ275" s="11">
        <f t="shared" si="170"/>
        <v>1.2709508826169564</v>
      </c>
      <c r="AK275" s="11">
        <f t="shared" si="171"/>
        <v>0.53288655269862817</v>
      </c>
      <c r="AL275" s="11">
        <f t="shared" si="172"/>
        <v>0.72860842232306922</v>
      </c>
      <c r="AM275" s="11"/>
      <c r="AN275" s="11">
        <f t="shared" si="173"/>
        <v>0.18496148916441618</v>
      </c>
      <c r="AO275" s="11">
        <f t="shared" si="174"/>
        <v>0.17829281319201107</v>
      </c>
      <c r="AP275" s="11">
        <f t="shared" si="175"/>
        <v>0.16816882221194693</v>
      </c>
      <c r="AQ275" s="11">
        <f t="shared" si="176"/>
        <v>0.15708766340496533</v>
      </c>
      <c r="AR275" s="10"/>
      <c r="AS275" s="11">
        <f t="shared" si="177"/>
        <v>2.4532141579093434</v>
      </c>
      <c r="AT275" s="11">
        <f t="shared" si="178"/>
        <v>2.1768857321559927</v>
      </c>
      <c r="AU275" s="11">
        <f t="shared" si="179"/>
        <v>1.309243448530673</v>
      </c>
      <c r="AV275" s="11">
        <f t="shared" si="180"/>
        <v>1.4821897204240559</v>
      </c>
      <c r="AW275" s="143"/>
      <c r="AX275" s="8">
        <f t="shared" si="181"/>
        <v>1.309243448530673</v>
      </c>
      <c r="AY275" s="24">
        <f t="shared" si="153"/>
        <v>0.30551995539783589</v>
      </c>
      <c r="AZ275" s="8">
        <f t="shared" si="182"/>
        <v>2.9903088655213628E-2</v>
      </c>
      <c r="BA275" s="16">
        <f t="shared" si="183"/>
        <v>0.52394742704388497</v>
      </c>
      <c r="BB275" s="8">
        <f t="shared" si="184"/>
        <v>2.3877731188222908</v>
      </c>
      <c r="BC275" s="8">
        <f t="shared" si="152"/>
        <v>0.27</v>
      </c>
      <c r="BD275" s="18">
        <f t="shared" si="185"/>
        <v>0.88168124989590047</v>
      </c>
      <c r="BE275" s="17">
        <v>0.55000000000000004</v>
      </c>
    </row>
    <row r="276" spans="1:57" s="3" customFormat="1">
      <c r="A276" s="3" t="s">
        <v>358</v>
      </c>
      <c r="B276" s="19">
        <v>40.252180860000003</v>
      </c>
      <c r="C276" s="19">
        <f t="shared" si="186"/>
        <v>49.747819139999997</v>
      </c>
      <c r="D276" s="128" t="s">
        <v>341</v>
      </c>
      <c r="E276" s="8">
        <v>28.516183999999999</v>
      </c>
      <c r="F276" s="8">
        <v>-81.367805000000004</v>
      </c>
      <c r="G276" s="55">
        <v>41680</v>
      </c>
      <c r="H276" s="145"/>
      <c r="I276" s="19">
        <v>4.7120299544911956E-4</v>
      </c>
      <c r="J276" s="19">
        <v>1.1318130066745923E-3</v>
      </c>
      <c r="K276" s="19">
        <v>3.5677673174354767E-3</v>
      </c>
      <c r="L276" s="19">
        <v>8.2220541967617294E-4</v>
      </c>
      <c r="M276" s="7"/>
      <c r="O276" s="11">
        <f t="shared" si="155"/>
        <v>9.0476584079366167E-4</v>
      </c>
      <c r="P276" s="11">
        <f t="shared" si="156"/>
        <v>2.1685395356659024E-3</v>
      </c>
      <c r="Q276" s="11">
        <f t="shared" si="157"/>
        <v>6.7819868855151302E-3</v>
      </c>
      <c r="R276" s="11">
        <f t="shared" si="158"/>
        <v>1.5769255255062081E-3</v>
      </c>
      <c r="S276" s="56"/>
      <c r="T276" s="170">
        <f t="shared" si="159"/>
        <v>9.9702796780594682E-3</v>
      </c>
      <c r="U276" s="170">
        <f t="shared" si="160"/>
        <v>2.3460766377523035E-2</v>
      </c>
      <c r="V276" s="170">
        <f t="shared" si="161"/>
        <v>6.9106421263039619E-2</v>
      </c>
      <c r="W276" s="170">
        <f t="shared" si="162"/>
        <v>1.7205815791879298E-2</v>
      </c>
      <c r="Y276" s="11">
        <f t="shared" si="187"/>
        <v>-0.60984442022127194</v>
      </c>
      <c r="Z276" s="11">
        <f t="shared" si="154"/>
        <v>0.38515291345266767</v>
      </c>
      <c r="AA276" s="11"/>
      <c r="AB276" s="11">
        <f t="shared" si="163"/>
        <v>2.7655872109847702E-2</v>
      </c>
      <c r="AC276" s="7">
        <f t="shared" si="164"/>
        <v>-0.1284675542048257</v>
      </c>
      <c r="AD276" s="11">
        <f t="shared" si="165"/>
        <v>2.6872766773867698E-2</v>
      </c>
      <c r="AE276" s="11">
        <f t="shared" si="166"/>
        <v>2.7165634902836661E-2</v>
      </c>
      <c r="AF276" s="11">
        <f t="shared" si="167"/>
        <v>2.7655872109847702E-2</v>
      </c>
      <c r="AG276" s="11">
        <f t="shared" si="168"/>
        <v>2.8257322007256551E-2</v>
      </c>
      <c r="AH276" s="11"/>
      <c r="AI276" s="11">
        <f t="shared" si="169"/>
        <v>2.9116607943197415</v>
      </c>
      <c r="AJ276" s="11">
        <f t="shared" si="170"/>
        <v>1.2016912741552521</v>
      </c>
      <c r="AK276" s="11">
        <f t="shared" si="171"/>
        <v>0.38515291345266767</v>
      </c>
      <c r="AL276" s="11">
        <f t="shared" si="172"/>
        <v>1.6400919458190861</v>
      </c>
      <c r="AM276" s="11"/>
      <c r="AN276" s="11">
        <f t="shared" si="173"/>
        <v>2.9322425227364415E-2</v>
      </c>
      <c r="AO276" s="11">
        <f t="shared" si="174"/>
        <v>2.8869908417589914E-2</v>
      </c>
      <c r="AP276" s="11">
        <f t="shared" si="175"/>
        <v>2.8592462227379961E-2</v>
      </c>
      <c r="AQ276" s="11">
        <f t="shared" si="176"/>
        <v>2.8713153124980517E-2</v>
      </c>
      <c r="AR276" s="10"/>
      <c r="AS276" s="11">
        <f t="shared" si="177"/>
        <v>3.7580527793243959</v>
      </c>
      <c r="AT276" s="11">
        <f t="shared" si="178"/>
        <v>1.4630015908303389</v>
      </c>
      <c r="AU276" s="11">
        <f t="shared" si="179"/>
        <v>0.54987011949059206</v>
      </c>
      <c r="AV276" s="11">
        <f t="shared" si="180"/>
        <v>1.9533094528041066</v>
      </c>
      <c r="AW276" s="143"/>
      <c r="AX276" s="8">
        <f t="shared" si="181"/>
        <v>0.54987011949059206</v>
      </c>
      <c r="AY276" s="24">
        <f t="shared" si="153"/>
        <v>0.72744451066111038</v>
      </c>
      <c r="AZ276" s="8">
        <f t="shared" si="182"/>
        <v>6.8093994421632052E-3</v>
      </c>
      <c r="BA276" s="16">
        <f t="shared" si="183"/>
        <v>0.52394742704388497</v>
      </c>
      <c r="BB276" s="8">
        <f t="shared" si="184"/>
        <v>2.1907932366036378</v>
      </c>
      <c r="BC276" s="8">
        <f t="shared" si="152"/>
        <v>0.27</v>
      </c>
      <c r="BD276" s="18">
        <f t="shared" si="185"/>
        <v>2.0028460343598966</v>
      </c>
      <c r="BE276" s="17">
        <v>0.6</v>
      </c>
    </row>
    <row r="277" spans="1:57" s="3" customFormat="1">
      <c r="A277" s="3" t="s">
        <v>358</v>
      </c>
      <c r="B277" s="19">
        <v>40.252180860000003</v>
      </c>
      <c r="C277" s="19">
        <f t="shared" si="186"/>
        <v>49.747819139999997</v>
      </c>
      <c r="D277" s="128" t="s">
        <v>342</v>
      </c>
      <c r="E277" s="8">
        <v>28.843160999999998</v>
      </c>
      <c r="F277" s="8">
        <v>-81.733078000000006</v>
      </c>
      <c r="G277" s="55">
        <v>41680</v>
      </c>
      <c r="H277" s="145"/>
      <c r="I277" s="19">
        <v>6.0122371302394392E-3</v>
      </c>
      <c r="J277" s="19">
        <v>6.4515454242612923E-3</v>
      </c>
      <c r="K277" s="19">
        <v>1.5636946858623404E-2</v>
      </c>
      <c r="L277" s="19">
        <v>9.8899689327018817E-3</v>
      </c>
      <c r="M277" s="7"/>
      <c r="O277" s="11">
        <f t="shared" si="155"/>
        <v>1.1339119655142595E-2</v>
      </c>
      <c r="P277" s="11">
        <f t="shared" si="156"/>
        <v>1.2150543825100385E-2</v>
      </c>
      <c r="Q277" s="11">
        <f t="shared" si="157"/>
        <v>2.8608559549027981E-2</v>
      </c>
      <c r="R277" s="11">
        <f t="shared" si="158"/>
        <v>1.8423491803901307E-2</v>
      </c>
      <c r="S277" s="56"/>
      <c r="T277" s="170">
        <f t="shared" si="159"/>
        <v>0.10984287665961184</v>
      </c>
      <c r="U277" s="170">
        <f t="shared" si="160"/>
        <v>0.1167297658677019</v>
      </c>
      <c r="V277" s="170">
        <f t="shared" si="161"/>
        <v>0.23952194636868684</v>
      </c>
      <c r="W277" s="170">
        <f t="shared" si="162"/>
        <v>0.16693040913173474</v>
      </c>
      <c r="Y277" s="11">
        <f t="shared" si="187"/>
        <v>-0.85516447891312808</v>
      </c>
      <c r="Z277" s="11">
        <f t="shared" si="154"/>
        <v>0.53731846709034425</v>
      </c>
      <c r="AA277" s="11"/>
      <c r="AB277" s="11">
        <f t="shared" si="163"/>
        <v>0.16829849095124139</v>
      </c>
      <c r="AC277" s="7">
        <f t="shared" si="164"/>
        <v>0.32007348029616178</v>
      </c>
      <c r="AD277" s="11">
        <f t="shared" si="165"/>
        <v>0.18078454044254252</v>
      </c>
      <c r="AE277" s="11">
        <f t="shared" si="166"/>
        <v>0.17596761069611075</v>
      </c>
      <c r="AF277" s="11">
        <f t="shared" si="167"/>
        <v>0.16829849095124139</v>
      </c>
      <c r="AG277" s="11">
        <f t="shared" si="168"/>
        <v>0.15951472748720971</v>
      </c>
      <c r="AH277" s="11"/>
      <c r="AI277" s="11">
        <f t="shared" si="169"/>
        <v>1.4849140185241687</v>
      </c>
      <c r="AJ277" s="11">
        <f t="shared" si="170"/>
        <v>1.3444067637685393</v>
      </c>
      <c r="AK277" s="11">
        <f t="shared" si="171"/>
        <v>0.53731846709034425</v>
      </c>
      <c r="AL277" s="11">
        <f t="shared" si="172"/>
        <v>0.7983363157207104</v>
      </c>
      <c r="AM277" s="11"/>
      <c r="AN277" s="11">
        <f t="shared" si="173"/>
        <v>0.18323419889603923</v>
      </c>
      <c r="AO277" s="11">
        <f t="shared" si="174"/>
        <v>0.177671884210864</v>
      </c>
      <c r="AP277" s="11">
        <f t="shared" si="175"/>
        <v>0.16923508106877364</v>
      </c>
      <c r="AQ277" s="11">
        <f t="shared" si="176"/>
        <v>0.15997055860493367</v>
      </c>
      <c r="AR277" s="10"/>
      <c r="AS277" s="11">
        <f t="shared" si="177"/>
        <v>2.6320824126933111</v>
      </c>
      <c r="AT277" s="11">
        <f t="shared" si="178"/>
        <v>2.2562696805083782</v>
      </c>
      <c r="AU277" s="11">
        <f t="shared" si="179"/>
        <v>1.3187827898928846</v>
      </c>
      <c r="AV277" s="11">
        <f t="shared" si="180"/>
        <v>1.5724058484163059</v>
      </c>
      <c r="AW277" s="143"/>
      <c r="AX277" s="8">
        <f t="shared" si="181"/>
        <v>1.3187827898928846</v>
      </c>
      <c r="AY277" s="24">
        <f t="shared" si="153"/>
        <v>0.30330999393197206</v>
      </c>
      <c r="AZ277" s="8">
        <f t="shared" si="182"/>
        <v>2.9844495938928774E-2</v>
      </c>
      <c r="BA277" s="16">
        <f t="shared" si="183"/>
        <v>0.52394742704388497</v>
      </c>
      <c r="BB277" s="8">
        <f t="shared" si="184"/>
        <v>2.3874569454919334</v>
      </c>
      <c r="BC277" s="8">
        <f t="shared" si="152"/>
        <v>0.27</v>
      </c>
      <c r="BD277" s="18">
        <f t="shared" si="185"/>
        <v>0.87522688382425973</v>
      </c>
      <c r="BE277" s="17">
        <v>0.62</v>
      </c>
    </row>
    <row r="278" spans="1:57" s="3" customFormat="1">
      <c r="A278" s="3" t="s">
        <v>358</v>
      </c>
      <c r="B278" s="19">
        <v>40.252180860000003</v>
      </c>
      <c r="C278" s="19">
        <f t="shared" si="186"/>
        <v>49.747819139999997</v>
      </c>
      <c r="D278" s="128" t="s">
        <v>343</v>
      </c>
      <c r="E278" s="8">
        <v>28.486322000000001</v>
      </c>
      <c r="F278" s="8">
        <v>-81.394058000000001</v>
      </c>
      <c r="G278" s="55">
        <v>41680</v>
      </c>
      <c r="H278" s="145"/>
      <c r="I278" s="19">
        <v>1.7362743258371837E-3</v>
      </c>
      <c r="J278" s="19">
        <v>2.7727836132649692E-3</v>
      </c>
      <c r="K278" s="19">
        <v>3.6668318671225293E-3</v>
      </c>
      <c r="L278" s="19">
        <v>2.2316166007681753E-3</v>
      </c>
      <c r="M278" s="7"/>
      <c r="O278" s="11">
        <f t="shared" si="155"/>
        <v>3.3201430219023495E-3</v>
      </c>
      <c r="P278" s="11">
        <f t="shared" si="156"/>
        <v>5.2843740184632315E-3</v>
      </c>
      <c r="Q278" s="11">
        <f t="shared" si="157"/>
        <v>6.9680684934530441E-3</v>
      </c>
      <c r="R278" s="11">
        <f t="shared" si="158"/>
        <v>4.2604872783348008E-3</v>
      </c>
      <c r="S278" s="56"/>
      <c r="T278" s="170">
        <f t="shared" si="159"/>
        <v>3.5351171569653284E-2</v>
      </c>
      <c r="U278" s="170">
        <f t="shared" si="160"/>
        <v>5.484257550270405E-2</v>
      </c>
      <c r="V278" s="170">
        <f t="shared" si="161"/>
        <v>7.0845599193491038E-2</v>
      </c>
      <c r="W278" s="170">
        <f t="shared" si="162"/>
        <v>4.4800072277399683E-2</v>
      </c>
      <c r="Y278" s="11">
        <f t="shared" si="187"/>
        <v>-0.44806472660717755</v>
      </c>
      <c r="Z278" s="11">
        <f t="shared" si="154"/>
        <v>0.29505018656688603</v>
      </c>
      <c r="AA278" s="11"/>
      <c r="AB278" s="11">
        <f t="shared" si="163"/>
        <v>2.1560216916194842E-2</v>
      </c>
      <c r="AC278" s="7">
        <f t="shared" si="164"/>
        <v>0.43695314520879824</v>
      </c>
      <c r="AD278" s="11">
        <f t="shared" si="165"/>
        <v>2.3772995868912662E-2</v>
      </c>
      <c r="AE278" s="11">
        <f t="shared" si="166"/>
        <v>2.2912501397432162E-2</v>
      </c>
      <c r="AF278" s="11">
        <f t="shared" si="167"/>
        <v>2.1560216916194842E-2</v>
      </c>
      <c r="AG278" s="11">
        <f t="shared" si="168"/>
        <v>2.003885269785487E-2</v>
      </c>
      <c r="AH278" s="11"/>
      <c r="AI278" s="11">
        <f t="shared" si="169"/>
        <v>0.71555344978045565</v>
      </c>
      <c r="AJ278" s="11">
        <f t="shared" si="170"/>
        <v>0.42424571352021273</v>
      </c>
      <c r="AK278" s="11">
        <f t="shared" si="171"/>
        <v>0.29505018656688603</v>
      </c>
      <c r="AL278" s="11">
        <f t="shared" si="172"/>
        <v>0.43697519901578891</v>
      </c>
      <c r="AM278" s="11"/>
      <c r="AN278" s="11">
        <f t="shared" si="173"/>
        <v>2.6222654322409378E-2</v>
      </c>
      <c r="AO278" s="11">
        <f t="shared" si="174"/>
        <v>2.4616774912185415E-2</v>
      </c>
      <c r="AP278" s="11">
        <f t="shared" si="175"/>
        <v>2.2496807033727102E-2</v>
      </c>
      <c r="AQ278" s="11">
        <f t="shared" si="176"/>
        <v>2.0494683815578837E-2</v>
      </c>
      <c r="AR278" s="10"/>
      <c r="AS278" s="11">
        <f t="shared" si="177"/>
        <v>1.002457710695132</v>
      </c>
      <c r="AT278" s="11">
        <f t="shared" si="178"/>
        <v>0.57615472708074122</v>
      </c>
      <c r="AU278" s="11">
        <f t="shared" si="179"/>
        <v>0.42222819356850916</v>
      </c>
      <c r="AV278" s="11">
        <f t="shared" si="180"/>
        <v>0.57436442466974424</v>
      </c>
      <c r="AW278" s="143"/>
      <c r="AX278" s="8">
        <f t="shared" si="181"/>
        <v>0.42222819356850916</v>
      </c>
      <c r="AY278" s="24">
        <f t="shared" si="153"/>
        <v>0.94735502293050333</v>
      </c>
      <c r="AZ278" s="8">
        <f t="shared" si="182"/>
        <v>6.9984728960514617E-3</v>
      </c>
      <c r="BA278" s="16">
        <f t="shared" si="183"/>
        <v>0.52394742704388497</v>
      </c>
      <c r="BB278" s="8">
        <f t="shared" si="184"/>
        <v>2.1879645756480142</v>
      </c>
      <c r="BC278" s="8">
        <f t="shared" si="152"/>
        <v>0.27</v>
      </c>
      <c r="BD278" s="18">
        <f t="shared" si="185"/>
        <v>2.6074458389931072</v>
      </c>
      <c r="BE278" s="17">
        <v>0.95</v>
      </c>
    </row>
    <row r="279" spans="1:57" s="3" customFormat="1">
      <c r="A279" s="3" t="s">
        <v>358</v>
      </c>
      <c r="B279" s="19">
        <v>40.252180860000003</v>
      </c>
      <c r="C279" s="19">
        <f t="shared" si="186"/>
        <v>49.747819139999997</v>
      </c>
      <c r="D279" s="128" t="s">
        <v>344</v>
      </c>
      <c r="E279" s="8">
        <v>28.755779</v>
      </c>
      <c r="F279" s="8">
        <v>-81.060126999999994</v>
      </c>
      <c r="G279" s="55">
        <v>41680</v>
      </c>
      <c r="H279" s="145"/>
      <c r="I279" s="19">
        <v>1.5079930857957087E-3</v>
      </c>
      <c r="J279" s="19">
        <v>1.6293508515481017E-3</v>
      </c>
      <c r="K279" s="19">
        <v>2.4759197848977879E-3</v>
      </c>
      <c r="L279" s="19">
        <v>2.2688459977549011E-3</v>
      </c>
      <c r="M279" s="7"/>
      <c r="O279" s="11">
        <f t="shared" si="155"/>
        <v>2.8857599720213127E-3</v>
      </c>
      <c r="P279" s="11">
        <f t="shared" si="156"/>
        <v>3.1167648761338362E-3</v>
      </c>
      <c r="Q279" s="11">
        <f t="shared" si="157"/>
        <v>4.7231533307194413E-3</v>
      </c>
      <c r="R279" s="11">
        <f t="shared" si="158"/>
        <v>4.3310404028688897E-3</v>
      </c>
      <c r="S279" s="56"/>
      <c r="T279" s="170">
        <f t="shared" si="159"/>
        <v>3.0908832216716975E-2</v>
      </c>
      <c r="U279" s="170">
        <f t="shared" si="160"/>
        <v>3.3277547284623399E-2</v>
      </c>
      <c r="V279" s="170">
        <f t="shared" si="161"/>
        <v>4.9368661835634542E-2</v>
      </c>
      <c r="W279" s="170">
        <f t="shared" si="162"/>
        <v>4.5500090734749532E-2</v>
      </c>
      <c r="Y279" s="11">
        <f t="shared" si="187"/>
        <v>-0.76343381016694756</v>
      </c>
      <c r="Z279" s="11">
        <f t="shared" si="154"/>
        <v>0.47984519847346047</v>
      </c>
      <c r="AA279" s="11"/>
      <c r="AB279" s="11">
        <f t="shared" si="163"/>
        <v>2.3982970584761037E-2</v>
      </c>
      <c r="AC279" s="7">
        <f t="shared" si="164"/>
        <v>0.6151590983545967</v>
      </c>
      <c r="AD279" s="11">
        <f t="shared" si="165"/>
        <v>2.7519379535943952E-2</v>
      </c>
      <c r="AE279" s="11">
        <f t="shared" si="166"/>
        <v>2.612745877108643E-2</v>
      </c>
      <c r="AF279" s="11">
        <f t="shared" si="167"/>
        <v>2.3982970584761037E-2</v>
      </c>
      <c r="AG279" s="11">
        <f t="shared" si="168"/>
        <v>2.1635229634931821E-2</v>
      </c>
      <c r="AH279" s="11"/>
      <c r="AI279" s="11">
        <f t="shared" si="169"/>
        <v>0.93962560018106833</v>
      </c>
      <c r="AJ279" s="11">
        <f t="shared" si="170"/>
        <v>0.80851993894144236</v>
      </c>
      <c r="AK279" s="11">
        <f t="shared" si="171"/>
        <v>0.47984519847346047</v>
      </c>
      <c r="AL279" s="11">
        <f t="shared" si="172"/>
        <v>0.46342578978373888</v>
      </c>
      <c r="AM279" s="11"/>
      <c r="AN279" s="11">
        <f t="shared" si="173"/>
        <v>2.9969037989440669E-2</v>
      </c>
      <c r="AO279" s="11">
        <f t="shared" si="174"/>
        <v>2.7831732285839683E-2</v>
      </c>
      <c r="AP279" s="11">
        <f t="shared" si="175"/>
        <v>2.4919560702293297E-2</v>
      </c>
      <c r="AQ279" s="11">
        <f t="shared" si="176"/>
        <v>2.2091060752655788E-2</v>
      </c>
      <c r="AR279" s="10"/>
      <c r="AS279" s="11">
        <f t="shared" si="177"/>
        <v>1.2982473615139978</v>
      </c>
      <c r="AT279" s="11">
        <f t="shared" si="178"/>
        <v>1.0195112145632803</v>
      </c>
      <c r="AU279" s="11">
        <f t="shared" si="179"/>
        <v>0.6406407647561505</v>
      </c>
      <c r="AV279" s="11">
        <f t="shared" si="180"/>
        <v>0.61077895226037426</v>
      </c>
      <c r="AW279" s="143"/>
      <c r="AX279" s="8">
        <f t="shared" si="181"/>
        <v>0.61077895226037426</v>
      </c>
      <c r="AY279" s="24">
        <f t="shared" si="153"/>
        <v>0.65490141485668041</v>
      </c>
      <c r="AZ279" s="8">
        <f t="shared" si="182"/>
        <v>4.7255118683699705E-3</v>
      </c>
      <c r="BA279" s="16">
        <f t="shared" si="183"/>
        <v>0.52394742704388497</v>
      </c>
      <c r="BB279" s="8">
        <f t="shared" si="184"/>
        <v>2.1112896070077549</v>
      </c>
      <c r="BC279" s="8">
        <f t="shared" si="152"/>
        <v>0.27</v>
      </c>
      <c r="BD279" s="18">
        <f t="shared" si="185"/>
        <v>1.7762292337493508</v>
      </c>
      <c r="BE279" s="17">
        <v>1</v>
      </c>
    </row>
    <row r="280" spans="1:57" s="3" customFormat="1">
      <c r="A280" s="3" t="s">
        <v>358</v>
      </c>
      <c r="B280" s="19">
        <v>40.252180860000003</v>
      </c>
      <c r="C280" s="19">
        <f t="shared" si="186"/>
        <v>49.747819139999997</v>
      </c>
      <c r="D280" s="128" t="s">
        <v>345</v>
      </c>
      <c r="E280" s="8">
        <v>28.47608</v>
      </c>
      <c r="F280" s="8">
        <v>-81.377471999999997</v>
      </c>
      <c r="G280" s="55">
        <v>41680</v>
      </c>
      <c r="H280" s="145"/>
      <c r="I280" s="19">
        <v>2.996580437302142E-3</v>
      </c>
      <c r="J280" s="19">
        <v>3.7494888990977637E-3</v>
      </c>
      <c r="K280" s="19">
        <v>6.5590951854901094E-3</v>
      </c>
      <c r="L280" s="19">
        <v>3.5704125651356785E-3</v>
      </c>
      <c r="M280" s="7"/>
      <c r="O280" s="11">
        <f t="shared" si="155"/>
        <v>5.7067484519047161E-3</v>
      </c>
      <c r="P280" s="11">
        <f t="shared" si="156"/>
        <v>7.1232393033058613E-3</v>
      </c>
      <c r="Q280" s="11">
        <f t="shared" si="157"/>
        <v>1.2348845867652716E-2</v>
      </c>
      <c r="R280" s="11">
        <f t="shared" si="158"/>
        <v>6.7869572338046785E-3</v>
      </c>
      <c r="S280" s="56"/>
      <c r="T280" s="170">
        <f t="shared" si="159"/>
        <v>5.8914844560898016E-2</v>
      </c>
      <c r="U280" s="170">
        <f t="shared" si="160"/>
        <v>7.2290500042061001E-2</v>
      </c>
      <c r="V280" s="170">
        <f t="shared" si="161"/>
        <v>0.11839769829547009</v>
      </c>
      <c r="W280" s="170">
        <f t="shared" si="162"/>
        <v>6.9152967764988693E-2</v>
      </c>
      <c r="Y280" s="11">
        <f t="shared" si="187"/>
        <v>-0.54190247096785293</v>
      </c>
      <c r="Z280" s="11">
        <f t="shared" si="154"/>
        <v>0.34569682504169336</v>
      </c>
      <c r="AA280" s="11"/>
      <c r="AB280" s="11">
        <f t="shared" si="163"/>
        <v>4.5489908898921037E-2</v>
      </c>
      <c r="AC280" s="7">
        <f t="shared" si="164"/>
        <v>0.416633203426928</v>
      </c>
      <c r="AD280" s="11">
        <f t="shared" si="165"/>
        <v>4.9931276268119752E-2</v>
      </c>
      <c r="AE280" s="11">
        <f t="shared" si="166"/>
        <v>4.8206527254398279E-2</v>
      </c>
      <c r="AF280" s="11">
        <f t="shared" si="167"/>
        <v>4.5489908898921037E-2</v>
      </c>
      <c r="AG280" s="11">
        <f t="shared" si="168"/>
        <v>4.242410554343061E-2</v>
      </c>
      <c r="AH280" s="11"/>
      <c r="AI280" s="11">
        <f t="shared" si="169"/>
        <v>0.83671476114281551</v>
      </c>
      <c r="AJ280" s="11">
        <f t="shared" si="170"/>
        <v>0.64050911249900655</v>
      </c>
      <c r="AK280" s="11">
        <f t="shared" si="171"/>
        <v>0.34569682504169336</v>
      </c>
      <c r="AL280" s="11">
        <f t="shared" si="172"/>
        <v>0.57719376439646175</v>
      </c>
      <c r="AM280" s="11"/>
      <c r="AN280" s="11">
        <f t="shared" si="173"/>
        <v>5.2380934721616472E-2</v>
      </c>
      <c r="AO280" s="11">
        <f t="shared" si="174"/>
        <v>4.9910800769151532E-2</v>
      </c>
      <c r="AP280" s="11">
        <f t="shared" si="175"/>
        <v>4.6426499016453293E-2</v>
      </c>
      <c r="AQ280" s="11">
        <f t="shared" si="176"/>
        <v>4.2879936661154576E-2</v>
      </c>
      <c r="AR280" s="10"/>
      <c r="AS280" s="11">
        <f t="shared" si="177"/>
        <v>1.2652021615278701</v>
      </c>
      <c r="AT280" s="11">
        <f t="shared" si="178"/>
        <v>0.92585007145718756</v>
      </c>
      <c r="AU280" s="11">
        <f t="shared" si="179"/>
        <v>0.5803167563958963</v>
      </c>
      <c r="AV280" s="11">
        <f t="shared" si="180"/>
        <v>0.82652575645778181</v>
      </c>
      <c r="AW280" s="143"/>
      <c r="AX280" s="8">
        <f t="shared" si="181"/>
        <v>0.5803167563958963</v>
      </c>
      <c r="AY280" s="24">
        <f t="shared" si="153"/>
        <v>0.68927873543447549</v>
      </c>
      <c r="AZ280" s="8">
        <f t="shared" si="182"/>
        <v>1.2518613217544688E-2</v>
      </c>
      <c r="BA280" s="16">
        <f t="shared" si="183"/>
        <v>0.52394742704388497</v>
      </c>
      <c r="BB280" s="8">
        <f t="shared" si="184"/>
        <v>2.2431389016040919</v>
      </c>
      <c r="BC280" s="8">
        <f t="shared" si="152"/>
        <v>0.27</v>
      </c>
      <c r="BD280" s="18">
        <f t="shared" si="185"/>
        <v>1.9218237527477651</v>
      </c>
      <c r="BE280" s="17">
        <v>1.1000000000000001</v>
      </c>
    </row>
    <row r="281" spans="1:57" s="3" customFormat="1">
      <c r="A281" s="3" t="s">
        <v>358</v>
      </c>
      <c r="B281" s="19">
        <v>40.252180860000003</v>
      </c>
      <c r="C281" s="19">
        <f t="shared" si="186"/>
        <v>49.747819139999997</v>
      </c>
      <c r="D281" s="128" t="s">
        <v>346</v>
      </c>
      <c r="E281" s="8">
        <v>28.934747999999999</v>
      </c>
      <c r="F281" s="8">
        <v>-81.095321999999996</v>
      </c>
      <c r="G281" s="55">
        <v>41680</v>
      </c>
      <c r="H281" s="145"/>
      <c r="I281" s="19">
        <v>1.7659832485476712E-3</v>
      </c>
      <c r="J281" s="19">
        <v>2.6799762597645525E-3</v>
      </c>
      <c r="K281" s="19">
        <v>2.9788940958373968E-3</v>
      </c>
      <c r="L281" s="19">
        <v>2.6686106623850609E-3</v>
      </c>
      <c r="M281" s="7"/>
      <c r="O281" s="11">
        <f t="shared" si="155"/>
        <v>3.3766269906808453E-3</v>
      </c>
      <c r="P281" s="11">
        <f t="shared" si="156"/>
        <v>5.1090378643217265E-3</v>
      </c>
      <c r="Q281" s="11">
        <f t="shared" si="157"/>
        <v>5.6733910823077108E-3</v>
      </c>
      <c r="R281" s="11">
        <f t="shared" si="158"/>
        <v>5.0875581769061293E-3</v>
      </c>
      <c r="S281" s="56"/>
      <c r="T281" s="170">
        <f t="shared" si="159"/>
        <v>3.5925140001811462E-2</v>
      </c>
      <c r="U281" s="170">
        <f t="shared" si="160"/>
        <v>5.314024725703248E-2</v>
      </c>
      <c r="V281" s="170">
        <f t="shared" si="161"/>
        <v>5.8594681505251212E-2</v>
      </c>
      <c r="W281" s="170">
        <f t="shared" si="162"/>
        <v>5.2931217377372108E-2</v>
      </c>
      <c r="Y281" s="11">
        <f t="shared" si="187"/>
        <v>-0.56273514573061689</v>
      </c>
      <c r="Z281" s="11">
        <f t="shared" si="154"/>
        <v>0.35757345945584368</v>
      </c>
      <c r="AA281" s="11"/>
      <c r="AB281" s="11">
        <f t="shared" si="163"/>
        <v>2.1319395226853586E-2</v>
      </c>
      <c r="AC281" s="7">
        <f t="shared" si="164"/>
        <v>0.59531011072108009</v>
      </c>
      <c r="AD281" s="11">
        <f t="shared" si="165"/>
        <v>2.4354716991311549E-2</v>
      </c>
      <c r="AE281" s="11">
        <f t="shared" si="166"/>
        <v>2.3161621123956498E-2</v>
      </c>
      <c r="AF281" s="11">
        <f t="shared" si="167"/>
        <v>2.1319395226853586E-2</v>
      </c>
      <c r="AG281" s="11">
        <f t="shared" si="168"/>
        <v>1.9296434181850428E-2</v>
      </c>
      <c r="AH281" s="11"/>
      <c r="AI281" s="11">
        <f t="shared" si="169"/>
        <v>0.71931311897432837</v>
      </c>
      <c r="AJ281" s="11">
        <f t="shared" si="170"/>
        <v>0.44306370528273298</v>
      </c>
      <c r="AK281" s="11">
        <f t="shared" si="171"/>
        <v>0.35757345945584368</v>
      </c>
      <c r="AL281" s="11">
        <f t="shared" si="172"/>
        <v>0.35341627829826117</v>
      </c>
      <c r="AM281" s="11"/>
      <c r="AN281" s="11">
        <f t="shared" si="173"/>
        <v>2.6804375444808265E-2</v>
      </c>
      <c r="AO281" s="11">
        <f t="shared" si="174"/>
        <v>2.4865894638709751E-2</v>
      </c>
      <c r="AP281" s="11">
        <f t="shared" si="175"/>
        <v>2.2255985344385845E-2</v>
      </c>
      <c r="AQ281" s="11">
        <f t="shared" si="176"/>
        <v>1.9752265299574395E-2</v>
      </c>
      <c r="AR281" s="10"/>
      <c r="AS281" s="11">
        <f t="shared" si="177"/>
        <v>1.0096311363305657</v>
      </c>
      <c r="AT281" s="11">
        <f t="shared" si="178"/>
        <v>0.59832636688158403</v>
      </c>
      <c r="AU281" s="11">
        <f t="shared" si="179"/>
        <v>0.49203354668710053</v>
      </c>
      <c r="AV281" s="11">
        <f t="shared" si="180"/>
        <v>0.47733677171208289</v>
      </c>
      <c r="AW281" s="143"/>
      <c r="AX281" s="8">
        <f t="shared" si="181"/>
        <v>0.47733677171208289</v>
      </c>
      <c r="AY281" s="24">
        <f t="shared" si="153"/>
        <v>0.83798279056797575</v>
      </c>
      <c r="AZ281" s="8">
        <f t="shared" si="182"/>
        <v>5.6854828215195906E-3</v>
      </c>
      <c r="BA281" s="16">
        <f t="shared" si="183"/>
        <v>0.52394742704388497</v>
      </c>
      <c r="BB281" s="8">
        <f t="shared" si="184"/>
        <v>2.1395240862670732</v>
      </c>
      <c r="BC281" s="8">
        <f t="shared" si="152"/>
        <v>0.27</v>
      </c>
      <c r="BD281" s="18">
        <f t="shared" si="185"/>
        <v>2.2854932462576278</v>
      </c>
      <c r="BE281" s="17">
        <v>1.62</v>
      </c>
    </row>
    <row r="282" spans="1:57" s="3" customFormat="1">
      <c r="A282" s="3" t="s">
        <v>358</v>
      </c>
      <c r="B282" s="19">
        <v>40.252180860000003</v>
      </c>
      <c r="C282" s="19">
        <f>90-B282</f>
        <v>49.747819139999997</v>
      </c>
      <c r="D282" s="128" t="s">
        <v>347</v>
      </c>
      <c r="E282" s="8">
        <v>28.522936000000001</v>
      </c>
      <c r="F282" s="8">
        <v>-81.374268000000001</v>
      </c>
      <c r="G282" s="55">
        <v>41680</v>
      </c>
      <c r="H282" s="145"/>
      <c r="I282" s="19">
        <v>2.5818468546018577E-3</v>
      </c>
      <c r="J282" s="19">
        <v>3.2042635983491469E-3</v>
      </c>
      <c r="K282" s="19">
        <v>3.5245281725772002E-3</v>
      </c>
      <c r="L282" s="19">
        <v>1.7696317637606622E-3</v>
      </c>
      <c r="M282" s="7"/>
      <c r="O282" s="11">
        <f t="shared" si="155"/>
        <v>4.9235322766432461E-3</v>
      </c>
      <c r="P282" s="11">
        <f t="shared" si="156"/>
        <v>6.0981642016982862E-3</v>
      </c>
      <c r="Q282" s="11">
        <f t="shared" si="157"/>
        <v>6.7007296630214562E-3</v>
      </c>
      <c r="R282" s="11">
        <f t="shared" si="158"/>
        <v>3.3835629633075415E-3</v>
      </c>
      <c r="S282" s="56"/>
      <c r="T282" s="170">
        <f t="shared" si="159"/>
        <v>5.133147718340203E-2</v>
      </c>
      <c r="U282" s="170">
        <f t="shared" si="160"/>
        <v>6.2653436469484125E-2</v>
      </c>
      <c r="V282" s="170">
        <f t="shared" si="161"/>
        <v>6.8344739974790403E-2</v>
      </c>
      <c r="W282" s="170">
        <f t="shared" si="162"/>
        <v>3.5995563054281532E-2</v>
      </c>
      <c r="Y282" s="11">
        <f t="shared" si="187"/>
        <v>-0.1642419934100513</v>
      </c>
      <c r="Z282" s="11">
        <f t="shared" si="154"/>
        <v>0.17593304215201416</v>
      </c>
      <c r="AA282" s="11"/>
      <c r="AB282" s="11">
        <f t="shared" si="163"/>
        <v>1.196957650307791E-2</v>
      </c>
      <c r="AC282" s="7">
        <f t="shared" si="164"/>
        <v>0.76116583399851345</v>
      </c>
      <c r="AD282" s="11">
        <f t="shared" si="165"/>
        <v>1.4190332889408359E-2</v>
      </c>
      <c r="AE282" s="11">
        <f t="shared" si="166"/>
        <v>1.3307637019327429E-2</v>
      </c>
      <c r="AF282" s="11">
        <f t="shared" si="167"/>
        <v>1.196957650307791E-2</v>
      </c>
      <c r="AG282" s="11">
        <f t="shared" si="168"/>
        <v>1.0537025356818252E-2</v>
      </c>
      <c r="AH282" s="11"/>
      <c r="AI282" s="11">
        <f t="shared" si="169"/>
        <v>0.30752740566092779</v>
      </c>
      <c r="AJ282" s="11">
        <f t="shared" si="170"/>
        <v>0.22459043819570298</v>
      </c>
      <c r="AK282" s="11">
        <f t="shared" si="171"/>
        <v>0.17593304215201416</v>
      </c>
      <c r="AL282" s="11">
        <f t="shared" si="172"/>
        <v>0.2944019072624473</v>
      </c>
      <c r="AM282" s="11"/>
      <c r="AN282" s="11">
        <f t="shared" si="173"/>
        <v>1.6639991342905076E-2</v>
      </c>
      <c r="AO282" s="11">
        <f t="shared" si="174"/>
        <v>1.5011910534080682E-2</v>
      </c>
      <c r="AP282" s="11">
        <f t="shared" si="175"/>
        <v>1.2906166620610169E-2</v>
      </c>
      <c r="AQ282" s="11">
        <f t="shared" si="176"/>
        <v>1.0992856474542217E-2</v>
      </c>
      <c r="AR282" s="10"/>
      <c r="AS282" s="11">
        <f t="shared" si="177"/>
        <v>0.45086345893961932</v>
      </c>
      <c r="AT282" s="11">
        <f t="shared" si="178"/>
        <v>0.30997690509924725</v>
      </c>
      <c r="AU282" s="11">
        <f t="shared" si="179"/>
        <v>0.24619545408173205</v>
      </c>
      <c r="AV282" s="11">
        <f t="shared" si="180"/>
        <v>0.37407434270860007</v>
      </c>
      <c r="AW282" s="143"/>
      <c r="AX282" s="8">
        <f t="shared" si="181"/>
        <v>0.24619545408173205</v>
      </c>
      <c r="AY282" s="24">
        <f t="shared" si="153"/>
        <v>1.6247253690850356</v>
      </c>
      <c r="AZ282" s="8">
        <f t="shared" si="182"/>
        <v>6.7268737103312309E-3</v>
      </c>
      <c r="BA282" s="16">
        <f t="shared" si="183"/>
        <v>0.52394742704388497</v>
      </c>
      <c r="BB282" s="8">
        <f t="shared" si="184"/>
        <v>2.1670411154172355</v>
      </c>
      <c r="BC282" s="8">
        <f t="shared" si="152"/>
        <v>0.27</v>
      </c>
      <c r="BD282" s="18">
        <f t="shared" si="185"/>
        <v>4.4553214251271207</v>
      </c>
      <c r="BE282" s="17">
        <v>1.7</v>
      </c>
    </row>
    <row r="283" spans="1:57" s="3" customFormat="1">
      <c r="A283" s="3" t="s">
        <v>358</v>
      </c>
      <c r="B283" s="19">
        <v>40.252180860000003</v>
      </c>
      <c r="C283" s="19">
        <f t="shared" si="186"/>
        <v>49.747819139999997</v>
      </c>
      <c r="D283" s="128" t="s">
        <v>348</v>
      </c>
      <c r="E283" s="8">
        <v>28.445132999999998</v>
      </c>
      <c r="F283" s="8">
        <v>-81.486435</v>
      </c>
      <c r="G283" s="55">
        <v>41680</v>
      </c>
      <c r="H283" s="145"/>
      <c r="I283" s="19">
        <v>2.7684798306036361E-3</v>
      </c>
      <c r="J283" s="19">
        <v>2.9836593852582455E-3</v>
      </c>
      <c r="K283" s="19">
        <v>3.3496051310728529E-3</v>
      </c>
      <c r="L283" s="19">
        <v>1.1340119876660584E-3</v>
      </c>
      <c r="M283" s="7"/>
      <c r="O283" s="11">
        <f t="shared" si="155"/>
        <v>5.2762454349768355E-3</v>
      </c>
      <c r="P283" s="11">
        <f t="shared" si="156"/>
        <v>5.6823790446044169E-3</v>
      </c>
      <c r="Q283" s="11">
        <f t="shared" si="157"/>
        <v>6.3717733824725292E-3</v>
      </c>
      <c r="R283" s="11">
        <f t="shared" si="158"/>
        <v>2.1727371935117788E-3</v>
      </c>
      <c r="S283" s="56"/>
      <c r="T283" s="170">
        <f t="shared" si="159"/>
        <v>5.4763810768113097E-2</v>
      </c>
      <c r="U283" s="170">
        <f t="shared" si="160"/>
        <v>5.8680971915967606E-2</v>
      </c>
      <c r="V283" s="170">
        <f t="shared" si="161"/>
        <v>6.5247193800242742E-2</v>
      </c>
      <c r="W283" s="170">
        <f t="shared" si="162"/>
        <v>2.3504780504903011E-2</v>
      </c>
      <c r="Y283" s="11">
        <f t="shared" si="187"/>
        <v>1.7506879999167231E-2</v>
      </c>
      <c r="Z283" s="11">
        <f t="shared" si="154"/>
        <v>0.12719924691103196</v>
      </c>
      <c r="AA283" s="11"/>
      <c r="AB283" s="11">
        <f t="shared" si="163"/>
        <v>7.9421143478656721E-3</v>
      </c>
      <c r="AC283" s="7">
        <f t="shared" si="164"/>
        <v>0.86093263527481834</v>
      </c>
      <c r="AD283" s="11">
        <f t="shared" si="165"/>
        <v>9.6280401625421976E-3</v>
      </c>
      <c r="AE283" s="11">
        <f t="shared" si="166"/>
        <v>8.9534511830967334E-3</v>
      </c>
      <c r="AF283" s="11">
        <f t="shared" si="167"/>
        <v>7.9421143478656721E-3</v>
      </c>
      <c r="AG283" s="11">
        <f t="shared" si="168"/>
        <v>6.8757358426829026E-3</v>
      </c>
      <c r="AH283" s="11"/>
      <c r="AI283" s="11">
        <f t="shared" si="169"/>
        <v>0.20846390443601351</v>
      </c>
      <c r="AJ283" s="11">
        <f t="shared" si="170"/>
        <v>0.17096375071179512</v>
      </c>
      <c r="AK283" s="11">
        <f t="shared" si="171"/>
        <v>0.12719924691103196</v>
      </c>
      <c r="AL283" s="11">
        <f t="shared" si="172"/>
        <v>0.30458655364818721</v>
      </c>
      <c r="AM283" s="11"/>
      <c r="AN283" s="11">
        <f t="shared" si="173"/>
        <v>1.2077698616038914E-2</v>
      </c>
      <c r="AO283" s="11">
        <f t="shared" si="174"/>
        <v>1.0657724697849986E-2</v>
      </c>
      <c r="AP283" s="11">
        <f t="shared" si="175"/>
        <v>8.8787044653979314E-3</v>
      </c>
      <c r="AQ283" s="11">
        <f t="shared" si="176"/>
        <v>7.331566960406868E-3</v>
      </c>
      <c r="AR283" s="10"/>
      <c r="AS283" s="11">
        <f t="shared" si="177"/>
        <v>0.30633802488742556</v>
      </c>
      <c r="AT283" s="11">
        <f t="shared" si="178"/>
        <v>0.23082707923382109</v>
      </c>
      <c r="AU283" s="11">
        <f t="shared" si="179"/>
        <v>0.17397065198300052</v>
      </c>
      <c r="AV283" s="11">
        <f t="shared" si="180"/>
        <v>0.37025719574699445</v>
      </c>
      <c r="AW283" s="143"/>
      <c r="AX283" s="8">
        <f t="shared" si="181"/>
        <v>0.17397065198300052</v>
      </c>
      <c r="AY283" s="24">
        <f t="shared" si="153"/>
        <v>2.2992383798106699</v>
      </c>
      <c r="AZ283" s="8">
        <f t="shared" si="182"/>
        <v>6.3930176162355608E-3</v>
      </c>
      <c r="BA283" s="16">
        <f t="shared" si="183"/>
        <v>0.52394742704388497</v>
      </c>
      <c r="BB283" s="8">
        <f t="shared" si="184"/>
        <v>2.147968803704833</v>
      </c>
      <c r="BC283" s="8">
        <f t="shared" si="152"/>
        <v>0.27</v>
      </c>
      <c r="BD283" s="18">
        <f t="shared" si="185"/>
        <v>6.2831366390287542</v>
      </c>
      <c r="BE283" s="17">
        <v>4</v>
      </c>
    </row>
    <row r="284" spans="1:57" s="3" customFormat="1">
      <c r="B284" s="19"/>
      <c r="C284" s="19"/>
      <c r="D284" s="117"/>
      <c r="E284" s="17"/>
      <c r="F284" s="43"/>
      <c r="H284" s="75"/>
      <c r="I284" s="19"/>
      <c r="J284" s="19"/>
      <c r="K284" s="55"/>
      <c r="L284" s="56"/>
      <c r="O284" s="56"/>
      <c r="P284" s="56"/>
      <c r="Q284" s="56"/>
      <c r="R284" s="56"/>
      <c r="S284" s="56"/>
      <c r="T284" s="56"/>
      <c r="U284" s="56"/>
      <c r="V284" s="56"/>
      <c r="W284" s="56"/>
      <c r="AC284" s="7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163"/>
      <c r="BD284" s="56"/>
    </row>
    <row r="285" spans="1:57" s="3" customFormat="1">
      <c r="B285" s="19"/>
      <c r="C285" s="19"/>
      <c r="D285" s="117"/>
      <c r="E285" s="17"/>
      <c r="F285" s="43"/>
      <c r="H285" s="75"/>
      <c r="I285" s="19"/>
      <c r="J285" s="19"/>
      <c r="K285" s="55"/>
      <c r="L285" s="56"/>
      <c r="O285" s="56"/>
      <c r="P285" s="56"/>
      <c r="Q285" s="56"/>
      <c r="R285" s="56"/>
      <c r="S285" s="56"/>
      <c r="T285" s="56"/>
      <c r="U285" s="56"/>
      <c r="V285" s="56"/>
      <c r="W285" s="56"/>
      <c r="AC285" s="7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163"/>
      <c r="BD285" s="56"/>
    </row>
    <row r="286" spans="1:57" s="3" customFormat="1">
      <c r="B286" s="19"/>
      <c r="C286" s="19"/>
      <c r="D286" s="117"/>
      <c r="E286" s="17"/>
      <c r="F286" s="43"/>
      <c r="H286" s="75"/>
      <c r="I286" s="19"/>
      <c r="J286" s="19"/>
      <c r="K286" s="55"/>
      <c r="L286" s="56"/>
      <c r="O286" s="56"/>
      <c r="P286" s="56"/>
      <c r="Q286" s="56"/>
      <c r="R286" s="56"/>
      <c r="S286" s="56"/>
      <c r="T286" s="56"/>
      <c r="U286" s="56"/>
      <c r="V286" s="56"/>
      <c r="W286" s="56"/>
      <c r="AC286" s="7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163"/>
      <c r="BD286" s="56"/>
    </row>
    <row r="287" spans="1:57" s="3" customFormat="1">
      <c r="B287" s="19"/>
      <c r="C287" s="19"/>
      <c r="D287" s="117"/>
      <c r="E287" s="17"/>
      <c r="F287" s="43"/>
      <c r="H287" s="75"/>
      <c r="I287" s="19"/>
      <c r="J287" s="19"/>
      <c r="K287" s="55"/>
      <c r="L287" s="56"/>
      <c r="O287" s="56"/>
      <c r="P287" s="56"/>
      <c r="Q287" s="56"/>
      <c r="R287" s="56"/>
      <c r="S287" s="56"/>
      <c r="T287" s="56"/>
      <c r="U287" s="56"/>
      <c r="V287" s="56"/>
      <c r="W287" s="56"/>
      <c r="AC287" s="7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163"/>
      <c r="BD287" s="56"/>
    </row>
    <row r="288" spans="1:57" s="3" customFormat="1">
      <c r="B288" s="19"/>
      <c r="C288" s="19"/>
      <c r="D288" s="117"/>
      <c r="E288" s="17"/>
      <c r="F288" s="43"/>
      <c r="H288" s="75"/>
      <c r="I288" s="19"/>
      <c r="J288" s="19"/>
      <c r="K288" s="55"/>
      <c r="L288" s="56"/>
      <c r="O288" s="56"/>
      <c r="P288" s="56"/>
      <c r="Q288" s="56"/>
      <c r="R288" s="56"/>
      <c r="S288" s="56"/>
      <c r="T288" s="56"/>
      <c r="U288" s="56"/>
      <c r="V288" s="56"/>
      <c r="W288" s="56"/>
      <c r="AC288" s="7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163"/>
      <c r="BD288" s="56"/>
    </row>
    <row r="289" spans="2:56" s="3" customFormat="1">
      <c r="B289" s="19"/>
      <c r="C289" s="19"/>
      <c r="D289" s="117"/>
      <c r="E289" s="17"/>
      <c r="F289" s="43"/>
      <c r="H289" s="75"/>
      <c r="I289" s="19"/>
      <c r="J289" s="19"/>
      <c r="K289" s="55"/>
      <c r="L289" s="56"/>
      <c r="O289" s="56"/>
      <c r="P289" s="56"/>
      <c r="Q289" s="56"/>
      <c r="R289" s="56"/>
      <c r="S289" s="56"/>
      <c r="T289" s="56"/>
      <c r="U289" s="56"/>
      <c r="V289" s="56"/>
      <c r="W289" s="56"/>
      <c r="AC289" s="7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163"/>
      <c r="BD289" s="56"/>
    </row>
    <row r="290" spans="2:56" s="3" customFormat="1">
      <c r="B290" s="19"/>
      <c r="C290" s="19"/>
      <c r="D290" s="117"/>
      <c r="E290" s="17"/>
      <c r="F290" s="43"/>
      <c r="H290" s="75"/>
      <c r="I290" s="19"/>
      <c r="J290" s="19"/>
      <c r="K290" s="55"/>
      <c r="L290" s="56"/>
      <c r="O290" s="56"/>
      <c r="P290" s="56"/>
      <c r="Q290" s="56"/>
      <c r="R290" s="56"/>
      <c r="S290" s="56"/>
      <c r="T290" s="56"/>
      <c r="U290" s="56"/>
      <c r="V290" s="56"/>
      <c r="W290" s="56"/>
      <c r="AC290" s="7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163"/>
      <c r="BD290" s="56"/>
    </row>
    <row r="291" spans="2:56" s="3" customFormat="1">
      <c r="B291" s="19"/>
      <c r="C291" s="19"/>
      <c r="D291" s="117"/>
      <c r="E291" s="17"/>
      <c r="F291" s="43"/>
      <c r="H291" s="75"/>
      <c r="I291" s="19"/>
      <c r="J291" s="19"/>
      <c r="K291" s="55"/>
      <c r="L291" s="56"/>
      <c r="O291" s="56"/>
      <c r="P291" s="56"/>
      <c r="Q291" s="56"/>
      <c r="R291" s="56"/>
      <c r="S291" s="56"/>
      <c r="T291" s="56"/>
      <c r="U291" s="56"/>
      <c r="V291" s="56"/>
      <c r="W291" s="56"/>
      <c r="AC291" s="7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163"/>
      <c r="BD291" s="56"/>
    </row>
    <row r="292" spans="2:56" s="3" customFormat="1">
      <c r="B292" s="19"/>
      <c r="C292" s="19"/>
      <c r="D292" s="117"/>
      <c r="E292" s="17"/>
      <c r="F292" s="43"/>
      <c r="H292" s="75"/>
      <c r="I292" s="19"/>
      <c r="J292" s="19"/>
      <c r="K292" s="55"/>
      <c r="L292" s="56"/>
      <c r="O292" s="56"/>
      <c r="P292" s="56"/>
      <c r="Q292" s="56"/>
      <c r="R292" s="56"/>
      <c r="S292" s="56"/>
      <c r="T292" s="56"/>
      <c r="U292" s="56"/>
      <c r="V292" s="56"/>
      <c r="W292" s="56"/>
      <c r="AC292" s="7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163"/>
      <c r="BD292" s="56"/>
    </row>
    <row r="293" spans="2:56" s="3" customFormat="1">
      <c r="B293" s="19"/>
      <c r="C293" s="19"/>
      <c r="D293" s="117"/>
      <c r="E293" s="17"/>
      <c r="F293" s="43"/>
      <c r="H293" s="75"/>
      <c r="I293" s="19"/>
      <c r="J293" s="19"/>
      <c r="K293" s="55"/>
      <c r="L293" s="56"/>
      <c r="O293" s="56"/>
      <c r="P293" s="56"/>
      <c r="Q293" s="56"/>
      <c r="R293" s="56"/>
      <c r="S293" s="56"/>
      <c r="T293" s="56"/>
      <c r="U293" s="56"/>
      <c r="V293" s="56"/>
      <c r="W293" s="56"/>
      <c r="AC293" s="7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163"/>
      <c r="BD293" s="56"/>
    </row>
    <row r="294" spans="2:56" s="3" customFormat="1">
      <c r="B294" s="19"/>
      <c r="C294" s="19"/>
      <c r="D294" s="117"/>
      <c r="E294" s="17"/>
      <c r="F294" s="43"/>
      <c r="H294" s="75"/>
      <c r="I294" s="19"/>
      <c r="J294" s="19"/>
      <c r="K294" s="55"/>
      <c r="L294" s="56"/>
      <c r="O294" s="56"/>
      <c r="P294" s="56"/>
      <c r="Q294" s="56"/>
      <c r="R294" s="56"/>
      <c r="S294" s="56"/>
      <c r="T294" s="56"/>
      <c r="U294" s="56"/>
      <c r="V294" s="56"/>
      <c r="W294" s="56"/>
      <c r="AC294" s="7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163"/>
      <c r="BD294" s="56"/>
    </row>
    <row r="295" spans="2:56" s="3" customFormat="1">
      <c r="B295" s="19"/>
      <c r="C295" s="19"/>
      <c r="D295" s="117"/>
      <c r="E295" s="17"/>
      <c r="F295" s="43"/>
      <c r="H295" s="75"/>
      <c r="I295" s="19"/>
      <c r="J295" s="19"/>
      <c r="K295" s="55"/>
      <c r="L295" s="56"/>
      <c r="O295" s="56"/>
      <c r="P295" s="56"/>
      <c r="Q295" s="56"/>
      <c r="R295" s="56"/>
      <c r="S295" s="56"/>
      <c r="T295" s="56"/>
      <c r="U295" s="56"/>
      <c r="V295" s="56"/>
      <c r="W295" s="56"/>
      <c r="AC295" s="7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163"/>
      <c r="BD295" s="56"/>
    </row>
    <row r="296" spans="2:56" s="3" customFormat="1">
      <c r="B296" s="19"/>
      <c r="C296" s="19"/>
      <c r="D296" s="117"/>
      <c r="E296" s="17"/>
      <c r="F296" s="43"/>
      <c r="H296" s="75"/>
      <c r="I296" s="19"/>
      <c r="J296" s="19"/>
      <c r="K296" s="55"/>
      <c r="L296" s="56"/>
      <c r="O296" s="56"/>
      <c r="P296" s="56"/>
      <c r="Q296" s="56"/>
      <c r="R296" s="56"/>
      <c r="S296" s="56"/>
      <c r="T296" s="56"/>
      <c r="U296" s="56"/>
      <c r="V296" s="56"/>
      <c r="W296" s="56"/>
      <c r="AC296" s="7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163"/>
      <c r="BD296" s="56"/>
    </row>
    <row r="297" spans="2:56" s="3" customFormat="1">
      <c r="B297" s="19"/>
      <c r="C297" s="19"/>
      <c r="D297" s="117"/>
      <c r="E297" s="17"/>
      <c r="F297" s="43"/>
      <c r="H297" s="75"/>
      <c r="I297" s="19"/>
      <c r="J297" s="19"/>
      <c r="K297" s="55"/>
      <c r="L297" s="56"/>
      <c r="O297" s="56"/>
      <c r="P297" s="56"/>
      <c r="Q297" s="56"/>
      <c r="R297" s="56"/>
      <c r="S297" s="56"/>
      <c r="T297" s="56"/>
      <c r="U297" s="56"/>
      <c r="V297" s="56"/>
      <c r="W297" s="56"/>
      <c r="AC297" s="7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163"/>
      <c r="BD297" s="56"/>
    </row>
    <row r="298" spans="2:56" s="3" customFormat="1">
      <c r="B298" s="19"/>
      <c r="C298" s="19"/>
      <c r="D298" s="117"/>
      <c r="E298" s="17"/>
      <c r="F298" s="43"/>
      <c r="H298" s="75"/>
      <c r="I298" s="19"/>
      <c r="J298" s="19"/>
      <c r="K298" s="55"/>
      <c r="L298" s="56"/>
      <c r="O298" s="56"/>
      <c r="P298" s="56"/>
      <c r="Q298" s="56"/>
      <c r="R298" s="56"/>
      <c r="S298" s="56"/>
      <c r="T298" s="56"/>
      <c r="U298" s="56"/>
      <c r="V298" s="56"/>
      <c r="W298" s="56"/>
      <c r="AC298" s="7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163"/>
      <c r="BD298" s="56"/>
    </row>
    <row r="299" spans="2:56" s="3" customFormat="1">
      <c r="B299" s="19"/>
      <c r="C299" s="19"/>
      <c r="D299" s="117"/>
      <c r="E299" s="17"/>
      <c r="F299" s="43"/>
      <c r="H299" s="75"/>
      <c r="I299" s="19"/>
      <c r="J299" s="19"/>
      <c r="K299" s="55"/>
      <c r="L299" s="56"/>
      <c r="O299" s="56"/>
      <c r="P299" s="56"/>
      <c r="Q299" s="56"/>
      <c r="R299" s="56"/>
      <c r="S299" s="56"/>
      <c r="T299" s="56"/>
      <c r="U299" s="56"/>
      <c r="V299" s="56"/>
      <c r="W299" s="56"/>
      <c r="AC299" s="7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163"/>
      <c r="BD299" s="56"/>
    </row>
    <row r="300" spans="2:56" s="3" customFormat="1">
      <c r="B300" s="19"/>
      <c r="C300" s="19"/>
      <c r="D300" s="117"/>
      <c r="E300" s="17"/>
      <c r="F300" s="43"/>
      <c r="H300" s="75"/>
      <c r="I300" s="19"/>
      <c r="J300" s="19"/>
      <c r="K300" s="55"/>
      <c r="L300" s="56"/>
      <c r="O300" s="56"/>
      <c r="P300" s="56"/>
      <c r="Q300" s="56"/>
      <c r="R300" s="56"/>
      <c r="S300" s="56"/>
      <c r="T300" s="56"/>
      <c r="U300" s="56"/>
      <c r="V300" s="56"/>
      <c r="W300" s="56"/>
      <c r="AC300" s="7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163"/>
      <c r="BD300" s="56"/>
    </row>
    <row r="301" spans="2:56" s="3" customFormat="1">
      <c r="B301" s="19"/>
      <c r="C301" s="19"/>
      <c r="D301" s="117"/>
      <c r="E301" s="17"/>
      <c r="F301" s="43"/>
      <c r="H301" s="75"/>
      <c r="I301" s="19"/>
      <c r="J301" s="19"/>
      <c r="K301" s="55"/>
      <c r="L301" s="56"/>
      <c r="O301" s="56"/>
      <c r="P301" s="56"/>
      <c r="Q301" s="56"/>
      <c r="R301" s="56"/>
      <c r="S301" s="56"/>
      <c r="T301" s="56"/>
      <c r="U301" s="56"/>
      <c r="V301" s="56"/>
      <c r="W301" s="56"/>
      <c r="AC301" s="7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163"/>
      <c r="BD301" s="56"/>
    </row>
    <row r="302" spans="2:56" s="3" customFormat="1">
      <c r="B302" s="19"/>
      <c r="C302" s="19"/>
      <c r="D302" s="117"/>
      <c r="E302" s="17"/>
      <c r="F302" s="43"/>
      <c r="H302" s="75"/>
      <c r="I302" s="19"/>
      <c r="J302" s="19"/>
      <c r="K302" s="55"/>
      <c r="L302" s="56"/>
      <c r="O302" s="56"/>
      <c r="P302" s="56"/>
      <c r="Q302" s="56"/>
      <c r="R302" s="56"/>
      <c r="S302" s="56"/>
      <c r="T302" s="56"/>
      <c r="U302" s="56"/>
      <c r="V302" s="56"/>
      <c r="W302" s="56"/>
      <c r="AC302" s="7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163"/>
      <c r="BD302" s="56"/>
    </row>
    <row r="303" spans="2:56" s="3" customFormat="1">
      <c r="B303" s="19"/>
      <c r="C303" s="19"/>
      <c r="D303" s="117"/>
      <c r="E303" s="17"/>
      <c r="F303" s="43"/>
      <c r="H303" s="75"/>
      <c r="I303" s="19"/>
      <c r="J303" s="19"/>
      <c r="K303" s="55"/>
      <c r="L303" s="56"/>
      <c r="O303" s="56"/>
      <c r="P303" s="56"/>
      <c r="Q303" s="56"/>
      <c r="R303" s="56"/>
      <c r="S303" s="56"/>
      <c r="T303" s="56"/>
      <c r="U303" s="56"/>
      <c r="V303" s="56"/>
      <c r="W303" s="56"/>
      <c r="AC303" s="7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163"/>
      <c r="BD303" s="56"/>
    </row>
    <row r="304" spans="2:56" s="3" customFormat="1">
      <c r="B304" s="19"/>
      <c r="C304" s="19"/>
      <c r="D304" s="117"/>
      <c r="E304" s="17"/>
      <c r="F304" s="43"/>
      <c r="H304" s="75"/>
      <c r="I304" s="19"/>
      <c r="J304" s="19"/>
      <c r="K304" s="55"/>
      <c r="L304" s="56"/>
      <c r="O304" s="56"/>
      <c r="P304" s="56"/>
      <c r="Q304" s="56"/>
      <c r="R304" s="56"/>
      <c r="S304" s="56"/>
      <c r="T304" s="56"/>
      <c r="U304" s="56"/>
      <c r="V304" s="56"/>
      <c r="W304" s="56"/>
      <c r="AC304" s="7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163"/>
      <c r="BD304" s="56"/>
    </row>
    <row r="305" spans="2:56" s="3" customFormat="1">
      <c r="B305" s="19"/>
      <c r="C305" s="19"/>
      <c r="D305" s="117"/>
      <c r="E305" s="17"/>
      <c r="F305" s="43"/>
      <c r="H305" s="75"/>
      <c r="I305" s="19"/>
      <c r="J305" s="19"/>
      <c r="K305" s="55"/>
      <c r="L305" s="56"/>
      <c r="O305" s="56"/>
      <c r="P305" s="56"/>
      <c r="Q305" s="56"/>
      <c r="R305" s="56"/>
      <c r="S305" s="56"/>
      <c r="T305" s="56"/>
      <c r="U305" s="56"/>
      <c r="V305" s="56"/>
      <c r="W305" s="56"/>
      <c r="AC305" s="7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163"/>
      <c r="BD305" s="56"/>
    </row>
    <row r="306" spans="2:56" s="3" customFormat="1">
      <c r="B306" s="19"/>
      <c r="C306" s="19"/>
      <c r="D306" s="117"/>
      <c r="E306" s="17"/>
      <c r="F306" s="43"/>
      <c r="H306" s="75"/>
      <c r="I306" s="19"/>
      <c r="J306" s="19"/>
      <c r="K306" s="55"/>
      <c r="L306" s="56"/>
      <c r="O306" s="56"/>
      <c r="P306" s="56"/>
      <c r="Q306" s="56"/>
      <c r="R306" s="56"/>
      <c r="S306" s="56"/>
      <c r="T306" s="56"/>
      <c r="U306" s="56"/>
      <c r="V306" s="56"/>
      <c r="W306" s="56"/>
      <c r="AC306" s="7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163"/>
      <c r="BD306" s="56"/>
    </row>
    <row r="307" spans="2:56" s="3" customFormat="1">
      <c r="B307" s="19"/>
      <c r="C307" s="19"/>
      <c r="D307" s="117"/>
      <c r="E307" s="17"/>
      <c r="F307" s="43"/>
      <c r="H307" s="75"/>
      <c r="I307" s="19"/>
      <c r="J307" s="19"/>
      <c r="K307" s="55"/>
      <c r="L307" s="56"/>
      <c r="O307" s="56"/>
      <c r="P307" s="56"/>
      <c r="Q307" s="56"/>
      <c r="R307" s="56"/>
      <c r="S307" s="56"/>
      <c r="T307" s="56"/>
      <c r="U307" s="56"/>
      <c r="V307" s="56"/>
      <c r="W307" s="56"/>
      <c r="AC307" s="7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163"/>
      <c r="BD307" s="56"/>
    </row>
    <row r="308" spans="2:56" s="3" customFormat="1">
      <c r="B308" s="19"/>
      <c r="C308" s="19"/>
      <c r="D308" s="117"/>
      <c r="E308" s="17"/>
      <c r="F308" s="43"/>
      <c r="H308" s="75"/>
      <c r="I308" s="19"/>
      <c r="J308" s="19"/>
      <c r="K308" s="55"/>
      <c r="L308" s="56"/>
      <c r="O308" s="56"/>
      <c r="P308" s="56"/>
      <c r="Q308" s="56"/>
      <c r="R308" s="56"/>
      <c r="S308" s="56"/>
      <c r="T308" s="56"/>
      <c r="U308" s="56"/>
      <c r="V308" s="56"/>
      <c r="W308" s="56"/>
      <c r="AC308" s="7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163"/>
      <c r="BD308" s="56"/>
    </row>
    <row r="309" spans="2:56" s="3" customFormat="1">
      <c r="B309" s="19"/>
      <c r="C309" s="19"/>
      <c r="D309" s="117"/>
      <c r="E309" s="17"/>
      <c r="F309" s="43"/>
      <c r="H309" s="75"/>
      <c r="I309" s="19"/>
      <c r="J309" s="19"/>
      <c r="K309" s="55"/>
      <c r="L309" s="56"/>
      <c r="O309" s="56"/>
      <c r="P309" s="56"/>
      <c r="Q309" s="56"/>
      <c r="R309" s="56"/>
      <c r="S309" s="56"/>
      <c r="T309" s="56"/>
      <c r="U309" s="56"/>
      <c r="V309" s="56"/>
      <c r="W309" s="56"/>
      <c r="AC309" s="7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163"/>
      <c r="BD309" s="56"/>
    </row>
    <row r="310" spans="2:56" s="3" customFormat="1">
      <c r="B310" s="19"/>
      <c r="C310" s="19"/>
      <c r="D310" s="117"/>
      <c r="E310" s="17"/>
      <c r="F310" s="43"/>
      <c r="H310" s="75"/>
      <c r="I310" s="19"/>
      <c r="J310" s="19"/>
      <c r="K310" s="55"/>
      <c r="L310" s="56"/>
      <c r="O310" s="56"/>
      <c r="P310" s="56"/>
      <c r="Q310" s="56"/>
      <c r="R310" s="56"/>
      <c r="S310" s="56"/>
      <c r="T310" s="56"/>
      <c r="U310" s="56"/>
      <c r="V310" s="56"/>
      <c r="W310" s="56"/>
      <c r="AC310" s="7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163"/>
      <c r="BD310" s="56"/>
    </row>
    <row r="311" spans="2:56" s="3" customFormat="1">
      <c r="B311" s="19"/>
      <c r="C311" s="19"/>
      <c r="D311" s="117"/>
      <c r="E311" s="17"/>
      <c r="F311" s="43"/>
      <c r="H311" s="75"/>
      <c r="I311" s="19"/>
      <c r="J311" s="19"/>
      <c r="K311" s="55"/>
      <c r="L311" s="56"/>
      <c r="O311" s="56"/>
      <c r="P311" s="56"/>
      <c r="Q311" s="56"/>
      <c r="R311" s="56"/>
      <c r="S311" s="56"/>
      <c r="T311" s="56"/>
      <c r="U311" s="56"/>
      <c r="V311" s="56"/>
      <c r="W311" s="56"/>
      <c r="AC311" s="7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163"/>
      <c r="BD311" s="56"/>
    </row>
    <row r="312" spans="2:56" s="3" customFormat="1">
      <c r="B312" s="19"/>
      <c r="C312" s="19"/>
      <c r="D312" s="117"/>
      <c r="E312" s="17"/>
      <c r="F312" s="43"/>
      <c r="H312" s="75"/>
      <c r="I312" s="19"/>
      <c r="J312" s="19"/>
      <c r="K312" s="55"/>
      <c r="L312" s="56"/>
      <c r="O312" s="56"/>
      <c r="P312" s="56"/>
      <c r="Q312" s="56"/>
      <c r="R312" s="56"/>
      <c r="S312" s="56"/>
      <c r="T312" s="56"/>
      <c r="U312" s="56"/>
      <c r="V312" s="56"/>
      <c r="W312" s="56"/>
      <c r="AC312" s="7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163"/>
      <c r="BD312" s="56"/>
    </row>
    <row r="313" spans="2:56" s="3" customFormat="1">
      <c r="B313" s="19"/>
      <c r="C313" s="19"/>
      <c r="D313" s="117"/>
      <c r="E313" s="17"/>
      <c r="F313" s="43"/>
      <c r="H313" s="75"/>
      <c r="I313" s="19"/>
      <c r="J313" s="19"/>
      <c r="K313" s="55"/>
      <c r="L313" s="56"/>
      <c r="O313" s="56"/>
      <c r="P313" s="56"/>
      <c r="Q313" s="56"/>
      <c r="R313" s="56"/>
      <c r="S313" s="56"/>
      <c r="T313" s="56"/>
      <c r="U313" s="56"/>
      <c r="V313" s="56"/>
      <c r="W313" s="56"/>
      <c r="AC313" s="7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163"/>
      <c r="BD313" s="56"/>
    </row>
    <row r="314" spans="2:56" s="3" customFormat="1">
      <c r="B314" s="19"/>
      <c r="C314" s="19"/>
      <c r="D314" s="117"/>
      <c r="E314" s="17"/>
      <c r="F314" s="43"/>
      <c r="H314" s="75"/>
      <c r="I314" s="19"/>
      <c r="J314" s="19"/>
      <c r="K314" s="55"/>
      <c r="L314" s="56"/>
      <c r="O314" s="56"/>
      <c r="P314" s="56"/>
      <c r="Q314" s="56"/>
      <c r="R314" s="56"/>
      <c r="S314" s="56"/>
      <c r="T314" s="56"/>
      <c r="U314" s="56"/>
      <c r="V314" s="56"/>
      <c r="W314" s="56"/>
      <c r="AC314" s="7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163"/>
      <c r="BD314" s="56"/>
    </row>
    <row r="315" spans="2:56" s="3" customFormat="1">
      <c r="B315" s="19"/>
      <c r="C315" s="19"/>
      <c r="D315" s="117"/>
      <c r="E315" s="17"/>
      <c r="F315" s="43"/>
      <c r="H315" s="75"/>
      <c r="I315" s="19"/>
      <c r="J315" s="19"/>
      <c r="K315" s="55"/>
      <c r="L315" s="56"/>
      <c r="O315" s="56"/>
      <c r="P315" s="56"/>
      <c r="Q315" s="56"/>
      <c r="R315" s="56"/>
      <c r="S315" s="56"/>
      <c r="T315" s="56"/>
      <c r="U315" s="56"/>
      <c r="V315" s="56"/>
      <c r="W315" s="56"/>
      <c r="AC315" s="7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163"/>
      <c r="BD315" s="56"/>
    </row>
    <row r="316" spans="2:56" s="3" customFormat="1">
      <c r="B316" s="19"/>
      <c r="C316" s="19"/>
      <c r="D316" s="117"/>
      <c r="E316" s="17"/>
      <c r="F316" s="43"/>
      <c r="H316" s="75"/>
      <c r="I316" s="19"/>
      <c r="J316" s="19"/>
      <c r="K316" s="55"/>
      <c r="L316" s="56"/>
      <c r="O316" s="56"/>
      <c r="P316" s="56"/>
      <c r="Q316" s="56"/>
      <c r="R316" s="56"/>
      <c r="S316" s="56"/>
      <c r="T316" s="56"/>
      <c r="U316" s="56"/>
      <c r="V316" s="56"/>
      <c r="W316" s="56"/>
      <c r="AC316" s="7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163"/>
      <c r="BD316" s="56"/>
    </row>
    <row r="317" spans="2:56" s="3" customFormat="1">
      <c r="B317" s="19"/>
      <c r="C317" s="19"/>
      <c r="D317" s="117"/>
      <c r="E317" s="17"/>
      <c r="F317" s="43"/>
      <c r="H317" s="75"/>
      <c r="I317" s="19"/>
      <c r="J317" s="19"/>
      <c r="K317" s="55"/>
      <c r="L317" s="56"/>
      <c r="O317" s="56"/>
      <c r="P317" s="56"/>
      <c r="Q317" s="56"/>
      <c r="R317" s="56"/>
      <c r="S317" s="56"/>
      <c r="T317" s="56"/>
      <c r="U317" s="56"/>
      <c r="V317" s="56"/>
      <c r="W317" s="56"/>
      <c r="AC317" s="7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163"/>
      <c r="BD317" s="56"/>
    </row>
    <row r="318" spans="2:56" s="3" customFormat="1">
      <c r="B318" s="19"/>
      <c r="C318" s="19"/>
      <c r="D318" s="117"/>
      <c r="E318" s="17"/>
      <c r="F318" s="43"/>
      <c r="H318" s="75"/>
      <c r="I318" s="19"/>
      <c r="J318" s="19"/>
      <c r="K318" s="55"/>
      <c r="L318" s="56"/>
      <c r="O318" s="56"/>
      <c r="P318" s="56"/>
      <c r="Q318" s="56"/>
      <c r="R318" s="56"/>
      <c r="S318" s="56"/>
      <c r="T318" s="56"/>
      <c r="U318" s="56"/>
      <c r="V318" s="56"/>
      <c r="W318" s="56"/>
      <c r="AC318" s="7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163"/>
      <c r="BD318" s="56"/>
    </row>
    <row r="319" spans="2:56" s="3" customFormat="1">
      <c r="B319" s="19"/>
      <c r="C319" s="19"/>
      <c r="D319" s="117"/>
      <c r="E319" s="17"/>
      <c r="F319" s="43"/>
      <c r="H319" s="75"/>
      <c r="I319" s="19"/>
      <c r="J319" s="19"/>
      <c r="K319" s="55"/>
      <c r="L319" s="56"/>
      <c r="O319" s="56"/>
      <c r="P319" s="56"/>
      <c r="Q319" s="56"/>
      <c r="R319" s="56"/>
      <c r="S319" s="56"/>
      <c r="T319" s="56"/>
      <c r="U319" s="56"/>
      <c r="V319" s="56"/>
      <c r="W319" s="56"/>
      <c r="AC319" s="7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163"/>
      <c r="BD319" s="56"/>
    </row>
    <row r="320" spans="2:56" s="3" customFormat="1">
      <c r="B320" s="19"/>
      <c r="C320" s="19"/>
      <c r="D320" s="117"/>
      <c r="E320" s="17"/>
      <c r="F320" s="43"/>
      <c r="H320" s="75"/>
      <c r="I320" s="19"/>
      <c r="J320" s="19"/>
      <c r="K320" s="55"/>
      <c r="L320" s="56"/>
      <c r="O320" s="56"/>
      <c r="P320" s="56"/>
      <c r="Q320" s="56"/>
      <c r="R320" s="56"/>
      <c r="S320" s="56"/>
      <c r="T320" s="56"/>
      <c r="U320" s="56"/>
      <c r="V320" s="56"/>
      <c r="W320" s="56"/>
      <c r="AC320" s="7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163"/>
      <c r="BD320" s="56"/>
    </row>
    <row r="321" spans="2:56" s="3" customFormat="1">
      <c r="B321" s="19"/>
      <c r="C321" s="19"/>
      <c r="D321" s="117"/>
      <c r="E321" s="17"/>
      <c r="F321" s="43"/>
      <c r="H321" s="75"/>
      <c r="I321" s="19"/>
      <c r="J321" s="19"/>
      <c r="K321" s="55"/>
      <c r="L321" s="56"/>
      <c r="O321" s="56"/>
      <c r="P321" s="56"/>
      <c r="Q321" s="56"/>
      <c r="R321" s="56"/>
      <c r="S321" s="56"/>
      <c r="T321" s="56"/>
      <c r="U321" s="56"/>
      <c r="V321" s="56"/>
      <c r="W321" s="56"/>
      <c r="AC321" s="7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163"/>
      <c r="BD321" s="56"/>
    </row>
    <row r="322" spans="2:56" s="3" customFormat="1">
      <c r="B322" s="19"/>
      <c r="C322" s="19"/>
      <c r="D322" s="117"/>
      <c r="E322" s="17"/>
      <c r="F322" s="43"/>
      <c r="H322" s="75"/>
      <c r="I322" s="19"/>
      <c r="J322" s="19"/>
      <c r="K322" s="55"/>
      <c r="L322" s="56"/>
      <c r="O322" s="56"/>
      <c r="P322" s="56"/>
      <c r="Q322" s="56"/>
      <c r="R322" s="56"/>
      <c r="S322" s="56"/>
      <c r="T322" s="56"/>
      <c r="U322" s="56"/>
      <c r="V322" s="56"/>
      <c r="W322" s="56"/>
      <c r="AC322" s="7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163"/>
      <c r="BD322" s="56"/>
    </row>
    <row r="323" spans="2:56" s="3" customFormat="1">
      <c r="B323" s="19"/>
      <c r="C323" s="19"/>
      <c r="D323" s="117"/>
      <c r="E323" s="17"/>
      <c r="F323" s="43"/>
      <c r="H323" s="75"/>
      <c r="I323" s="19"/>
      <c r="J323" s="19"/>
      <c r="K323" s="55"/>
      <c r="L323" s="56"/>
      <c r="O323" s="56"/>
      <c r="P323" s="56"/>
      <c r="Q323" s="56"/>
      <c r="R323" s="56"/>
      <c r="S323" s="56"/>
      <c r="T323" s="56"/>
      <c r="U323" s="56"/>
      <c r="V323" s="56"/>
      <c r="W323" s="56"/>
      <c r="AC323" s="7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163"/>
      <c r="BD323" s="56"/>
    </row>
    <row r="324" spans="2:56" s="3" customFormat="1">
      <c r="B324" s="19"/>
      <c r="C324" s="19"/>
      <c r="D324" s="117"/>
      <c r="E324" s="17"/>
      <c r="F324" s="43"/>
      <c r="H324" s="75"/>
      <c r="I324" s="19"/>
      <c r="J324" s="19"/>
      <c r="K324" s="55"/>
      <c r="L324" s="56"/>
      <c r="O324" s="56"/>
      <c r="P324" s="56"/>
      <c r="Q324" s="56"/>
      <c r="R324" s="56"/>
      <c r="S324" s="56"/>
      <c r="T324" s="56"/>
      <c r="U324" s="56"/>
      <c r="V324" s="56"/>
      <c r="W324" s="56"/>
      <c r="AC324" s="7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163"/>
      <c r="BD324" s="56"/>
    </row>
    <row r="325" spans="2:56" s="3" customFormat="1">
      <c r="B325" s="19"/>
      <c r="C325" s="19"/>
      <c r="D325" s="117"/>
      <c r="E325" s="17"/>
      <c r="F325" s="43"/>
      <c r="H325" s="75"/>
      <c r="I325" s="19"/>
      <c r="J325" s="19"/>
      <c r="K325" s="55"/>
      <c r="L325" s="56"/>
      <c r="O325" s="56"/>
      <c r="P325" s="56"/>
      <c r="Q325" s="56"/>
      <c r="R325" s="56"/>
      <c r="S325" s="56"/>
      <c r="T325" s="56"/>
      <c r="U325" s="56"/>
      <c r="V325" s="56"/>
      <c r="W325" s="56"/>
      <c r="AC325" s="7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163"/>
      <c r="BD325" s="56"/>
    </row>
    <row r="326" spans="2:56" s="3" customFormat="1">
      <c r="B326" s="19"/>
      <c r="C326" s="19"/>
      <c r="D326" s="117"/>
      <c r="E326" s="17"/>
      <c r="F326" s="43"/>
      <c r="H326" s="75"/>
      <c r="I326" s="19"/>
      <c r="J326" s="19"/>
      <c r="K326" s="55"/>
      <c r="L326" s="56"/>
      <c r="O326" s="56"/>
      <c r="P326" s="56"/>
      <c r="Q326" s="56"/>
      <c r="R326" s="56"/>
      <c r="S326" s="56"/>
      <c r="T326" s="56"/>
      <c r="U326" s="56"/>
      <c r="V326" s="56"/>
      <c r="W326" s="56"/>
      <c r="AC326" s="7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163"/>
      <c r="BD326" s="56"/>
    </row>
    <row r="327" spans="2:56" s="3" customFormat="1">
      <c r="B327" s="19"/>
      <c r="C327" s="19"/>
      <c r="D327" s="117"/>
      <c r="E327" s="17"/>
      <c r="F327" s="43"/>
      <c r="H327" s="75"/>
      <c r="I327" s="19"/>
      <c r="J327" s="19"/>
      <c r="K327" s="55"/>
      <c r="L327" s="56"/>
      <c r="O327" s="56"/>
      <c r="P327" s="56"/>
      <c r="Q327" s="56"/>
      <c r="R327" s="56"/>
      <c r="S327" s="56"/>
      <c r="T327" s="56"/>
      <c r="U327" s="56"/>
      <c r="V327" s="56"/>
      <c r="W327" s="56"/>
      <c r="AC327" s="7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163"/>
      <c r="BD327" s="56"/>
    </row>
    <row r="328" spans="2:56" s="3" customFormat="1">
      <c r="B328" s="19"/>
      <c r="C328" s="19"/>
      <c r="D328" s="117"/>
      <c r="E328" s="17"/>
      <c r="F328" s="43"/>
      <c r="H328" s="75"/>
      <c r="I328" s="19"/>
      <c r="J328" s="19"/>
      <c r="K328" s="55"/>
      <c r="L328" s="56"/>
      <c r="O328" s="56"/>
      <c r="P328" s="56"/>
      <c r="Q328" s="56"/>
      <c r="R328" s="56"/>
      <c r="S328" s="56"/>
      <c r="T328" s="56"/>
      <c r="U328" s="56"/>
      <c r="V328" s="56"/>
      <c r="W328" s="56"/>
      <c r="AC328" s="7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163"/>
      <c r="BD328" s="56"/>
    </row>
    <row r="329" spans="2:56" s="3" customFormat="1">
      <c r="B329" s="19"/>
      <c r="C329" s="19"/>
      <c r="D329" s="117"/>
      <c r="E329" s="17"/>
      <c r="F329" s="43"/>
      <c r="H329" s="75"/>
      <c r="I329" s="19"/>
      <c r="J329" s="19"/>
      <c r="K329" s="55"/>
      <c r="L329" s="56"/>
      <c r="O329" s="56"/>
      <c r="P329" s="56"/>
      <c r="Q329" s="56"/>
      <c r="R329" s="56"/>
      <c r="S329" s="56"/>
      <c r="T329" s="56"/>
      <c r="U329" s="56"/>
      <c r="V329" s="56"/>
      <c r="W329" s="56"/>
      <c r="AC329" s="7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163"/>
      <c r="BD329" s="56"/>
    </row>
    <row r="330" spans="2:56" s="3" customFormat="1">
      <c r="B330" s="19"/>
      <c r="C330" s="19"/>
      <c r="D330" s="117"/>
      <c r="E330" s="17"/>
      <c r="F330" s="43"/>
      <c r="H330" s="75"/>
      <c r="I330" s="19"/>
      <c r="J330" s="19"/>
      <c r="K330" s="55"/>
      <c r="L330" s="56"/>
      <c r="O330" s="56"/>
      <c r="P330" s="56"/>
      <c r="Q330" s="56"/>
      <c r="R330" s="56"/>
      <c r="S330" s="56"/>
      <c r="T330" s="56"/>
      <c r="U330" s="56"/>
      <c r="V330" s="56"/>
      <c r="W330" s="56"/>
      <c r="AC330" s="7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163"/>
      <c r="BD330" s="56"/>
    </row>
    <row r="331" spans="2:56" s="3" customFormat="1">
      <c r="B331" s="19"/>
      <c r="C331" s="19"/>
      <c r="D331" s="117"/>
      <c r="E331" s="17"/>
      <c r="F331" s="43"/>
      <c r="H331" s="75"/>
      <c r="I331" s="19"/>
      <c r="J331" s="19"/>
      <c r="K331" s="55"/>
      <c r="L331" s="56"/>
      <c r="O331" s="56"/>
      <c r="P331" s="56"/>
      <c r="Q331" s="56"/>
      <c r="R331" s="56"/>
      <c r="S331" s="56"/>
      <c r="T331" s="56"/>
      <c r="U331" s="56"/>
      <c r="V331" s="56"/>
      <c r="W331" s="56"/>
      <c r="AC331" s="7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163"/>
      <c r="BD331" s="56"/>
    </row>
    <row r="332" spans="2:56" s="3" customFormat="1">
      <c r="B332" s="19"/>
      <c r="C332" s="19"/>
      <c r="D332" s="117"/>
      <c r="E332" s="17"/>
      <c r="F332" s="43"/>
      <c r="H332" s="75"/>
      <c r="I332" s="19"/>
      <c r="J332" s="19"/>
      <c r="K332" s="55"/>
      <c r="L332" s="56"/>
      <c r="O332" s="56"/>
      <c r="P332" s="56"/>
      <c r="Q332" s="56"/>
      <c r="R332" s="56"/>
      <c r="S332" s="56"/>
      <c r="T332" s="56"/>
      <c r="U332" s="56"/>
      <c r="V332" s="56"/>
      <c r="W332" s="56"/>
      <c r="AC332" s="7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163"/>
      <c r="BD332" s="56"/>
    </row>
    <row r="333" spans="2:56" s="3" customFormat="1">
      <c r="B333" s="19"/>
      <c r="C333" s="19"/>
      <c r="D333" s="117"/>
      <c r="E333" s="17"/>
      <c r="F333" s="43"/>
      <c r="H333" s="75"/>
      <c r="I333" s="19"/>
      <c r="J333" s="19"/>
      <c r="K333" s="55"/>
      <c r="L333" s="56"/>
      <c r="O333" s="56"/>
      <c r="P333" s="56"/>
      <c r="Q333" s="56"/>
      <c r="R333" s="56"/>
      <c r="S333" s="56"/>
      <c r="T333" s="56"/>
      <c r="U333" s="56"/>
      <c r="V333" s="56"/>
      <c r="W333" s="56"/>
      <c r="AC333" s="7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163"/>
      <c r="BD333" s="56"/>
    </row>
    <row r="334" spans="2:56" s="3" customFormat="1">
      <c r="B334" s="19"/>
      <c r="C334" s="19"/>
      <c r="D334" s="117"/>
      <c r="E334" s="17"/>
      <c r="F334" s="43"/>
      <c r="H334" s="75"/>
      <c r="I334" s="19"/>
      <c r="J334" s="19"/>
      <c r="K334" s="55"/>
      <c r="L334" s="56"/>
      <c r="O334" s="56"/>
      <c r="P334" s="56"/>
      <c r="Q334" s="56"/>
      <c r="R334" s="56"/>
      <c r="S334" s="56"/>
      <c r="T334" s="56"/>
      <c r="U334" s="56"/>
      <c r="V334" s="56"/>
      <c r="W334" s="56"/>
      <c r="AC334" s="7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163"/>
      <c r="BD334" s="56"/>
    </row>
    <row r="335" spans="2:56" s="3" customFormat="1">
      <c r="B335" s="19"/>
      <c r="C335" s="19"/>
      <c r="D335" s="117"/>
      <c r="E335" s="17"/>
      <c r="F335" s="43"/>
      <c r="H335" s="75"/>
      <c r="I335" s="19"/>
      <c r="J335" s="19"/>
      <c r="K335" s="55"/>
      <c r="L335" s="56"/>
      <c r="O335" s="56"/>
      <c r="P335" s="56"/>
      <c r="Q335" s="56"/>
      <c r="R335" s="56"/>
      <c r="S335" s="56"/>
      <c r="T335" s="56"/>
      <c r="U335" s="56"/>
      <c r="V335" s="56"/>
      <c r="W335" s="56"/>
      <c r="AC335" s="7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163"/>
      <c r="BD335" s="56"/>
    </row>
    <row r="336" spans="2:56" s="3" customFormat="1">
      <c r="B336" s="19"/>
      <c r="C336" s="19"/>
      <c r="D336" s="117"/>
      <c r="E336" s="17"/>
      <c r="F336" s="43"/>
      <c r="H336" s="75"/>
      <c r="I336" s="19"/>
      <c r="J336" s="19"/>
      <c r="K336" s="55"/>
      <c r="L336" s="56"/>
      <c r="O336" s="56"/>
      <c r="P336" s="56"/>
      <c r="Q336" s="56"/>
      <c r="R336" s="56"/>
      <c r="S336" s="56"/>
      <c r="T336" s="56"/>
      <c r="U336" s="56"/>
      <c r="V336" s="56"/>
      <c r="W336" s="56"/>
      <c r="AC336" s="7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163"/>
      <c r="BD336" s="56"/>
    </row>
    <row r="337" spans="2:56" s="3" customFormat="1">
      <c r="B337" s="19"/>
      <c r="C337" s="19"/>
      <c r="D337" s="117"/>
      <c r="E337" s="17"/>
      <c r="F337" s="43"/>
      <c r="H337" s="75"/>
      <c r="I337" s="19"/>
      <c r="J337" s="19"/>
      <c r="K337" s="55"/>
      <c r="L337" s="56"/>
      <c r="O337" s="56"/>
      <c r="P337" s="56"/>
      <c r="Q337" s="56"/>
      <c r="R337" s="56"/>
      <c r="S337" s="56"/>
      <c r="T337" s="56"/>
      <c r="U337" s="56"/>
      <c r="V337" s="56"/>
      <c r="W337" s="56"/>
      <c r="AC337" s="7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163"/>
      <c r="BD337" s="56"/>
    </row>
    <row r="338" spans="2:56" s="3" customFormat="1">
      <c r="B338" s="19"/>
      <c r="C338" s="19"/>
      <c r="D338" s="117"/>
      <c r="E338" s="17"/>
      <c r="F338" s="43"/>
      <c r="H338" s="75"/>
      <c r="I338" s="19"/>
      <c r="J338" s="19"/>
      <c r="K338" s="55"/>
      <c r="L338" s="56"/>
      <c r="O338" s="56"/>
      <c r="P338" s="56"/>
      <c r="Q338" s="56"/>
      <c r="R338" s="56"/>
      <c r="S338" s="56"/>
      <c r="T338" s="56"/>
      <c r="U338" s="56"/>
      <c r="V338" s="56"/>
      <c r="W338" s="56"/>
      <c r="AC338" s="7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163"/>
      <c r="BD338" s="56"/>
    </row>
    <row r="339" spans="2:56" s="3" customFormat="1">
      <c r="B339" s="19"/>
      <c r="C339" s="19"/>
      <c r="D339" s="117"/>
      <c r="E339" s="17"/>
      <c r="F339" s="43"/>
      <c r="H339" s="75"/>
      <c r="I339" s="19"/>
      <c r="J339" s="19"/>
      <c r="K339" s="55"/>
      <c r="L339" s="56"/>
      <c r="O339" s="56"/>
      <c r="P339" s="56"/>
      <c r="Q339" s="56"/>
      <c r="R339" s="56"/>
      <c r="S339" s="56"/>
      <c r="T339" s="56"/>
      <c r="U339" s="56"/>
      <c r="V339" s="56"/>
      <c r="W339" s="56"/>
      <c r="AC339" s="7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163"/>
      <c r="BD339" s="56"/>
    </row>
    <row r="340" spans="2:56" s="3" customFormat="1">
      <c r="B340" s="19"/>
      <c r="C340" s="19"/>
      <c r="D340" s="117"/>
      <c r="E340" s="17"/>
      <c r="F340" s="43"/>
      <c r="H340" s="75"/>
      <c r="I340" s="19"/>
      <c r="J340" s="19"/>
      <c r="K340" s="55"/>
      <c r="L340" s="56"/>
      <c r="O340" s="56"/>
      <c r="P340" s="56"/>
      <c r="Q340" s="56"/>
      <c r="R340" s="56"/>
      <c r="S340" s="56"/>
      <c r="T340" s="56"/>
      <c r="U340" s="56"/>
      <c r="V340" s="56"/>
      <c r="W340" s="56"/>
      <c r="AC340" s="7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163"/>
      <c r="BD340" s="56"/>
    </row>
    <row r="341" spans="2:56" s="3" customFormat="1">
      <c r="B341" s="19"/>
      <c r="C341" s="19"/>
      <c r="D341" s="117"/>
      <c r="E341" s="17"/>
      <c r="F341" s="43"/>
      <c r="H341" s="75"/>
      <c r="I341" s="19"/>
      <c r="J341" s="19"/>
      <c r="K341" s="55"/>
      <c r="L341" s="56"/>
      <c r="O341" s="56"/>
      <c r="P341" s="56"/>
      <c r="Q341" s="56"/>
      <c r="R341" s="56"/>
      <c r="S341" s="56"/>
      <c r="T341" s="56"/>
      <c r="U341" s="56"/>
      <c r="V341" s="56"/>
      <c r="W341" s="56"/>
      <c r="AC341" s="7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163"/>
      <c r="BD341" s="56"/>
    </row>
    <row r="342" spans="2:56" s="3" customFormat="1">
      <c r="B342" s="19"/>
      <c r="C342" s="19"/>
      <c r="D342" s="117"/>
      <c r="E342" s="17"/>
      <c r="F342" s="43"/>
      <c r="H342" s="75"/>
      <c r="I342" s="19"/>
      <c r="J342" s="19"/>
      <c r="K342" s="55"/>
      <c r="L342" s="56"/>
      <c r="O342" s="56"/>
      <c r="P342" s="56"/>
      <c r="Q342" s="56"/>
      <c r="R342" s="56"/>
      <c r="S342" s="56"/>
      <c r="T342" s="56"/>
      <c r="U342" s="56"/>
      <c r="V342" s="56"/>
      <c r="W342" s="56"/>
      <c r="AC342" s="7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163"/>
      <c r="BD342" s="56"/>
    </row>
    <row r="343" spans="2:56" s="3" customFormat="1">
      <c r="B343" s="19"/>
      <c r="C343" s="19"/>
      <c r="D343" s="117"/>
      <c r="E343" s="17"/>
      <c r="F343" s="43"/>
      <c r="H343" s="75"/>
      <c r="I343" s="19"/>
      <c r="J343" s="19"/>
      <c r="K343" s="55"/>
      <c r="L343" s="56"/>
      <c r="O343" s="56"/>
      <c r="P343" s="56"/>
      <c r="Q343" s="56"/>
      <c r="R343" s="56"/>
      <c r="S343" s="56"/>
      <c r="T343" s="56"/>
      <c r="U343" s="56"/>
      <c r="V343" s="56"/>
      <c r="W343" s="56"/>
      <c r="AC343" s="7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163"/>
      <c r="BD343" s="56"/>
    </row>
    <row r="344" spans="2:56" s="3" customFormat="1">
      <c r="B344" s="19"/>
      <c r="C344" s="19"/>
      <c r="D344" s="117"/>
      <c r="E344" s="17"/>
      <c r="F344" s="43"/>
      <c r="H344" s="75"/>
      <c r="I344" s="19"/>
      <c r="J344" s="19"/>
      <c r="K344" s="55"/>
      <c r="L344" s="56"/>
      <c r="O344" s="56"/>
      <c r="P344" s="56"/>
      <c r="Q344" s="56"/>
      <c r="R344" s="56"/>
      <c r="S344" s="56"/>
      <c r="T344" s="56"/>
      <c r="U344" s="56"/>
      <c r="V344" s="56"/>
      <c r="W344" s="56"/>
      <c r="AC344" s="7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163"/>
      <c r="BD344" s="56"/>
    </row>
    <row r="345" spans="2:56" s="3" customFormat="1">
      <c r="B345" s="19"/>
      <c r="C345" s="19"/>
      <c r="D345" s="117"/>
      <c r="E345" s="17"/>
      <c r="F345" s="43"/>
      <c r="H345" s="75"/>
      <c r="I345" s="19"/>
      <c r="J345" s="19"/>
      <c r="K345" s="55"/>
      <c r="L345" s="56"/>
      <c r="O345" s="56"/>
      <c r="P345" s="56"/>
      <c r="Q345" s="56"/>
      <c r="R345" s="56"/>
      <c r="S345" s="56"/>
      <c r="T345" s="56"/>
      <c r="U345" s="56"/>
      <c r="V345" s="56"/>
      <c r="W345" s="56"/>
      <c r="AC345" s="7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163"/>
      <c r="BD345" s="56"/>
    </row>
    <row r="346" spans="2:56" s="3" customFormat="1">
      <c r="B346" s="19"/>
      <c r="C346" s="19"/>
      <c r="D346" s="117"/>
      <c r="E346" s="17"/>
      <c r="F346" s="43"/>
      <c r="H346" s="75"/>
      <c r="I346" s="19"/>
      <c r="J346" s="19"/>
      <c r="K346" s="55"/>
      <c r="L346" s="56"/>
      <c r="O346" s="56"/>
      <c r="P346" s="56"/>
      <c r="Q346" s="56"/>
      <c r="R346" s="56"/>
      <c r="S346" s="56"/>
      <c r="T346" s="56"/>
      <c r="U346" s="56"/>
      <c r="V346" s="56"/>
      <c r="W346" s="56"/>
      <c r="AC346" s="7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163"/>
      <c r="BD346" s="56"/>
    </row>
    <row r="347" spans="2:56" s="3" customFormat="1">
      <c r="B347" s="19"/>
      <c r="C347" s="19"/>
      <c r="D347" s="117"/>
      <c r="E347" s="17"/>
      <c r="F347" s="43"/>
      <c r="H347" s="75"/>
      <c r="I347" s="19"/>
      <c r="J347" s="19"/>
      <c r="K347" s="55"/>
      <c r="L347" s="56"/>
      <c r="O347" s="56"/>
      <c r="P347" s="56"/>
      <c r="Q347" s="56"/>
      <c r="R347" s="56"/>
      <c r="S347" s="56"/>
      <c r="T347" s="56"/>
      <c r="U347" s="56"/>
      <c r="V347" s="56"/>
      <c r="W347" s="56"/>
      <c r="AC347" s="7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163"/>
      <c r="BD347" s="56"/>
    </row>
    <row r="348" spans="2:56" s="3" customFormat="1">
      <c r="B348" s="19"/>
      <c r="C348" s="19"/>
      <c r="D348" s="117"/>
      <c r="E348" s="17"/>
      <c r="F348" s="43"/>
      <c r="H348" s="75"/>
      <c r="I348" s="19"/>
      <c r="J348" s="19"/>
      <c r="K348" s="55"/>
      <c r="L348" s="56"/>
      <c r="O348" s="56"/>
      <c r="P348" s="56"/>
      <c r="Q348" s="56"/>
      <c r="R348" s="56"/>
      <c r="S348" s="56"/>
      <c r="T348" s="56"/>
      <c r="U348" s="56"/>
      <c r="V348" s="56"/>
      <c r="W348" s="56"/>
      <c r="AC348" s="7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163"/>
      <c r="BD348" s="56"/>
    </row>
    <row r="349" spans="2:56" s="3" customFormat="1">
      <c r="B349" s="19"/>
      <c r="C349" s="19"/>
      <c r="D349" s="117"/>
      <c r="E349" s="17"/>
      <c r="F349" s="43"/>
      <c r="H349" s="75"/>
      <c r="I349" s="19"/>
      <c r="J349" s="19"/>
      <c r="K349" s="55"/>
      <c r="L349" s="56"/>
      <c r="O349" s="56"/>
      <c r="P349" s="56"/>
      <c r="Q349" s="56"/>
      <c r="R349" s="56"/>
      <c r="S349" s="56"/>
      <c r="T349" s="56"/>
      <c r="U349" s="56"/>
      <c r="V349" s="56"/>
      <c r="W349" s="56"/>
      <c r="AC349" s="7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163"/>
      <c r="BD349" s="56"/>
    </row>
    <row r="350" spans="2:56" s="3" customFormat="1">
      <c r="B350" s="19"/>
      <c r="C350" s="19"/>
      <c r="D350" s="117"/>
      <c r="E350" s="17"/>
      <c r="F350" s="43"/>
      <c r="H350" s="75"/>
      <c r="I350" s="19"/>
      <c r="J350" s="19"/>
      <c r="K350" s="55"/>
      <c r="L350" s="56"/>
      <c r="O350" s="56"/>
      <c r="P350" s="56"/>
      <c r="Q350" s="56"/>
      <c r="R350" s="56"/>
      <c r="S350" s="56"/>
      <c r="T350" s="56"/>
      <c r="U350" s="56"/>
      <c r="V350" s="56"/>
      <c r="W350" s="56"/>
      <c r="AC350" s="7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163"/>
      <c r="BD350" s="56"/>
    </row>
    <row r="351" spans="2:56" s="3" customFormat="1">
      <c r="B351" s="19"/>
      <c r="C351" s="19"/>
      <c r="D351" s="117"/>
      <c r="E351" s="17"/>
      <c r="F351" s="43"/>
      <c r="H351" s="75"/>
      <c r="I351" s="19"/>
      <c r="J351" s="19"/>
      <c r="K351" s="55"/>
      <c r="L351" s="56"/>
      <c r="O351" s="56"/>
      <c r="P351" s="56"/>
      <c r="Q351" s="56"/>
      <c r="R351" s="56"/>
      <c r="S351" s="56"/>
      <c r="T351" s="56"/>
      <c r="U351" s="56"/>
      <c r="V351" s="56"/>
      <c r="W351" s="56"/>
      <c r="AC351" s="7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163"/>
      <c r="BD351" s="56"/>
    </row>
    <row r="352" spans="2:56" s="3" customFormat="1">
      <c r="B352" s="19"/>
      <c r="C352" s="19"/>
      <c r="D352" s="117"/>
      <c r="E352" s="17"/>
      <c r="F352" s="43"/>
      <c r="H352" s="75"/>
      <c r="I352" s="19"/>
      <c r="J352" s="19"/>
      <c r="K352" s="55"/>
      <c r="L352" s="56"/>
      <c r="O352" s="56"/>
      <c r="P352" s="56"/>
      <c r="Q352" s="56"/>
      <c r="R352" s="56"/>
      <c r="S352" s="56"/>
      <c r="T352" s="56"/>
      <c r="U352" s="56"/>
      <c r="V352" s="56"/>
      <c r="W352" s="56"/>
      <c r="AC352" s="7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163"/>
      <c r="BD352" s="56"/>
    </row>
    <row r="353" spans="2:56" s="3" customFormat="1">
      <c r="B353" s="19"/>
      <c r="C353" s="19"/>
      <c r="D353" s="117"/>
      <c r="E353" s="17"/>
      <c r="F353" s="43"/>
      <c r="H353" s="75"/>
      <c r="I353" s="19"/>
      <c r="J353" s="19"/>
      <c r="K353" s="55"/>
      <c r="L353" s="56"/>
      <c r="O353" s="56"/>
      <c r="P353" s="56"/>
      <c r="Q353" s="56"/>
      <c r="R353" s="56"/>
      <c r="S353" s="56"/>
      <c r="T353" s="56"/>
      <c r="U353" s="56"/>
      <c r="V353" s="56"/>
      <c r="W353" s="56"/>
      <c r="AC353" s="7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163"/>
      <c r="BD353" s="56"/>
    </row>
    <row r="354" spans="2:56" s="3" customFormat="1">
      <c r="B354" s="19"/>
      <c r="C354" s="19"/>
      <c r="D354" s="117"/>
      <c r="E354" s="17"/>
      <c r="F354" s="43"/>
      <c r="H354" s="75"/>
      <c r="I354" s="19"/>
      <c r="J354" s="19"/>
      <c r="K354" s="55"/>
      <c r="L354" s="56"/>
      <c r="O354" s="56"/>
      <c r="P354" s="56"/>
      <c r="Q354" s="56"/>
      <c r="R354" s="56"/>
      <c r="S354" s="56"/>
      <c r="T354" s="56"/>
      <c r="U354" s="56"/>
      <c r="V354" s="56"/>
      <c r="W354" s="56"/>
      <c r="AC354" s="7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163"/>
      <c r="BD354" s="56"/>
    </row>
    <row r="355" spans="2:56" s="3" customFormat="1">
      <c r="B355" s="19"/>
      <c r="C355" s="19"/>
      <c r="D355" s="117"/>
      <c r="E355" s="17"/>
      <c r="F355" s="43"/>
      <c r="H355" s="75"/>
      <c r="I355" s="19"/>
      <c r="J355" s="19"/>
      <c r="K355" s="55"/>
      <c r="L355" s="56"/>
      <c r="O355" s="56"/>
      <c r="P355" s="56"/>
      <c r="Q355" s="56"/>
      <c r="R355" s="56"/>
      <c r="S355" s="56"/>
      <c r="T355" s="56"/>
      <c r="U355" s="56"/>
      <c r="V355" s="56"/>
      <c r="W355" s="56"/>
      <c r="AC355" s="7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163"/>
      <c r="BD355" s="56"/>
    </row>
    <row r="356" spans="2:56" s="3" customFormat="1">
      <c r="B356" s="19"/>
      <c r="C356" s="19"/>
      <c r="D356" s="117"/>
      <c r="E356" s="17"/>
      <c r="F356" s="43"/>
      <c r="H356" s="75"/>
      <c r="I356" s="19"/>
      <c r="J356" s="19"/>
      <c r="K356" s="55"/>
      <c r="L356" s="56"/>
      <c r="O356" s="56"/>
      <c r="P356" s="56"/>
      <c r="Q356" s="56"/>
      <c r="R356" s="56"/>
      <c r="S356" s="56"/>
      <c r="T356" s="56"/>
      <c r="U356" s="56"/>
      <c r="V356" s="56"/>
      <c r="W356" s="56"/>
      <c r="AC356" s="7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163"/>
      <c r="BD356" s="56"/>
    </row>
    <row r="357" spans="2:56" s="3" customFormat="1">
      <c r="B357" s="19"/>
      <c r="C357" s="19"/>
      <c r="D357" s="117"/>
      <c r="E357" s="17"/>
      <c r="F357" s="43"/>
      <c r="H357" s="75"/>
      <c r="I357" s="19"/>
      <c r="J357" s="19"/>
      <c r="K357" s="55"/>
      <c r="L357" s="56"/>
      <c r="O357" s="56"/>
      <c r="P357" s="56"/>
      <c r="Q357" s="56"/>
      <c r="R357" s="56"/>
      <c r="S357" s="56"/>
      <c r="T357" s="56"/>
      <c r="U357" s="56"/>
      <c r="V357" s="56"/>
      <c r="W357" s="56"/>
      <c r="AC357" s="7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163"/>
      <c r="BD357" s="56"/>
    </row>
    <row r="358" spans="2:56" s="3" customFormat="1">
      <c r="B358" s="19"/>
      <c r="C358" s="19"/>
      <c r="D358" s="117"/>
      <c r="E358" s="17"/>
      <c r="F358" s="43"/>
      <c r="H358" s="75"/>
      <c r="I358" s="19"/>
      <c r="J358" s="19"/>
      <c r="K358" s="55"/>
      <c r="L358" s="56"/>
      <c r="O358" s="56"/>
      <c r="P358" s="56"/>
      <c r="Q358" s="56"/>
      <c r="R358" s="56"/>
      <c r="S358" s="56"/>
      <c r="T358" s="56"/>
      <c r="U358" s="56"/>
      <c r="V358" s="56"/>
      <c r="W358" s="56"/>
      <c r="AC358" s="7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163"/>
      <c r="BD358" s="56"/>
    </row>
    <row r="359" spans="2:56" s="3" customFormat="1">
      <c r="B359" s="19"/>
      <c r="C359" s="19"/>
      <c r="D359" s="117"/>
      <c r="E359" s="17"/>
      <c r="F359" s="43"/>
      <c r="H359" s="75"/>
      <c r="I359" s="19"/>
      <c r="J359" s="19"/>
      <c r="K359" s="55"/>
      <c r="L359" s="56"/>
      <c r="O359" s="56"/>
      <c r="P359" s="56"/>
      <c r="Q359" s="56"/>
      <c r="R359" s="56"/>
      <c r="S359" s="56"/>
      <c r="T359" s="56"/>
      <c r="U359" s="56"/>
      <c r="V359" s="56"/>
      <c r="W359" s="56"/>
      <c r="AC359" s="7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163"/>
      <c r="BD359" s="56"/>
    </row>
    <row r="360" spans="2:56" s="3" customFormat="1">
      <c r="B360" s="19"/>
      <c r="C360" s="19"/>
      <c r="D360" s="117"/>
      <c r="E360" s="17"/>
      <c r="F360" s="43"/>
      <c r="H360" s="75"/>
      <c r="I360" s="19"/>
      <c r="J360" s="19"/>
      <c r="K360" s="55"/>
      <c r="L360" s="56"/>
      <c r="O360" s="56"/>
      <c r="P360" s="56"/>
      <c r="Q360" s="56"/>
      <c r="R360" s="56"/>
      <c r="S360" s="56"/>
      <c r="T360" s="56"/>
      <c r="U360" s="56"/>
      <c r="V360" s="56"/>
      <c r="W360" s="56"/>
      <c r="AC360" s="7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163"/>
      <c r="BD360" s="56"/>
    </row>
    <row r="361" spans="2:56" s="3" customFormat="1">
      <c r="B361" s="19"/>
      <c r="C361" s="19"/>
      <c r="D361" s="117"/>
      <c r="E361" s="17"/>
      <c r="F361" s="43"/>
      <c r="H361" s="75"/>
      <c r="I361" s="19"/>
      <c r="J361" s="19"/>
      <c r="K361" s="55"/>
      <c r="L361" s="56"/>
      <c r="O361" s="56"/>
      <c r="P361" s="56"/>
      <c r="Q361" s="56"/>
      <c r="R361" s="56"/>
      <c r="S361" s="56"/>
      <c r="T361" s="56"/>
      <c r="U361" s="56"/>
      <c r="V361" s="56"/>
      <c r="W361" s="56"/>
      <c r="AC361" s="7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163"/>
      <c r="BD361" s="56"/>
    </row>
    <row r="362" spans="2:56" s="3" customFormat="1">
      <c r="B362" s="19"/>
      <c r="C362" s="19"/>
      <c r="D362" s="117"/>
      <c r="E362" s="17"/>
      <c r="F362" s="43"/>
      <c r="H362" s="75"/>
      <c r="I362" s="19"/>
      <c r="J362" s="19"/>
      <c r="K362" s="55"/>
      <c r="L362" s="56"/>
      <c r="O362" s="56"/>
      <c r="P362" s="56"/>
      <c r="Q362" s="56"/>
      <c r="R362" s="56"/>
      <c r="S362" s="56"/>
      <c r="T362" s="56"/>
      <c r="U362" s="56"/>
      <c r="V362" s="56"/>
      <c r="W362" s="56"/>
      <c r="AC362" s="7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163"/>
      <c r="BD362" s="56"/>
    </row>
    <row r="363" spans="2:56" s="3" customFormat="1">
      <c r="B363" s="19"/>
      <c r="C363" s="19"/>
      <c r="D363" s="117"/>
      <c r="E363" s="17"/>
      <c r="F363" s="43"/>
      <c r="H363" s="75"/>
      <c r="I363" s="19"/>
      <c r="J363" s="19"/>
      <c r="K363" s="55"/>
      <c r="L363" s="56"/>
      <c r="O363" s="56"/>
      <c r="P363" s="56"/>
      <c r="Q363" s="56"/>
      <c r="R363" s="56"/>
      <c r="S363" s="56"/>
      <c r="T363" s="56"/>
      <c r="U363" s="56"/>
      <c r="V363" s="56"/>
      <c r="W363" s="56"/>
      <c r="AC363" s="7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163"/>
      <c r="BD363" s="56"/>
    </row>
    <row r="364" spans="2:56" s="3" customFormat="1">
      <c r="B364" s="19"/>
      <c r="C364" s="19"/>
      <c r="D364" s="117"/>
      <c r="E364" s="17"/>
      <c r="F364" s="43"/>
      <c r="H364" s="75"/>
      <c r="I364" s="19"/>
      <c r="J364" s="19"/>
      <c r="K364" s="55"/>
      <c r="L364" s="56"/>
      <c r="O364" s="56"/>
      <c r="P364" s="56"/>
      <c r="Q364" s="56"/>
      <c r="R364" s="56"/>
      <c r="S364" s="56"/>
      <c r="T364" s="56"/>
      <c r="U364" s="56"/>
      <c r="V364" s="56"/>
      <c r="W364" s="56"/>
      <c r="AC364" s="7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163"/>
      <c r="BD364" s="56"/>
    </row>
    <row r="365" spans="2:56" s="3" customFormat="1">
      <c r="B365" s="19"/>
      <c r="C365" s="19"/>
      <c r="D365" s="117"/>
      <c r="E365" s="17"/>
      <c r="F365" s="43"/>
      <c r="H365" s="75"/>
      <c r="I365" s="19"/>
      <c r="J365" s="19"/>
      <c r="K365" s="55"/>
      <c r="L365" s="56"/>
      <c r="O365" s="56"/>
      <c r="P365" s="56"/>
      <c r="Q365" s="56"/>
      <c r="R365" s="56"/>
      <c r="S365" s="56"/>
      <c r="T365" s="56"/>
      <c r="U365" s="56"/>
      <c r="V365" s="56"/>
      <c r="W365" s="56"/>
      <c r="AC365" s="7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163"/>
      <c r="BD365" s="56"/>
    </row>
    <row r="366" spans="2:56" s="3" customFormat="1">
      <c r="B366" s="19"/>
      <c r="C366" s="19"/>
      <c r="D366" s="117"/>
      <c r="E366" s="17"/>
      <c r="F366" s="43"/>
      <c r="H366" s="75"/>
      <c r="I366" s="19"/>
      <c r="J366" s="19"/>
      <c r="K366" s="55"/>
      <c r="L366" s="56"/>
      <c r="O366" s="56"/>
      <c r="P366" s="56"/>
      <c r="Q366" s="56"/>
      <c r="R366" s="56"/>
      <c r="S366" s="56"/>
      <c r="T366" s="56"/>
      <c r="U366" s="56"/>
      <c r="V366" s="56"/>
      <c r="W366" s="56"/>
      <c r="AC366" s="7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163"/>
      <c r="BD366" s="56"/>
    </row>
    <row r="367" spans="2:56" s="3" customFormat="1">
      <c r="B367" s="19"/>
      <c r="C367" s="19"/>
      <c r="D367" s="117"/>
      <c r="E367" s="17"/>
      <c r="F367" s="43"/>
      <c r="H367" s="75"/>
      <c r="I367" s="19"/>
      <c r="J367" s="19"/>
      <c r="K367" s="55"/>
      <c r="L367" s="56"/>
      <c r="O367" s="56"/>
      <c r="P367" s="56"/>
      <c r="Q367" s="56"/>
      <c r="R367" s="56"/>
      <c r="S367" s="56"/>
      <c r="T367" s="56"/>
      <c r="U367" s="56"/>
      <c r="V367" s="56"/>
      <c r="W367" s="56"/>
      <c r="AC367" s="7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163"/>
      <c r="BD367" s="56"/>
    </row>
    <row r="368" spans="2:56" s="3" customFormat="1">
      <c r="B368" s="19"/>
      <c r="C368" s="19"/>
      <c r="D368" s="117"/>
      <c r="E368" s="17"/>
      <c r="F368" s="43"/>
      <c r="H368" s="75"/>
      <c r="I368" s="19"/>
      <c r="J368" s="19"/>
      <c r="K368" s="55"/>
      <c r="L368" s="56"/>
      <c r="O368" s="56"/>
      <c r="P368" s="56"/>
      <c r="Q368" s="56"/>
      <c r="R368" s="56"/>
      <c r="S368" s="56"/>
      <c r="T368" s="56"/>
      <c r="U368" s="56"/>
      <c r="V368" s="56"/>
      <c r="W368" s="56"/>
      <c r="AC368" s="7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163"/>
      <c r="BD368" s="56"/>
    </row>
    <row r="369" spans="2:56" s="3" customFormat="1">
      <c r="B369" s="19"/>
      <c r="C369" s="19"/>
      <c r="D369" s="117"/>
      <c r="E369" s="17"/>
      <c r="F369" s="43"/>
      <c r="H369" s="75"/>
      <c r="I369" s="19"/>
      <c r="J369" s="19"/>
      <c r="K369" s="55"/>
      <c r="L369" s="56"/>
      <c r="O369" s="56"/>
      <c r="P369" s="56"/>
      <c r="Q369" s="56"/>
      <c r="R369" s="56"/>
      <c r="S369" s="56"/>
      <c r="T369" s="56"/>
      <c r="U369" s="56"/>
      <c r="V369" s="56"/>
      <c r="W369" s="56"/>
      <c r="AC369" s="7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163"/>
      <c r="BD369" s="56"/>
    </row>
    <row r="370" spans="2:56" s="3" customFormat="1">
      <c r="B370" s="19"/>
      <c r="C370" s="19"/>
      <c r="D370" s="117"/>
      <c r="E370" s="17"/>
      <c r="F370" s="43"/>
      <c r="H370" s="75"/>
      <c r="I370" s="19"/>
      <c r="J370" s="19"/>
      <c r="K370" s="55"/>
      <c r="L370" s="56"/>
      <c r="O370" s="56"/>
      <c r="P370" s="56"/>
      <c r="Q370" s="56"/>
      <c r="R370" s="56"/>
      <c r="S370" s="56"/>
      <c r="T370" s="56"/>
      <c r="U370" s="56"/>
      <c r="V370" s="56"/>
      <c r="W370" s="56"/>
      <c r="AC370" s="7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163"/>
      <c r="BD370" s="56"/>
    </row>
    <row r="371" spans="2:56" s="3" customFormat="1">
      <c r="B371" s="19"/>
      <c r="C371" s="19"/>
      <c r="D371" s="117"/>
      <c r="E371" s="17"/>
      <c r="F371" s="43"/>
      <c r="H371" s="75"/>
      <c r="I371" s="19"/>
      <c r="J371" s="19"/>
      <c r="K371" s="55"/>
      <c r="L371" s="56"/>
      <c r="O371" s="56"/>
      <c r="P371" s="56"/>
      <c r="Q371" s="56"/>
      <c r="R371" s="56"/>
      <c r="S371" s="56"/>
      <c r="T371" s="56"/>
      <c r="U371" s="56"/>
      <c r="V371" s="56"/>
      <c r="W371" s="56"/>
      <c r="AC371" s="7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163"/>
      <c r="BD371" s="56"/>
    </row>
    <row r="372" spans="2:56" s="3" customFormat="1">
      <c r="B372" s="19"/>
      <c r="C372" s="19"/>
      <c r="D372" s="117"/>
      <c r="E372" s="17"/>
      <c r="F372" s="43"/>
      <c r="H372" s="75"/>
      <c r="I372" s="19"/>
      <c r="J372" s="19"/>
      <c r="K372" s="55"/>
      <c r="L372" s="56"/>
      <c r="O372" s="56"/>
      <c r="P372" s="56"/>
      <c r="Q372" s="56"/>
      <c r="R372" s="56"/>
      <c r="S372" s="56"/>
      <c r="T372" s="56"/>
      <c r="U372" s="56"/>
      <c r="V372" s="56"/>
      <c r="W372" s="56"/>
      <c r="AC372" s="7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163"/>
      <c r="BD372" s="56"/>
    </row>
    <row r="373" spans="2:56" s="3" customFormat="1">
      <c r="B373" s="19"/>
      <c r="C373" s="19"/>
      <c r="D373" s="117"/>
      <c r="E373" s="17"/>
      <c r="F373" s="43"/>
      <c r="H373" s="75"/>
      <c r="I373" s="19"/>
      <c r="J373" s="19"/>
      <c r="K373" s="55"/>
      <c r="L373" s="56"/>
      <c r="O373" s="56"/>
      <c r="P373" s="56"/>
      <c r="Q373" s="56"/>
      <c r="R373" s="56"/>
      <c r="S373" s="56"/>
      <c r="T373" s="56"/>
      <c r="U373" s="56"/>
      <c r="V373" s="56"/>
      <c r="W373" s="56"/>
      <c r="AC373" s="7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163"/>
      <c r="BD373" s="56"/>
    </row>
    <row r="374" spans="2:56" s="3" customFormat="1">
      <c r="B374" s="19"/>
      <c r="C374" s="19"/>
      <c r="D374" s="117"/>
      <c r="E374" s="17"/>
      <c r="F374" s="43"/>
      <c r="H374" s="75"/>
      <c r="I374" s="19"/>
      <c r="J374" s="19"/>
      <c r="K374" s="55"/>
      <c r="L374" s="56"/>
      <c r="O374" s="56"/>
      <c r="P374" s="56"/>
      <c r="Q374" s="56"/>
      <c r="R374" s="56"/>
      <c r="S374" s="56"/>
      <c r="T374" s="56"/>
      <c r="U374" s="56"/>
      <c r="V374" s="56"/>
      <c r="W374" s="56"/>
      <c r="AC374" s="7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163"/>
      <c r="BD374" s="56"/>
    </row>
    <row r="375" spans="2:56" s="3" customFormat="1">
      <c r="B375" s="19"/>
      <c r="C375" s="19"/>
      <c r="D375" s="117"/>
      <c r="E375" s="17"/>
      <c r="F375" s="43"/>
      <c r="H375" s="75"/>
      <c r="I375" s="19"/>
      <c r="J375" s="19"/>
      <c r="K375" s="55"/>
      <c r="L375" s="56"/>
      <c r="O375" s="56"/>
      <c r="P375" s="56"/>
      <c r="Q375" s="56"/>
      <c r="R375" s="56"/>
      <c r="S375" s="56"/>
      <c r="T375" s="56"/>
      <c r="U375" s="56"/>
      <c r="V375" s="56"/>
      <c r="W375" s="56"/>
      <c r="AC375" s="7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163"/>
      <c r="BD375" s="56"/>
    </row>
    <row r="376" spans="2:56" s="3" customFormat="1">
      <c r="B376" s="19"/>
      <c r="C376" s="19"/>
      <c r="D376" s="117"/>
      <c r="E376" s="17"/>
      <c r="F376" s="43"/>
      <c r="H376" s="75"/>
      <c r="I376" s="19"/>
      <c r="J376" s="19"/>
      <c r="K376" s="55"/>
      <c r="L376" s="56"/>
      <c r="O376" s="56"/>
      <c r="P376" s="56"/>
      <c r="Q376" s="56"/>
      <c r="R376" s="56"/>
      <c r="S376" s="56"/>
      <c r="T376" s="56"/>
      <c r="U376" s="56"/>
      <c r="V376" s="56"/>
      <c r="W376" s="56"/>
      <c r="AC376" s="7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163"/>
      <c r="BD376" s="56"/>
    </row>
    <row r="377" spans="2:56" s="3" customFormat="1">
      <c r="B377" s="19"/>
      <c r="C377" s="19"/>
      <c r="D377" s="117"/>
      <c r="E377" s="17"/>
      <c r="F377" s="43"/>
      <c r="H377" s="75"/>
      <c r="I377" s="19"/>
      <c r="J377" s="19"/>
      <c r="K377" s="55"/>
      <c r="L377" s="56"/>
      <c r="O377" s="56"/>
      <c r="P377" s="56"/>
      <c r="Q377" s="56"/>
      <c r="R377" s="56"/>
      <c r="S377" s="56"/>
      <c r="T377" s="56"/>
      <c r="U377" s="56"/>
      <c r="V377" s="56"/>
      <c r="W377" s="56"/>
      <c r="AC377" s="7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163"/>
      <c r="BD377" s="56"/>
    </row>
    <row r="378" spans="2:56" s="3" customFormat="1">
      <c r="B378" s="19"/>
      <c r="C378" s="19"/>
      <c r="D378" s="117"/>
      <c r="E378" s="17"/>
      <c r="F378" s="43"/>
      <c r="H378" s="75"/>
      <c r="I378" s="19"/>
      <c r="J378" s="19"/>
      <c r="K378" s="55"/>
      <c r="L378" s="56"/>
      <c r="O378" s="56"/>
      <c r="P378" s="56"/>
      <c r="Q378" s="56"/>
      <c r="R378" s="56"/>
      <c r="S378" s="56"/>
      <c r="T378" s="56"/>
      <c r="U378" s="56"/>
      <c r="V378" s="56"/>
      <c r="W378" s="56"/>
      <c r="AC378" s="7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163"/>
      <c r="BD378" s="56"/>
    </row>
    <row r="379" spans="2:56" s="3" customFormat="1">
      <c r="B379" s="19"/>
      <c r="C379" s="19"/>
      <c r="D379" s="117"/>
      <c r="E379" s="17"/>
      <c r="F379" s="43"/>
      <c r="H379" s="75"/>
      <c r="I379" s="19"/>
      <c r="J379" s="19"/>
      <c r="K379" s="55"/>
      <c r="L379" s="56"/>
      <c r="O379" s="56"/>
      <c r="P379" s="56"/>
      <c r="Q379" s="56"/>
      <c r="R379" s="56"/>
      <c r="S379" s="56"/>
      <c r="T379" s="56"/>
      <c r="U379" s="56"/>
      <c r="V379" s="56"/>
      <c r="W379" s="56"/>
      <c r="AC379" s="7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163"/>
      <c r="BD379" s="56"/>
    </row>
    <row r="380" spans="2:56" s="3" customFormat="1">
      <c r="B380" s="19"/>
      <c r="C380" s="19"/>
      <c r="D380" s="117"/>
      <c r="E380" s="17"/>
      <c r="F380" s="43"/>
      <c r="H380" s="75"/>
      <c r="I380" s="19"/>
      <c r="J380" s="19"/>
      <c r="K380" s="55"/>
      <c r="L380" s="56"/>
      <c r="O380" s="56"/>
      <c r="P380" s="56"/>
      <c r="Q380" s="56"/>
      <c r="R380" s="56"/>
      <c r="S380" s="56"/>
      <c r="T380" s="56"/>
      <c r="U380" s="56"/>
      <c r="V380" s="56"/>
      <c r="W380" s="56"/>
      <c r="AC380" s="7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163"/>
      <c r="BD380" s="56"/>
    </row>
    <row r="381" spans="2:56" s="3" customFormat="1">
      <c r="B381" s="19"/>
      <c r="C381" s="19"/>
      <c r="D381" s="117"/>
      <c r="E381" s="17"/>
      <c r="F381" s="43"/>
      <c r="H381" s="75"/>
      <c r="I381" s="19"/>
      <c r="J381" s="19"/>
      <c r="K381" s="55"/>
      <c r="L381" s="56"/>
      <c r="O381" s="56"/>
      <c r="P381" s="56"/>
      <c r="Q381" s="56"/>
      <c r="R381" s="56"/>
      <c r="S381" s="56"/>
      <c r="T381" s="56"/>
      <c r="U381" s="56"/>
      <c r="V381" s="56"/>
      <c r="W381" s="56"/>
      <c r="AC381" s="7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163"/>
      <c r="BD381" s="56"/>
    </row>
    <row r="382" spans="2:56" s="3" customFormat="1">
      <c r="B382" s="19"/>
      <c r="C382" s="19"/>
      <c r="D382" s="117"/>
      <c r="E382" s="17"/>
      <c r="F382" s="43"/>
      <c r="H382" s="75"/>
      <c r="I382" s="19"/>
      <c r="J382" s="19"/>
      <c r="K382" s="55"/>
      <c r="L382" s="56"/>
      <c r="O382" s="56"/>
      <c r="P382" s="56"/>
      <c r="Q382" s="56"/>
      <c r="R382" s="56"/>
      <c r="S382" s="56"/>
      <c r="T382" s="56"/>
      <c r="U382" s="56"/>
      <c r="V382" s="56"/>
      <c r="W382" s="56"/>
      <c r="AC382" s="7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163"/>
      <c r="BD382" s="56"/>
    </row>
    <row r="383" spans="2:56" s="3" customFormat="1">
      <c r="B383" s="19"/>
      <c r="C383" s="19"/>
      <c r="D383" s="117"/>
      <c r="E383" s="17"/>
      <c r="F383" s="43"/>
      <c r="H383" s="75"/>
      <c r="I383" s="19"/>
      <c r="J383" s="19"/>
      <c r="K383" s="55"/>
      <c r="L383" s="56"/>
      <c r="O383" s="56"/>
      <c r="P383" s="56"/>
      <c r="Q383" s="56"/>
      <c r="R383" s="56"/>
      <c r="S383" s="56"/>
      <c r="T383" s="56"/>
      <c r="U383" s="56"/>
      <c r="V383" s="56"/>
      <c r="W383" s="56"/>
      <c r="AC383" s="7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163"/>
      <c r="BD383" s="56"/>
    </row>
    <row r="384" spans="2:56" s="3" customFormat="1">
      <c r="B384" s="19"/>
      <c r="C384" s="19"/>
      <c r="D384" s="117"/>
      <c r="E384" s="17"/>
      <c r="F384" s="43"/>
      <c r="H384" s="75"/>
      <c r="I384" s="19"/>
      <c r="J384" s="19"/>
      <c r="K384" s="55"/>
      <c r="L384" s="56"/>
      <c r="O384" s="56"/>
      <c r="P384" s="56"/>
      <c r="Q384" s="56"/>
      <c r="R384" s="56"/>
      <c r="S384" s="56"/>
      <c r="T384" s="56"/>
      <c r="U384" s="56"/>
      <c r="V384" s="56"/>
      <c r="W384" s="56"/>
      <c r="AC384" s="7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163"/>
      <c r="BD384" s="56"/>
    </row>
    <row r="385" spans="2:56" s="3" customFormat="1">
      <c r="B385" s="19"/>
      <c r="C385" s="19"/>
      <c r="D385" s="117"/>
      <c r="E385" s="17"/>
      <c r="F385" s="43"/>
      <c r="H385" s="75"/>
      <c r="I385" s="19"/>
      <c r="J385" s="19"/>
      <c r="K385" s="55"/>
      <c r="L385" s="56"/>
      <c r="O385" s="56"/>
      <c r="P385" s="56"/>
      <c r="Q385" s="56"/>
      <c r="R385" s="56"/>
      <c r="S385" s="56"/>
      <c r="T385" s="56"/>
      <c r="U385" s="56"/>
      <c r="V385" s="56"/>
      <c r="W385" s="56"/>
      <c r="AC385" s="7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163"/>
      <c r="BD385" s="56"/>
    </row>
    <row r="386" spans="2:56" s="3" customFormat="1">
      <c r="B386" s="19"/>
      <c r="C386" s="19"/>
      <c r="D386" s="117"/>
      <c r="E386" s="17"/>
      <c r="F386" s="43"/>
      <c r="H386" s="75"/>
      <c r="I386" s="19"/>
      <c r="J386" s="19"/>
      <c r="K386" s="55"/>
      <c r="L386" s="56"/>
      <c r="O386" s="56"/>
      <c r="P386" s="56"/>
      <c r="Q386" s="56"/>
      <c r="R386" s="56"/>
      <c r="S386" s="56"/>
      <c r="T386" s="56"/>
      <c r="U386" s="56"/>
      <c r="V386" s="56"/>
      <c r="W386" s="56"/>
      <c r="AC386" s="7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163"/>
      <c r="BD386" s="56"/>
    </row>
    <row r="387" spans="2:56" s="3" customFormat="1">
      <c r="B387" s="19"/>
      <c r="C387" s="19"/>
      <c r="D387" s="117"/>
      <c r="E387" s="17"/>
      <c r="F387" s="43"/>
      <c r="H387" s="75"/>
      <c r="I387" s="19"/>
      <c r="J387" s="19"/>
      <c r="K387" s="55"/>
      <c r="L387" s="56"/>
      <c r="O387" s="56"/>
      <c r="P387" s="56"/>
      <c r="Q387" s="56"/>
      <c r="R387" s="56"/>
      <c r="S387" s="56"/>
      <c r="T387" s="56"/>
      <c r="U387" s="56"/>
      <c r="V387" s="56"/>
      <c r="W387" s="56"/>
      <c r="AC387" s="7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163"/>
      <c r="BD387" s="56"/>
    </row>
    <row r="388" spans="2:56" s="3" customFormat="1">
      <c r="B388" s="19"/>
      <c r="C388" s="19"/>
      <c r="D388" s="117"/>
      <c r="E388" s="17"/>
      <c r="F388" s="43"/>
      <c r="H388" s="75"/>
      <c r="I388" s="19"/>
      <c r="J388" s="19"/>
      <c r="K388" s="55"/>
      <c r="L388" s="56"/>
      <c r="O388" s="56"/>
      <c r="P388" s="56"/>
      <c r="Q388" s="56"/>
      <c r="R388" s="56"/>
      <c r="S388" s="56"/>
      <c r="T388" s="56"/>
      <c r="U388" s="56"/>
      <c r="V388" s="56"/>
      <c r="W388" s="56"/>
      <c r="AC388" s="7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163"/>
      <c r="BD388" s="56"/>
    </row>
    <row r="389" spans="2:56" s="3" customFormat="1">
      <c r="B389" s="19"/>
      <c r="C389" s="19"/>
      <c r="D389" s="117"/>
      <c r="E389" s="17"/>
      <c r="F389" s="43"/>
      <c r="H389" s="75"/>
      <c r="I389" s="19"/>
      <c r="J389" s="19"/>
      <c r="K389" s="55"/>
      <c r="L389" s="56"/>
      <c r="O389" s="56"/>
      <c r="P389" s="56"/>
      <c r="Q389" s="56"/>
      <c r="R389" s="56"/>
      <c r="S389" s="56"/>
      <c r="T389" s="56"/>
      <c r="U389" s="56"/>
      <c r="V389" s="56"/>
      <c r="W389" s="56"/>
      <c r="AC389" s="7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163"/>
      <c r="BD389" s="56"/>
    </row>
    <row r="390" spans="2:56" s="3" customFormat="1">
      <c r="B390" s="19"/>
      <c r="C390" s="19"/>
      <c r="D390" s="117"/>
      <c r="E390" s="17"/>
      <c r="F390" s="43"/>
      <c r="H390" s="75"/>
      <c r="I390" s="19"/>
      <c r="J390" s="19"/>
      <c r="K390" s="55"/>
      <c r="L390" s="56"/>
      <c r="O390" s="56"/>
      <c r="P390" s="56"/>
      <c r="Q390" s="56"/>
      <c r="R390" s="56"/>
      <c r="S390" s="56"/>
      <c r="T390" s="56"/>
      <c r="U390" s="56"/>
      <c r="V390" s="56"/>
      <c r="W390" s="56"/>
      <c r="AC390" s="7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163"/>
      <c r="BD390" s="56"/>
    </row>
    <row r="391" spans="2:56" s="3" customFormat="1">
      <c r="B391" s="19"/>
      <c r="C391" s="19"/>
      <c r="D391" s="117"/>
      <c r="E391" s="17"/>
      <c r="F391" s="43"/>
      <c r="H391" s="75"/>
      <c r="I391" s="19"/>
      <c r="J391" s="19"/>
      <c r="K391" s="55"/>
      <c r="L391" s="56"/>
      <c r="O391" s="56"/>
      <c r="P391" s="56"/>
      <c r="Q391" s="56"/>
      <c r="R391" s="56"/>
      <c r="S391" s="56"/>
      <c r="T391" s="56"/>
      <c r="U391" s="56"/>
      <c r="V391" s="56"/>
      <c r="W391" s="56"/>
      <c r="AC391" s="7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163"/>
      <c r="BD391" s="56"/>
    </row>
    <row r="392" spans="2:56" s="3" customFormat="1">
      <c r="B392" s="19"/>
      <c r="C392" s="19"/>
      <c r="D392" s="117"/>
      <c r="E392" s="17"/>
      <c r="F392" s="43"/>
      <c r="H392" s="75"/>
      <c r="I392" s="19"/>
      <c r="J392" s="19"/>
      <c r="K392" s="55"/>
      <c r="L392" s="56"/>
      <c r="O392" s="56"/>
      <c r="P392" s="56"/>
      <c r="Q392" s="56"/>
      <c r="R392" s="56"/>
      <c r="S392" s="56"/>
      <c r="T392" s="56"/>
      <c r="U392" s="56"/>
      <c r="V392" s="56"/>
      <c r="W392" s="56"/>
      <c r="AC392" s="7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163"/>
      <c r="BD392" s="56"/>
    </row>
    <row r="393" spans="2:56" s="3" customFormat="1">
      <c r="B393" s="19"/>
      <c r="C393" s="19"/>
      <c r="D393" s="117"/>
      <c r="E393" s="17"/>
      <c r="F393" s="43"/>
      <c r="H393" s="75"/>
      <c r="I393" s="19"/>
      <c r="J393" s="19"/>
      <c r="K393" s="55"/>
      <c r="L393" s="56"/>
      <c r="O393" s="56"/>
      <c r="P393" s="56"/>
      <c r="Q393" s="56"/>
      <c r="R393" s="56"/>
      <c r="S393" s="56"/>
      <c r="T393" s="56"/>
      <c r="U393" s="56"/>
      <c r="V393" s="56"/>
      <c r="W393" s="56"/>
      <c r="AC393" s="7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163"/>
      <c r="BD393" s="56"/>
    </row>
    <row r="394" spans="2:56" s="3" customFormat="1">
      <c r="B394" s="19"/>
      <c r="C394" s="19"/>
      <c r="D394" s="117"/>
      <c r="E394" s="17"/>
      <c r="F394" s="43"/>
      <c r="H394" s="75"/>
      <c r="I394" s="19"/>
      <c r="J394" s="19"/>
      <c r="K394" s="55"/>
      <c r="L394" s="56"/>
      <c r="O394" s="56"/>
      <c r="P394" s="56"/>
      <c r="Q394" s="56"/>
      <c r="R394" s="56"/>
      <c r="S394" s="56"/>
      <c r="T394" s="56"/>
      <c r="U394" s="56"/>
      <c r="V394" s="56"/>
      <c r="W394" s="56"/>
      <c r="AC394" s="7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163"/>
      <c r="BD394" s="56"/>
    </row>
    <row r="395" spans="2:56" s="3" customFormat="1">
      <c r="B395" s="19"/>
      <c r="C395" s="19"/>
      <c r="D395" s="117"/>
      <c r="E395" s="17"/>
      <c r="F395" s="43"/>
      <c r="H395" s="75"/>
      <c r="I395" s="19"/>
      <c r="J395" s="19"/>
      <c r="K395" s="55"/>
      <c r="L395" s="56"/>
      <c r="O395" s="56"/>
      <c r="P395" s="56"/>
      <c r="Q395" s="56"/>
      <c r="R395" s="56"/>
      <c r="S395" s="56"/>
      <c r="T395" s="56"/>
      <c r="U395" s="56"/>
      <c r="V395" s="56"/>
      <c r="W395" s="56"/>
      <c r="AC395" s="7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163"/>
      <c r="BD395" s="56"/>
    </row>
    <row r="396" spans="2:56" s="3" customFormat="1">
      <c r="B396" s="19"/>
      <c r="C396" s="19"/>
      <c r="D396" s="117"/>
      <c r="E396" s="17"/>
      <c r="F396" s="43"/>
      <c r="H396" s="75"/>
      <c r="I396" s="19"/>
      <c r="J396" s="19"/>
      <c r="K396" s="55"/>
      <c r="L396" s="56"/>
      <c r="O396" s="56"/>
      <c r="P396" s="56"/>
      <c r="Q396" s="56"/>
      <c r="R396" s="56"/>
      <c r="S396" s="56"/>
      <c r="T396" s="56"/>
      <c r="U396" s="56"/>
      <c r="V396" s="56"/>
      <c r="W396" s="56"/>
      <c r="AC396" s="7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163"/>
      <c r="BD396" s="56"/>
    </row>
    <row r="397" spans="2:56" s="3" customFormat="1">
      <c r="B397" s="19"/>
      <c r="C397" s="19"/>
      <c r="D397" s="117"/>
      <c r="E397" s="17"/>
      <c r="F397" s="43"/>
      <c r="H397" s="75"/>
      <c r="I397" s="19"/>
      <c r="J397" s="19"/>
      <c r="K397" s="55"/>
      <c r="L397" s="56"/>
      <c r="O397" s="56"/>
      <c r="P397" s="56"/>
      <c r="Q397" s="56"/>
      <c r="R397" s="56"/>
      <c r="S397" s="56"/>
      <c r="T397" s="56"/>
      <c r="U397" s="56"/>
      <c r="V397" s="56"/>
      <c r="W397" s="56"/>
      <c r="AC397" s="7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163"/>
      <c r="BD397" s="56"/>
    </row>
    <row r="398" spans="2:56" s="3" customFormat="1">
      <c r="B398" s="19"/>
      <c r="C398" s="19"/>
      <c r="D398" s="117"/>
      <c r="E398" s="17"/>
      <c r="F398" s="43"/>
      <c r="H398" s="75"/>
      <c r="I398" s="19"/>
      <c r="J398" s="19"/>
      <c r="K398" s="55"/>
      <c r="L398" s="56"/>
      <c r="O398" s="56"/>
      <c r="P398" s="56"/>
      <c r="Q398" s="56"/>
      <c r="R398" s="56"/>
      <c r="S398" s="56"/>
      <c r="T398" s="56"/>
      <c r="U398" s="56"/>
      <c r="V398" s="56"/>
      <c r="W398" s="56"/>
      <c r="AC398" s="7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163"/>
      <c r="BD398" s="56"/>
    </row>
    <row r="399" spans="2:56" s="3" customFormat="1">
      <c r="B399" s="19"/>
      <c r="C399" s="19"/>
      <c r="D399" s="117"/>
      <c r="E399" s="17"/>
      <c r="F399" s="43"/>
      <c r="H399" s="75"/>
      <c r="I399" s="19"/>
      <c r="J399" s="19"/>
      <c r="K399" s="55"/>
      <c r="L399" s="56"/>
      <c r="O399" s="56"/>
      <c r="P399" s="56"/>
      <c r="Q399" s="56"/>
      <c r="R399" s="56"/>
      <c r="S399" s="56"/>
      <c r="T399" s="56"/>
      <c r="U399" s="56"/>
      <c r="V399" s="56"/>
      <c r="W399" s="56"/>
      <c r="AC399" s="7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163"/>
      <c r="BD399" s="56"/>
    </row>
    <row r="400" spans="2:56" s="3" customFormat="1">
      <c r="B400" s="19"/>
      <c r="C400" s="19"/>
      <c r="D400" s="117"/>
      <c r="E400" s="17"/>
      <c r="F400" s="43"/>
      <c r="H400" s="75"/>
      <c r="I400" s="19"/>
      <c r="J400" s="19"/>
      <c r="K400" s="55"/>
      <c r="L400" s="56"/>
      <c r="O400" s="56"/>
      <c r="P400" s="56"/>
      <c r="Q400" s="56"/>
      <c r="R400" s="56"/>
      <c r="S400" s="56"/>
      <c r="T400" s="56"/>
      <c r="U400" s="56"/>
      <c r="V400" s="56"/>
      <c r="W400" s="56"/>
      <c r="AC400" s="7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163"/>
      <c r="BD400" s="56"/>
    </row>
    <row r="401" spans="2:56" s="3" customFormat="1">
      <c r="B401" s="19"/>
      <c r="C401" s="19"/>
      <c r="D401" s="117"/>
      <c r="E401" s="17"/>
      <c r="F401" s="43"/>
      <c r="H401" s="75"/>
      <c r="I401" s="19"/>
      <c r="J401" s="19"/>
      <c r="K401" s="55"/>
      <c r="L401" s="56"/>
      <c r="O401" s="56"/>
      <c r="P401" s="56"/>
      <c r="Q401" s="56"/>
      <c r="R401" s="56"/>
      <c r="S401" s="56"/>
      <c r="T401" s="56"/>
      <c r="U401" s="56"/>
      <c r="V401" s="56"/>
      <c r="W401" s="56"/>
      <c r="AC401" s="7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163"/>
      <c r="BD401" s="56"/>
    </row>
    <row r="402" spans="2:56" s="3" customFormat="1">
      <c r="B402" s="19"/>
      <c r="C402" s="19"/>
      <c r="D402" s="117"/>
      <c r="E402" s="17"/>
      <c r="F402" s="43"/>
      <c r="H402" s="75"/>
      <c r="I402" s="19"/>
      <c r="J402" s="19"/>
      <c r="K402" s="55"/>
      <c r="L402" s="56"/>
      <c r="O402" s="56"/>
      <c r="P402" s="56"/>
      <c r="Q402" s="56"/>
      <c r="R402" s="56"/>
      <c r="S402" s="56"/>
      <c r="T402" s="56"/>
      <c r="U402" s="56"/>
      <c r="V402" s="56"/>
      <c r="W402" s="56"/>
      <c r="AC402" s="7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163"/>
      <c r="BD402" s="56"/>
    </row>
    <row r="403" spans="2:56" s="3" customFormat="1">
      <c r="B403" s="19"/>
      <c r="C403" s="19"/>
      <c r="D403" s="117"/>
      <c r="E403" s="17"/>
      <c r="F403" s="43"/>
      <c r="H403" s="75"/>
      <c r="I403" s="19"/>
      <c r="J403" s="19"/>
      <c r="K403" s="55"/>
      <c r="L403" s="56"/>
      <c r="O403" s="56"/>
      <c r="P403" s="56"/>
      <c r="Q403" s="56"/>
      <c r="R403" s="56"/>
      <c r="S403" s="56"/>
      <c r="T403" s="56"/>
      <c r="U403" s="56"/>
      <c r="V403" s="56"/>
      <c r="W403" s="56"/>
      <c r="AC403" s="7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163"/>
      <c r="BD403" s="56"/>
    </row>
    <row r="404" spans="2:56" s="3" customFormat="1">
      <c r="B404" s="19"/>
      <c r="C404" s="19"/>
      <c r="D404" s="117"/>
      <c r="E404" s="17"/>
      <c r="F404" s="43"/>
      <c r="H404" s="75"/>
      <c r="I404" s="19"/>
      <c r="J404" s="19"/>
      <c r="K404" s="55"/>
      <c r="L404" s="56"/>
      <c r="O404" s="56"/>
      <c r="P404" s="56"/>
      <c r="Q404" s="56"/>
      <c r="R404" s="56"/>
      <c r="S404" s="56"/>
      <c r="T404" s="56"/>
      <c r="U404" s="56"/>
      <c r="V404" s="56"/>
      <c r="W404" s="56"/>
      <c r="AC404" s="7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163"/>
      <c r="BD404" s="56"/>
    </row>
    <row r="405" spans="2:56" s="3" customFormat="1">
      <c r="B405" s="19"/>
      <c r="C405" s="19"/>
      <c r="D405" s="117"/>
      <c r="E405" s="17"/>
      <c r="F405" s="43"/>
      <c r="H405" s="75"/>
      <c r="I405" s="19"/>
      <c r="J405" s="19"/>
      <c r="K405" s="55"/>
      <c r="L405" s="56"/>
      <c r="O405" s="56"/>
      <c r="P405" s="56"/>
      <c r="Q405" s="56"/>
      <c r="R405" s="56"/>
      <c r="S405" s="56"/>
      <c r="T405" s="56"/>
      <c r="U405" s="56"/>
      <c r="V405" s="56"/>
      <c r="W405" s="56"/>
      <c r="AC405" s="7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163"/>
      <c r="BD405" s="56"/>
    </row>
    <row r="406" spans="2:56" s="3" customFormat="1">
      <c r="B406" s="19"/>
      <c r="C406" s="19"/>
      <c r="D406" s="117"/>
      <c r="E406" s="17"/>
      <c r="F406" s="43"/>
      <c r="H406" s="75"/>
      <c r="I406" s="19"/>
      <c r="J406" s="19"/>
      <c r="K406" s="55"/>
      <c r="L406" s="56"/>
      <c r="O406" s="56"/>
      <c r="P406" s="56"/>
      <c r="Q406" s="56"/>
      <c r="R406" s="56"/>
      <c r="S406" s="56"/>
      <c r="T406" s="56"/>
      <c r="U406" s="56"/>
      <c r="V406" s="56"/>
      <c r="W406" s="56"/>
      <c r="AC406" s="7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163"/>
      <c r="BD406" s="56"/>
    </row>
    <row r="407" spans="2:56" s="3" customFormat="1">
      <c r="B407" s="19"/>
      <c r="C407" s="19"/>
      <c r="D407" s="117"/>
      <c r="E407" s="17"/>
      <c r="F407" s="43"/>
      <c r="H407" s="75"/>
      <c r="I407" s="19"/>
      <c r="J407" s="19"/>
      <c r="K407" s="55"/>
      <c r="L407" s="56"/>
      <c r="O407" s="56"/>
      <c r="P407" s="56"/>
      <c r="Q407" s="56"/>
      <c r="R407" s="56"/>
      <c r="S407" s="56"/>
      <c r="T407" s="56"/>
      <c r="U407" s="56"/>
      <c r="V407" s="56"/>
      <c r="W407" s="56"/>
      <c r="AC407" s="7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163"/>
      <c r="BD407" s="56"/>
    </row>
    <row r="408" spans="2:56" s="3" customFormat="1">
      <c r="B408" s="19"/>
      <c r="C408" s="19"/>
      <c r="D408" s="117"/>
      <c r="E408" s="17"/>
      <c r="F408" s="43"/>
      <c r="H408" s="75"/>
      <c r="I408" s="19"/>
      <c r="J408" s="19"/>
      <c r="K408" s="55"/>
      <c r="L408" s="56"/>
      <c r="O408" s="56"/>
      <c r="P408" s="56"/>
      <c r="Q408" s="56"/>
      <c r="R408" s="56"/>
      <c r="S408" s="56"/>
      <c r="T408" s="56"/>
      <c r="U408" s="56"/>
      <c r="V408" s="56"/>
      <c r="W408" s="56"/>
      <c r="AC408" s="7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163"/>
      <c r="BD408" s="56"/>
    </row>
    <row r="409" spans="2:56" s="3" customFormat="1">
      <c r="B409" s="19"/>
      <c r="C409" s="19"/>
      <c r="D409" s="117"/>
      <c r="E409" s="17"/>
      <c r="F409" s="43"/>
      <c r="H409" s="75"/>
      <c r="I409" s="19"/>
      <c r="J409" s="19"/>
      <c r="K409" s="55"/>
      <c r="L409" s="56"/>
      <c r="O409" s="56"/>
      <c r="P409" s="56"/>
      <c r="Q409" s="56"/>
      <c r="R409" s="56"/>
      <c r="S409" s="56"/>
      <c r="T409" s="56"/>
      <c r="U409" s="56"/>
      <c r="V409" s="56"/>
      <c r="W409" s="56"/>
      <c r="AC409" s="7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163"/>
      <c r="BD409" s="56"/>
    </row>
    <row r="410" spans="2:56" s="3" customFormat="1">
      <c r="B410" s="19"/>
      <c r="C410" s="19"/>
      <c r="D410" s="117"/>
      <c r="E410" s="17"/>
      <c r="F410" s="43"/>
      <c r="H410" s="75"/>
      <c r="I410" s="19"/>
      <c r="J410" s="19"/>
      <c r="K410" s="55"/>
      <c r="L410" s="56"/>
      <c r="O410" s="56"/>
      <c r="P410" s="56"/>
      <c r="Q410" s="56"/>
      <c r="R410" s="56"/>
      <c r="S410" s="56"/>
      <c r="T410" s="56"/>
      <c r="U410" s="56"/>
      <c r="V410" s="56"/>
      <c r="W410" s="56"/>
      <c r="AC410" s="7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163"/>
      <c r="BD410" s="56"/>
    </row>
    <row r="411" spans="2:56" s="3" customFormat="1">
      <c r="B411" s="19"/>
      <c r="C411" s="19"/>
      <c r="D411" s="117"/>
      <c r="E411" s="17"/>
      <c r="F411" s="43"/>
      <c r="H411" s="75"/>
      <c r="I411" s="19"/>
      <c r="J411" s="19"/>
      <c r="K411" s="55"/>
      <c r="L411" s="56"/>
      <c r="O411" s="56"/>
      <c r="P411" s="56"/>
      <c r="Q411" s="56"/>
      <c r="R411" s="56"/>
      <c r="S411" s="56"/>
      <c r="T411" s="56"/>
      <c r="U411" s="56"/>
      <c r="V411" s="56"/>
      <c r="W411" s="56"/>
      <c r="AC411" s="7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163"/>
      <c r="BD411" s="56"/>
    </row>
    <row r="412" spans="2:56" s="3" customFormat="1">
      <c r="B412" s="19"/>
      <c r="C412" s="19"/>
      <c r="D412" s="117"/>
      <c r="E412" s="17"/>
      <c r="F412" s="43"/>
      <c r="H412" s="75"/>
      <c r="I412" s="19"/>
      <c r="J412" s="19"/>
      <c r="K412" s="55"/>
      <c r="L412" s="56"/>
      <c r="O412" s="56"/>
      <c r="P412" s="56"/>
      <c r="Q412" s="56"/>
      <c r="R412" s="56"/>
      <c r="S412" s="56"/>
      <c r="T412" s="56"/>
      <c r="U412" s="56"/>
      <c r="V412" s="56"/>
      <c r="W412" s="56"/>
      <c r="AC412" s="7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163"/>
      <c r="BD412" s="56"/>
    </row>
    <row r="413" spans="2:56" s="3" customFormat="1">
      <c r="B413" s="19"/>
      <c r="C413" s="19"/>
      <c r="D413" s="117"/>
      <c r="E413" s="17"/>
      <c r="F413" s="43"/>
      <c r="H413" s="75"/>
      <c r="I413" s="19"/>
      <c r="J413" s="19"/>
      <c r="K413" s="55"/>
      <c r="L413" s="56"/>
      <c r="O413" s="56"/>
      <c r="P413" s="56"/>
      <c r="Q413" s="56"/>
      <c r="R413" s="56"/>
      <c r="S413" s="56"/>
      <c r="T413" s="56"/>
      <c r="U413" s="56"/>
      <c r="V413" s="56"/>
      <c r="W413" s="56"/>
      <c r="AC413" s="7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163"/>
      <c r="BD413" s="56"/>
    </row>
    <row r="414" spans="2:56" s="3" customFormat="1">
      <c r="B414" s="19"/>
      <c r="C414" s="19"/>
      <c r="D414" s="117"/>
      <c r="E414" s="17"/>
      <c r="F414" s="43"/>
      <c r="H414" s="75"/>
      <c r="I414" s="19"/>
      <c r="J414" s="19"/>
      <c r="K414" s="55"/>
      <c r="L414" s="56"/>
      <c r="O414" s="56"/>
      <c r="P414" s="56"/>
      <c r="Q414" s="56"/>
      <c r="R414" s="56"/>
      <c r="S414" s="56"/>
      <c r="T414" s="56"/>
      <c r="U414" s="56"/>
      <c r="V414" s="56"/>
      <c r="W414" s="56"/>
      <c r="AC414" s="7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163"/>
      <c r="BD414" s="56"/>
    </row>
    <row r="415" spans="2:56" s="3" customFormat="1">
      <c r="B415" s="19"/>
      <c r="C415" s="19"/>
      <c r="D415" s="117"/>
      <c r="E415" s="17"/>
      <c r="F415" s="43"/>
      <c r="H415" s="75"/>
      <c r="I415" s="19"/>
      <c r="J415" s="19"/>
      <c r="K415" s="55"/>
      <c r="L415" s="56"/>
      <c r="O415" s="56"/>
      <c r="P415" s="56"/>
      <c r="Q415" s="56"/>
      <c r="R415" s="56"/>
      <c r="S415" s="56"/>
      <c r="T415" s="56"/>
      <c r="U415" s="56"/>
      <c r="V415" s="56"/>
      <c r="W415" s="56"/>
      <c r="AC415" s="7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163"/>
      <c r="BD415" s="56"/>
    </row>
    <row r="416" spans="2:56" s="3" customFormat="1">
      <c r="B416" s="19"/>
      <c r="C416" s="19"/>
      <c r="D416" s="117"/>
      <c r="E416" s="17"/>
      <c r="F416" s="43"/>
      <c r="H416" s="75"/>
      <c r="I416" s="19"/>
      <c r="J416" s="19"/>
      <c r="K416" s="55"/>
      <c r="L416" s="56"/>
      <c r="O416" s="56"/>
      <c r="P416" s="56"/>
      <c r="Q416" s="56"/>
      <c r="R416" s="56"/>
      <c r="S416" s="56"/>
      <c r="T416" s="56"/>
      <c r="U416" s="56"/>
      <c r="V416" s="56"/>
      <c r="W416" s="56"/>
      <c r="AC416" s="7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163"/>
      <c r="BD416" s="56"/>
    </row>
    <row r="417" spans="2:56" s="3" customFormat="1">
      <c r="B417" s="19"/>
      <c r="C417" s="19"/>
      <c r="D417" s="117"/>
      <c r="E417" s="17"/>
      <c r="F417" s="43"/>
      <c r="H417" s="75"/>
      <c r="I417" s="19"/>
      <c r="J417" s="19"/>
      <c r="K417" s="55"/>
      <c r="L417" s="56"/>
      <c r="O417" s="56"/>
      <c r="P417" s="56"/>
      <c r="Q417" s="56"/>
      <c r="R417" s="56"/>
      <c r="S417" s="56"/>
      <c r="T417" s="56"/>
      <c r="U417" s="56"/>
      <c r="V417" s="56"/>
      <c r="W417" s="56"/>
      <c r="AC417" s="7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163"/>
      <c r="BD417" s="56"/>
    </row>
    <row r="418" spans="2:56" s="3" customFormat="1">
      <c r="B418" s="19"/>
      <c r="C418" s="19"/>
      <c r="D418" s="117"/>
      <c r="E418" s="17"/>
      <c r="F418" s="43"/>
      <c r="H418" s="75"/>
      <c r="I418" s="19"/>
      <c r="J418" s="19"/>
      <c r="K418" s="55"/>
      <c r="L418" s="56"/>
      <c r="O418" s="56"/>
      <c r="P418" s="56"/>
      <c r="Q418" s="56"/>
      <c r="R418" s="56"/>
      <c r="S418" s="56"/>
      <c r="T418" s="56"/>
      <c r="U418" s="56"/>
      <c r="V418" s="56"/>
      <c r="W418" s="56"/>
      <c r="AC418" s="7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163"/>
      <c r="BD418" s="56"/>
    </row>
    <row r="419" spans="2:56" s="3" customFormat="1">
      <c r="B419" s="19"/>
      <c r="C419" s="19"/>
      <c r="D419" s="117"/>
      <c r="E419" s="17"/>
      <c r="F419" s="43"/>
      <c r="H419" s="75"/>
      <c r="I419" s="19"/>
      <c r="J419" s="19"/>
      <c r="K419" s="55"/>
      <c r="L419" s="56"/>
      <c r="O419" s="56"/>
      <c r="P419" s="56"/>
      <c r="Q419" s="56"/>
      <c r="R419" s="56"/>
      <c r="S419" s="56"/>
      <c r="T419" s="56"/>
      <c r="U419" s="56"/>
      <c r="V419" s="56"/>
      <c r="W419" s="56"/>
      <c r="AC419" s="7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163"/>
      <c r="BD419" s="56"/>
    </row>
    <row r="420" spans="2:56" s="3" customFormat="1">
      <c r="B420" s="19"/>
      <c r="C420" s="19"/>
      <c r="D420" s="117"/>
      <c r="E420" s="17"/>
      <c r="F420" s="43"/>
      <c r="H420" s="75"/>
      <c r="I420" s="19"/>
      <c r="J420" s="19"/>
      <c r="K420" s="55"/>
      <c r="L420" s="56"/>
      <c r="O420" s="56"/>
      <c r="P420" s="56"/>
      <c r="Q420" s="56"/>
      <c r="R420" s="56"/>
      <c r="S420" s="56"/>
      <c r="T420" s="56"/>
      <c r="U420" s="56"/>
      <c r="V420" s="56"/>
      <c r="W420" s="56"/>
      <c r="AC420" s="7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163"/>
      <c r="BD420" s="56"/>
    </row>
    <row r="421" spans="2:56" s="3" customFormat="1">
      <c r="B421" s="19"/>
      <c r="C421" s="19"/>
      <c r="D421" s="117"/>
      <c r="E421" s="17"/>
      <c r="F421" s="43"/>
      <c r="H421" s="75"/>
      <c r="I421" s="19"/>
      <c r="J421" s="19"/>
      <c r="K421" s="55"/>
      <c r="L421" s="56"/>
      <c r="O421" s="56"/>
      <c r="P421" s="56"/>
      <c r="Q421" s="56"/>
      <c r="R421" s="56"/>
      <c r="S421" s="56"/>
      <c r="T421" s="56"/>
      <c r="U421" s="56"/>
      <c r="V421" s="56"/>
      <c r="W421" s="56"/>
      <c r="AC421" s="7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163"/>
      <c r="BD421" s="56"/>
    </row>
    <row r="422" spans="2:56" s="3" customFormat="1">
      <c r="B422" s="19"/>
      <c r="C422" s="19"/>
      <c r="D422" s="117"/>
      <c r="E422" s="17"/>
      <c r="F422" s="43"/>
      <c r="H422" s="75"/>
      <c r="I422" s="19"/>
      <c r="J422" s="19"/>
      <c r="K422" s="55"/>
      <c r="L422" s="56"/>
      <c r="O422" s="56"/>
      <c r="P422" s="56"/>
      <c r="Q422" s="56"/>
      <c r="R422" s="56"/>
      <c r="S422" s="56"/>
      <c r="T422" s="56"/>
      <c r="U422" s="56"/>
      <c r="V422" s="56"/>
      <c r="W422" s="56"/>
      <c r="AC422" s="7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163"/>
      <c r="BD422" s="56"/>
    </row>
    <row r="423" spans="2:56" s="3" customFormat="1">
      <c r="B423" s="19"/>
      <c r="C423" s="19"/>
      <c r="D423" s="117"/>
      <c r="E423" s="17"/>
      <c r="F423" s="43"/>
      <c r="H423" s="75"/>
      <c r="I423" s="19"/>
      <c r="J423" s="19"/>
      <c r="K423" s="55"/>
      <c r="L423" s="56"/>
      <c r="O423" s="56"/>
      <c r="P423" s="56"/>
      <c r="Q423" s="56"/>
      <c r="R423" s="56"/>
      <c r="S423" s="56"/>
      <c r="T423" s="56"/>
      <c r="U423" s="56"/>
      <c r="V423" s="56"/>
      <c r="W423" s="56"/>
      <c r="AC423" s="7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163"/>
      <c r="BD423" s="56"/>
    </row>
    <row r="424" spans="2:56" s="3" customFormat="1">
      <c r="B424" s="19"/>
      <c r="C424" s="19"/>
      <c r="D424" s="117"/>
      <c r="E424" s="17"/>
      <c r="F424" s="43"/>
      <c r="H424" s="75"/>
      <c r="I424" s="19"/>
      <c r="J424" s="19"/>
      <c r="K424" s="55"/>
      <c r="L424" s="56"/>
      <c r="O424" s="56"/>
      <c r="P424" s="56"/>
      <c r="Q424" s="56"/>
      <c r="R424" s="56"/>
      <c r="S424" s="56"/>
      <c r="T424" s="56"/>
      <c r="U424" s="56"/>
      <c r="V424" s="56"/>
      <c r="W424" s="56"/>
      <c r="AC424" s="7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163"/>
      <c r="BD424" s="56"/>
    </row>
    <row r="425" spans="2:56" s="3" customFormat="1">
      <c r="B425" s="19"/>
      <c r="C425" s="19"/>
      <c r="D425" s="117"/>
      <c r="E425" s="17"/>
      <c r="F425" s="43"/>
      <c r="H425" s="75"/>
      <c r="I425" s="19"/>
      <c r="J425" s="19"/>
      <c r="K425" s="55"/>
      <c r="L425" s="56"/>
      <c r="O425" s="56"/>
      <c r="P425" s="56"/>
      <c r="Q425" s="56"/>
      <c r="R425" s="56"/>
      <c r="S425" s="56"/>
      <c r="T425" s="56"/>
      <c r="U425" s="56"/>
      <c r="V425" s="56"/>
      <c r="W425" s="56"/>
      <c r="AC425" s="7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163"/>
      <c r="BD425" s="56"/>
    </row>
    <row r="426" spans="2:56" s="3" customFormat="1">
      <c r="B426" s="19"/>
      <c r="C426" s="19"/>
      <c r="D426" s="117"/>
      <c r="E426" s="17"/>
      <c r="F426" s="43"/>
      <c r="H426" s="75"/>
      <c r="I426" s="19"/>
      <c r="J426" s="19"/>
      <c r="K426" s="55"/>
      <c r="L426" s="56"/>
      <c r="O426" s="56"/>
      <c r="P426" s="56"/>
      <c r="Q426" s="56"/>
      <c r="R426" s="56"/>
      <c r="S426" s="56"/>
      <c r="T426" s="56"/>
      <c r="U426" s="56"/>
      <c r="V426" s="56"/>
      <c r="W426" s="56"/>
      <c r="AC426" s="7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163"/>
      <c r="BD426" s="56"/>
    </row>
    <row r="427" spans="2:56" s="3" customFormat="1">
      <c r="B427" s="19"/>
      <c r="C427" s="19"/>
      <c r="D427" s="117"/>
      <c r="E427" s="17"/>
      <c r="F427" s="43"/>
      <c r="H427" s="75"/>
      <c r="I427" s="19"/>
      <c r="J427" s="19"/>
      <c r="K427" s="55"/>
      <c r="L427" s="56"/>
      <c r="O427" s="56"/>
      <c r="P427" s="56"/>
      <c r="Q427" s="56"/>
      <c r="R427" s="56"/>
      <c r="S427" s="56"/>
      <c r="T427" s="56"/>
      <c r="U427" s="56"/>
      <c r="V427" s="56"/>
      <c r="W427" s="56"/>
      <c r="AC427" s="7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163"/>
      <c r="BD427" s="56"/>
    </row>
    <row r="428" spans="2:56" s="3" customFormat="1">
      <c r="B428" s="19"/>
      <c r="C428" s="19"/>
      <c r="D428" s="117"/>
      <c r="E428" s="17"/>
      <c r="F428" s="43"/>
      <c r="H428" s="75"/>
      <c r="I428" s="19"/>
      <c r="J428" s="19"/>
      <c r="K428" s="55"/>
      <c r="L428" s="56"/>
      <c r="O428" s="56"/>
      <c r="P428" s="56"/>
      <c r="Q428" s="56"/>
      <c r="R428" s="56"/>
      <c r="S428" s="56"/>
      <c r="T428" s="56"/>
      <c r="U428" s="56"/>
      <c r="V428" s="56"/>
      <c r="W428" s="56"/>
      <c r="AC428" s="7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163"/>
      <c r="BD428" s="56"/>
    </row>
    <row r="429" spans="2:56" s="3" customFormat="1">
      <c r="B429" s="19"/>
      <c r="C429" s="19"/>
      <c r="D429" s="117"/>
      <c r="E429" s="17"/>
      <c r="F429" s="43"/>
      <c r="H429" s="75"/>
      <c r="I429" s="19"/>
      <c r="J429" s="19"/>
      <c r="K429" s="55"/>
      <c r="L429" s="56"/>
      <c r="O429" s="56"/>
      <c r="P429" s="56"/>
      <c r="Q429" s="56"/>
      <c r="R429" s="56"/>
      <c r="S429" s="56"/>
      <c r="T429" s="56"/>
      <c r="U429" s="56"/>
      <c r="V429" s="56"/>
      <c r="W429" s="56"/>
      <c r="AC429" s="7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163"/>
      <c r="BD429" s="56"/>
    </row>
    <row r="430" spans="2:56" s="3" customFormat="1">
      <c r="B430" s="19"/>
      <c r="C430" s="19"/>
      <c r="D430" s="117"/>
      <c r="E430" s="17"/>
      <c r="F430" s="43"/>
      <c r="H430" s="75"/>
      <c r="I430" s="19"/>
      <c r="J430" s="19"/>
      <c r="K430" s="55"/>
      <c r="L430" s="56"/>
      <c r="O430" s="56"/>
      <c r="P430" s="56"/>
      <c r="Q430" s="56"/>
      <c r="R430" s="56"/>
      <c r="S430" s="56"/>
      <c r="T430" s="56"/>
      <c r="U430" s="56"/>
      <c r="V430" s="56"/>
      <c r="W430" s="56"/>
      <c r="AC430" s="7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163"/>
      <c r="BD430" s="56"/>
    </row>
    <row r="431" spans="2:56" s="3" customFormat="1">
      <c r="B431" s="19"/>
      <c r="C431" s="19"/>
      <c r="D431" s="117"/>
      <c r="E431" s="17"/>
      <c r="F431" s="43"/>
      <c r="H431" s="75"/>
      <c r="I431" s="19"/>
      <c r="J431" s="19"/>
      <c r="K431" s="55"/>
      <c r="L431" s="56"/>
      <c r="O431" s="56"/>
      <c r="P431" s="56"/>
      <c r="Q431" s="56"/>
      <c r="R431" s="56"/>
      <c r="S431" s="56"/>
      <c r="T431" s="56"/>
      <c r="U431" s="56"/>
      <c r="V431" s="56"/>
      <c r="W431" s="56"/>
      <c r="AC431" s="7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163"/>
      <c r="BD431" s="56"/>
    </row>
    <row r="432" spans="2:56" s="3" customFormat="1">
      <c r="B432" s="19"/>
      <c r="C432" s="19"/>
      <c r="D432" s="117"/>
      <c r="E432" s="17"/>
      <c r="F432" s="43"/>
      <c r="H432" s="75"/>
      <c r="I432" s="19"/>
      <c r="J432" s="19"/>
      <c r="K432" s="55"/>
      <c r="L432" s="56"/>
      <c r="O432" s="56"/>
      <c r="P432" s="56"/>
      <c r="Q432" s="56"/>
      <c r="R432" s="56"/>
      <c r="S432" s="56"/>
      <c r="T432" s="56"/>
      <c r="U432" s="56"/>
      <c r="V432" s="56"/>
      <c r="W432" s="56"/>
      <c r="AC432" s="7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163"/>
      <c r="BD432" s="56"/>
    </row>
    <row r="433" spans="2:56" s="3" customFormat="1">
      <c r="B433" s="19"/>
      <c r="C433" s="19"/>
      <c r="D433" s="117"/>
      <c r="E433" s="17"/>
      <c r="F433" s="43"/>
      <c r="H433" s="75"/>
      <c r="I433" s="19"/>
      <c r="J433" s="19"/>
      <c r="K433" s="55"/>
      <c r="L433" s="56"/>
      <c r="O433" s="56"/>
      <c r="P433" s="56"/>
      <c r="Q433" s="56"/>
      <c r="R433" s="56"/>
      <c r="S433" s="56"/>
      <c r="T433" s="56"/>
      <c r="U433" s="56"/>
      <c r="V433" s="56"/>
      <c r="W433" s="56"/>
      <c r="AC433" s="7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163"/>
      <c r="BD433" s="56"/>
    </row>
    <row r="434" spans="2:56" s="3" customFormat="1">
      <c r="B434" s="19"/>
      <c r="C434" s="19"/>
      <c r="D434" s="117"/>
      <c r="E434" s="17"/>
      <c r="F434" s="43"/>
      <c r="H434" s="75"/>
      <c r="I434" s="19"/>
      <c r="J434" s="19"/>
      <c r="K434" s="55"/>
      <c r="L434" s="56"/>
      <c r="O434" s="56"/>
      <c r="P434" s="56"/>
      <c r="Q434" s="56"/>
      <c r="R434" s="56"/>
      <c r="S434" s="56"/>
      <c r="T434" s="56"/>
      <c r="U434" s="56"/>
      <c r="V434" s="56"/>
      <c r="W434" s="56"/>
      <c r="AC434" s="7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163"/>
      <c r="BD434" s="56"/>
    </row>
    <row r="435" spans="2:56" s="3" customFormat="1">
      <c r="B435" s="19"/>
      <c r="C435" s="19"/>
      <c r="D435" s="117"/>
      <c r="E435" s="17"/>
      <c r="F435" s="43"/>
      <c r="H435" s="75"/>
      <c r="I435" s="19"/>
      <c r="J435" s="19"/>
      <c r="K435" s="55"/>
      <c r="L435" s="56"/>
      <c r="O435" s="56"/>
      <c r="P435" s="56"/>
      <c r="Q435" s="56"/>
      <c r="R435" s="56"/>
      <c r="S435" s="56"/>
      <c r="T435" s="56"/>
      <c r="U435" s="56"/>
      <c r="V435" s="56"/>
      <c r="W435" s="56"/>
      <c r="AC435" s="7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163"/>
      <c r="BD435" s="56"/>
    </row>
    <row r="436" spans="2:56" s="3" customFormat="1">
      <c r="B436" s="19"/>
      <c r="C436" s="19"/>
      <c r="D436" s="117"/>
      <c r="E436" s="17"/>
      <c r="F436" s="43"/>
      <c r="H436" s="75"/>
      <c r="I436" s="19"/>
      <c r="J436" s="19"/>
      <c r="K436" s="55"/>
      <c r="L436" s="56"/>
      <c r="O436" s="56"/>
      <c r="P436" s="56"/>
      <c r="Q436" s="56"/>
      <c r="R436" s="56"/>
      <c r="S436" s="56"/>
      <c r="T436" s="56"/>
      <c r="U436" s="56"/>
      <c r="V436" s="56"/>
      <c r="W436" s="56"/>
      <c r="AC436" s="7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163"/>
      <c r="BD436" s="56"/>
    </row>
    <row r="437" spans="2:56" s="3" customFormat="1">
      <c r="B437" s="19"/>
      <c r="C437" s="19"/>
      <c r="D437" s="117"/>
      <c r="E437" s="17"/>
      <c r="F437" s="43"/>
      <c r="H437" s="75"/>
      <c r="I437" s="19"/>
      <c r="J437" s="19"/>
      <c r="K437" s="55"/>
      <c r="L437" s="56"/>
      <c r="O437" s="56"/>
      <c r="P437" s="56"/>
      <c r="Q437" s="56"/>
      <c r="R437" s="56"/>
      <c r="S437" s="56"/>
      <c r="T437" s="56"/>
      <c r="U437" s="56"/>
      <c r="V437" s="56"/>
      <c r="W437" s="56"/>
      <c r="AC437" s="7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163"/>
      <c r="BD437" s="56"/>
    </row>
    <row r="438" spans="2:56" s="3" customFormat="1">
      <c r="B438" s="19"/>
      <c r="C438" s="19"/>
      <c r="D438" s="117"/>
      <c r="E438" s="17"/>
      <c r="F438" s="43"/>
      <c r="H438" s="75"/>
      <c r="I438" s="19"/>
      <c r="J438" s="19"/>
      <c r="K438" s="55"/>
      <c r="L438" s="56"/>
      <c r="O438" s="56"/>
      <c r="P438" s="56"/>
      <c r="Q438" s="56"/>
      <c r="R438" s="56"/>
      <c r="S438" s="56"/>
      <c r="T438" s="56"/>
      <c r="U438" s="56"/>
      <c r="V438" s="56"/>
      <c r="W438" s="56"/>
      <c r="AC438" s="7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163"/>
      <c r="BD438" s="56"/>
    </row>
    <row r="439" spans="2:56" s="3" customFormat="1">
      <c r="B439" s="19"/>
      <c r="C439" s="19"/>
      <c r="D439" s="117"/>
      <c r="E439" s="17"/>
      <c r="F439" s="43"/>
      <c r="H439" s="75"/>
      <c r="I439" s="19"/>
      <c r="J439" s="19"/>
      <c r="K439" s="55"/>
      <c r="L439" s="56"/>
      <c r="O439" s="56"/>
      <c r="P439" s="56"/>
      <c r="Q439" s="56"/>
      <c r="R439" s="56"/>
      <c r="S439" s="56"/>
      <c r="T439" s="56"/>
      <c r="U439" s="56"/>
      <c r="V439" s="56"/>
      <c r="W439" s="56"/>
      <c r="AC439" s="7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163"/>
      <c r="BD439" s="56"/>
    </row>
    <row r="440" spans="2:56" s="3" customFormat="1">
      <c r="B440" s="19"/>
      <c r="C440" s="19"/>
      <c r="D440" s="117"/>
      <c r="E440" s="17"/>
      <c r="F440" s="43"/>
      <c r="H440" s="75"/>
      <c r="I440" s="19"/>
      <c r="J440" s="19"/>
      <c r="K440" s="55"/>
      <c r="L440" s="56"/>
      <c r="O440" s="56"/>
      <c r="P440" s="56"/>
      <c r="Q440" s="56"/>
      <c r="R440" s="56"/>
      <c r="S440" s="56"/>
      <c r="T440" s="56"/>
      <c r="U440" s="56"/>
      <c r="V440" s="56"/>
      <c r="W440" s="56"/>
      <c r="AC440" s="7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163"/>
      <c r="BD440" s="56"/>
    </row>
    <row r="441" spans="2:56" s="3" customFormat="1">
      <c r="B441" s="19"/>
      <c r="C441" s="19"/>
      <c r="D441" s="117"/>
      <c r="E441" s="17"/>
      <c r="F441" s="43"/>
      <c r="H441" s="75"/>
      <c r="I441" s="19"/>
      <c r="J441" s="19"/>
      <c r="K441" s="55"/>
      <c r="L441" s="56"/>
      <c r="O441" s="56"/>
      <c r="P441" s="56"/>
      <c r="Q441" s="56"/>
      <c r="R441" s="56"/>
      <c r="S441" s="56"/>
      <c r="T441" s="56"/>
      <c r="U441" s="56"/>
      <c r="V441" s="56"/>
      <c r="W441" s="56"/>
      <c r="AC441" s="7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163"/>
      <c r="BD441" s="56"/>
    </row>
    <row r="442" spans="2:56" s="3" customFormat="1">
      <c r="B442" s="19"/>
      <c r="C442" s="19"/>
      <c r="D442" s="117"/>
      <c r="E442" s="17"/>
      <c r="F442" s="43"/>
      <c r="H442" s="75"/>
      <c r="I442" s="19"/>
      <c r="J442" s="19"/>
      <c r="K442" s="55"/>
      <c r="L442" s="56"/>
      <c r="O442" s="56"/>
      <c r="P442" s="56"/>
      <c r="Q442" s="56"/>
      <c r="R442" s="56"/>
      <c r="S442" s="56"/>
      <c r="T442" s="56"/>
      <c r="U442" s="56"/>
      <c r="V442" s="56"/>
      <c r="W442" s="56"/>
      <c r="AC442" s="7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163"/>
      <c r="BD442" s="56"/>
    </row>
    <row r="443" spans="2:56" s="3" customFormat="1">
      <c r="B443" s="19"/>
      <c r="C443" s="19"/>
      <c r="D443" s="117"/>
      <c r="E443" s="17"/>
      <c r="F443" s="43"/>
      <c r="H443" s="75"/>
      <c r="I443" s="19"/>
      <c r="J443" s="19"/>
      <c r="K443" s="55"/>
      <c r="L443" s="56"/>
      <c r="O443" s="56"/>
      <c r="P443" s="56"/>
      <c r="Q443" s="56"/>
      <c r="R443" s="56"/>
      <c r="S443" s="56"/>
      <c r="T443" s="56"/>
      <c r="U443" s="56"/>
      <c r="V443" s="56"/>
      <c r="W443" s="56"/>
      <c r="AC443" s="7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163"/>
      <c r="BD443" s="56"/>
    </row>
    <row r="444" spans="2:56" s="3" customFormat="1">
      <c r="B444" s="19"/>
      <c r="C444" s="19"/>
      <c r="D444" s="117"/>
      <c r="E444" s="17"/>
      <c r="F444" s="43"/>
      <c r="H444" s="75"/>
      <c r="I444" s="19"/>
      <c r="J444" s="19"/>
      <c r="K444" s="55"/>
      <c r="L444" s="56"/>
      <c r="O444" s="56"/>
      <c r="P444" s="56"/>
      <c r="Q444" s="56"/>
      <c r="R444" s="56"/>
      <c r="S444" s="56"/>
      <c r="T444" s="56"/>
      <c r="U444" s="56"/>
      <c r="V444" s="56"/>
      <c r="W444" s="56"/>
      <c r="AC444" s="7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163"/>
      <c r="BD444" s="56"/>
    </row>
    <row r="445" spans="2:56" s="3" customFormat="1">
      <c r="B445" s="19"/>
      <c r="C445" s="19"/>
      <c r="D445" s="117"/>
      <c r="E445" s="17"/>
      <c r="F445" s="43"/>
      <c r="H445" s="75"/>
      <c r="I445" s="19"/>
      <c r="J445" s="19"/>
      <c r="K445" s="55"/>
      <c r="L445" s="56"/>
      <c r="O445" s="56"/>
      <c r="P445" s="56"/>
      <c r="Q445" s="56"/>
      <c r="R445" s="56"/>
      <c r="S445" s="56"/>
      <c r="T445" s="56"/>
      <c r="U445" s="56"/>
      <c r="V445" s="56"/>
      <c r="W445" s="56"/>
      <c r="AC445" s="7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163"/>
      <c r="BD445" s="56"/>
    </row>
    <row r="446" spans="2:56" s="3" customFormat="1">
      <c r="B446" s="19"/>
      <c r="C446" s="19"/>
      <c r="D446" s="117"/>
      <c r="E446" s="17"/>
      <c r="F446" s="43"/>
      <c r="H446" s="75"/>
      <c r="I446" s="19"/>
      <c r="J446" s="19"/>
      <c r="K446" s="55"/>
      <c r="L446" s="56"/>
      <c r="O446" s="56"/>
      <c r="P446" s="56"/>
      <c r="Q446" s="56"/>
      <c r="R446" s="56"/>
      <c r="S446" s="56"/>
      <c r="T446" s="56"/>
      <c r="U446" s="56"/>
      <c r="V446" s="56"/>
      <c r="W446" s="56"/>
      <c r="AC446" s="7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163"/>
      <c r="BD446" s="56"/>
    </row>
    <row r="447" spans="2:56" s="3" customFormat="1">
      <c r="B447" s="19"/>
      <c r="C447" s="19"/>
      <c r="D447" s="117"/>
      <c r="E447" s="17"/>
      <c r="F447" s="43"/>
      <c r="H447" s="75"/>
      <c r="I447" s="19"/>
      <c r="J447" s="19"/>
      <c r="K447" s="55"/>
      <c r="L447" s="56"/>
      <c r="O447" s="56"/>
      <c r="P447" s="56"/>
      <c r="Q447" s="56"/>
      <c r="R447" s="56"/>
      <c r="S447" s="56"/>
      <c r="T447" s="56"/>
      <c r="U447" s="56"/>
      <c r="V447" s="56"/>
      <c r="W447" s="56"/>
      <c r="AC447" s="7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163"/>
      <c r="BD447" s="56"/>
    </row>
    <row r="448" spans="2:56" s="3" customFormat="1">
      <c r="B448" s="19"/>
      <c r="C448" s="19"/>
      <c r="D448" s="117"/>
      <c r="E448" s="17"/>
      <c r="F448" s="43"/>
      <c r="H448" s="75"/>
      <c r="I448" s="19"/>
      <c r="J448" s="19"/>
      <c r="K448" s="55"/>
      <c r="L448" s="56"/>
      <c r="O448" s="56"/>
      <c r="P448" s="56"/>
      <c r="Q448" s="56"/>
      <c r="R448" s="56"/>
      <c r="S448" s="56"/>
      <c r="T448" s="56"/>
      <c r="U448" s="56"/>
      <c r="V448" s="56"/>
      <c r="W448" s="56"/>
      <c r="AC448" s="7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163"/>
      <c r="BD448" s="56"/>
    </row>
    <row r="449" spans="2:56" s="3" customFormat="1">
      <c r="B449" s="19"/>
      <c r="C449" s="19"/>
      <c r="D449" s="117"/>
      <c r="E449" s="17"/>
      <c r="F449" s="43"/>
      <c r="H449" s="75"/>
      <c r="I449" s="19"/>
      <c r="J449" s="19"/>
      <c r="K449" s="55"/>
      <c r="L449" s="56"/>
      <c r="O449" s="56"/>
      <c r="P449" s="56"/>
      <c r="Q449" s="56"/>
      <c r="R449" s="56"/>
      <c r="S449" s="56"/>
      <c r="T449" s="56"/>
      <c r="U449" s="56"/>
      <c r="V449" s="56"/>
      <c r="W449" s="56"/>
      <c r="AC449" s="7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163"/>
      <c r="BD449" s="56"/>
    </row>
    <row r="450" spans="2:56" s="3" customFormat="1">
      <c r="B450" s="19"/>
      <c r="C450" s="19"/>
      <c r="D450" s="117"/>
      <c r="E450" s="17"/>
      <c r="F450" s="43"/>
      <c r="H450" s="75"/>
      <c r="I450" s="19"/>
      <c r="J450" s="19"/>
      <c r="K450" s="55"/>
      <c r="L450" s="56"/>
      <c r="O450" s="56"/>
      <c r="P450" s="56"/>
      <c r="Q450" s="56"/>
      <c r="R450" s="56"/>
      <c r="S450" s="56"/>
      <c r="T450" s="56"/>
      <c r="U450" s="56"/>
      <c r="V450" s="56"/>
      <c r="W450" s="56"/>
      <c r="AC450" s="7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163"/>
      <c r="BD450" s="56"/>
    </row>
    <row r="451" spans="2:56" s="3" customFormat="1">
      <c r="B451" s="19"/>
      <c r="C451" s="19"/>
      <c r="D451" s="117"/>
      <c r="E451" s="17"/>
      <c r="F451" s="43"/>
      <c r="H451" s="75"/>
      <c r="I451" s="19"/>
      <c r="J451" s="19"/>
      <c r="K451" s="55"/>
      <c r="L451" s="56"/>
      <c r="O451" s="56"/>
      <c r="P451" s="56"/>
      <c r="Q451" s="56"/>
      <c r="R451" s="56"/>
      <c r="S451" s="56"/>
      <c r="T451" s="56"/>
      <c r="U451" s="56"/>
      <c r="V451" s="56"/>
      <c r="W451" s="56"/>
      <c r="AC451" s="7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163"/>
      <c r="BD451" s="56"/>
    </row>
    <row r="452" spans="2:56" s="3" customFormat="1">
      <c r="B452" s="19"/>
      <c r="C452" s="19"/>
      <c r="D452" s="117"/>
      <c r="E452" s="17"/>
      <c r="F452" s="43"/>
      <c r="H452" s="75"/>
      <c r="I452" s="19"/>
      <c r="J452" s="19"/>
      <c r="K452" s="55"/>
      <c r="L452" s="56"/>
      <c r="O452" s="56"/>
      <c r="P452" s="56"/>
      <c r="Q452" s="56"/>
      <c r="R452" s="56"/>
      <c r="S452" s="56"/>
      <c r="T452" s="56"/>
      <c r="U452" s="56"/>
      <c r="V452" s="56"/>
      <c r="W452" s="56"/>
      <c r="AC452" s="7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163"/>
      <c r="BD452" s="56"/>
    </row>
    <row r="453" spans="2:56" s="3" customFormat="1">
      <c r="B453" s="19"/>
      <c r="C453" s="19"/>
      <c r="D453" s="117"/>
      <c r="E453" s="17"/>
      <c r="F453" s="43"/>
      <c r="H453" s="75"/>
      <c r="I453" s="19"/>
      <c r="J453" s="19"/>
      <c r="K453" s="55"/>
      <c r="L453" s="56"/>
      <c r="O453" s="56"/>
      <c r="P453" s="56"/>
      <c r="Q453" s="56"/>
      <c r="R453" s="56"/>
      <c r="S453" s="56"/>
      <c r="T453" s="56"/>
      <c r="U453" s="56"/>
      <c r="V453" s="56"/>
      <c r="W453" s="56"/>
      <c r="AC453" s="7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163"/>
      <c r="BD453" s="56"/>
    </row>
    <row r="454" spans="2:56" s="3" customFormat="1">
      <c r="B454" s="19"/>
      <c r="C454" s="19"/>
      <c r="D454" s="117"/>
      <c r="E454" s="17"/>
      <c r="F454" s="43"/>
      <c r="H454" s="75"/>
      <c r="I454" s="19"/>
      <c r="J454" s="19"/>
      <c r="K454" s="55"/>
      <c r="L454" s="56"/>
      <c r="O454" s="56"/>
      <c r="P454" s="56"/>
      <c r="Q454" s="56"/>
      <c r="R454" s="56"/>
      <c r="S454" s="56"/>
      <c r="T454" s="56"/>
      <c r="U454" s="56"/>
      <c r="V454" s="56"/>
      <c r="W454" s="56"/>
      <c r="AC454" s="7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163"/>
      <c r="BD454" s="56"/>
    </row>
    <row r="455" spans="2:56" s="3" customFormat="1">
      <c r="B455" s="19"/>
      <c r="C455" s="19"/>
      <c r="D455" s="117"/>
      <c r="E455" s="17"/>
      <c r="F455" s="43"/>
      <c r="H455" s="75"/>
      <c r="I455" s="19"/>
      <c r="J455" s="19"/>
      <c r="K455" s="55"/>
      <c r="L455" s="56"/>
      <c r="O455" s="56"/>
      <c r="P455" s="56"/>
      <c r="Q455" s="56"/>
      <c r="R455" s="56"/>
      <c r="S455" s="56"/>
      <c r="T455" s="56"/>
      <c r="U455" s="56"/>
      <c r="V455" s="56"/>
      <c r="W455" s="56"/>
      <c r="AC455" s="7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163"/>
      <c r="BD455" s="56"/>
    </row>
    <row r="456" spans="2:56" s="3" customFormat="1">
      <c r="B456" s="19"/>
      <c r="C456" s="19"/>
      <c r="D456" s="117"/>
      <c r="E456" s="17"/>
      <c r="F456" s="43"/>
      <c r="H456" s="75"/>
      <c r="I456" s="19"/>
      <c r="J456" s="19"/>
      <c r="K456" s="55"/>
      <c r="L456" s="56"/>
      <c r="O456" s="56"/>
      <c r="P456" s="56"/>
      <c r="Q456" s="56"/>
      <c r="R456" s="56"/>
      <c r="S456" s="56"/>
      <c r="T456" s="56"/>
      <c r="U456" s="56"/>
      <c r="V456" s="56"/>
      <c r="W456" s="56"/>
      <c r="AC456" s="7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163"/>
      <c r="BD456" s="56"/>
    </row>
    <row r="457" spans="2:56" s="3" customFormat="1">
      <c r="B457" s="19"/>
      <c r="C457" s="19"/>
      <c r="D457" s="117"/>
      <c r="E457" s="17"/>
      <c r="F457" s="43"/>
      <c r="H457" s="75"/>
      <c r="I457" s="19"/>
      <c r="J457" s="19"/>
      <c r="K457" s="55"/>
      <c r="L457" s="56"/>
      <c r="O457" s="56"/>
      <c r="P457" s="56"/>
      <c r="Q457" s="56"/>
      <c r="R457" s="56"/>
      <c r="S457" s="56"/>
      <c r="T457" s="56"/>
      <c r="U457" s="56"/>
      <c r="V457" s="56"/>
      <c r="W457" s="56"/>
      <c r="AC457" s="7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163"/>
      <c r="BD457" s="56"/>
    </row>
    <row r="458" spans="2:56" s="3" customFormat="1">
      <c r="B458" s="19"/>
      <c r="C458" s="19"/>
      <c r="D458" s="117"/>
      <c r="E458" s="17"/>
      <c r="F458" s="43"/>
      <c r="H458" s="75"/>
      <c r="I458" s="19"/>
      <c r="J458" s="19"/>
      <c r="K458" s="55"/>
      <c r="L458" s="56"/>
      <c r="O458" s="56"/>
      <c r="P458" s="56"/>
      <c r="Q458" s="56"/>
      <c r="R458" s="56"/>
      <c r="S458" s="56"/>
      <c r="T458" s="56"/>
      <c r="U458" s="56"/>
      <c r="V458" s="56"/>
      <c r="W458" s="56"/>
      <c r="AC458" s="7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163"/>
      <c r="BD458" s="56"/>
    </row>
    <row r="459" spans="2:56" s="3" customFormat="1">
      <c r="B459" s="19"/>
      <c r="C459" s="19"/>
      <c r="D459" s="117"/>
      <c r="E459" s="17"/>
      <c r="F459" s="43"/>
      <c r="H459" s="75"/>
      <c r="I459" s="19"/>
      <c r="J459" s="19"/>
      <c r="K459" s="55"/>
      <c r="L459" s="56"/>
      <c r="O459" s="56"/>
      <c r="P459" s="56"/>
      <c r="Q459" s="56"/>
      <c r="R459" s="56"/>
      <c r="S459" s="56"/>
      <c r="T459" s="56"/>
      <c r="U459" s="56"/>
      <c r="V459" s="56"/>
      <c r="W459" s="56"/>
      <c r="AC459" s="7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163"/>
      <c r="BD459" s="56"/>
    </row>
    <row r="460" spans="2:56" s="3" customFormat="1">
      <c r="B460" s="19"/>
      <c r="C460" s="19"/>
      <c r="D460" s="117"/>
      <c r="E460" s="17"/>
      <c r="F460" s="43"/>
      <c r="H460" s="75"/>
      <c r="I460" s="19"/>
      <c r="J460" s="19"/>
      <c r="K460" s="55"/>
      <c r="L460" s="56"/>
      <c r="O460" s="56"/>
      <c r="P460" s="56"/>
      <c r="Q460" s="56"/>
      <c r="R460" s="56"/>
      <c r="S460" s="56"/>
      <c r="T460" s="56"/>
      <c r="U460" s="56"/>
      <c r="V460" s="56"/>
      <c r="W460" s="56"/>
      <c r="AC460" s="7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163"/>
      <c r="BD460" s="56"/>
    </row>
    <row r="461" spans="2:56" s="3" customFormat="1">
      <c r="B461" s="19"/>
      <c r="C461" s="19"/>
      <c r="D461" s="117"/>
      <c r="E461" s="17"/>
      <c r="F461" s="43"/>
      <c r="H461" s="75"/>
      <c r="I461" s="19"/>
      <c r="J461" s="19"/>
      <c r="K461" s="55"/>
      <c r="L461" s="56"/>
      <c r="O461" s="56"/>
      <c r="P461" s="56"/>
      <c r="Q461" s="56"/>
      <c r="R461" s="56"/>
      <c r="S461" s="56"/>
      <c r="T461" s="56"/>
      <c r="U461" s="56"/>
      <c r="V461" s="56"/>
      <c r="W461" s="56"/>
      <c r="AC461" s="7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163"/>
      <c r="BD461" s="56"/>
    </row>
    <row r="462" spans="2:56" s="3" customFormat="1">
      <c r="B462" s="19"/>
      <c r="C462" s="19"/>
      <c r="D462" s="117"/>
      <c r="E462" s="17"/>
      <c r="F462" s="43"/>
      <c r="H462" s="75"/>
      <c r="I462" s="19"/>
      <c r="J462" s="19"/>
      <c r="K462" s="55"/>
      <c r="L462" s="56"/>
      <c r="O462" s="56"/>
      <c r="P462" s="56"/>
      <c r="Q462" s="56"/>
      <c r="R462" s="56"/>
      <c r="S462" s="56"/>
      <c r="T462" s="56"/>
      <c r="U462" s="56"/>
      <c r="V462" s="56"/>
      <c r="W462" s="56"/>
      <c r="AC462" s="7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163"/>
      <c r="BD462" s="56"/>
    </row>
    <row r="463" spans="2:56" s="3" customFormat="1">
      <c r="B463" s="19"/>
      <c r="C463" s="19"/>
      <c r="D463" s="117"/>
      <c r="E463" s="17"/>
      <c r="F463" s="43"/>
      <c r="H463" s="75"/>
      <c r="I463" s="19"/>
      <c r="J463" s="19"/>
      <c r="K463" s="55"/>
      <c r="L463" s="56"/>
      <c r="O463" s="56"/>
      <c r="P463" s="56"/>
      <c r="Q463" s="56"/>
      <c r="R463" s="56"/>
      <c r="S463" s="56"/>
      <c r="T463" s="56"/>
      <c r="U463" s="56"/>
      <c r="V463" s="56"/>
      <c r="W463" s="56"/>
      <c r="AC463" s="7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163"/>
      <c r="BD463" s="56"/>
    </row>
    <row r="464" spans="2:56" s="3" customFormat="1">
      <c r="B464" s="19"/>
      <c r="C464" s="19"/>
      <c r="D464" s="117"/>
      <c r="E464" s="17"/>
      <c r="F464" s="43"/>
      <c r="H464" s="75"/>
      <c r="I464" s="19"/>
      <c r="J464" s="19"/>
      <c r="K464" s="55"/>
      <c r="L464" s="56"/>
      <c r="O464" s="56"/>
      <c r="P464" s="56"/>
      <c r="Q464" s="56"/>
      <c r="R464" s="56"/>
      <c r="S464" s="56"/>
      <c r="T464" s="56"/>
      <c r="U464" s="56"/>
      <c r="V464" s="56"/>
      <c r="W464" s="56"/>
      <c r="AC464" s="7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163"/>
      <c r="BD464" s="56"/>
    </row>
    <row r="465" spans="2:56" s="3" customFormat="1">
      <c r="B465" s="19"/>
      <c r="C465" s="19"/>
      <c r="D465" s="117"/>
      <c r="E465" s="17"/>
      <c r="F465" s="43"/>
      <c r="H465" s="75"/>
      <c r="I465" s="19"/>
      <c r="J465" s="19"/>
      <c r="K465" s="55"/>
      <c r="L465" s="56"/>
      <c r="O465" s="56"/>
      <c r="P465" s="56"/>
      <c r="Q465" s="56"/>
      <c r="R465" s="56"/>
      <c r="S465" s="56"/>
      <c r="T465" s="56"/>
      <c r="U465" s="56"/>
      <c r="V465" s="56"/>
      <c r="W465" s="56"/>
      <c r="AC465" s="7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163"/>
      <c r="BD465" s="56"/>
    </row>
    <row r="466" spans="2:56" s="3" customFormat="1">
      <c r="B466" s="19"/>
      <c r="C466" s="19"/>
      <c r="D466" s="117"/>
      <c r="E466" s="17"/>
      <c r="F466" s="43"/>
      <c r="H466" s="75"/>
      <c r="I466" s="19"/>
      <c r="J466" s="19"/>
      <c r="K466" s="55"/>
      <c r="L466" s="56"/>
      <c r="O466" s="56"/>
      <c r="P466" s="56"/>
      <c r="Q466" s="56"/>
      <c r="R466" s="56"/>
      <c r="S466" s="56"/>
      <c r="T466" s="56"/>
      <c r="U466" s="56"/>
      <c r="V466" s="56"/>
      <c r="W466" s="56"/>
      <c r="AC466" s="7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163"/>
      <c r="BD466" s="56"/>
    </row>
    <row r="467" spans="2:56" s="3" customFormat="1">
      <c r="B467" s="19"/>
      <c r="C467" s="19"/>
      <c r="D467" s="117"/>
      <c r="E467" s="17"/>
      <c r="F467" s="43"/>
      <c r="H467" s="75"/>
      <c r="I467" s="19"/>
      <c r="J467" s="19"/>
      <c r="K467" s="55"/>
      <c r="L467" s="56"/>
      <c r="O467" s="56"/>
      <c r="P467" s="56"/>
      <c r="Q467" s="56"/>
      <c r="R467" s="56"/>
      <c r="S467" s="56"/>
      <c r="T467" s="56"/>
      <c r="U467" s="56"/>
      <c r="V467" s="56"/>
      <c r="W467" s="56"/>
      <c r="AC467" s="7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163"/>
      <c r="BD467" s="56"/>
    </row>
    <row r="468" spans="2:56" s="3" customFormat="1">
      <c r="B468" s="19"/>
      <c r="C468" s="19"/>
      <c r="D468" s="117"/>
      <c r="E468" s="17"/>
      <c r="F468" s="43"/>
      <c r="H468" s="75"/>
      <c r="I468" s="19"/>
      <c r="J468" s="19"/>
      <c r="K468" s="55"/>
      <c r="L468" s="56"/>
      <c r="O468" s="56"/>
      <c r="P468" s="56"/>
      <c r="Q468" s="56"/>
      <c r="R468" s="56"/>
      <c r="S468" s="56"/>
      <c r="T468" s="56"/>
      <c r="U468" s="56"/>
      <c r="V468" s="56"/>
      <c r="W468" s="56"/>
      <c r="AC468" s="7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163"/>
      <c r="BD468" s="56"/>
    </row>
    <row r="469" spans="2:56" s="3" customFormat="1">
      <c r="B469" s="19"/>
      <c r="C469" s="19"/>
      <c r="D469" s="117"/>
      <c r="E469" s="17"/>
      <c r="F469" s="43"/>
      <c r="H469" s="75"/>
      <c r="I469" s="19"/>
      <c r="J469" s="19"/>
      <c r="K469" s="55"/>
      <c r="L469" s="56"/>
      <c r="O469" s="56"/>
      <c r="P469" s="56"/>
      <c r="Q469" s="56"/>
      <c r="R469" s="56"/>
      <c r="S469" s="56"/>
      <c r="T469" s="56"/>
      <c r="U469" s="56"/>
      <c r="V469" s="56"/>
      <c r="W469" s="56"/>
      <c r="AC469" s="7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163"/>
      <c r="BD469" s="56"/>
    </row>
    <row r="470" spans="2:56" s="3" customFormat="1">
      <c r="B470" s="19"/>
      <c r="C470" s="19"/>
      <c r="D470" s="117"/>
      <c r="E470" s="17"/>
      <c r="F470" s="43"/>
      <c r="H470" s="75"/>
      <c r="I470" s="19"/>
      <c r="J470" s="19"/>
      <c r="K470" s="55"/>
      <c r="L470" s="56"/>
      <c r="O470" s="56"/>
      <c r="P470" s="56"/>
      <c r="Q470" s="56"/>
      <c r="R470" s="56"/>
      <c r="S470" s="56"/>
      <c r="T470" s="56"/>
      <c r="U470" s="56"/>
      <c r="V470" s="56"/>
      <c r="W470" s="56"/>
      <c r="AC470" s="7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163"/>
      <c r="BD470" s="56"/>
    </row>
    <row r="471" spans="2:56" s="3" customFormat="1">
      <c r="B471" s="19"/>
      <c r="C471" s="19"/>
      <c r="D471" s="117"/>
      <c r="E471" s="17"/>
      <c r="F471" s="43"/>
      <c r="H471" s="75"/>
      <c r="I471" s="19"/>
      <c r="J471" s="19"/>
      <c r="K471" s="55"/>
      <c r="L471" s="56"/>
      <c r="O471" s="56"/>
      <c r="P471" s="56"/>
      <c r="Q471" s="56"/>
      <c r="R471" s="56"/>
      <c r="S471" s="56"/>
      <c r="T471" s="56"/>
      <c r="U471" s="56"/>
      <c r="V471" s="56"/>
      <c r="W471" s="56"/>
      <c r="AC471" s="7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163"/>
      <c r="BD471" s="56"/>
    </row>
    <row r="472" spans="2:56" s="3" customFormat="1">
      <c r="B472" s="19"/>
      <c r="C472" s="19"/>
      <c r="D472" s="117"/>
      <c r="E472" s="17"/>
      <c r="F472" s="43"/>
      <c r="H472" s="75"/>
      <c r="I472" s="19"/>
      <c r="J472" s="19"/>
      <c r="K472" s="55"/>
      <c r="L472" s="56"/>
      <c r="O472" s="56"/>
      <c r="P472" s="56"/>
      <c r="Q472" s="56"/>
      <c r="R472" s="56"/>
      <c r="S472" s="56"/>
      <c r="T472" s="56"/>
      <c r="U472" s="56"/>
      <c r="V472" s="56"/>
      <c r="W472" s="56"/>
      <c r="AC472" s="7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163"/>
      <c r="BD472" s="56"/>
    </row>
    <row r="473" spans="2:56" s="3" customFormat="1">
      <c r="B473" s="19"/>
      <c r="C473" s="19"/>
      <c r="D473" s="117"/>
      <c r="E473" s="17"/>
      <c r="F473" s="43"/>
      <c r="H473" s="75"/>
      <c r="I473" s="19"/>
      <c r="J473" s="19"/>
      <c r="K473" s="55"/>
      <c r="L473" s="56"/>
      <c r="O473" s="56"/>
      <c r="P473" s="56"/>
      <c r="Q473" s="56"/>
      <c r="R473" s="56"/>
      <c r="S473" s="56"/>
      <c r="T473" s="56"/>
      <c r="U473" s="56"/>
      <c r="V473" s="56"/>
      <c r="W473" s="56"/>
      <c r="AC473" s="7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163"/>
      <c r="BD473" s="56"/>
    </row>
    <row r="474" spans="2:56" s="3" customFormat="1">
      <c r="B474" s="19"/>
      <c r="C474" s="19"/>
      <c r="D474" s="117"/>
      <c r="E474" s="17"/>
      <c r="F474" s="43"/>
      <c r="H474" s="75"/>
      <c r="I474" s="19"/>
      <c r="J474" s="19"/>
      <c r="K474" s="55"/>
      <c r="L474" s="56"/>
      <c r="O474" s="56"/>
      <c r="P474" s="56"/>
      <c r="Q474" s="56"/>
      <c r="R474" s="56"/>
      <c r="S474" s="56"/>
      <c r="T474" s="56"/>
      <c r="U474" s="56"/>
      <c r="V474" s="56"/>
      <c r="W474" s="56"/>
      <c r="AC474" s="7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163"/>
      <c r="BD474" s="56"/>
    </row>
    <row r="475" spans="2:56" s="3" customFormat="1">
      <c r="B475" s="19"/>
      <c r="C475" s="19"/>
      <c r="D475" s="117"/>
      <c r="E475" s="17"/>
      <c r="F475" s="43"/>
      <c r="H475" s="75"/>
      <c r="I475" s="19"/>
      <c r="J475" s="19"/>
      <c r="K475" s="55"/>
      <c r="L475" s="56"/>
      <c r="O475" s="56"/>
      <c r="P475" s="56"/>
      <c r="Q475" s="56"/>
      <c r="R475" s="56"/>
      <c r="S475" s="56"/>
      <c r="T475" s="56"/>
      <c r="U475" s="56"/>
      <c r="V475" s="56"/>
      <c r="W475" s="56"/>
      <c r="AC475" s="7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163"/>
      <c r="BD475" s="56"/>
    </row>
    <row r="476" spans="2:56" s="3" customFormat="1">
      <c r="B476" s="19"/>
      <c r="C476" s="19"/>
      <c r="D476" s="117"/>
      <c r="E476" s="17"/>
      <c r="F476" s="43"/>
      <c r="H476" s="75"/>
      <c r="I476" s="19"/>
      <c r="J476" s="19"/>
      <c r="K476" s="55"/>
      <c r="L476" s="56"/>
      <c r="O476" s="56"/>
      <c r="P476" s="56"/>
      <c r="Q476" s="56"/>
      <c r="R476" s="56"/>
      <c r="S476" s="56"/>
      <c r="T476" s="56"/>
      <c r="U476" s="56"/>
      <c r="V476" s="56"/>
      <c r="W476" s="56"/>
      <c r="AC476" s="7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163"/>
      <c r="BD476" s="56"/>
    </row>
    <row r="477" spans="2:56" s="3" customFormat="1">
      <c r="B477" s="19"/>
      <c r="C477" s="19"/>
      <c r="D477" s="117"/>
      <c r="E477" s="17"/>
      <c r="F477" s="43"/>
      <c r="H477" s="75"/>
      <c r="I477" s="19"/>
      <c r="J477" s="19"/>
      <c r="K477" s="55"/>
      <c r="L477" s="56"/>
      <c r="O477" s="56"/>
      <c r="P477" s="56"/>
      <c r="Q477" s="56"/>
      <c r="R477" s="56"/>
      <c r="S477" s="56"/>
      <c r="T477" s="56"/>
      <c r="U477" s="56"/>
      <c r="V477" s="56"/>
      <c r="W477" s="56"/>
      <c r="AC477" s="7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163"/>
      <c r="BD477" s="56"/>
    </row>
    <row r="478" spans="2:56" s="3" customFormat="1">
      <c r="B478" s="19"/>
      <c r="C478" s="19"/>
      <c r="D478" s="117"/>
      <c r="E478" s="17"/>
      <c r="F478" s="43"/>
      <c r="H478" s="75"/>
      <c r="I478" s="19"/>
      <c r="J478" s="19"/>
      <c r="K478" s="55"/>
      <c r="L478" s="56"/>
      <c r="O478" s="56"/>
      <c r="P478" s="56"/>
      <c r="Q478" s="56"/>
      <c r="R478" s="56"/>
      <c r="S478" s="56"/>
      <c r="T478" s="56"/>
      <c r="U478" s="56"/>
      <c r="V478" s="56"/>
      <c r="W478" s="56"/>
      <c r="AC478" s="7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163"/>
      <c r="BD478" s="56"/>
    </row>
    <row r="479" spans="2:56" s="3" customFormat="1">
      <c r="B479" s="19"/>
      <c r="C479" s="19"/>
      <c r="D479" s="117"/>
      <c r="E479" s="17"/>
      <c r="F479" s="43"/>
      <c r="H479" s="75"/>
      <c r="I479" s="19"/>
      <c r="J479" s="19"/>
      <c r="K479" s="55"/>
      <c r="L479" s="56"/>
      <c r="O479" s="56"/>
      <c r="P479" s="56"/>
      <c r="Q479" s="56"/>
      <c r="R479" s="56"/>
      <c r="S479" s="56"/>
      <c r="T479" s="56"/>
      <c r="U479" s="56"/>
      <c r="V479" s="56"/>
      <c r="W479" s="56"/>
      <c r="AC479" s="7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163"/>
      <c r="BD479" s="56"/>
    </row>
    <row r="480" spans="2:56" s="3" customFormat="1">
      <c r="B480" s="19"/>
      <c r="C480" s="19"/>
      <c r="D480" s="117"/>
      <c r="E480" s="17"/>
      <c r="F480" s="43"/>
      <c r="H480" s="75"/>
      <c r="I480" s="19"/>
      <c r="J480" s="19"/>
      <c r="K480" s="55"/>
      <c r="L480" s="56"/>
      <c r="O480" s="56"/>
      <c r="P480" s="56"/>
      <c r="Q480" s="56"/>
      <c r="R480" s="56"/>
      <c r="S480" s="56"/>
      <c r="T480" s="56"/>
      <c r="U480" s="56"/>
      <c r="V480" s="56"/>
      <c r="W480" s="56"/>
      <c r="AC480" s="7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163"/>
      <c r="BD480" s="56"/>
    </row>
    <row r="481" spans="2:56" s="3" customFormat="1">
      <c r="B481" s="19"/>
      <c r="C481" s="19"/>
      <c r="D481" s="117"/>
      <c r="E481" s="17"/>
      <c r="F481" s="43"/>
      <c r="H481" s="75"/>
      <c r="I481" s="19"/>
      <c r="J481" s="19"/>
      <c r="K481" s="55"/>
      <c r="L481" s="56"/>
      <c r="O481" s="56"/>
      <c r="P481" s="56"/>
      <c r="Q481" s="56"/>
      <c r="R481" s="56"/>
      <c r="S481" s="56"/>
      <c r="T481" s="56"/>
      <c r="U481" s="56"/>
      <c r="V481" s="56"/>
      <c r="W481" s="56"/>
      <c r="AC481" s="7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163"/>
      <c r="BD481" s="56"/>
    </row>
    <row r="482" spans="2:56" s="3" customFormat="1">
      <c r="B482" s="19"/>
      <c r="C482" s="19"/>
      <c r="D482" s="117"/>
      <c r="E482" s="17"/>
      <c r="F482" s="43"/>
      <c r="H482" s="75"/>
      <c r="I482" s="19"/>
      <c r="J482" s="19"/>
      <c r="K482" s="55"/>
      <c r="L482" s="56"/>
      <c r="O482" s="56"/>
      <c r="P482" s="56"/>
      <c r="Q482" s="56"/>
      <c r="R482" s="56"/>
      <c r="S482" s="56"/>
      <c r="T482" s="56"/>
      <c r="U482" s="56"/>
      <c r="V482" s="56"/>
      <c r="W482" s="56"/>
      <c r="AC482" s="7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163"/>
      <c r="BD482" s="56"/>
    </row>
    <row r="483" spans="2:56" s="3" customFormat="1">
      <c r="B483" s="19"/>
      <c r="C483" s="19"/>
      <c r="D483" s="117"/>
      <c r="E483" s="17"/>
      <c r="F483" s="43"/>
      <c r="H483" s="75"/>
      <c r="I483" s="19"/>
      <c r="J483" s="19"/>
      <c r="K483" s="55"/>
      <c r="L483" s="56"/>
      <c r="O483" s="56"/>
      <c r="P483" s="56"/>
      <c r="Q483" s="56"/>
      <c r="R483" s="56"/>
      <c r="S483" s="56"/>
      <c r="T483" s="56"/>
      <c r="U483" s="56"/>
      <c r="V483" s="56"/>
      <c r="W483" s="56"/>
      <c r="AC483" s="7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163"/>
      <c r="BD483" s="56"/>
    </row>
    <row r="484" spans="2:56" s="3" customFormat="1">
      <c r="B484" s="19"/>
      <c r="C484" s="19"/>
      <c r="D484" s="117"/>
      <c r="E484" s="17"/>
      <c r="F484" s="43"/>
      <c r="H484" s="75"/>
      <c r="I484" s="19"/>
      <c r="J484" s="19"/>
      <c r="K484" s="55"/>
      <c r="L484" s="56"/>
      <c r="O484" s="56"/>
      <c r="P484" s="56"/>
      <c r="Q484" s="56"/>
      <c r="R484" s="56"/>
      <c r="S484" s="56"/>
      <c r="T484" s="56"/>
      <c r="U484" s="56"/>
      <c r="V484" s="56"/>
      <c r="W484" s="56"/>
      <c r="AC484" s="7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163"/>
      <c r="BD484" s="56"/>
    </row>
    <row r="485" spans="2:56" s="3" customFormat="1">
      <c r="B485" s="19"/>
      <c r="C485" s="19"/>
      <c r="D485" s="117"/>
      <c r="E485" s="17"/>
      <c r="F485" s="43"/>
      <c r="H485" s="75"/>
      <c r="I485" s="19"/>
      <c r="J485" s="19"/>
      <c r="K485" s="55"/>
      <c r="L485" s="56"/>
      <c r="O485" s="56"/>
      <c r="P485" s="56"/>
      <c r="Q485" s="56"/>
      <c r="R485" s="56"/>
      <c r="S485" s="56"/>
      <c r="T485" s="56"/>
      <c r="U485" s="56"/>
      <c r="V485" s="56"/>
      <c r="W485" s="56"/>
      <c r="AC485" s="7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163"/>
      <c r="BD485" s="56"/>
    </row>
    <row r="486" spans="2:56" s="3" customFormat="1">
      <c r="B486" s="19"/>
      <c r="C486" s="19"/>
      <c r="D486" s="117"/>
      <c r="E486" s="17"/>
      <c r="F486" s="43"/>
      <c r="H486" s="75"/>
      <c r="I486" s="19"/>
      <c r="J486" s="19"/>
      <c r="K486" s="55"/>
      <c r="L486" s="56"/>
      <c r="O486" s="56"/>
      <c r="P486" s="56"/>
      <c r="Q486" s="56"/>
      <c r="R486" s="56"/>
      <c r="S486" s="56"/>
      <c r="T486" s="56"/>
      <c r="U486" s="56"/>
      <c r="V486" s="56"/>
      <c r="W486" s="56"/>
      <c r="AC486" s="7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163"/>
      <c r="BD486" s="56"/>
    </row>
    <row r="487" spans="2:56" s="3" customFormat="1">
      <c r="B487" s="19"/>
      <c r="C487" s="19"/>
      <c r="D487" s="117"/>
      <c r="E487" s="17"/>
      <c r="F487" s="43"/>
      <c r="H487" s="75"/>
      <c r="I487" s="19"/>
      <c r="J487" s="19"/>
      <c r="K487" s="55"/>
      <c r="L487" s="56"/>
      <c r="O487" s="56"/>
      <c r="P487" s="56"/>
      <c r="Q487" s="56"/>
      <c r="R487" s="56"/>
      <c r="S487" s="56"/>
      <c r="T487" s="56"/>
      <c r="U487" s="56"/>
      <c r="V487" s="56"/>
      <c r="W487" s="56"/>
      <c r="AC487" s="7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163"/>
      <c r="BD487" s="56"/>
    </row>
    <row r="488" spans="2:56" s="3" customFormat="1">
      <c r="B488" s="19"/>
      <c r="C488" s="19"/>
      <c r="D488" s="117"/>
      <c r="E488" s="17"/>
      <c r="F488" s="43"/>
      <c r="H488" s="75"/>
      <c r="I488" s="19"/>
      <c r="J488" s="19"/>
      <c r="K488" s="55"/>
      <c r="L488" s="56"/>
      <c r="O488" s="56"/>
      <c r="P488" s="56"/>
      <c r="Q488" s="56"/>
      <c r="R488" s="56"/>
      <c r="S488" s="56"/>
      <c r="T488" s="56"/>
      <c r="U488" s="56"/>
      <c r="V488" s="56"/>
      <c r="W488" s="56"/>
      <c r="AC488" s="7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163"/>
      <c r="BD488" s="56"/>
    </row>
    <row r="489" spans="2:56" s="3" customFormat="1">
      <c r="B489" s="19"/>
      <c r="C489" s="19"/>
      <c r="D489" s="117"/>
      <c r="E489" s="17"/>
      <c r="F489" s="43"/>
      <c r="H489" s="75"/>
      <c r="I489" s="19"/>
      <c r="J489" s="19"/>
      <c r="K489" s="55"/>
      <c r="L489" s="56"/>
      <c r="O489" s="56"/>
      <c r="P489" s="56"/>
      <c r="Q489" s="56"/>
      <c r="R489" s="56"/>
      <c r="S489" s="56"/>
      <c r="T489" s="56"/>
      <c r="U489" s="56"/>
      <c r="V489" s="56"/>
      <c r="W489" s="56"/>
      <c r="AC489" s="7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163"/>
      <c r="BD489" s="56"/>
    </row>
    <row r="490" spans="2:56" s="3" customFormat="1">
      <c r="B490" s="19"/>
      <c r="C490" s="19"/>
      <c r="D490" s="117"/>
      <c r="E490" s="17"/>
      <c r="F490" s="43"/>
      <c r="H490" s="75"/>
      <c r="I490" s="19"/>
      <c r="J490" s="19"/>
      <c r="K490" s="55"/>
      <c r="L490" s="56"/>
      <c r="O490" s="56"/>
      <c r="P490" s="56"/>
      <c r="Q490" s="56"/>
      <c r="R490" s="56"/>
      <c r="S490" s="56"/>
      <c r="T490" s="56"/>
      <c r="U490" s="56"/>
      <c r="V490" s="56"/>
      <c r="W490" s="56"/>
      <c r="AC490" s="7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163"/>
      <c r="BD490" s="56"/>
    </row>
    <row r="491" spans="2:56" s="3" customFormat="1">
      <c r="B491" s="19"/>
      <c r="C491" s="19"/>
      <c r="D491" s="117"/>
      <c r="E491" s="17"/>
      <c r="F491" s="43"/>
      <c r="H491" s="75"/>
      <c r="I491" s="19"/>
      <c r="J491" s="19"/>
      <c r="K491" s="55"/>
      <c r="L491" s="56"/>
      <c r="O491" s="56"/>
      <c r="P491" s="56"/>
      <c r="Q491" s="56"/>
      <c r="R491" s="56"/>
      <c r="S491" s="56"/>
      <c r="T491" s="56"/>
      <c r="U491" s="56"/>
      <c r="V491" s="56"/>
      <c r="W491" s="56"/>
      <c r="AC491" s="7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163"/>
      <c r="BD491" s="56"/>
    </row>
    <row r="492" spans="2:56" s="3" customFormat="1">
      <c r="B492" s="19"/>
      <c r="C492" s="19"/>
      <c r="D492" s="117"/>
      <c r="E492" s="17"/>
      <c r="F492" s="43"/>
      <c r="H492" s="75"/>
      <c r="I492" s="19"/>
      <c r="J492" s="19"/>
      <c r="K492" s="55"/>
      <c r="L492" s="56"/>
      <c r="O492" s="56"/>
      <c r="P492" s="56"/>
      <c r="Q492" s="56"/>
      <c r="R492" s="56"/>
      <c r="S492" s="56"/>
      <c r="T492" s="56"/>
      <c r="U492" s="56"/>
      <c r="V492" s="56"/>
      <c r="W492" s="56"/>
      <c r="AC492" s="7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163"/>
      <c r="BD492" s="56"/>
    </row>
    <row r="493" spans="2:56" s="3" customFormat="1">
      <c r="B493" s="19"/>
      <c r="C493" s="19"/>
      <c r="D493" s="117"/>
      <c r="E493" s="17"/>
      <c r="F493" s="43"/>
      <c r="H493" s="75"/>
      <c r="I493" s="19"/>
      <c r="J493" s="19"/>
      <c r="K493" s="55"/>
      <c r="L493" s="56"/>
      <c r="O493" s="56"/>
      <c r="P493" s="56"/>
      <c r="Q493" s="56"/>
      <c r="R493" s="56"/>
      <c r="S493" s="56"/>
      <c r="T493" s="56"/>
      <c r="U493" s="56"/>
      <c r="V493" s="56"/>
      <c r="W493" s="56"/>
      <c r="AC493" s="7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163"/>
      <c r="BD493" s="56"/>
    </row>
    <row r="494" spans="2:56" s="3" customFormat="1">
      <c r="B494" s="19"/>
      <c r="C494" s="19"/>
      <c r="D494" s="117"/>
      <c r="E494" s="17"/>
      <c r="F494" s="43"/>
      <c r="H494" s="75"/>
      <c r="I494" s="19"/>
      <c r="J494" s="19"/>
      <c r="K494" s="55"/>
      <c r="L494" s="56"/>
      <c r="O494" s="56"/>
      <c r="P494" s="56"/>
      <c r="Q494" s="56"/>
      <c r="R494" s="56"/>
      <c r="S494" s="56"/>
      <c r="T494" s="56"/>
      <c r="U494" s="56"/>
      <c r="V494" s="56"/>
      <c r="W494" s="56"/>
      <c r="AC494" s="7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163"/>
      <c r="BD494" s="56"/>
    </row>
    <row r="495" spans="2:56" s="3" customFormat="1">
      <c r="B495" s="19"/>
      <c r="C495" s="19"/>
      <c r="D495" s="117"/>
      <c r="E495" s="17"/>
      <c r="F495" s="43"/>
      <c r="H495" s="75"/>
      <c r="I495" s="19"/>
      <c r="J495" s="19"/>
      <c r="K495" s="55"/>
      <c r="L495" s="56"/>
      <c r="O495" s="56"/>
      <c r="P495" s="56"/>
      <c r="Q495" s="56"/>
      <c r="R495" s="56"/>
      <c r="S495" s="56"/>
      <c r="T495" s="56"/>
      <c r="U495" s="56"/>
      <c r="V495" s="56"/>
      <c r="W495" s="56"/>
      <c r="AC495" s="7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163"/>
      <c r="BD495" s="56"/>
    </row>
    <row r="496" spans="2:56" s="3" customFormat="1">
      <c r="B496" s="19"/>
      <c r="C496" s="19"/>
      <c r="D496" s="117"/>
      <c r="E496" s="17"/>
      <c r="F496" s="43"/>
      <c r="H496" s="75"/>
      <c r="I496" s="19"/>
      <c r="J496" s="19"/>
      <c r="K496" s="55"/>
      <c r="L496" s="56"/>
      <c r="O496" s="56"/>
      <c r="P496" s="56"/>
      <c r="Q496" s="56"/>
      <c r="R496" s="56"/>
      <c r="S496" s="56"/>
      <c r="T496" s="56"/>
      <c r="U496" s="56"/>
      <c r="V496" s="56"/>
      <c r="W496" s="56"/>
      <c r="AC496" s="7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163"/>
      <c r="BD496" s="56"/>
    </row>
    <row r="497" spans="2:56" s="3" customFormat="1">
      <c r="B497" s="19"/>
      <c r="C497" s="19"/>
      <c r="D497" s="117"/>
      <c r="E497" s="17"/>
      <c r="F497" s="43"/>
      <c r="H497" s="75"/>
      <c r="I497" s="19"/>
      <c r="J497" s="19"/>
      <c r="K497" s="55"/>
      <c r="L497" s="56"/>
      <c r="O497" s="56"/>
      <c r="P497" s="56"/>
      <c r="Q497" s="56"/>
      <c r="R497" s="56"/>
      <c r="S497" s="56"/>
      <c r="T497" s="56"/>
      <c r="U497" s="56"/>
      <c r="V497" s="56"/>
      <c r="W497" s="56"/>
      <c r="AC497" s="7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163"/>
      <c r="BD497" s="56"/>
    </row>
    <row r="498" spans="2:56" s="3" customFormat="1">
      <c r="B498" s="19"/>
      <c r="C498" s="19"/>
      <c r="D498" s="117"/>
      <c r="E498" s="17"/>
      <c r="F498" s="43"/>
      <c r="H498" s="75"/>
      <c r="I498" s="19"/>
      <c r="J498" s="19"/>
      <c r="K498" s="55"/>
      <c r="L498" s="56"/>
      <c r="O498" s="56"/>
      <c r="P498" s="56"/>
      <c r="Q498" s="56"/>
      <c r="R498" s="56"/>
      <c r="S498" s="56"/>
      <c r="T498" s="56"/>
      <c r="U498" s="56"/>
      <c r="V498" s="56"/>
      <c r="W498" s="56"/>
      <c r="AC498" s="7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163"/>
      <c r="BD498" s="56"/>
    </row>
    <row r="499" spans="2:56" s="3" customFormat="1">
      <c r="B499" s="19"/>
      <c r="C499" s="19"/>
      <c r="D499" s="117"/>
      <c r="E499" s="17"/>
      <c r="F499" s="43"/>
      <c r="H499" s="75"/>
      <c r="I499" s="19"/>
      <c r="J499" s="19"/>
      <c r="K499" s="55"/>
      <c r="L499" s="56"/>
      <c r="O499" s="56"/>
      <c r="P499" s="56"/>
      <c r="Q499" s="56"/>
      <c r="R499" s="56"/>
      <c r="S499" s="56"/>
      <c r="T499" s="56"/>
      <c r="U499" s="56"/>
      <c r="V499" s="56"/>
      <c r="W499" s="56"/>
      <c r="AC499" s="7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163"/>
      <c r="BD499" s="56"/>
    </row>
    <row r="500" spans="2:56" s="3" customFormat="1">
      <c r="B500" s="19"/>
      <c r="C500" s="19"/>
      <c r="D500" s="117"/>
      <c r="E500" s="17"/>
      <c r="F500" s="43"/>
      <c r="H500" s="75"/>
      <c r="I500" s="19"/>
      <c r="J500" s="19"/>
      <c r="K500" s="55"/>
      <c r="L500" s="56"/>
      <c r="O500" s="56"/>
      <c r="P500" s="56"/>
      <c r="Q500" s="56"/>
      <c r="R500" s="56"/>
      <c r="S500" s="56"/>
      <c r="T500" s="56"/>
      <c r="U500" s="56"/>
      <c r="V500" s="56"/>
      <c r="W500" s="56"/>
      <c r="AC500" s="7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163"/>
      <c r="BD500" s="56"/>
    </row>
    <row r="501" spans="2:56" s="3" customFormat="1">
      <c r="B501" s="19"/>
      <c r="C501" s="19"/>
      <c r="D501" s="117"/>
      <c r="E501" s="17"/>
      <c r="F501" s="43"/>
      <c r="H501" s="75"/>
      <c r="I501" s="19"/>
      <c r="J501" s="19"/>
      <c r="K501" s="55"/>
      <c r="L501" s="56"/>
      <c r="O501" s="56"/>
      <c r="P501" s="56"/>
      <c r="Q501" s="56"/>
      <c r="R501" s="56"/>
      <c r="S501" s="56"/>
      <c r="T501" s="56"/>
      <c r="U501" s="56"/>
      <c r="V501" s="56"/>
      <c r="W501" s="56"/>
      <c r="AC501" s="7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163"/>
      <c r="BD501" s="56"/>
    </row>
    <row r="502" spans="2:56" s="3" customFormat="1">
      <c r="B502" s="19"/>
      <c r="C502" s="19"/>
      <c r="D502" s="117"/>
      <c r="E502" s="17"/>
      <c r="F502" s="43"/>
      <c r="H502" s="75"/>
      <c r="I502" s="19"/>
      <c r="J502" s="19"/>
      <c r="K502" s="55"/>
      <c r="L502" s="56"/>
      <c r="O502" s="56"/>
      <c r="P502" s="56"/>
      <c r="Q502" s="56"/>
      <c r="R502" s="56"/>
      <c r="S502" s="56"/>
      <c r="T502" s="56"/>
      <c r="U502" s="56"/>
      <c r="V502" s="56"/>
      <c r="W502" s="56"/>
      <c r="AC502" s="7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163"/>
      <c r="BD502" s="56"/>
    </row>
    <row r="503" spans="2:56" s="3" customFormat="1">
      <c r="B503" s="19"/>
      <c r="C503" s="19"/>
      <c r="D503" s="117"/>
      <c r="E503" s="17"/>
      <c r="F503" s="43"/>
      <c r="H503" s="75"/>
      <c r="I503" s="19"/>
      <c r="J503" s="19"/>
      <c r="K503" s="55"/>
      <c r="L503" s="56"/>
      <c r="O503" s="56"/>
      <c r="P503" s="56"/>
      <c r="Q503" s="56"/>
      <c r="R503" s="56"/>
      <c r="S503" s="56"/>
      <c r="T503" s="56"/>
      <c r="U503" s="56"/>
      <c r="V503" s="56"/>
      <c r="W503" s="56"/>
      <c r="AC503" s="7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163"/>
      <c r="BD503" s="56"/>
    </row>
    <row r="504" spans="2:56" s="3" customFormat="1">
      <c r="B504" s="19"/>
      <c r="C504" s="19"/>
      <c r="D504" s="117"/>
      <c r="E504" s="17"/>
      <c r="F504" s="43"/>
      <c r="H504" s="75"/>
      <c r="I504" s="19"/>
      <c r="J504" s="19"/>
      <c r="K504" s="55"/>
      <c r="L504" s="56"/>
      <c r="O504" s="56"/>
      <c r="P504" s="56"/>
      <c r="Q504" s="56"/>
      <c r="R504" s="56"/>
      <c r="S504" s="56"/>
      <c r="T504" s="56"/>
      <c r="U504" s="56"/>
      <c r="V504" s="56"/>
      <c r="W504" s="56"/>
      <c r="AC504" s="7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163"/>
      <c r="BD504" s="56"/>
    </row>
    <row r="505" spans="2:56" s="3" customFormat="1">
      <c r="B505" s="19"/>
      <c r="C505" s="19"/>
      <c r="D505" s="117"/>
      <c r="E505" s="17"/>
      <c r="F505" s="43"/>
      <c r="H505" s="75"/>
      <c r="I505" s="19"/>
      <c r="J505" s="19"/>
      <c r="K505" s="55"/>
      <c r="L505" s="56"/>
      <c r="O505" s="56"/>
      <c r="P505" s="56"/>
      <c r="Q505" s="56"/>
      <c r="R505" s="56"/>
      <c r="S505" s="56"/>
      <c r="T505" s="56"/>
      <c r="U505" s="56"/>
      <c r="V505" s="56"/>
      <c r="W505" s="56"/>
      <c r="AC505" s="7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163"/>
      <c r="BD505" s="56"/>
    </row>
    <row r="506" spans="2:56" s="3" customFormat="1">
      <c r="B506" s="19"/>
      <c r="C506" s="19"/>
      <c r="D506" s="117"/>
      <c r="E506" s="17"/>
      <c r="F506" s="43"/>
      <c r="H506" s="75"/>
      <c r="I506" s="19"/>
      <c r="J506" s="19"/>
      <c r="K506" s="55"/>
      <c r="L506" s="56"/>
      <c r="O506" s="56"/>
      <c r="P506" s="56"/>
      <c r="Q506" s="56"/>
      <c r="R506" s="56"/>
      <c r="S506" s="56"/>
      <c r="T506" s="56"/>
      <c r="U506" s="56"/>
      <c r="V506" s="56"/>
      <c r="W506" s="56"/>
      <c r="AC506" s="7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163"/>
      <c r="BD506" s="56"/>
    </row>
    <row r="507" spans="2:56" s="3" customFormat="1">
      <c r="B507" s="19"/>
      <c r="C507" s="19"/>
      <c r="D507" s="117"/>
      <c r="E507" s="17"/>
      <c r="F507" s="43"/>
      <c r="H507" s="75"/>
      <c r="I507" s="19"/>
      <c r="J507" s="19"/>
      <c r="K507" s="55"/>
      <c r="L507" s="56"/>
      <c r="O507" s="56"/>
      <c r="P507" s="56"/>
      <c r="Q507" s="56"/>
      <c r="R507" s="56"/>
      <c r="S507" s="56"/>
      <c r="T507" s="56"/>
      <c r="U507" s="56"/>
      <c r="V507" s="56"/>
      <c r="W507" s="56"/>
      <c r="AC507" s="7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163"/>
      <c r="BD507" s="56"/>
    </row>
    <row r="508" spans="2:56" s="3" customFormat="1">
      <c r="B508" s="19"/>
      <c r="C508" s="19"/>
      <c r="D508" s="117"/>
      <c r="E508" s="17"/>
      <c r="F508" s="43"/>
      <c r="H508" s="75"/>
      <c r="I508" s="19"/>
      <c r="J508" s="19"/>
      <c r="K508" s="55"/>
      <c r="L508" s="56"/>
      <c r="O508" s="56"/>
      <c r="P508" s="56"/>
      <c r="Q508" s="56"/>
      <c r="R508" s="56"/>
      <c r="S508" s="56"/>
      <c r="T508" s="56"/>
      <c r="U508" s="56"/>
      <c r="V508" s="56"/>
      <c r="W508" s="56"/>
      <c r="AC508" s="7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163"/>
      <c r="BD508" s="56"/>
    </row>
    <row r="509" spans="2:56" s="3" customFormat="1">
      <c r="B509" s="19"/>
      <c r="C509" s="19"/>
      <c r="D509" s="117"/>
      <c r="E509" s="17"/>
      <c r="F509" s="43"/>
      <c r="H509" s="75"/>
      <c r="I509" s="19"/>
      <c r="J509" s="19"/>
      <c r="K509" s="55"/>
      <c r="L509" s="56"/>
      <c r="O509" s="56"/>
      <c r="P509" s="56"/>
      <c r="Q509" s="56"/>
      <c r="R509" s="56"/>
      <c r="S509" s="56"/>
      <c r="T509" s="56"/>
      <c r="U509" s="56"/>
      <c r="V509" s="56"/>
      <c r="W509" s="56"/>
      <c r="AC509" s="7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163"/>
      <c r="BD509" s="56"/>
    </row>
    <row r="510" spans="2:56" s="3" customFormat="1">
      <c r="B510" s="19"/>
      <c r="C510" s="19"/>
      <c r="D510" s="117"/>
      <c r="E510" s="17"/>
      <c r="F510" s="43"/>
      <c r="H510" s="75"/>
      <c r="I510" s="19"/>
      <c r="J510" s="19"/>
      <c r="K510" s="55"/>
      <c r="L510" s="56"/>
      <c r="O510" s="56"/>
      <c r="P510" s="56"/>
      <c r="Q510" s="56"/>
      <c r="R510" s="56"/>
      <c r="S510" s="56"/>
      <c r="T510" s="56"/>
      <c r="U510" s="56"/>
      <c r="V510" s="56"/>
      <c r="W510" s="56"/>
      <c r="AC510" s="7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163"/>
      <c r="BD510" s="56"/>
    </row>
    <row r="511" spans="2:56" s="3" customFormat="1">
      <c r="B511" s="19"/>
      <c r="C511" s="19"/>
      <c r="D511" s="117"/>
      <c r="E511" s="17"/>
      <c r="F511" s="43"/>
      <c r="H511" s="75"/>
      <c r="I511" s="19"/>
      <c r="J511" s="19"/>
      <c r="K511" s="55"/>
      <c r="L511" s="56"/>
      <c r="O511" s="56"/>
      <c r="P511" s="56"/>
      <c r="Q511" s="56"/>
      <c r="R511" s="56"/>
      <c r="S511" s="56"/>
      <c r="T511" s="56"/>
      <c r="U511" s="56"/>
      <c r="V511" s="56"/>
      <c r="W511" s="56"/>
      <c r="AC511" s="7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163"/>
      <c r="BD511" s="56"/>
    </row>
    <row r="512" spans="2:56" s="3" customFormat="1">
      <c r="B512" s="19"/>
      <c r="C512" s="19"/>
      <c r="D512" s="117"/>
      <c r="E512" s="17"/>
      <c r="F512" s="43"/>
      <c r="H512" s="75"/>
      <c r="I512" s="19"/>
      <c r="J512" s="19"/>
      <c r="K512" s="55"/>
      <c r="L512" s="56"/>
      <c r="O512" s="56"/>
      <c r="P512" s="56"/>
      <c r="Q512" s="56"/>
      <c r="R512" s="56"/>
      <c r="S512" s="56"/>
      <c r="T512" s="56"/>
      <c r="U512" s="56"/>
      <c r="V512" s="56"/>
      <c r="W512" s="56"/>
      <c r="AC512" s="7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163"/>
      <c r="BD512" s="56"/>
    </row>
    <row r="513" spans="2:56" s="3" customFormat="1">
      <c r="B513" s="19"/>
      <c r="C513" s="19"/>
      <c r="D513" s="117"/>
      <c r="E513" s="17"/>
      <c r="F513" s="43"/>
      <c r="H513" s="75"/>
      <c r="I513" s="19"/>
      <c r="J513" s="19"/>
      <c r="K513" s="55"/>
      <c r="L513" s="56"/>
      <c r="O513" s="56"/>
      <c r="P513" s="56"/>
      <c r="Q513" s="56"/>
      <c r="R513" s="56"/>
      <c r="S513" s="56"/>
      <c r="T513" s="56"/>
      <c r="U513" s="56"/>
      <c r="V513" s="56"/>
      <c r="W513" s="56"/>
      <c r="AC513" s="7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163"/>
      <c r="BD513" s="56"/>
    </row>
    <row r="514" spans="2:56" s="3" customFormat="1">
      <c r="B514" s="19"/>
      <c r="C514" s="19"/>
      <c r="D514" s="117"/>
      <c r="E514" s="17"/>
      <c r="F514" s="43"/>
      <c r="H514" s="75"/>
      <c r="I514" s="19"/>
      <c r="J514" s="19"/>
      <c r="K514" s="55"/>
      <c r="L514" s="56"/>
      <c r="O514" s="56"/>
      <c r="P514" s="56"/>
      <c r="Q514" s="56"/>
      <c r="R514" s="56"/>
      <c r="S514" s="56"/>
      <c r="T514" s="56"/>
      <c r="U514" s="56"/>
      <c r="V514" s="56"/>
      <c r="W514" s="56"/>
      <c r="AC514" s="7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163"/>
      <c r="BD514" s="56"/>
    </row>
    <row r="515" spans="2:56" s="3" customFormat="1">
      <c r="B515" s="19"/>
      <c r="C515" s="19"/>
      <c r="D515" s="117"/>
      <c r="E515" s="17"/>
      <c r="F515" s="43"/>
      <c r="H515" s="75"/>
      <c r="I515" s="19"/>
      <c r="J515" s="19"/>
      <c r="K515" s="55"/>
      <c r="L515" s="56"/>
      <c r="O515" s="56"/>
      <c r="P515" s="56"/>
      <c r="Q515" s="56"/>
      <c r="R515" s="56"/>
      <c r="S515" s="56"/>
      <c r="T515" s="56"/>
      <c r="U515" s="56"/>
      <c r="V515" s="56"/>
      <c r="W515" s="56"/>
      <c r="AC515" s="7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163"/>
      <c r="BD515" s="56"/>
    </row>
    <row r="516" spans="2:56" s="3" customFormat="1">
      <c r="B516" s="19"/>
      <c r="C516" s="19"/>
      <c r="D516" s="117"/>
      <c r="E516" s="17"/>
      <c r="F516" s="43"/>
      <c r="H516" s="75"/>
      <c r="I516" s="19"/>
      <c r="J516" s="19"/>
      <c r="K516" s="55"/>
      <c r="L516" s="56"/>
      <c r="O516" s="56"/>
      <c r="P516" s="56"/>
      <c r="Q516" s="56"/>
      <c r="R516" s="56"/>
      <c r="S516" s="56"/>
      <c r="T516" s="56"/>
      <c r="U516" s="56"/>
      <c r="V516" s="56"/>
      <c r="W516" s="56"/>
      <c r="AC516" s="7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163"/>
      <c r="BD516" s="56"/>
    </row>
    <row r="517" spans="2:56" s="3" customFormat="1">
      <c r="B517" s="19"/>
      <c r="C517" s="19"/>
      <c r="D517" s="117"/>
      <c r="E517" s="17"/>
      <c r="F517" s="43"/>
      <c r="H517" s="75"/>
      <c r="I517" s="19"/>
      <c r="J517" s="19"/>
      <c r="K517" s="55"/>
      <c r="L517" s="56"/>
      <c r="O517" s="56"/>
      <c r="P517" s="56"/>
      <c r="Q517" s="56"/>
      <c r="R517" s="56"/>
      <c r="S517" s="56"/>
      <c r="T517" s="56"/>
      <c r="U517" s="56"/>
      <c r="V517" s="56"/>
      <c r="W517" s="56"/>
      <c r="AC517" s="7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163"/>
      <c r="BD517" s="56"/>
    </row>
    <row r="518" spans="2:56" s="3" customFormat="1">
      <c r="B518" s="19"/>
      <c r="C518" s="19"/>
      <c r="D518" s="117"/>
      <c r="E518" s="17"/>
      <c r="F518" s="43"/>
      <c r="H518" s="75"/>
      <c r="I518" s="19"/>
      <c r="J518" s="19"/>
      <c r="K518" s="55"/>
      <c r="L518" s="56"/>
      <c r="O518" s="56"/>
      <c r="P518" s="56"/>
      <c r="Q518" s="56"/>
      <c r="R518" s="56"/>
      <c r="S518" s="56"/>
      <c r="T518" s="56"/>
      <c r="U518" s="56"/>
      <c r="V518" s="56"/>
      <c r="W518" s="56"/>
      <c r="AC518" s="7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163"/>
      <c r="BD518" s="56"/>
    </row>
    <row r="519" spans="2:56" s="3" customFormat="1">
      <c r="B519" s="19"/>
      <c r="C519" s="19"/>
      <c r="D519" s="117"/>
      <c r="E519" s="17"/>
      <c r="F519" s="43"/>
      <c r="H519" s="75"/>
      <c r="I519" s="19"/>
      <c r="J519" s="19"/>
      <c r="K519" s="55"/>
      <c r="L519" s="56"/>
      <c r="O519" s="56"/>
      <c r="P519" s="56"/>
      <c r="Q519" s="56"/>
      <c r="R519" s="56"/>
      <c r="S519" s="56"/>
      <c r="T519" s="56"/>
      <c r="U519" s="56"/>
      <c r="V519" s="56"/>
      <c r="W519" s="56"/>
      <c r="AC519" s="7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163"/>
      <c r="BD519" s="56"/>
    </row>
    <row r="520" spans="2:56" s="3" customFormat="1">
      <c r="B520" s="19"/>
      <c r="C520" s="19"/>
      <c r="D520" s="117"/>
      <c r="E520" s="17"/>
      <c r="F520" s="43"/>
      <c r="H520" s="75"/>
      <c r="I520" s="19"/>
      <c r="J520" s="19"/>
      <c r="K520" s="55"/>
      <c r="L520" s="56"/>
      <c r="O520" s="56"/>
      <c r="P520" s="56"/>
      <c r="Q520" s="56"/>
      <c r="R520" s="56"/>
      <c r="S520" s="56"/>
      <c r="T520" s="56"/>
      <c r="U520" s="56"/>
      <c r="V520" s="56"/>
      <c r="W520" s="56"/>
      <c r="AC520" s="7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163"/>
      <c r="BD520" s="56"/>
    </row>
    <row r="521" spans="2:56" s="3" customFormat="1">
      <c r="B521" s="19"/>
      <c r="C521" s="19"/>
      <c r="D521" s="117"/>
      <c r="E521" s="17"/>
      <c r="F521" s="43"/>
      <c r="H521" s="75"/>
      <c r="I521" s="19"/>
      <c r="J521" s="19"/>
      <c r="K521" s="55"/>
      <c r="L521" s="56"/>
      <c r="O521" s="56"/>
      <c r="P521" s="56"/>
      <c r="Q521" s="56"/>
      <c r="R521" s="56"/>
      <c r="S521" s="56"/>
      <c r="T521" s="56"/>
      <c r="U521" s="56"/>
      <c r="V521" s="56"/>
      <c r="W521" s="56"/>
      <c r="AC521" s="7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163"/>
      <c r="BD521" s="56"/>
    </row>
    <row r="522" spans="2:56" s="3" customFormat="1">
      <c r="B522" s="19"/>
      <c r="C522" s="19"/>
      <c r="D522" s="117"/>
      <c r="E522" s="17"/>
      <c r="F522" s="43"/>
      <c r="H522" s="75"/>
      <c r="I522" s="19"/>
      <c r="J522" s="19"/>
      <c r="K522" s="55"/>
      <c r="L522" s="56"/>
      <c r="O522" s="56"/>
      <c r="P522" s="56"/>
      <c r="Q522" s="56"/>
      <c r="R522" s="56"/>
      <c r="S522" s="56"/>
      <c r="T522" s="56"/>
      <c r="U522" s="56"/>
      <c r="V522" s="56"/>
      <c r="W522" s="56"/>
      <c r="AC522" s="7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163"/>
      <c r="BD522" s="56"/>
    </row>
    <row r="523" spans="2:56" s="3" customFormat="1">
      <c r="B523" s="19"/>
      <c r="C523" s="19"/>
      <c r="D523" s="117"/>
      <c r="E523" s="17"/>
      <c r="F523" s="43"/>
      <c r="H523" s="75"/>
      <c r="I523" s="19"/>
      <c r="J523" s="19"/>
      <c r="K523" s="55"/>
      <c r="L523" s="56"/>
      <c r="O523" s="56"/>
      <c r="P523" s="56"/>
      <c r="Q523" s="56"/>
      <c r="R523" s="56"/>
      <c r="S523" s="56"/>
      <c r="T523" s="56"/>
      <c r="U523" s="56"/>
      <c r="V523" s="56"/>
      <c r="W523" s="56"/>
      <c r="AC523" s="7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163"/>
      <c r="BD523" s="56"/>
    </row>
    <row r="524" spans="2:56" s="3" customFormat="1">
      <c r="B524" s="19"/>
      <c r="C524" s="19"/>
      <c r="D524" s="117"/>
      <c r="E524" s="17"/>
      <c r="F524" s="43"/>
      <c r="H524" s="75"/>
      <c r="I524" s="19"/>
      <c r="J524" s="19"/>
      <c r="K524" s="55"/>
      <c r="L524" s="56"/>
      <c r="O524" s="56"/>
      <c r="P524" s="56"/>
      <c r="Q524" s="56"/>
      <c r="R524" s="56"/>
      <c r="S524" s="56"/>
      <c r="T524" s="56"/>
      <c r="U524" s="56"/>
      <c r="V524" s="56"/>
      <c r="W524" s="56"/>
      <c r="AC524" s="7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163"/>
      <c r="BD524" s="56"/>
    </row>
    <row r="525" spans="2:56" s="3" customFormat="1">
      <c r="B525" s="19"/>
      <c r="C525" s="19"/>
      <c r="D525" s="117"/>
      <c r="E525" s="17"/>
      <c r="F525" s="43"/>
      <c r="H525" s="75"/>
      <c r="I525" s="19"/>
      <c r="J525" s="19"/>
      <c r="K525" s="55"/>
      <c r="L525" s="56"/>
      <c r="O525" s="56"/>
      <c r="P525" s="56"/>
      <c r="Q525" s="56"/>
      <c r="R525" s="56"/>
      <c r="S525" s="56"/>
      <c r="T525" s="56"/>
      <c r="U525" s="56"/>
      <c r="V525" s="56"/>
      <c r="W525" s="56"/>
      <c r="AC525" s="7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163"/>
      <c r="BD525" s="56"/>
    </row>
    <row r="526" spans="2:56" s="3" customFormat="1">
      <c r="B526" s="19"/>
      <c r="C526" s="19"/>
      <c r="D526" s="117"/>
      <c r="E526" s="17"/>
      <c r="F526" s="43"/>
      <c r="H526" s="75"/>
      <c r="I526" s="19"/>
      <c r="J526" s="19"/>
      <c r="K526" s="55"/>
      <c r="L526" s="56"/>
      <c r="O526" s="56"/>
      <c r="P526" s="56"/>
      <c r="Q526" s="56"/>
      <c r="R526" s="56"/>
      <c r="S526" s="56"/>
      <c r="T526" s="56"/>
      <c r="U526" s="56"/>
      <c r="V526" s="56"/>
      <c r="W526" s="56"/>
      <c r="AC526" s="7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163"/>
      <c r="BD526" s="56"/>
    </row>
    <row r="527" spans="2:56" s="3" customFormat="1">
      <c r="B527" s="19"/>
      <c r="C527" s="19"/>
      <c r="D527" s="117"/>
      <c r="E527" s="17"/>
      <c r="F527" s="43"/>
      <c r="H527" s="75"/>
      <c r="I527" s="19"/>
      <c r="J527" s="19"/>
      <c r="K527" s="55"/>
      <c r="L527" s="56"/>
      <c r="O527" s="56"/>
      <c r="P527" s="56"/>
      <c r="Q527" s="56"/>
      <c r="R527" s="56"/>
      <c r="S527" s="56"/>
      <c r="T527" s="56"/>
      <c r="U527" s="56"/>
      <c r="V527" s="56"/>
      <c r="W527" s="56"/>
      <c r="AC527" s="7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163"/>
      <c r="BD527" s="56"/>
    </row>
    <row r="528" spans="2:56" s="3" customFormat="1">
      <c r="B528" s="19"/>
      <c r="C528" s="19"/>
      <c r="D528" s="117"/>
      <c r="E528" s="17"/>
      <c r="F528" s="43"/>
      <c r="H528" s="75"/>
      <c r="I528" s="19"/>
      <c r="J528" s="19"/>
      <c r="K528" s="55"/>
      <c r="L528" s="56"/>
      <c r="O528" s="56"/>
      <c r="P528" s="56"/>
      <c r="Q528" s="56"/>
      <c r="R528" s="56"/>
      <c r="S528" s="56"/>
      <c r="T528" s="56"/>
      <c r="U528" s="56"/>
      <c r="V528" s="56"/>
      <c r="W528" s="56"/>
      <c r="AC528" s="7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163"/>
      <c r="BD528" s="56"/>
    </row>
    <row r="529" spans="2:56" s="3" customFormat="1">
      <c r="B529" s="19"/>
      <c r="C529" s="19"/>
      <c r="D529" s="117"/>
      <c r="E529" s="17"/>
      <c r="F529" s="43"/>
      <c r="H529" s="75"/>
      <c r="I529" s="19"/>
      <c r="J529" s="19"/>
      <c r="K529" s="55"/>
      <c r="L529" s="56"/>
      <c r="O529" s="56"/>
      <c r="P529" s="56"/>
      <c r="Q529" s="56"/>
      <c r="R529" s="56"/>
      <c r="S529" s="56"/>
      <c r="T529" s="56"/>
      <c r="U529" s="56"/>
      <c r="V529" s="56"/>
      <c r="W529" s="56"/>
      <c r="AC529" s="7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163"/>
      <c r="BD529" s="56"/>
    </row>
    <row r="530" spans="2:56" s="3" customFormat="1">
      <c r="B530" s="19"/>
      <c r="C530" s="19"/>
      <c r="D530" s="117"/>
      <c r="E530" s="17"/>
      <c r="F530" s="43"/>
      <c r="H530" s="75"/>
      <c r="I530" s="19"/>
      <c r="J530" s="19"/>
      <c r="K530" s="55"/>
      <c r="L530" s="56"/>
      <c r="O530" s="56"/>
      <c r="P530" s="56"/>
      <c r="Q530" s="56"/>
      <c r="R530" s="56"/>
      <c r="S530" s="56"/>
      <c r="T530" s="56"/>
      <c r="U530" s="56"/>
      <c r="V530" s="56"/>
      <c r="W530" s="56"/>
      <c r="AC530" s="7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163"/>
      <c r="BD530" s="56"/>
    </row>
    <row r="531" spans="2:56" s="3" customFormat="1">
      <c r="B531" s="19"/>
      <c r="C531" s="19"/>
      <c r="D531" s="117"/>
      <c r="E531" s="17"/>
      <c r="F531" s="43"/>
      <c r="H531" s="75"/>
      <c r="I531" s="19"/>
      <c r="J531" s="19"/>
      <c r="K531" s="55"/>
      <c r="L531" s="56"/>
      <c r="O531" s="56"/>
      <c r="P531" s="56"/>
      <c r="Q531" s="56"/>
      <c r="R531" s="56"/>
      <c r="S531" s="56"/>
      <c r="T531" s="56"/>
      <c r="U531" s="56"/>
      <c r="V531" s="56"/>
      <c r="W531" s="56"/>
      <c r="AC531" s="7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163"/>
      <c r="BD531" s="56"/>
    </row>
    <row r="532" spans="2:56" s="3" customFormat="1">
      <c r="B532" s="19"/>
      <c r="C532" s="19"/>
      <c r="D532" s="117"/>
      <c r="E532" s="17"/>
      <c r="F532" s="43"/>
      <c r="H532" s="75"/>
      <c r="I532" s="19"/>
      <c r="J532" s="19"/>
      <c r="K532" s="55"/>
      <c r="L532" s="56"/>
      <c r="O532" s="56"/>
      <c r="P532" s="56"/>
      <c r="Q532" s="56"/>
      <c r="R532" s="56"/>
      <c r="S532" s="56"/>
      <c r="T532" s="56"/>
      <c r="U532" s="56"/>
      <c r="V532" s="56"/>
      <c r="W532" s="56"/>
      <c r="AC532" s="7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163"/>
      <c r="BD532" s="56"/>
    </row>
    <row r="533" spans="2:56" s="3" customFormat="1">
      <c r="B533" s="19"/>
      <c r="C533" s="19"/>
      <c r="D533" s="117"/>
      <c r="E533" s="17"/>
      <c r="F533" s="43"/>
      <c r="H533" s="75"/>
      <c r="I533" s="19"/>
      <c r="J533" s="19"/>
      <c r="K533" s="55"/>
      <c r="L533" s="56"/>
      <c r="O533" s="56"/>
      <c r="P533" s="56"/>
      <c r="Q533" s="56"/>
      <c r="R533" s="56"/>
      <c r="S533" s="56"/>
      <c r="T533" s="56"/>
      <c r="U533" s="56"/>
      <c r="V533" s="56"/>
      <c r="W533" s="56"/>
      <c r="AC533" s="7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163"/>
      <c r="BD533" s="56"/>
    </row>
    <row r="534" spans="2:56" s="3" customFormat="1">
      <c r="B534" s="19"/>
      <c r="C534" s="19"/>
      <c r="D534" s="117"/>
      <c r="E534" s="17"/>
      <c r="F534" s="43"/>
      <c r="H534" s="75"/>
      <c r="I534" s="19"/>
      <c r="J534" s="19"/>
      <c r="K534" s="55"/>
      <c r="L534" s="56"/>
      <c r="O534" s="56"/>
      <c r="P534" s="56"/>
      <c r="Q534" s="56"/>
      <c r="R534" s="56"/>
      <c r="S534" s="56"/>
      <c r="T534" s="56"/>
      <c r="U534" s="56"/>
      <c r="V534" s="56"/>
      <c r="W534" s="56"/>
      <c r="AC534" s="7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163"/>
      <c r="BD534" s="56"/>
    </row>
    <row r="535" spans="2:56" s="3" customFormat="1">
      <c r="B535" s="19"/>
      <c r="C535" s="19"/>
      <c r="D535" s="117"/>
      <c r="E535" s="17"/>
      <c r="F535" s="43"/>
      <c r="H535" s="75"/>
      <c r="I535" s="19"/>
      <c r="J535" s="19"/>
      <c r="K535" s="55"/>
      <c r="L535" s="56"/>
      <c r="O535" s="56"/>
      <c r="P535" s="56"/>
      <c r="Q535" s="56"/>
      <c r="R535" s="56"/>
      <c r="S535" s="56"/>
      <c r="T535" s="56"/>
      <c r="U535" s="56"/>
      <c r="V535" s="56"/>
      <c r="W535" s="56"/>
      <c r="AC535" s="7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163"/>
      <c r="BD535" s="56"/>
    </row>
    <row r="536" spans="2:56" s="3" customFormat="1">
      <c r="B536" s="19"/>
      <c r="C536" s="19"/>
      <c r="D536" s="117"/>
      <c r="E536" s="17"/>
      <c r="F536" s="43"/>
      <c r="H536" s="75"/>
      <c r="I536" s="19"/>
      <c r="J536" s="19"/>
      <c r="K536" s="55"/>
      <c r="L536" s="56"/>
      <c r="O536" s="56"/>
      <c r="P536" s="56"/>
      <c r="Q536" s="56"/>
      <c r="R536" s="56"/>
      <c r="S536" s="56"/>
      <c r="T536" s="56"/>
      <c r="U536" s="56"/>
      <c r="V536" s="56"/>
      <c r="W536" s="56"/>
      <c r="AC536" s="7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163"/>
      <c r="BD536" s="56"/>
    </row>
    <row r="537" spans="2:56" s="3" customFormat="1">
      <c r="B537" s="19"/>
      <c r="C537" s="19"/>
      <c r="D537" s="117"/>
      <c r="E537" s="17"/>
      <c r="F537" s="43"/>
      <c r="H537" s="75"/>
      <c r="I537" s="19"/>
      <c r="J537" s="19"/>
      <c r="K537" s="55"/>
      <c r="L537" s="56"/>
      <c r="O537" s="56"/>
      <c r="P537" s="56"/>
      <c r="Q537" s="56"/>
      <c r="R537" s="56"/>
      <c r="S537" s="56"/>
      <c r="T537" s="56"/>
      <c r="U537" s="56"/>
      <c r="V537" s="56"/>
      <c r="W537" s="56"/>
      <c r="AC537" s="7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163"/>
      <c r="BD537" s="56"/>
    </row>
    <row r="538" spans="2:56" s="3" customFormat="1">
      <c r="B538" s="19"/>
      <c r="C538" s="19"/>
      <c r="D538" s="117"/>
      <c r="E538" s="17"/>
      <c r="F538" s="43"/>
      <c r="H538" s="75"/>
      <c r="I538" s="19"/>
      <c r="J538" s="19"/>
      <c r="K538" s="55"/>
      <c r="L538" s="56"/>
      <c r="O538" s="56"/>
      <c r="P538" s="56"/>
      <c r="Q538" s="56"/>
      <c r="R538" s="56"/>
      <c r="S538" s="56"/>
      <c r="T538" s="56"/>
      <c r="U538" s="56"/>
      <c r="V538" s="56"/>
      <c r="W538" s="56"/>
      <c r="AC538" s="7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163"/>
      <c r="BD538" s="56"/>
    </row>
    <row r="539" spans="2:56" s="3" customFormat="1">
      <c r="B539" s="19"/>
      <c r="C539" s="19"/>
      <c r="D539" s="117"/>
      <c r="E539" s="17"/>
      <c r="F539" s="43"/>
      <c r="H539" s="75"/>
      <c r="I539" s="19"/>
      <c r="J539" s="19"/>
      <c r="K539" s="55"/>
      <c r="L539" s="56"/>
      <c r="O539" s="56"/>
      <c r="P539" s="56"/>
      <c r="Q539" s="56"/>
      <c r="R539" s="56"/>
      <c r="S539" s="56"/>
      <c r="T539" s="56"/>
      <c r="U539" s="56"/>
      <c r="V539" s="56"/>
      <c r="W539" s="56"/>
      <c r="AC539" s="7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163"/>
      <c r="BD539" s="56"/>
    </row>
    <row r="540" spans="2:56" s="3" customFormat="1">
      <c r="B540" s="19"/>
      <c r="C540" s="19"/>
      <c r="D540" s="117"/>
      <c r="E540" s="17"/>
      <c r="F540" s="43"/>
      <c r="H540" s="75"/>
      <c r="I540" s="19"/>
      <c r="J540" s="19"/>
      <c r="K540" s="55"/>
      <c r="L540" s="56"/>
      <c r="O540" s="56"/>
      <c r="P540" s="56"/>
      <c r="Q540" s="56"/>
      <c r="R540" s="56"/>
      <c r="S540" s="56"/>
      <c r="T540" s="56"/>
      <c r="U540" s="56"/>
      <c r="V540" s="56"/>
      <c r="W540" s="56"/>
      <c r="AC540" s="7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163"/>
      <c r="BD540" s="56"/>
    </row>
    <row r="541" spans="2:56" s="3" customFormat="1">
      <c r="B541" s="19"/>
      <c r="C541" s="19"/>
      <c r="D541" s="117"/>
      <c r="E541" s="17"/>
      <c r="F541" s="43"/>
      <c r="H541" s="75"/>
      <c r="I541" s="19"/>
      <c r="J541" s="19"/>
      <c r="K541" s="55"/>
      <c r="L541" s="56"/>
      <c r="O541" s="56"/>
      <c r="P541" s="56"/>
      <c r="Q541" s="56"/>
      <c r="R541" s="56"/>
      <c r="S541" s="56"/>
      <c r="T541" s="56"/>
      <c r="U541" s="56"/>
      <c r="V541" s="56"/>
      <c r="W541" s="56"/>
      <c r="AC541" s="7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163"/>
      <c r="BD541" s="56"/>
    </row>
    <row r="542" spans="2:56" s="3" customFormat="1">
      <c r="B542" s="19"/>
      <c r="C542" s="19"/>
      <c r="D542" s="117"/>
      <c r="E542" s="17"/>
      <c r="F542" s="43"/>
      <c r="H542" s="75"/>
      <c r="I542" s="19"/>
      <c r="J542" s="19"/>
      <c r="K542" s="55"/>
      <c r="L542" s="56"/>
      <c r="O542" s="56"/>
      <c r="P542" s="56"/>
      <c r="Q542" s="56"/>
      <c r="R542" s="56"/>
      <c r="S542" s="56"/>
      <c r="T542" s="56"/>
      <c r="U542" s="56"/>
      <c r="V542" s="56"/>
      <c r="W542" s="56"/>
      <c r="AC542" s="7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163"/>
      <c r="BD542" s="56"/>
    </row>
    <row r="543" spans="2:56" s="3" customFormat="1">
      <c r="B543" s="19"/>
      <c r="C543" s="19"/>
      <c r="D543" s="117"/>
      <c r="E543" s="17"/>
      <c r="F543" s="43"/>
      <c r="H543" s="75"/>
      <c r="I543" s="19"/>
      <c r="J543" s="19"/>
      <c r="K543" s="55"/>
      <c r="L543" s="56"/>
      <c r="O543" s="56"/>
      <c r="P543" s="56"/>
      <c r="Q543" s="56"/>
      <c r="R543" s="56"/>
      <c r="S543" s="56"/>
      <c r="T543" s="56"/>
      <c r="U543" s="56"/>
      <c r="V543" s="56"/>
      <c r="W543" s="56"/>
      <c r="AC543" s="7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163"/>
      <c r="BD543" s="56"/>
    </row>
    <row r="544" spans="2:56" s="3" customFormat="1">
      <c r="B544" s="19"/>
      <c r="C544" s="19"/>
      <c r="D544" s="133"/>
      <c r="E544" s="54"/>
      <c r="F544" s="71"/>
      <c r="G544" s="86"/>
      <c r="H544" s="148"/>
      <c r="I544" s="44"/>
      <c r="J544" s="19"/>
      <c r="K544" s="55"/>
      <c r="L544" s="56"/>
      <c r="O544" s="56"/>
      <c r="P544" s="56"/>
      <c r="Q544" s="56"/>
      <c r="R544" s="56"/>
      <c r="S544" s="56"/>
      <c r="T544" s="56"/>
      <c r="U544" s="56"/>
      <c r="V544" s="56"/>
      <c r="W544" s="56"/>
      <c r="AC544" s="7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163"/>
      <c r="BD544" s="56"/>
    </row>
    <row r="545" spans="1:57" s="3" customFormat="1">
      <c r="B545" s="19"/>
      <c r="C545" s="44"/>
      <c r="D545" s="117"/>
      <c r="E545" s="17"/>
      <c r="F545" s="43"/>
      <c r="H545" s="75"/>
      <c r="I545" s="19"/>
      <c r="J545" s="19"/>
      <c r="K545" s="55"/>
      <c r="L545" s="56"/>
      <c r="O545" s="56"/>
      <c r="P545" s="56"/>
      <c r="Q545" s="56"/>
      <c r="R545" s="56"/>
      <c r="S545" s="56"/>
      <c r="T545" s="56"/>
      <c r="U545" s="56"/>
      <c r="V545" s="56"/>
      <c r="W545" s="56"/>
      <c r="AC545" s="7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163"/>
      <c r="BD545" s="56"/>
    </row>
    <row r="546" spans="1:57" s="3" customFormat="1">
      <c r="B546" s="19"/>
      <c r="C546" s="19"/>
      <c r="D546" s="117"/>
      <c r="E546" s="17"/>
      <c r="F546" s="43"/>
      <c r="H546" s="75"/>
      <c r="I546" s="19"/>
      <c r="J546" s="44"/>
      <c r="K546" s="87"/>
      <c r="L546" s="88"/>
      <c r="M546" s="86"/>
      <c r="N546" s="86"/>
      <c r="O546" s="88"/>
      <c r="P546" s="88"/>
      <c r="Q546" s="88"/>
      <c r="R546" s="88"/>
      <c r="S546" s="88"/>
      <c r="T546" s="88"/>
      <c r="U546" s="88"/>
      <c r="V546" s="88"/>
      <c r="W546" s="88"/>
      <c r="X546" s="86"/>
      <c r="Y546" s="86"/>
      <c r="Z546" s="86"/>
      <c r="AA546" s="86"/>
      <c r="AC546" s="7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88"/>
      <c r="AS546" s="88"/>
      <c r="AT546" s="88"/>
      <c r="AU546" s="88"/>
      <c r="AV546" s="88"/>
      <c r="AW546" s="164"/>
      <c r="AX546" s="86"/>
      <c r="AY546" s="86"/>
      <c r="AZ546" s="86"/>
      <c r="BA546" s="86"/>
      <c r="BB546" s="86"/>
      <c r="BC546" s="86"/>
      <c r="BD546" s="88"/>
      <c r="BE546" s="86"/>
    </row>
    <row r="547" spans="1:57" s="3" customFormat="1">
      <c r="A547" s="86"/>
      <c r="B547" s="44"/>
      <c r="C547" s="19"/>
      <c r="D547" s="117"/>
      <c r="E547" s="17"/>
      <c r="F547" s="43"/>
      <c r="H547" s="75"/>
      <c r="I547" s="19"/>
      <c r="J547" s="19"/>
      <c r="K547" s="55"/>
      <c r="L547" s="56"/>
      <c r="O547" s="56"/>
      <c r="P547" s="56"/>
      <c r="Q547" s="56"/>
      <c r="R547" s="56"/>
      <c r="S547" s="56"/>
      <c r="T547" s="56"/>
      <c r="U547" s="56"/>
      <c r="V547" s="56"/>
      <c r="W547" s="56"/>
      <c r="AC547" s="7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163"/>
      <c r="BD547" s="56"/>
    </row>
    <row r="548" spans="1:57" s="3" customFormat="1">
      <c r="B548" s="19"/>
      <c r="C548" s="19"/>
      <c r="D548" s="117"/>
      <c r="E548" s="17"/>
      <c r="F548" s="43"/>
      <c r="H548" s="75"/>
      <c r="I548" s="19"/>
      <c r="J548" s="19"/>
      <c r="K548" s="55"/>
      <c r="L548" s="56"/>
      <c r="O548" s="56"/>
      <c r="P548" s="56"/>
      <c r="Q548" s="56"/>
      <c r="R548" s="56"/>
      <c r="S548" s="56"/>
      <c r="T548" s="56"/>
      <c r="U548" s="56"/>
      <c r="V548" s="56"/>
      <c r="W548" s="56"/>
      <c r="AC548" s="7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163"/>
      <c r="BD548" s="56"/>
    </row>
    <row r="549" spans="1:57" s="3" customFormat="1">
      <c r="B549" s="19"/>
      <c r="C549" s="19"/>
      <c r="D549" s="117"/>
      <c r="E549" s="17"/>
      <c r="F549" s="43"/>
      <c r="H549" s="75"/>
      <c r="I549" s="19"/>
      <c r="J549" s="19"/>
      <c r="K549" s="55"/>
      <c r="L549" s="56"/>
      <c r="O549" s="56"/>
      <c r="P549" s="56"/>
      <c r="Q549" s="56"/>
      <c r="R549" s="56"/>
      <c r="S549" s="56"/>
      <c r="T549" s="56"/>
      <c r="U549" s="56"/>
      <c r="V549" s="56"/>
      <c r="W549" s="56"/>
      <c r="AC549" s="7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163"/>
      <c r="BD549" s="56"/>
    </row>
    <row r="550" spans="1:57" s="3" customFormat="1">
      <c r="B550" s="19"/>
      <c r="C550" s="19"/>
      <c r="D550" s="117"/>
      <c r="E550" s="17"/>
      <c r="F550" s="43"/>
      <c r="H550" s="75"/>
      <c r="I550" s="19"/>
      <c r="J550" s="19"/>
      <c r="K550" s="55"/>
      <c r="L550" s="56"/>
      <c r="O550" s="56"/>
      <c r="P550" s="56"/>
      <c r="Q550" s="56"/>
      <c r="R550" s="56"/>
      <c r="S550" s="56"/>
      <c r="T550" s="56"/>
      <c r="U550" s="56"/>
      <c r="V550" s="56"/>
      <c r="W550" s="56"/>
      <c r="AC550" s="7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163"/>
      <c r="BD550" s="56"/>
    </row>
    <row r="551" spans="1:57" s="86" customFormat="1">
      <c r="A551" s="3"/>
      <c r="B551" s="19"/>
      <c r="C551" s="19"/>
      <c r="D551" s="117"/>
      <c r="E551" s="17"/>
      <c r="F551" s="43"/>
      <c r="G551" s="3"/>
      <c r="H551" s="75"/>
      <c r="I551" s="19"/>
      <c r="J551" s="19"/>
      <c r="K551" s="55"/>
      <c r="L551" s="56"/>
      <c r="M551" s="3"/>
      <c r="N551" s="3"/>
      <c r="O551" s="56"/>
      <c r="P551" s="56"/>
      <c r="Q551" s="56"/>
      <c r="R551" s="56"/>
      <c r="S551" s="56"/>
      <c r="T551" s="56"/>
      <c r="U551" s="56"/>
      <c r="V551" s="56"/>
      <c r="W551" s="56"/>
      <c r="X551" s="3"/>
      <c r="Y551" s="3"/>
      <c r="Z551" s="3"/>
      <c r="AA551" s="3"/>
      <c r="AB551" s="3"/>
      <c r="AC551" s="7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163"/>
      <c r="AX551" s="3"/>
      <c r="AY551" s="3"/>
      <c r="AZ551" s="3"/>
      <c r="BA551" s="3"/>
      <c r="BB551" s="3"/>
      <c r="BC551" s="3"/>
      <c r="BD551" s="56"/>
      <c r="BE551" s="3"/>
    </row>
    <row r="552" spans="1:57" s="3" customFormat="1">
      <c r="B552" s="19"/>
      <c r="C552" s="19"/>
      <c r="D552" s="117"/>
      <c r="E552" s="17"/>
      <c r="F552" s="43"/>
      <c r="H552" s="75"/>
      <c r="I552" s="19"/>
      <c r="J552" s="19"/>
      <c r="K552" s="55"/>
      <c r="L552" s="56"/>
      <c r="O552" s="56"/>
      <c r="P552" s="56"/>
      <c r="Q552" s="56"/>
      <c r="R552" s="56"/>
      <c r="S552" s="56"/>
      <c r="T552" s="56"/>
      <c r="U552" s="56"/>
      <c r="V552" s="56"/>
      <c r="W552" s="56"/>
      <c r="AC552" s="7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163"/>
      <c r="BD552" s="56"/>
    </row>
    <row r="553" spans="1:57" s="3" customFormat="1">
      <c r="B553" s="19"/>
      <c r="C553" s="19"/>
      <c r="D553" s="117"/>
      <c r="E553" s="17"/>
      <c r="F553" s="43"/>
      <c r="H553" s="75"/>
      <c r="I553" s="19"/>
      <c r="J553" s="19"/>
      <c r="K553" s="55"/>
      <c r="L553" s="56"/>
      <c r="O553" s="56"/>
      <c r="P553" s="56"/>
      <c r="Q553" s="56"/>
      <c r="R553" s="56"/>
      <c r="S553" s="56"/>
      <c r="T553" s="56"/>
      <c r="U553" s="56"/>
      <c r="V553" s="56"/>
      <c r="W553" s="56"/>
      <c r="AC553" s="7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163"/>
      <c r="BD553" s="56"/>
    </row>
    <row r="554" spans="1:57" s="3" customFormat="1">
      <c r="B554" s="19"/>
      <c r="C554" s="19"/>
      <c r="D554" s="117"/>
      <c r="E554" s="17"/>
      <c r="F554" s="43"/>
      <c r="H554" s="75"/>
      <c r="I554" s="19"/>
      <c r="J554" s="19"/>
      <c r="K554" s="55"/>
      <c r="L554" s="56"/>
      <c r="O554" s="56"/>
      <c r="P554" s="56"/>
      <c r="Q554" s="56"/>
      <c r="R554" s="56"/>
      <c r="S554" s="56"/>
      <c r="T554" s="56"/>
      <c r="U554" s="56"/>
      <c r="V554" s="56"/>
      <c r="W554" s="56"/>
      <c r="AC554" s="7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163"/>
      <c r="BD554" s="56"/>
    </row>
    <row r="555" spans="1:57" s="3" customFormat="1">
      <c r="B555" s="19"/>
      <c r="C555" s="19"/>
      <c r="D555" s="117"/>
      <c r="E555" s="17"/>
      <c r="F555" s="43"/>
      <c r="H555" s="75"/>
      <c r="I555" s="19"/>
      <c r="J555" s="19"/>
      <c r="K555" s="55"/>
      <c r="L555" s="56"/>
      <c r="O555" s="56"/>
      <c r="P555" s="56"/>
      <c r="Q555" s="56"/>
      <c r="R555" s="56"/>
      <c r="S555" s="56"/>
      <c r="T555" s="56"/>
      <c r="U555" s="56"/>
      <c r="V555" s="56"/>
      <c r="W555" s="56"/>
      <c r="AC555" s="7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163"/>
      <c r="BD555" s="56"/>
    </row>
    <row r="556" spans="1:57" s="3" customFormat="1">
      <c r="B556" s="19"/>
      <c r="C556" s="19"/>
      <c r="D556" s="117"/>
      <c r="E556" s="17"/>
      <c r="F556" s="43"/>
      <c r="H556" s="75"/>
      <c r="I556" s="19"/>
      <c r="J556" s="19"/>
      <c r="K556" s="55"/>
      <c r="L556" s="56"/>
      <c r="O556" s="56"/>
      <c r="P556" s="56"/>
      <c r="Q556" s="56"/>
      <c r="R556" s="56"/>
      <c r="S556" s="56"/>
      <c r="T556" s="56"/>
      <c r="U556" s="56"/>
      <c r="V556" s="56"/>
      <c r="W556" s="56"/>
      <c r="AC556" s="7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163"/>
      <c r="BD556" s="56"/>
    </row>
    <row r="557" spans="1:57" s="3" customFormat="1">
      <c r="B557" s="19"/>
      <c r="C557" s="19"/>
      <c r="D557" s="117"/>
      <c r="E557" s="17"/>
      <c r="F557" s="43"/>
      <c r="H557" s="75"/>
      <c r="I557" s="19"/>
      <c r="J557" s="19"/>
      <c r="K557" s="55"/>
      <c r="L557" s="56"/>
      <c r="O557" s="56"/>
      <c r="P557" s="56"/>
      <c r="Q557" s="56"/>
      <c r="R557" s="56"/>
      <c r="S557" s="56"/>
      <c r="T557" s="56"/>
      <c r="U557" s="56"/>
      <c r="V557" s="56"/>
      <c r="W557" s="56"/>
      <c r="AC557" s="7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163"/>
      <c r="BD557" s="56"/>
    </row>
    <row r="558" spans="1:57" s="3" customFormat="1">
      <c r="B558" s="19"/>
      <c r="C558" s="19"/>
      <c r="D558" s="117"/>
      <c r="E558" s="17"/>
      <c r="F558" s="43"/>
      <c r="H558" s="75"/>
      <c r="I558" s="19"/>
      <c r="J558" s="19"/>
      <c r="K558" s="55"/>
      <c r="L558" s="56"/>
      <c r="O558" s="56"/>
      <c r="P558" s="56"/>
      <c r="Q558" s="56"/>
      <c r="R558" s="56"/>
      <c r="S558" s="56"/>
      <c r="T558" s="56"/>
      <c r="U558" s="56"/>
      <c r="V558" s="56"/>
      <c r="W558" s="56"/>
      <c r="AC558" s="7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163"/>
      <c r="BD558" s="56"/>
    </row>
    <row r="559" spans="1:57" s="3" customFormat="1">
      <c r="B559" s="19"/>
      <c r="C559" s="19"/>
      <c r="D559" s="117"/>
      <c r="E559" s="17"/>
      <c r="F559" s="43"/>
      <c r="H559" s="75"/>
      <c r="I559" s="19"/>
      <c r="J559" s="19"/>
      <c r="K559" s="55"/>
      <c r="L559" s="56"/>
      <c r="O559" s="56"/>
      <c r="P559" s="56"/>
      <c r="Q559" s="56"/>
      <c r="R559" s="56"/>
      <c r="S559" s="56"/>
      <c r="T559" s="56"/>
      <c r="U559" s="56"/>
      <c r="V559" s="56"/>
      <c r="W559" s="56"/>
      <c r="AC559" s="7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163"/>
      <c r="BD559" s="56"/>
    </row>
    <row r="560" spans="1:57" s="3" customFormat="1">
      <c r="B560" s="19"/>
      <c r="C560" s="19"/>
      <c r="D560" s="117"/>
      <c r="E560" s="17"/>
      <c r="F560" s="43"/>
      <c r="H560" s="75"/>
      <c r="I560" s="19"/>
      <c r="J560" s="19"/>
      <c r="K560" s="55"/>
      <c r="L560" s="56"/>
      <c r="O560" s="56"/>
      <c r="P560" s="56"/>
      <c r="Q560" s="56"/>
      <c r="R560" s="56"/>
      <c r="S560" s="56"/>
      <c r="T560" s="56"/>
      <c r="U560" s="56"/>
      <c r="V560" s="56"/>
      <c r="W560" s="56"/>
      <c r="AC560" s="7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163"/>
      <c r="BD560" s="56"/>
    </row>
    <row r="561" spans="2:56" s="3" customFormat="1">
      <c r="B561" s="19"/>
      <c r="C561" s="19"/>
      <c r="D561" s="117"/>
      <c r="E561" s="17"/>
      <c r="F561" s="43"/>
      <c r="H561" s="75"/>
      <c r="I561" s="19"/>
      <c r="J561" s="19"/>
      <c r="K561" s="55"/>
      <c r="L561" s="56"/>
      <c r="O561" s="56"/>
      <c r="P561" s="56"/>
      <c r="Q561" s="56"/>
      <c r="R561" s="56"/>
      <c r="S561" s="56"/>
      <c r="T561" s="56"/>
      <c r="U561" s="56"/>
      <c r="V561" s="56"/>
      <c r="W561" s="56"/>
      <c r="AC561" s="7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163"/>
      <c r="BD561" s="56"/>
    </row>
    <row r="562" spans="2:56" s="3" customFormat="1">
      <c r="B562" s="19"/>
      <c r="C562" s="19"/>
      <c r="D562" s="117"/>
      <c r="E562" s="17"/>
      <c r="F562" s="43"/>
      <c r="H562" s="75"/>
      <c r="I562" s="19"/>
      <c r="J562" s="19"/>
      <c r="K562" s="55"/>
      <c r="L562" s="56"/>
      <c r="O562" s="56"/>
      <c r="P562" s="56"/>
      <c r="Q562" s="56"/>
      <c r="R562" s="56"/>
      <c r="S562" s="56"/>
      <c r="T562" s="56"/>
      <c r="U562" s="56"/>
      <c r="V562" s="56"/>
      <c r="W562" s="56"/>
      <c r="AC562" s="7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163"/>
      <c r="BD562" s="56"/>
    </row>
    <row r="563" spans="2:56" s="3" customFormat="1">
      <c r="B563" s="19"/>
      <c r="C563" s="19"/>
      <c r="D563" s="117"/>
      <c r="E563" s="17"/>
      <c r="F563" s="43"/>
      <c r="H563" s="75"/>
      <c r="I563" s="19"/>
      <c r="J563" s="19"/>
      <c r="K563" s="55"/>
      <c r="L563" s="56"/>
      <c r="O563" s="56"/>
      <c r="P563" s="56"/>
      <c r="Q563" s="56"/>
      <c r="R563" s="56"/>
      <c r="S563" s="56"/>
      <c r="T563" s="56"/>
      <c r="U563" s="56"/>
      <c r="V563" s="56"/>
      <c r="W563" s="56"/>
      <c r="AC563" s="7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163"/>
      <c r="BD563" s="56"/>
    </row>
    <row r="564" spans="2:56" s="3" customFormat="1">
      <c r="B564" s="19"/>
      <c r="C564" s="19"/>
      <c r="D564" s="117"/>
      <c r="E564" s="17"/>
      <c r="F564" s="43"/>
      <c r="H564" s="75"/>
      <c r="I564" s="19"/>
      <c r="J564" s="19"/>
      <c r="K564" s="55"/>
      <c r="L564" s="56"/>
      <c r="O564" s="56"/>
      <c r="P564" s="56"/>
      <c r="Q564" s="56"/>
      <c r="R564" s="56"/>
      <c r="S564" s="56"/>
      <c r="T564" s="56"/>
      <c r="U564" s="56"/>
      <c r="V564" s="56"/>
      <c r="W564" s="56"/>
      <c r="AC564" s="7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163"/>
      <c r="BD564" s="56"/>
    </row>
    <row r="565" spans="2:56" s="3" customFormat="1">
      <c r="B565" s="19"/>
      <c r="C565" s="19"/>
      <c r="D565" s="117"/>
      <c r="E565" s="17"/>
      <c r="F565" s="43"/>
      <c r="H565" s="75"/>
      <c r="I565" s="19"/>
      <c r="J565" s="19"/>
      <c r="K565" s="55"/>
      <c r="L565" s="56"/>
      <c r="O565" s="56"/>
      <c r="P565" s="56"/>
      <c r="Q565" s="56"/>
      <c r="R565" s="56"/>
      <c r="S565" s="56"/>
      <c r="T565" s="56"/>
      <c r="U565" s="56"/>
      <c r="V565" s="56"/>
      <c r="W565" s="56"/>
      <c r="AC565" s="7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163"/>
      <c r="BD565" s="56"/>
    </row>
    <row r="566" spans="2:56" s="3" customFormat="1">
      <c r="B566" s="19"/>
      <c r="C566" s="19"/>
      <c r="D566" s="117"/>
      <c r="E566" s="17"/>
      <c r="F566" s="43"/>
      <c r="H566" s="75"/>
      <c r="I566" s="19"/>
      <c r="J566" s="19"/>
      <c r="K566" s="55"/>
      <c r="L566" s="56"/>
      <c r="O566" s="56"/>
      <c r="P566" s="56"/>
      <c r="Q566" s="56"/>
      <c r="R566" s="56"/>
      <c r="S566" s="56"/>
      <c r="T566" s="56"/>
      <c r="U566" s="56"/>
      <c r="V566" s="56"/>
      <c r="W566" s="56"/>
      <c r="AC566" s="7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163"/>
      <c r="BD566" s="56"/>
    </row>
    <row r="567" spans="2:56" s="3" customFormat="1">
      <c r="B567" s="19"/>
      <c r="C567" s="19"/>
      <c r="D567" s="117"/>
      <c r="E567" s="17"/>
      <c r="F567" s="43"/>
      <c r="H567" s="75"/>
      <c r="I567" s="19"/>
      <c r="J567" s="19"/>
      <c r="K567" s="55"/>
      <c r="L567" s="56"/>
      <c r="O567" s="56"/>
      <c r="P567" s="56"/>
      <c r="Q567" s="56"/>
      <c r="R567" s="56"/>
      <c r="S567" s="56"/>
      <c r="T567" s="56"/>
      <c r="U567" s="56"/>
      <c r="V567" s="56"/>
      <c r="W567" s="56"/>
      <c r="AC567" s="7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163"/>
      <c r="BD567" s="56"/>
    </row>
    <row r="568" spans="2:56" s="3" customFormat="1">
      <c r="B568" s="19"/>
      <c r="C568" s="19"/>
      <c r="D568" s="117"/>
      <c r="E568" s="17"/>
      <c r="F568" s="43"/>
      <c r="H568" s="75"/>
      <c r="I568" s="19"/>
      <c r="J568" s="19"/>
      <c r="K568" s="55"/>
      <c r="L568" s="56"/>
      <c r="O568" s="56"/>
      <c r="P568" s="56"/>
      <c r="Q568" s="56"/>
      <c r="R568" s="56"/>
      <c r="S568" s="56"/>
      <c r="T568" s="56"/>
      <c r="U568" s="56"/>
      <c r="V568" s="56"/>
      <c r="W568" s="56"/>
      <c r="AC568" s="7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163"/>
      <c r="BD568" s="56"/>
    </row>
    <row r="569" spans="2:56" s="3" customFormat="1">
      <c r="B569" s="19"/>
      <c r="C569" s="19"/>
      <c r="D569" s="117"/>
      <c r="E569" s="17"/>
      <c r="F569" s="43"/>
      <c r="H569" s="75"/>
      <c r="I569" s="19"/>
      <c r="J569" s="19"/>
      <c r="K569" s="55"/>
      <c r="L569" s="56"/>
      <c r="O569" s="56"/>
      <c r="P569" s="56"/>
      <c r="Q569" s="56"/>
      <c r="R569" s="56"/>
      <c r="S569" s="56"/>
      <c r="T569" s="56"/>
      <c r="U569" s="56"/>
      <c r="V569" s="56"/>
      <c r="W569" s="56"/>
      <c r="AC569" s="7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163"/>
      <c r="BD569" s="56"/>
    </row>
    <row r="570" spans="2:56" s="3" customFormat="1">
      <c r="B570" s="19"/>
      <c r="C570" s="19"/>
      <c r="D570" s="117"/>
      <c r="E570" s="17"/>
      <c r="F570" s="43"/>
      <c r="H570" s="75"/>
      <c r="I570" s="19"/>
      <c r="J570" s="19"/>
      <c r="K570" s="55"/>
      <c r="L570" s="56"/>
      <c r="O570" s="56"/>
      <c r="P570" s="56"/>
      <c r="Q570" s="56"/>
      <c r="R570" s="56"/>
      <c r="S570" s="56"/>
      <c r="T570" s="56"/>
      <c r="U570" s="56"/>
      <c r="V570" s="56"/>
      <c r="W570" s="56"/>
      <c r="AC570" s="7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163"/>
      <c r="BD570" s="56"/>
    </row>
    <row r="571" spans="2:56" s="3" customFormat="1">
      <c r="B571" s="19"/>
      <c r="C571" s="19"/>
      <c r="D571" s="117"/>
      <c r="E571" s="17"/>
      <c r="F571" s="43"/>
      <c r="H571" s="75"/>
      <c r="I571" s="19"/>
      <c r="J571" s="19"/>
      <c r="K571" s="55"/>
      <c r="L571" s="56"/>
      <c r="O571" s="56"/>
      <c r="P571" s="56"/>
      <c r="Q571" s="56"/>
      <c r="R571" s="56"/>
      <c r="S571" s="56"/>
      <c r="T571" s="56"/>
      <c r="U571" s="56"/>
      <c r="V571" s="56"/>
      <c r="W571" s="56"/>
      <c r="AC571" s="7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163"/>
      <c r="BD571" s="56"/>
    </row>
    <row r="572" spans="2:56" s="3" customFormat="1">
      <c r="B572" s="19"/>
      <c r="C572" s="19"/>
      <c r="D572" s="117"/>
      <c r="E572" s="17"/>
      <c r="F572" s="43"/>
      <c r="H572" s="75"/>
      <c r="I572" s="19"/>
      <c r="J572" s="19"/>
      <c r="K572" s="55"/>
      <c r="L572" s="56"/>
      <c r="O572" s="56"/>
      <c r="P572" s="56"/>
      <c r="Q572" s="56"/>
      <c r="R572" s="56"/>
      <c r="S572" s="56"/>
      <c r="T572" s="56"/>
      <c r="U572" s="56"/>
      <c r="V572" s="56"/>
      <c r="W572" s="56"/>
      <c r="AC572" s="7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163"/>
      <c r="BD572" s="56"/>
    </row>
    <row r="573" spans="2:56" s="3" customFormat="1">
      <c r="B573" s="19"/>
      <c r="C573" s="19"/>
      <c r="D573" s="117"/>
      <c r="E573" s="17"/>
      <c r="F573" s="43"/>
      <c r="H573" s="75"/>
      <c r="I573" s="19"/>
      <c r="J573" s="19"/>
      <c r="K573" s="55"/>
      <c r="L573" s="56"/>
      <c r="O573" s="56"/>
      <c r="P573" s="56"/>
      <c r="Q573" s="56"/>
      <c r="R573" s="56"/>
      <c r="S573" s="56"/>
      <c r="T573" s="56"/>
      <c r="U573" s="56"/>
      <c r="V573" s="56"/>
      <c r="W573" s="56"/>
      <c r="AC573" s="7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163"/>
      <c r="BD573" s="56"/>
    </row>
    <row r="574" spans="2:56" s="3" customFormat="1">
      <c r="B574" s="19"/>
      <c r="C574" s="19"/>
      <c r="D574" s="117"/>
      <c r="E574" s="17"/>
      <c r="F574" s="43"/>
      <c r="H574" s="75"/>
      <c r="I574" s="19"/>
      <c r="J574" s="19"/>
      <c r="K574" s="55"/>
      <c r="L574" s="56"/>
      <c r="O574" s="56"/>
      <c r="P574" s="56"/>
      <c r="Q574" s="56"/>
      <c r="R574" s="56"/>
      <c r="S574" s="56"/>
      <c r="T574" s="56"/>
      <c r="U574" s="56"/>
      <c r="V574" s="56"/>
      <c r="W574" s="56"/>
      <c r="AC574" s="7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163"/>
      <c r="BD574" s="56"/>
    </row>
    <row r="575" spans="2:56" s="3" customFormat="1">
      <c r="B575" s="19"/>
      <c r="C575" s="19"/>
      <c r="D575" s="117"/>
      <c r="E575" s="17"/>
      <c r="F575" s="43"/>
      <c r="H575" s="75"/>
      <c r="I575" s="19"/>
      <c r="J575" s="19"/>
      <c r="K575" s="55"/>
      <c r="L575" s="56"/>
      <c r="O575" s="56"/>
      <c r="P575" s="56"/>
      <c r="Q575" s="56"/>
      <c r="R575" s="56"/>
      <c r="S575" s="56"/>
      <c r="T575" s="56"/>
      <c r="U575" s="56"/>
      <c r="V575" s="56"/>
      <c r="W575" s="56"/>
      <c r="AC575" s="7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163"/>
      <c r="BD575" s="56"/>
    </row>
    <row r="576" spans="2:56" s="3" customFormat="1">
      <c r="B576" s="19"/>
      <c r="C576" s="19"/>
      <c r="D576" s="117"/>
      <c r="E576" s="17"/>
      <c r="F576" s="43"/>
      <c r="H576" s="75"/>
      <c r="I576" s="19"/>
      <c r="J576" s="19"/>
      <c r="K576" s="55"/>
      <c r="L576" s="56"/>
      <c r="O576" s="56"/>
      <c r="P576" s="56"/>
      <c r="Q576" s="56"/>
      <c r="R576" s="56"/>
      <c r="S576" s="56"/>
      <c r="T576" s="56"/>
      <c r="U576" s="56"/>
      <c r="V576" s="56"/>
      <c r="W576" s="56"/>
      <c r="AC576" s="7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163"/>
      <c r="BD576" s="56"/>
    </row>
    <row r="577" spans="2:56" s="3" customFormat="1">
      <c r="B577" s="19"/>
      <c r="C577" s="19"/>
      <c r="D577" s="117"/>
      <c r="E577" s="17"/>
      <c r="F577" s="43"/>
      <c r="H577" s="75"/>
      <c r="I577" s="19"/>
      <c r="J577" s="19"/>
      <c r="K577" s="55"/>
      <c r="L577" s="56"/>
      <c r="O577" s="56"/>
      <c r="P577" s="56"/>
      <c r="Q577" s="56"/>
      <c r="R577" s="56"/>
      <c r="S577" s="56"/>
      <c r="T577" s="56"/>
      <c r="U577" s="56"/>
      <c r="V577" s="56"/>
      <c r="W577" s="56"/>
      <c r="AC577" s="7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163"/>
      <c r="BD577" s="56"/>
    </row>
    <row r="578" spans="2:56" s="3" customFormat="1">
      <c r="B578" s="19"/>
      <c r="C578" s="19"/>
      <c r="D578" s="117"/>
      <c r="E578" s="17"/>
      <c r="F578" s="43"/>
      <c r="H578" s="75"/>
      <c r="I578" s="19"/>
      <c r="J578" s="19"/>
      <c r="K578" s="55"/>
      <c r="L578" s="56"/>
      <c r="O578" s="56"/>
      <c r="P578" s="56"/>
      <c r="Q578" s="56"/>
      <c r="R578" s="56"/>
      <c r="S578" s="56"/>
      <c r="T578" s="56"/>
      <c r="U578" s="56"/>
      <c r="V578" s="56"/>
      <c r="W578" s="56"/>
      <c r="AC578" s="7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163"/>
      <c r="BD578" s="56"/>
    </row>
    <row r="579" spans="2:56" s="3" customFormat="1">
      <c r="B579" s="19"/>
      <c r="C579" s="19"/>
      <c r="D579" s="117"/>
      <c r="E579" s="17"/>
      <c r="F579" s="43"/>
      <c r="H579" s="75"/>
      <c r="I579" s="19"/>
      <c r="J579" s="19"/>
      <c r="K579" s="55"/>
      <c r="L579" s="56"/>
      <c r="O579" s="56"/>
      <c r="P579" s="56"/>
      <c r="Q579" s="56"/>
      <c r="R579" s="56"/>
      <c r="S579" s="56"/>
      <c r="T579" s="56"/>
      <c r="U579" s="56"/>
      <c r="V579" s="56"/>
      <c r="W579" s="56"/>
      <c r="AC579" s="7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163"/>
      <c r="BD579" s="56"/>
    </row>
    <row r="580" spans="2:56" s="3" customFormat="1">
      <c r="B580" s="19"/>
      <c r="C580" s="19"/>
      <c r="D580" s="117"/>
      <c r="E580" s="17"/>
      <c r="F580" s="43"/>
      <c r="H580" s="75"/>
      <c r="I580" s="19"/>
      <c r="J580" s="19"/>
      <c r="K580" s="55"/>
      <c r="L580" s="56"/>
      <c r="O580" s="56"/>
      <c r="P580" s="56"/>
      <c r="Q580" s="56"/>
      <c r="R580" s="56"/>
      <c r="S580" s="56"/>
      <c r="T580" s="56"/>
      <c r="U580" s="56"/>
      <c r="V580" s="56"/>
      <c r="W580" s="56"/>
      <c r="AC580" s="7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163"/>
      <c r="BD580" s="56"/>
    </row>
    <row r="581" spans="2:56" s="3" customFormat="1">
      <c r="B581" s="19"/>
      <c r="C581" s="19"/>
      <c r="D581" s="117"/>
      <c r="E581" s="17"/>
      <c r="F581" s="43"/>
      <c r="H581" s="75"/>
      <c r="I581" s="19"/>
      <c r="J581" s="19"/>
      <c r="K581" s="55"/>
      <c r="L581" s="56"/>
      <c r="O581" s="56"/>
      <c r="P581" s="56"/>
      <c r="Q581" s="56"/>
      <c r="R581" s="56"/>
      <c r="S581" s="56"/>
      <c r="T581" s="56"/>
      <c r="U581" s="56"/>
      <c r="V581" s="56"/>
      <c r="W581" s="56"/>
      <c r="AC581" s="7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163"/>
      <c r="BD581" s="56"/>
    </row>
    <row r="582" spans="2:56" s="3" customFormat="1">
      <c r="B582" s="19"/>
      <c r="C582" s="19"/>
      <c r="D582" s="117"/>
      <c r="E582" s="17"/>
      <c r="F582" s="43"/>
      <c r="H582" s="75"/>
      <c r="I582" s="19"/>
      <c r="J582" s="19"/>
      <c r="K582" s="55"/>
      <c r="L582" s="56"/>
      <c r="O582" s="56"/>
      <c r="P582" s="56"/>
      <c r="Q582" s="56"/>
      <c r="R582" s="56"/>
      <c r="S582" s="56"/>
      <c r="T582" s="56"/>
      <c r="U582" s="56"/>
      <c r="V582" s="56"/>
      <c r="W582" s="56"/>
      <c r="AC582" s="7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163"/>
      <c r="BD582" s="56"/>
    </row>
    <row r="583" spans="2:56" s="3" customFormat="1">
      <c r="B583" s="19"/>
      <c r="C583" s="19"/>
      <c r="D583" s="117"/>
      <c r="E583" s="17"/>
      <c r="F583" s="43"/>
      <c r="H583" s="75"/>
      <c r="I583" s="19"/>
      <c r="J583" s="19"/>
      <c r="K583" s="55"/>
      <c r="L583" s="56"/>
      <c r="O583" s="56"/>
      <c r="P583" s="56"/>
      <c r="Q583" s="56"/>
      <c r="R583" s="56"/>
      <c r="S583" s="56"/>
      <c r="T583" s="56"/>
      <c r="U583" s="56"/>
      <c r="V583" s="56"/>
      <c r="W583" s="56"/>
      <c r="AC583" s="7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163"/>
      <c r="BD583" s="56"/>
    </row>
    <row r="584" spans="2:56" s="3" customFormat="1">
      <c r="B584" s="19"/>
      <c r="C584" s="19"/>
      <c r="D584" s="117"/>
      <c r="E584" s="17"/>
      <c r="F584" s="43"/>
      <c r="H584" s="75"/>
      <c r="I584" s="19"/>
      <c r="J584" s="19"/>
      <c r="K584" s="55"/>
      <c r="L584" s="56"/>
      <c r="O584" s="56"/>
      <c r="P584" s="56"/>
      <c r="Q584" s="56"/>
      <c r="R584" s="56"/>
      <c r="S584" s="56"/>
      <c r="T584" s="56"/>
      <c r="U584" s="56"/>
      <c r="V584" s="56"/>
      <c r="W584" s="56"/>
      <c r="AC584" s="7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163"/>
      <c r="BD584" s="56"/>
    </row>
    <row r="585" spans="2:56" s="3" customFormat="1">
      <c r="B585" s="19"/>
      <c r="C585" s="19"/>
      <c r="D585" s="117"/>
      <c r="E585" s="17"/>
      <c r="F585" s="43"/>
      <c r="H585" s="75"/>
      <c r="I585" s="19"/>
      <c r="J585" s="19"/>
      <c r="K585" s="55"/>
      <c r="L585" s="56"/>
      <c r="O585" s="56"/>
      <c r="P585" s="56"/>
      <c r="Q585" s="56"/>
      <c r="R585" s="56"/>
      <c r="S585" s="56"/>
      <c r="T585" s="56"/>
      <c r="U585" s="56"/>
      <c r="V585" s="56"/>
      <c r="W585" s="56"/>
      <c r="AC585" s="7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163"/>
      <c r="BD585" s="56"/>
    </row>
    <row r="586" spans="2:56" s="3" customFormat="1">
      <c r="B586" s="19"/>
      <c r="C586" s="19"/>
      <c r="D586" s="117"/>
      <c r="E586" s="17"/>
      <c r="F586" s="43"/>
      <c r="H586" s="75"/>
      <c r="I586" s="19"/>
      <c r="J586" s="19"/>
      <c r="K586" s="55"/>
      <c r="L586" s="56"/>
      <c r="O586" s="56"/>
      <c r="P586" s="56"/>
      <c r="Q586" s="56"/>
      <c r="R586" s="56"/>
      <c r="S586" s="56"/>
      <c r="T586" s="56"/>
      <c r="U586" s="56"/>
      <c r="V586" s="56"/>
      <c r="W586" s="56"/>
      <c r="AC586" s="7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163"/>
      <c r="BD586" s="56"/>
    </row>
    <row r="587" spans="2:56" s="3" customFormat="1">
      <c r="B587" s="19"/>
      <c r="C587" s="19"/>
      <c r="D587" s="117"/>
      <c r="E587" s="17"/>
      <c r="F587" s="43"/>
      <c r="H587" s="75"/>
      <c r="I587" s="19"/>
      <c r="J587" s="19"/>
      <c r="K587" s="55"/>
      <c r="L587" s="56"/>
      <c r="O587" s="56"/>
      <c r="P587" s="56"/>
      <c r="Q587" s="56"/>
      <c r="R587" s="56"/>
      <c r="S587" s="56"/>
      <c r="T587" s="56"/>
      <c r="U587" s="56"/>
      <c r="V587" s="56"/>
      <c r="W587" s="56"/>
      <c r="AC587" s="7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163"/>
      <c r="BD587" s="56"/>
    </row>
    <row r="588" spans="2:56" s="3" customFormat="1">
      <c r="B588" s="19"/>
      <c r="C588" s="19"/>
      <c r="D588" s="117"/>
      <c r="E588" s="17"/>
      <c r="F588" s="43"/>
      <c r="H588" s="75"/>
      <c r="I588" s="19"/>
      <c r="J588" s="19"/>
      <c r="K588" s="55"/>
      <c r="L588" s="56"/>
      <c r="O588" s="56"/>
      <c r="P588" s="56"/>
      <c r="Q588" s="56"/>
      <c r="R588" s="56"/>
      <c r="S588" s="56"/>
      <c r="T588" s="56"/>
      <c r="U588" s="56"/>
      <c r="V588" s="56"/>
      <c r="W588" s="56"/>
      <c r="AC588" s="7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163"/>
      <c r="BD588" s="56"/>
    </row>
    <row r="589" spans="2:56" s="3" customFormat="1">
      <c r="B589" s="19"/>
      <c r="C589" s="19"/>
      <c r="D589" s="117"/>
      <c r="E589" s="17"/>
      <c r="F589" s="43"/>
      <c r="H589" s="75"/>
      <c r="I589" s="19"/>
      <c r="J589" s="19"/>
      <c r="K589" s="55"/>
      <c r="L589" s="56"/>
      <c r="O589" s="56"/>
      <c r="P589" s="56"/>
      <c r="Q589" s="56"/>
      <c r="R589" s="56"/>
      <c r="S589" s="56"/>
      <c r="T589" s="56"/>
      <c r="U589" s="56"/>
      <c r="V589" s="56"/>
      <c r="W589" s="56"/>
      <c r="AC589" s="7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163"/>
      <c r="BD589" s="56"/>
    </row>
    <row r="590" spans="2:56" s="3" customFormat="1">
      <c r="B590" s="19"/>
      <c r="C590" s="19"/>
      <c r="D590" s="117"/>
      <c r="E590" s="17"/>
      <c r="F590" s="43"/>
      <c r="H590" s="75"/>
      <c r="I590" s="19"/>
      <c r="J590" s="19"/>
      <c r="K590" s="55"/>
      <c r="L590" s="56"/>
      <c r="O590" s="56"/>
      <c r="P590" s="56"/>
      <c r="Q590" s="56"/>
      <c r="R590" s="56"/>
      <c r="S590" s="56"/>
      <c r="T590" s="56"/>
      <c r="U590" s="56"/>
      <c r="V590" s="56"/>
      <c r="W590" s="56"/>
      <c r="AC590" s="7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163"/>
      <c r="BD590" s="56"/>
    </row>
    <row r="591" spans="2:56" s="3" customFormat="1">
      <c r="B591" s="19"/>
      <c r="C591" s="19"/>
      <c r="D591" s="117"/>
      <c r="E591" s="17"/>
      <c r="F591" s="43"/>
      <c r="H591" s="75"/>
      <c r="I591" s="19"/>
      <c r="J591" s="19"/>
      <c r="K591" s="55"/>
      <c r="L591" s="56"/>
      <c r="O591" s="56"/>
      <c r="P591" s="56"/>
      <c r="Q591" s="56"/>
      <c r="R591" s="56"/>
      <c r="S591" s="56"/>
      <c r="T591" s="56"/>
      <c r="U591" s="56"/>
      <c r="V591" s="56"/>
      <c r="W591" s="56"/>
      <c r="AC591" s="7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163"/>
      <c r="BD591" s="56"/>
    </row>
    <row r="592" spans="2:56" s="3" customFormat="1">
      <c r="B592" s="19"/>
      <c r="C592" s="19"/>
      <c r="D592" s="117"/>
      <c r="E592" s="17"/>
      <c r="F592" s="43"/>
      <c r="H592" s="75"/>
      <c r="I592" s="19"/>
      <c r="J592" s="19"/>
      <c r="K592" s="55"/>
      <c r="L592" s="56"/>
      <c r="O592" s="56"/>
      <c r="P592" s="56"/>
      <c r="Q592" s="56"/>
      <c r="R592" s="56"/>
      <c r="S592" s="56"/>
      <c r="T592" s="56"/>
      <c r="U592" s="56"/>
      <c r="V592" s="56"/>
      <c r="W592" s="56"/>
      <c r="AC592" s="7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163"/>
      <c r="BD592" s="56"/>
    </row>
    <row r="593" spans="2:56" s="3" customFormat="1">
      <c r="B593" s="19"/>
      <c r="C593" s="19"/>
      <c r="D593" s="117"/>
      <c r="E593" s="17"/>
      <c r="F593" s="43"/>
      <c r="H593" s="75"/>
      <c r="I593" s="19"/>
      <c r="J593" s="19"/>
      <c r="K593" s="55"/>
      <c r="L593" s="56"/>
      <c r="O593" s="56"/>
      <c r="P593" s="56"/>
      <c r="Q593" s="56"/>
      <c r="R593" s="56"/>
      <c r="S593" s="56"/>
      <c r="T593" s="56"/>
      <c r="U593" s="56"/>
      <c r="V593" s="56"/>
      <c r="W593" s="56"/>
      <c r="AC593" s="7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163"/>
      <c r="BD593" s="56"/>
    </row>
    <row r="594" spans="2:56" s="3" customFormat="1">
      <c r="B594" s="19"/>
      <c r="C594" s="19"/>
      <c r="D594" s="117"/>
      <c r="E594" s="17"/>
      <c r="F594" s="43"/>
      <c r="H594" s="75"/>
      <c r="I594" s="19"/>
      <c r="J594" s="19"/>
      <c r="K594" s="55"/>
      <c r="L594" s="56"/>
      <c r="O594" s="56"/>
      <c r="P594" s="56"/>
      <c r="Q594" s="56"/>
      <c r="R594" s="56"/>
      <c r="S594" s="56"/>
      <c r="T594" s="56"/>
      <c r="U594" s="56"/>
      <c r="V594" s="56"/>
      <c r="W594" s="56"/>
      <c r="AC594" s="7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163"/>
      <c r="BD594" s="56"/>
    </row>
    <row r="595" spans="2:56" s="3" customFormat="1">
      <c r="B595" s="19"/>
      <c r="C595" s="19"/>
      <c r="D595" s="117"/>
      <c r="E595" s="17"/>
      <c r="F595" s="43"/>
      <c r="H595" s="75"/>
      <c r="I595" s="19"/>
      <c r="J595" s="19"/>
      <c r="K595" s="55"/>
      <c r="L595" s="56"/>
      <c r="O595" s="56"/>
      <c r="P595" s="56"/>
      <c r="Q595" s="56"/>
      <c r="R595" s="56"/>
      <c r="S595" s="56"/>
      <c r="T595" s="56"/>
      <c r="U595" s="56"/>
      <c r="V595" s="56"/>
      <c r="W595" s="56"/>
      <c r="AC595" s="7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163"/>
      <c r="BD595" s="56"/>
    </row>
    <row r="596" spans="2:56" s="3" customFormat="1">
      <c r="B596" s="19"/>
      <c r="C596" s="19"/>
      <c r="D596" s="117"/>
      <c r="E596" s="17"/>
      <c r="F596" s="43"/>
      <c r="H596" s="75"/>
      <c r="I596" s="19"/>
      <c r="J596" s="19"/>
      <c r="K596" s="55"/>
      <c r="L596" s="56"/>
      <c r="O596" s="56"/>
      <c r="P596" s="56"/>
      <c r="Q596" s="56"/>
      <c r="R596" s="56"/>
      <c r="S596" s="56"/>
      <c r="T596" s="56"/>
      <c r="U596" s="56"/>
      <c r="V596" s="56"/>
      <c r="W596" s="56"/>
      <c r="AC596" s="7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163"/>
      <c r="BD596" s="56"/>
    </row>
    <row r="597" spans="2:56" s="3" customFormat="1">
      <c r="B597" s="19"/>
      <c r="C597" s="19"/>
      <c r="D597" s="117"/>
      <c r="E597" s="17"/>
      <c r="F597" s="43"/>
      <c r="H597" s="75"/>
      <c r="I597" s="19"/>
      <c r="J597" s="19"/>
      <c r="K597" s="55"/>
      <c r="L597" s="56"/>
      <c r="O597" s="56"/>
      <c r="P597" s="56"/>
      <c r="Q597" s="56"/>
      <c r="R597" s="56"/>
      <c r="S597" s="56"/>
      <c r="T597" s="56"/>
      <c r="U597" s="56"/>
      <c r="V597" s="56"/>
      <c r="W597" s="56"/>
      <c r="AC597" s="7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163"/>
      <c r="BD597" s="56"/>
    </row>
    <row r="598" spans="2:56" s="3" customFormat="1">
      <c r="B598" s="19"/>
      <c r="C598" s="19"/>
      <c r="D598" s="117"/>
      <c r="E598" s="17"/>
      <c r="F598" s="43"/>
      <c r="H598" s="75"/>
      <c r="I598" s="19"/>
      <c r="J598" s="19"/>
      <c r="K598" s="55"/>
      <c r="L598" s="56"/>
      <c r="O598" s="56"/>
      <c r="P598" s="56"/>
      <c r="Q598" s="56"/>
      <c r="R598" s="56"/>
      <c r="S598" s="56"/>
      <c r="T598" s="56"/>
      <c r="U598" s="56"/>
      <c r="V598" s="56"/>
      <c r="W598" s="56"/>
      <c r="AC598" s="7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163"/>
      <c r="BD598" s="56"/>
    </row>
    <row r="599" spans="2:56" s="3" customFormat="1">
      <c r="B599" s="19"/>
      <c r="C599" s="19"/>
      <c r="D599" s="117"/>
      <c r="E599" s="17"/>
      <c r="F599" s="43"/>
      <c r="H599" s="75"/>
      <c r="I599" s="19"/>
      <c r="J599" s="19"/>
      <c r="K599" s="55"/>
      <c r="L599" s="56"/>
      <c r="O599" s="56"/>
      <c r="P599" s="56"/>
      <c r="Q599" s="56"/>
      <c r="R599" s="56"/>
      <c r="S599" s="56"/>
      <c r="T599" s="56"/>
      <c r="U599" s="56"/>
      <c r="V599" s="56"/>
      <c r="W599" s="56"/>
      <c r="AC599" s="7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163"/>
      <c r="BD599" s="56"/>
    </row>
    <row r="600" spans="2:56" s="3" customFormat="1">
      <c r="B600" s="19"/>
      <c r="C600" s="19"/>
      <c r="D600" s="117"/>
      <c r="E600" s="17"/>
      <c r="F600" s="43"/>
      <c r="H600" s="75"/>
      <c r="I600" s="19"/>
      <c r="J600" s="19"/>
      <c r="K600" s="55"/>
      <c r="L600" s="56"/>
      <c r="O600" s="56"/>
      <c r="P600" s="56"/>
      <c r="Q600" s="56"/>
      <c r="R600" s="56"/>
      <c r="S600" s="56"/>
      <c r="T600" s="56"/>
      <c r="U600" s="56"/>
      <c r="V600" s="56"/>
      <c r="W600" s="56"/>
      <c r="AC600" s="7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163"/>
      <c r="BD600" s="56"/>
    </row>
    <row r="601" spans="2:56" s="3" customFormat="1">
      <c r="B601" s="19"/>
      <c r="C601" s="19"/>
      <c r="D601" s="117"/>
      <c r="E601" s="17"/>
      <c r="F601" s="43"/>
      <c r="H601" s="75"/>
      <c r="I601" s="19"/>
      <c r="J601" s="19"/>
      <c r="K601" s="55"/>
      <c r="L601" s="56"/>
      <c r="O601" s="56"/>
      <c r="P601" s="56"/>
      <c r="Q601" s="56"/>
      <c r="R601" s="56"/>
      <c r="S601" s="56"/>
      <c r="T601" s="56"/>
      <c r="U601" s="56"/>
      <c r="V601" s="56"/>
      <c r="W601" s="56"/>
      <c r="AC601" s="7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163"/>
      <c r="BD601" s="56"/>
    </row>
    <row r="602" spans="2:56" s="3" customFormat="1">
      <c r="B602" s="19"/>
      <c r="C602" s="19"/>
      <c r="D602" s="117"/>
      <c r="E602" s="17"/>
      <c r="F602" s="43"/>
      <c r="H602" s="75"/>
      <c r="I602" s="19"/>
      <c r="J602" s="19"/>
      <c r="K602" s="55"/>
      <c r="L602" s="56"/>
      <c r="O602" s="56"/>
      <c r="P602" s="56"/>
      <c r="Q602" s="56"/>
      <c r="R602" s="56"/>
      <c r="S602" s="56"/>
      <c r="T602" s="56"/>
      <c r="U602" s="56"/>
      <c r="V602" s="56"/>
      <c r="W602" s="56"/>
      <c r="AC602" s="7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163"/>
      <c r="BD602" s="56"/>
    </row>
    <row r="603" spans="2:56" s="3" customFormat="1">
      <c r="B603" s="19"/>
      <c r="C603" s="19"/>
      <c r="D603" s="117"/>
      <c r="E603" s="17"/>
      <c r="F603" s="43"/>
      <c r="H603" s="75"/>
      <c r="I603" s="19"/>
      <c r="J603" s="19"/>
      <c r="K603" s="55"/>
      <c r="L603" s="56"/>
      <c r="O603" s="56"/>
      <c r="P603" s="56"/>
      <c r="Q603" s="56"/>
      <c r="R603" s="56"/>
      <c r="S603" s="56"/>
      <c r="T603" s="56"/>
      <c r="U603" s="56"/>
      <c r="V603" s="56"/>
      <c r="W603" s="56"/>
      <c r="AC603" s="7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163"/>
      <c r="BD603" s="56"/>
    </row>
    <row r="604" spans="2:56" s="3" customFormat="1">
      <c r="B604" s="19"/>
      <c r="C604" s="19"/>
      <c r="D604" s="117"/>
      <c r="E604" s="17"/>
      <c r="F604" s="43"/>
      <c r="H604" s="75"/>
      <c r="I604" s="19"/>
      <c r="J604" s="19"/>
      <c r="K604" s="55"/>
      <c r="L604" s="56"/>
      <c r="O604" s="56"/>
      <c r="P604" s="56"/>
      <c r="Q604" s="56"/>
      <c r="R604" s="56"/>
      <c r="S604" s="56"/>
      <c r="T604" s="56"/>
      <c r="U604" s="56"/>
      <c r="V604" s="56"/>
      <c r="W604" s="56"/>
      <c r="AC604" s="7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163"/>
      <c r="BD604" s="56"/>
    </row>
    <row r="605" spans="2:56" s="3" customFormat="1">
      <c r="B605" s="19"/>
      <c r="C605" s="19"/>
      <c r="D605" s="117"/>
      <c r="E605" s="17"/>
      <c r="F605" s="43"/>
      <c r="H605" s="75"/>
      <c r="I605" s="19"/>
      <c r="J605" s="19"/>
      <c r="K605" s="55"/>
      <c r="L605" s="56"/>
      <c r="O605" s="56"/>
      <c r="P605" s="56"/>
      <c r="Q605" s="56"/>
      <c r="R605" s="56"/>
      <c r="S605" s="56"/>
      <c r="T605" s="56"/>
      <c r="U605" s="56"/>
      <c r="V605" s="56"/>
      <c r="W605" s="56"/>
      <c r="AC605" s="7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163"/>
      <c r="BD605" s="56"/>
    </row>
    <row r="606" spans="2:56" s="3" customFormat="1">
      <c r="B606" s="19"/>
      <c r="C606" s="19"/>
      <c r="D606" s="134"/>
      <c r="E606" s="46"/>
      <c r="F606" s="43"/>
      <c r="G606"/>
      <c r="H606" s="75"/>
      <c r="I606" s="19"/>
      <c r="J606" s="19"/>
      <c r="K606" s="55"/>
      <c r="L606" s="56"/>
      <c r="O606" s="56"/>
      <c r="P606" s="56"/>
      <c r="Q606" s="56"/>
      <c r="R606" s="56"/>
      <c r="S606" s="56"/>
      <c r="T606" s="56"/>
      <c r="U606" s="56"/>
      <c r="V606" s="56"/>
      <c r="W606" s="56"/>
      <c r="AC606" s="7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163"/>
      <c r="BD606" s="56"/>
    </row>
    <row r="607" spans="2:56" s="3" customFormat="1">
      <c r="B607" s="19"/>
      <c r="C607" s="19"/>
      <c r="D607" s="134"/>
      <c r="E607" s="46"/>
      <c r="F607" s="43"/>
      <c r="G607"/>
      <c r="H607" s="75"/>
      <c r="I607" s="19"/>
      <c r="J607" s="19"/>
      <c r="K607" s="55"/>
      <c r="L607" s="56"/>
      <c r="O607" s="56"/>
      <c r="P607" s="56"/>
      <c r="Q607" s="56"/>
      <c r="R607" s="56"/>
      <c r="S607" s="56"/>
      <c r="T607" s="56"/>
      <c r="U607" s="56"/>
      <c r="V607" s="56"/>
      <c r="W607" s="56"/>
      <c r="AC607" s="7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163"/>
      <c r="BD607" s="56"/>
    </row>
    <row r="804" spans="1:57">
      <c r="D804" s="135"/>
      <c r="E804" s="47"/>
      <c r="F804" s="71"/>
      <c r="G804" s="1"/>
      <c r="H804" s="148"/>
      <c r="I804" s="44"/>
    </row>
    <row r="805" spans="1:57">
      <c r="C805" s="44"/>
    </row>
    <row r="806" spans="1:57">
      <c r="J806" s="44"/>
      <c r="K806" s="52"/>
      <c r="L806" s="34"/>
      <c r="M806" s="1"/>
      <c r="N806" s="1"/>
      <c r="O806" s="34"/>
      <c r="P806" s="34"/>
      <c r="Q806" s="34"/>
      <c r="R806" s="34"/>
      <c r="S806" s="34"/>
      <c r="T806" s="34"/>
      <c r="U806" s="34"/>
      <c r="V806" s="34"/>
      <c r="W806" s="34"/>
      <c r="X806" s="1"/>
      <c r="Y806" s="1"/>
      <c r="Z806" s="1"/>
      <c r="AA806" s="1"/>
      <c r="AB806" s="1"/>
      <c r="AC806" s="12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164"/>
      <c r="AX806" s="1"/>
      <c r="AY806" s="1"/>
      <c r="AZ806" s="1"/>
      <c r="BA806" s="1"/>
      <c r="BB806" s="1"/>
      <c r="BC806" s="1"/>
      <c r="BD806" s="34"/>
      <c r="BE806" s="86"/>
    </row>
    <row r="807" spans="1:57">
      <c r="A807" s="86"/>
      <c r="B807" s="44"/>
    </row>
    <row r="810" spans="1:57">
      <c r="D810" s="135"/>
      <c r="E810" s="47"/>
      <c r="F810" s="71"/>
      <c r="G810" s="1"/>
      <c r="H810" s="148"/>
      <c r="I810" s="44"/>
    </row>
    <row r="811" spans="1:57" s="1" customFormat="1">
      <c r="A811" s="3"/>
      <c r="B811" s="19"/>
      <c r="C811" s="44"/>
      <c r="D811" s="135"/>
      <c r="E811" s="47"/>
      <c r="F811" s="71"/>
      <c r="H811" s="148"/>
      <c r="I811" s="44"/>
      <c r="J811" s="19"/>
      <c r="K811" s="49"/>
      <c r="L811" s="9"/>
      <c r="M811"/>
      <c r="N811"/>
      <c r="O811" s="9"/>
      <c r="P811" s="9"/>
      <c r="Q811" s="9"/>
      <c r="R811" s="9"/>
      <c r="S811" s="9"/>
      <c r="T811" s="9"/>
      <c r="U811" s="9"/>
      <c r="V811" s="9"/>
      <c r="W811" s="9"/>
      <c r="X811"/>
      <c r="Y811"/>
      <c r="Z811"/>
      <c r="AA811"/>
      <c r="AB811"/>
      <c r="AC811" s="6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163"/>
      <c r="AX811"/>
      <c r="AY811"/>
      <c r="AZ811"/>
      <c r="BA811"/>
      <c r="BB811"/>
      <c r="BC811"/>
      <c r="BD811" s="9"/>
      <c r="BE811" s="3"/>
    </row>
    <row r="812" spans="1:57">
      <c r="C812" s="44"/>
      <c r="J812" s="44"/>
      <c r="K812" s="52"/>
      <c r="L812" s="34"/>
      <c r="M812" s="1"/>
      <c r="N812" s="1"/>
      <c r="O812" s="34"/>
      <c r="P812" s="34"/>
      <c r="Q812" s="34"/>
      <c r="R812" s="34"/>
      <c r="S812" s="34"/>
      <c r="T812" s="34"/>
      <c r="U812" s="34"/>
      <c r="V812" s="34"/>
      <c r="W812" s="34"/>
      <c r="X812" s="1"/>
      <c r="Y812" s="1"/>
      <c r="Z812" s="1"/>
      <c r="AA812" s="1"/>
      <c r="AB812" s="1"/>
      <c r="AC812" s="12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164"/>
      <c r="AX812" s="1"/>
      <c r="AY812" s="1"/>
      <c r="AZ812" s="1"/>
      <c r="BA812" s="1"/>
      <c r="BB812" s="1"/>
      <c r="BC812" s="1"/>
      <c r="BD812" s="34"/>
      <c r="BE812" s="86"/>
    </row>
    <row r="813" spans="1:57">
      <c r="A813" s="86"/>
      <c r="B813" s="44"/>
      <c r="J813" s="44"/>
      <c r="K813" s="52"/>
      <c r="L813" s="34"/>
      <c r="M813" s="1"/>
      <c r="N813" s="1"/>
      <c r="O813" s="34"/>
      <c r="P813" s="34"/>
      <c r="Q813" s="34"/>
      <c r="R813" s="34"/>
      <c r="S813" s="34"/>
      <c r="T813" s="34"/>
      <c r="U813" s="34"/>
      <c r="V813" s="34"/>
      <c r="W813" s="34"/>
      <c r="X813" s="1"/>
      <c r="Y813" s="1"/>
      <c r="Z813" s="1"/>
      <c r="AA813" s="1"/>
      <c r="AB813" s="1"/>
      <c r="AC813" s="12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164"/>
      <c r="AX813" s="1"/>
      <c r="AY813" s="1"/>
      <c r="AZ813" s="1"/>
      <c r="BA813" s="1"/>
      <c r="BB813" s="1"/>
      <c r="BC813" s="1"/>
      <c r="BD813" s="34"/>
      <c r="BE813" s="86"/>
    </row>
    <row r="814" spans="1:57">
      <c r="A814" s="86"/>
      <c r="B814" s="44"/>
    </row>
    <row r="817" spans="1:57" s="1" customFormat="1">
      <c r="A817" s="3"/>
      <c r="B817" s="19"/>
      <c r="C817" s="19"/>
      <c r="D817" s="134"/>
      <c r="E817" s="46"/>
      <c r="F817" s="43"/>
      <c r="G817"/>
      <c r="H817" s="75"/>
      <c r="I817" s="19"/>
      <c r="J817" s="19"/>
      <c r="K817" s="49"/>
      <c r="L817" s="9"/>
      <c r="M817"/>
      <c r="N817"/>
      <c r="O817" s="9"/>
      <c r="P817" s="9"/>
      <c r="Q817" s="9"/>
      <c r="R817" s="9"/>
      <c r="S817" s="9"/>
      <c r="T817" s="9"/>
      <c r="U817" s="9"/>
      <c r="V817" s="9"/>
      <c r="W817" s="9"/>
      <c r="X817"/>
      <c r="Y817"/>
      <c r="Z817"/>
      <c r="AA817"/>
      <c r="AB817"/>
      <c r="AC817" s="6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163"/>
      <c r="AX817"/>
      <c r="AY817"/>
      <c r="AZ817"/>
      <c r="BA817"/>
      <c r="BB817"/>
      <c r="BC817"/>
      <c r="BD817" s="9"/>
      <c r="BE817" s="3"/>
    </row>
    <row r="818" spans="1:57" s="1" customFormat="1">
      <c r="A818" s="3"/>
      <c r="B818" s="19"/>
      <c r="C818" s="19"/>
      <c r="D818" s="134"/>
      <c r="E818" s="46"/>
      <c r="F818" s="43"/>
      <c r="G818"/>
      <c r="H818" s="75"/>
      <c r="I818" s="19"/>
      <c r="J818" s="19"/>
      <c r="K818" s="49"/>
      <c r="L818" s="9"/>
      <c r="M818"/>
      <c r="N818"/>
      <c r="O818" s="9"/>
      <c r="P818" s="9"/>
      <c r="Q818" s="9"/>
      <c r="R818" s="9"/>
      <c r="S818" s="9"/>
      <c r="T818" s="9"/>
      <c r="U818" s="9"/>
      <c r="V818" s="9"/>
      <c r="W818" s="9"/>
      <c r="X818"/>
      <c r="Y818"/>
      <c r="Z818"/>
      <c r="AA818"/>
      <c r="AB818"/>
      <c r="AC818" s="6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163"/>
      <c r="AX818"/>
      <c r="AY818"/>
      <c r="AZ818"/>
      <c r="BA818"/>
      <c r="BB818"/>
      <c r="BC818"/>
      <c r="BD818" s="9"/>
      <c r="BE818" s="3"/>
    </row>
    <row r="879" spans="3:9">
      <c r="D879" s="135"/>
      <c r="E879" s="47"/>
      <c r="F879" s="71"/>
      <c r="G879" s="1"/>
      <c r="H879" s="148"/>
      <c r="I879" s="44"/>
    </row>
    <row r="880" spans="3:9">
      <c r="C880" s="44"/>
      <c r="D880" s="135"/>
      <c r="E880" s="47"/>
      <c r="F880" s="71"/>
      <c r="G880" s="1"/>
      <c r="H880" s="148"/>
      <c r="I880" s="44"/>
    </row>
    <row r="881" spans="1:57">
      <c r="C881" s="44"/>
      <c r="D881" s="135"/>
      <c r="E881" s="47"/>
      <c r="F881" s="71"/>
      <c r="G881" s="1"/>
      <c r="H881" s="148"/>
      <c r="I881" s="44"/>
      <c r="J881" s="44"/>
      <c r="K881" s="52"/>
      <c r="L881" s="34"/>
      <c r="M881" s="1"/>
      <c r="N881" s="1"/>
      <c r="O881" s="34"/>
      <c r="P881" s="34"/>
      <c r="Q881" s="34"/>
      <c r="R881" s="34"/>
      <c r="S881" s="34"/>
      <c r="T881" s="34"/>
      <c r="U881" s="34"/>
      <c r="V881" s="34"/>
      <c r="W881" s="34"/>
      <c r="X881" s="1"/>
      <c r="Y881" s="1"/>
      <c r="Z881" s="1"/>
      <c r="AA881" s="1"/>
      <c r="AR881" s="34"/>
      <c r="AS881" s="34"/>
      <c r="AT881" s="34"/>
      <c r="AU881" s="34"/>
      <c r="AV881" s="34"/>
      <c r="AW881" s="164"/>
      <c r="AX881" s="1"/>
      <c r="AY881" s="1"/>
      <c r="AZ881" s="1"/>
      <c r="BA881" s="1"/>
      <c r="BB881" s="1"/>
      <c r="BC881" s="1"/>
      <c r="BD881" s="34"/>
      <c r="BE881" s="86"/>
    </row>
    <row r="882" spans="1:57">
      <c r="A882" s="86"/>
      <c r="B882" s="44"/>
      <c r="C882" s="44"/>
      <c r="D882" s="136"/>
      <c r="E882" s="48"/>
      <c r="F882" s="72"/>
      <c r="G882" s="2"/>
      <c r="H882" s="149"/>
      <c r="I882" s="45"/>
      <c r="J882" s="44"/>
      <c r="K882" s="52"/>
      <c r="L882" s="34"/>
      <c r="M882" s="1"/>
      <c r="N882" s="1"/>
      <c r="O882" s="34"/>
      <c r="P882" s="34"/>
      <c r="Q882" s="34"/>
      <c r="R882" s="34"/>
      <c r="S882" s="34"/>
      <c r="T882" s="34"/>
      <c r="U882" s="34"/>
      <c r="V882" s="34"/>
      <c r="W882" s="34"/>
      <c r="X882" s="1"/>
      <c r="Y882" s="1"/>
      <c r="Z882" s="1"/>
      <c r="AA882" s="1"/>
      <c r="AR882" s="34"/>
      <c r="AS882" s="34"/>
      <c r="AT882" s="34"/>
      <c r="AU882" s="34"/>
      <c r="AV882" s="34"/>
      <c r="AW882" s="164"/>
      <c r="AX882" s="1"/>
      <c r="AY882" s="1"/>
      <c r="AZ882" s="1"/>
      <c r="BA882" s="1"/>
      <c r="BB882" s="1"/>
      <c r="BC882" s="1"/>
      <c r="BD882" s="34"/>
      <c r="BE882" s="86"/>
    </row>
    <row r="883" spans="1:57">
      <c r="A883" s="86"/>
      <c r="B883" s="44"/>
      <c r="C883" s="45"/>
      <c r="D883" s="135"/>
      <c r="E883" s="47"/>
      <c r="F883" s="71"/>
      <c r="G883" s="1"/>
      <c r="H883" s="148"/>
      <c r="I883" s="44"/>
      <c r="J883" s="44"/>
      <c r="K883" s="52"/>
      <c r="L883" s="34"/>
      <c r="M883" s="1"/>
      <c r="N883" s="1"/>
      <c r="O883" s="34"/>
      <c r="P883" s="34"/>
      <c r="Q883" s="34"/>
      <c r="R883" s="34"/>
      <c r="S883" s="34"/>
      <c r="T883" s="34"/>
      <c r="U883" s="34"/>
      <c r="V883" s="34"/>
      <c r="W883" s="34"/>
      <c r="X883" s="1"/>
      <c r="Y883" s="1"/>
      <c r="Z883" s="1"/>
      <c r="AA883" s="1"/>
      <c r="AR883" s="34"/>
      <c r="AS883" s="34"/>
      <c r="AT883" s="34"/>
      <c r="AU883" s="34"/>
      <c r="AV883" s="34"/>
      <c r="AW883" s="164"/>
      <c r="AX883" s="1"/>
      <c r="AY883" s="1"/>
      <c r="AZ883" s="1"/>
      <c r="BA883" s="1"/>
      <c r="BB883" s="1"/>
      <c r="BC883" s="1"/>
      <c r="BD883" s="34"/>
      <c r="BE883" s="86"/>
    </row>
    <row r="884" spans="1:57">
      <c r="A884" s="86"/>
      <c r="B884" s="44"/>
      <c r="C884" s="44"/>
      <c r="J884" s="45"/>
      <c r="K884" s="53"/>
      <c r="L884" s="35"/>
      <c r="M884" s="2"/>
      <c r="N884" s="2"/>
      <c r="O884" s="35"/>
      <c r="P884" s="35"/>
      <c r="Q884" s="35"/>
      <c r="R884" s="35"/>
      <c r="S884" s="35"/>
      <c r="T884" s="35"/>
      <c r="U884" s="35"/>
      <c r="V884" s="35"/>
      <c r="W884" s="35"/>
      <c r="X884" s="2"/>
      <c r="Y884" s="2"/>
      <c r="Z884" s="2"/>
      <c r="AA884" s="2"/>
      <c r="AR884" s="35"/>
      <c r="AS884" s="35"/>
      <c r="AT884" s="35"/>
      <c r="AU884" s="35"/>
      <c r="AV884" s="35"/>
      <c r="AW884" s="165"/>
      <c r="AX884" s="2"/>
      <c r="AY884" s="2"/>
      <c r="AZ884" s="2"/>
      <c r="BA884" s="2"/>
      <c r="BB884" s="2"/>
      <c r="BC884" s="2"/>
      <c r="BD884" s="35"/>
      <c r="BE884" s="139"/>
    </row>
    <row r="885" spans="1:57">
      <c r="A885" s="139"/>
      <c r="B885" s="45"/>
      <c r="J885" s="44"/>
      <c r="K885" s="52"/>
      <c r="L885" s="34"/>
      <c r="M885" s="1"/>
      <c r="N885" s="1"/>
      <c r="O885" s="34"/>
      <c r="P885" s="34"/>
      <c r="Q885" s="34"/>
      <c r="R885" s="34"/>
      <c r="S885" s="34"/>
      <c r="T885" s="34"/>
      <c r="U885" s="34"/>
      <c r="V885" s="34"/>
      <c r="W885" s="34"/>
      <c r="X885" s="1"/>
      <c r="Y885" s="1"/>
      <c r="Z885" s="1"/>
      <c r="AA885" s="1"/>
      <c r="AR885" s="34"/>
      <c r="AS885" s="34"/>
      <c r="AT885" s="34"/>
      <c r="AU885" s="34"/>
      <c r="AV885" s="34"/>
      <c r="AW885" s="164"/>
      <c r="AX885" s="1"/>
      <c r="AY885" s="1"/>
      <c r="AZ885" s="1"/>
      <c r="BA885" s="1"/>
      <c r="BB885" s="1"/>
      <c r="BC885" s="1"/>
      <c r="BD885" s="34"/>
      <c r="BE885" s="86"/>
    </row>
    <row r="886" spans="1:57" s="1" customFormat="1">
      <c r="A886" s="86"/>
      <c r="B886" s="44"/>
      <c r="C886" s="19"/>
      <c r="D886" s="134"/>
      <c r="E886" s="46"/>
      <c r="F886" s="43"/>
      <c r="G886"/>
      <c r="H886" s="75"/>
      <c r="I886" s="19"/>
      <c r="J886" s="19"/>
      <c r="K886" s="49"/>
      <c r="L886" s="9"/>
      <c r="M886"/>
      <c r="N886"/>
      <c r="O886" s="9"/>
      <c r="P886" s="9"/>
      <c r="Q886" s="9"/>
      <c r="R886" s="9"/>
      <c r="S886" s="9"/>
      <c r="T886" s="9"/>
      <c r="U886" s="9"/>
      <c r="V886" s="9"/>
      <c r="W886" s="9"/>
      <c r="X886"/>
      <c r="Y886"/>
      <c r="Z886"/>
      <c r="AA886"/>
      <c r="AB886"/>
      <c r="AC886" s="6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163"/>
      <c r="AX886"/>
      <c r="AY886"/>
      <c r="AZ886"/>
      <c r="BA886"/>
      <c r="BB886"/>
      <c r="BC886"/>
      <c r="BD886" s="9"/>
      <c r="BE886" s="3"/>
    </row>
    <row r="887" spans="1:57" s="1" customFormat="1">
      <c r="A887" s="3"/>
      <c r="B887" s="19"/>
      <c r="C887" s="19"/>
      <c r="D887" s="134"/>
      <c r="E887" s="46"/>
      <c r="F887" s="43"/>
      <c r="G887"/>
      <c r="H887" s="75"/>
      <c r="I887" s="19"/>
      <c r="J887" s="19"/>
      <c r="K887" s="49"/>
      <c r="L887" s="9"/>
      <c r="M887"/>
      <c r="N887"/>
      <c r="O887" s="9"/>
      <c r="P887" s="9"/>
      <c r="Q887" s="9"/>
      <c r="R887" s="9"/>
      <c r="S887" s="9"/>
      <c r="T887" s="9"/>
      <c r="U887" s="9"/>
      <c r="V887" s="9"/>
      <c r="W887" s="9"/>
      <c r="X887"/>
      <c r="Y887"/>
      <c r="Z887"/>
      <c r="AA887"/>
      <c r="AB887"/>
      <c r="AC887" s="6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163"/>
      <c r="AX887"/>
      <c r="AY887"/>
      <c r="AZ887"/>
      <c r="BA887"/>
      <c r="BB887"/>
      <c r="BC887"/>
      <c r="BD887" s="9"/>
      <c r="BE887" s="3"/>
    </row>
    <row r="888" spans="1:57" s="1" customFormat="1">
      <c r="A888" s="3"/>
      <c r="B888" s="19"/>
      <c r="C888" s="19"/>
      <c r="D888" s="134"/>
      <c r="E888" s="46"/>
      <c r="F888" s="43"/>
      <c r="G888"/>
      <c r="H888" s="75"/>
      <c r="I888" s="19"/>
      <c r="J888" s="19"/>
      <c r="K888" s="49"/>
      <c r="L888" s="9"/>
      <c r="M888"/>
      <c r="N888"/>
      <c r="O888" s="9"/>
      <c r="P888" s="9"/>
      <c r="Q888" s="9"/>
      <c r="R888" s="9"/>
      <c r="S888" s="9"/>
      <c r="T888" s="9"/>
      <c r="U888" s="9"/>
      <c r="V888" s="9"/>
      <c r="W888" s="9"/>
      <c r="X888"/>
      <c r="Y888"/>
      <c r="Z888"/>
      <c r="AA888"/>
      <c r="AB888"/>
      <c r="AC888" s="6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163"/>
      <c r="AX888"/>
      <c r="AY888"/>
      <c r="AZ888"/>
      <c r="BA888"/>
      <c r="BB888"/>
      <c r="BC888"/>
      <c r="BD888" s="9"/>
      <c r="BE888" s="3"/>
    </row>
    <row r="889" spans="1:57" s="2" customFormat="1">
      <c r="A889" s="3"/>
      <c r="B889" s="19"/>
      <c r="C889" s="19"/>
      <c r="D889" s="134"/>
      <c r="E889" s="46"/>
      <c r="F889" s="43"/>
      <c r="G889"/>
      <c r="H889" s="75"/>
      <c r="I889" s="19"/>
      <c r="J889" s="19"/>
      <c r="K889" s="49"/>
      <c r="L889" s="9"/>
      <c r="M889"/>
      <c r="N889"/>
      <c r="O889" s="9"/>
      <c r="P889" s="9"/>
      <c r="Q889" s="9"/>
      <c r="R889" s="9"/>
      <c r="S889" s="9"/>
      <c r="T889" s="9"/>
      <c r="U889" s="9"/>
      <c r="V889" s="9"/>
      <c r="W889" s="9"/>
      <c r="X889"/>
      <c r="Y889"/>
      <c r="Z889"/>
      <c r="AA889"/>
      <c r="AB889"/>
      <c r="AC889" s="6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163"/>
      <c r="AX889"/>
      <c r="AY889"/>
      <c r="AZ889"/>
      <c r="BA889"/>
      <c r="BB889"/>
      <c r="BC889"/>
      <c r="BD889" s="9"/>
      <c r="BE889" s="3"/>
    </row>
    <row r="890" spans="1:57" s="1" customFormat="1">
      <c r="A890" s="3"/>
      <c r="B890" s="19"/>
      <c r="C890" s="19"/>
      <c r="D890" s="134"/>
      <c r="E890" s="46"/>
      <c r="F890" s="43"/>
      <c r="G890"/>
      <c r="H890" s="75"/>
      <c r="I890" s="19"/>
      <c r="J890" s="19"/>
      <c r="K890" s="49"/>
      <c r="L890" s="9"/>
      <c r="M890"/>
      <c r="N890"/>
      <c r="O890" s="9"/>
      <c r="P890" s="9"/>
      <c r="Q890" s="9"/>
      <c r="R890" s="9"/>
      <c r="S890" s="9"/>
      <c r="T890" s="9"/>
      <c r="U890" s="9"/>
      <c r="V890" s="9"/>
      <c r="W890" s="9"/>
      <c r="X890"/>
      <c r="Y890"/>
      <c r="Z890"/>
      <c r="AA890"/>
      <c r="AB890"/>
      <c r="AC890" s="6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163"/>
      <c r="AX890"/>
      <c r="AY890"/>
      <c r="AZ890"/>
      <c r="BA890"/>
      <c r="BB890"/>
      <c r="BC890"/>
      <c r="BD890" s="9"/>
      <c r="BE890" s="3"/>
    </row>
    <row r="899" spans="1:57">
      <c r="D899" s="135"/>
      <c r="E899" s="47"/>
      <c r="F899" s="71"/>
      <c r="G899" s="1"/>
      <c r="H899" s="148"/>
      <c r="I899" s="44"/>
    </row>
    <row r="900" spans="1:57">
      <c r="C900" s="44"/>
    </row>
    <row r="901" spans="1:57">
      <c r="J901" s="44"/>
      <c r="K901" s="52"/>
      <c r="L901" s="34"/>
      <c r="M901" s="1"/>
      <c r="N901" s="1"/>
      <c r="O901" s="34"/>
      <c r="P901" s="34"/>
      <c r="Q901" s="34"/>
      <c r="R901" s="34"/>
      <c r="S901" s="34"/>
      <c r="T901" s="34"/>
      <c r="U901" s="34"/>
      <c r="V901" s="34"/>
      <c r="W901" s="34"/>
      <c r="X901" s="1"/>
      <c r="Y901" s="1"/>
      <c r="Z901" s="1"/>
      <c r="AA901" s="1"/>
      <c r="AB901" s="1"/>
      <c r="AC901" s="12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164"/>
      <c r="AX901" s="1"/>
      <c r="AY901" s="1"/>
      <c r="AZ901" s="1"/>
      <c r="BA901" s="1"/>
      <c r="BB901" s="1"/>
      <c r="BC901" s="1"/>
      <c r="BD901" s="34"/>
      <c r="BE901" s="86"/>
    </row>
    <row r="902" spans="1:57">
      <c r="A902" s="86"/>
      <c r="B902" s="44"/>
    </row>
    <row r="903" spans="1:57">
      <c r="D903" s="135"/>
      <c r="E903" s="47"/>
      <c r="F903" s="71"/>
      <c r="G903" s="1"/>
      <c r="H903" s="148"/>
      <c r="I903" s="44"/>
    </row>
    <row r="904" spans="1:57">
      <c r="C904" s="44"/>
    </row>
    <row r="905" spans="1:57">
      <c r="J905" s="44"/>
      <c r="K905" s="52"/>
      <c r="L905" s="34"/>
      <c r="M905" s="1"/>
      <c r="N905" s="1"/>
      <c r="O905" s="34"/>
      <c r="P905" s="34"/>
      <c r="Q905" s="34"/>
      <c r="R905" s="34"/>
      <c r="S905" s="34"/>
      <c r="T905" s="34"/>
      <c r="U905" s="34"/>
      <c r="V905" s="34"/>
      <c r="W905" s="34"/>
      <c r="X905" s="1"/>
      <c r="Y905" s="1"/>
      <c r="Z905" s="1"/>
      <c r="AA905" s="1"/>
      <c r="AB905" s="1"/>
      <c r="AC905" s="12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164"/>
      <c r="AX905" s="1"/>
      <c r="AY905" s="1"/>
      <c r="AZ905" s="1"/>
      <c r="BA905" s="1"/>
      <c r="BB905" s="1"/>
      <c r="BC905" s="1"/>
      <c r="BD905" s="34"/>
      <c r="BE905" s="86"/>
    </row>
    <row r="906" spans="1:57" s="1" customFormat="1">
      <c r="A906" s="86"/>
      <c r="B906" s="44"/>
      <c r="C906" s="19"/>
      <c r="D906" s="134"/>
      <c r="E906" s="46"/>
      <c r="F906" s="43"/>
      <c r="G906"/>
      <c r="H906" s="75"/>
      <c r="I906" s="19"/>
      <c r="J906" s="19"/>
      <c r="K906" s="49"/>
      <c r="L906" s="9"/>
      <c r="M906"/>
      <c r="N906"/>
      <c r="O906" s="9"/>
      <c r="P906" s="9"/>
      <c r="Q906" s="9"/>
      <c r="R906" s="9"/>
      <c r="S906" s="9"/>
      <c r="T906" s="9"/>
      <c r="U906" s="9"/>
      <c r="V906" s="9"/>
      <c r="W906" s="9"/>
      <c r="X906"/>
      <c r="Y906"/>
      <c r="Z906"/>
      <c r="AA906"/>
      <c r="AB906"/>
      <c r="AC906" s="6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163"/>
      <c r="AX906"/>
      <c r="AY906"/>
      <c r="AZ906"/>
      <c r="BA906"/>
      <c r="BB906"/>
      <c r="BC906"/>
      <c r="BD906" s="9"/>
      <c r="BE906" s="3"/>
    </row>
    <row r="910" spans="1:57" s="1" customFormat="1">
      <c r="A910" s="3"/>
      <c r="B910" s="19"/>
      <c r="C910" s="19"/>
      <c r="D910" s="134"/>
      <c r="E910" s="46"/>
      <c r="F910" s="43"/>
      <c r="G910"/>
      <c r="H910" s="75"/>
      <c r="I910" s="19"/>
      <c r="J910" s="19"/>
      <c r="K910" s="49"/>
      <c r="L910" s="9"/>
      <c r="M910"/>
      <c r="N910"/>
      <c r="O910" s="9"/>
      <c r="P910" s="9"/>
      <c r="Q910" s="9"/>
      <c r="R910" s="9"/>
      <c r="S910" s="9"/>
      <c r="T910" s="9"/>
      <c r="U910" s="9"/>
      <c r="V910" s="9"/>
      <c r="W910" s="9"/>
      <c r="X910"/>
      <c r="Y910"/>
      <c r="Z910"/>
      <c r="AA910"/>
      <c r="AB910"/>
      <c r="AC910" s="6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163"/>
      <c r="AX910"/>
      <c r="AY910"/>
      <c r="AZ910"/>
      <c r="BA910"/>
      <c r="BB910"/>
      <c r="BC910"/>
      <c r="BD910" s="9"/>
      <c r="BE910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95"/>
  <sheetViews>
    <sheetView workbookViewId="0">
      <selection activeCell="AQ6" sqref="AQ6"/>
    </sheetView>
  </sheetViews>
  <sheetFormatPr defaultRowHeight="15.6"/>
  <cols>
    <col min="5" max="5" width="11.59765625" customWidth="1"/>
    <col min="6" max="6" width="11.5" customWidth="1"/>
    <col min="7" max="7" width="15.3984375" customWidth="1"/>
    <col min="10" max="10" width="11.09765625" customWidth="1"/>
    <col min="11" max="11" width="13.19921875" customWidth="1"/>
    <col min="12" max="12" width="19.19921875" style="15" customWidth="1"/>
    <col min="14" max="14" width="11.8984375" customWidth="1"/>
    <col min="15" max="15" width="12" customWidth="1"/>
    <col min="16" max="16" width="13" customWidth="1"/>
    <col min="17" max="17" width="13.59765625" customWidth="1"/>
    <col min="18" max="18" width="13.19921875" customWidth="1"/>
    <col min="25" max="25" width="18.19921875" bestFit="1" customWidth="1"/>
    <col min="28" max="28" width="13" bestFit="1" customWidth="1"/>
    <col min="29" max="29" width="14.5" bestFit="1" customWidth="1"/>
    <col min="31" max="31" width="54" customWidth="1"/>
    <col min="43" max="43" width="10.8984375" bestFit="1" customWidth="1"/>
    <col min="44" max="44" width="9.8984375" bestFit="1" customWidth="1"/>
    <col min="45" max="45" width="27.296875" bestFit="1" customWidth="1"/>
  </cols>
  <sheetData>
    <row r="1" spans="1:45">
      <c r="D1" s="85" t="s">
        <v>73</v>
      </c>
      <c r="E1" s="82" t="s">
        <v>166</v>
      </c>
      <c r="F1" s="17"/>
      <c r="G1" s="17"/>
      <c r="H1" s="3"/>
      <c r="I1" s="3"/>
      <c r="J1" s="3"/>
      <c r="K1" s="3"/>
      <c r="L1" s="25"/>
      <c r="M1" s="3"/>
      <c r="N1" s="3"/>
      <c r="O1" s="66" t="s">
        <v>85</v>
      </c>
      <c r="P1" s="66"/>
      <c r="Q1" s="66" t="s">
        <v>84</v>
      </c>
      <c r="R1" t="s">
        <v>159</v>
      </c>
      <c r="Y1" s="41"/>
      <c r="Z1" s="41"/>
      <c r="AA1" s="41"/>
      <c r="AB1" s="41"/>
      <c r="AC1" s="41"/>
    </row>
    <row r="2" spans="1:45" ht="19.8">
      <c r="A2" t="s">
        <v>160</v>
      </c>
      <c r="B2">
        <f>COUNTA(B4:B274)</f>
        <v>271</v>
      </c>
      <c r="D2" s="85" t="s">
        <v>167</v>
      </c>
      <c r="E2" s="83" t="s">
        <v>167</v>
      </c>
      <c r="F2" s="8" t="s">
        <v>168</v>
      </c>
      <c r="G2" s="8" t="s">
        <v>169</v>
      </c>
      <c r="H2" s="68" t="s">
        <v>74</v>
      </c>
      <c r="I2" s="68" t="s">
        <v>75</v>
      </c>
      <c r="J2" s="69" t="s">
        <v>76</v>
      </c>
      <c r="K2" s="69" t="s">
        <v>77</v>
      </c>
      <c r="L2" s="107" t="s">
        <v>349</v>
      </c>
      <c r="M2" s="68" t="s">
        <v>78</v>
      </c>
      <c r="N2" s="70" t="s">
        <v>79</v>
      </c>
      <c r="O2" s="68" t="s">
        <v>80</v>
      </c>
      <c r="P2" s="19" t="s">
        <v>76</v>
      </c>
      <c r="Q2" s="56" t="s">
        <v>81</v>
      </c>
      <c r="Y2" s="3"/>
      <c r="Z2" s="3"/>
      <c r="AA2" s="3"/>
      <c r="AB2" s="3"/>
      <c r="AC2" s="3"/>
    </row>
    <row r="3" spans="1:45" ht="16.2">
      <c r="D3" s="46" t="s">
        <v>82</v>
      </c>
      <c r="E3" s="73" t="s">
        <v>11</v>
      </c>
      <c r="F3" s="16"/>
      <c r="G3" s="16"/>
      <c r="H3" s="32">
        <f>SQRT(1/B2*(F275))</f>
        <v>2.769525893583507</v>
      </c>
      <c r="I3" s="32">
        <f>SQRT(1/B2*(G275))</f>
        <v>2.8452797143895001</v>
      </c>
      <c r="J3" s="15"/>
      <c r="K3" s="16"/>
      <c r="L3" s="16"/>
      <c r="M3" s="21">
        <f>SQRT(SUM(K4:K275)/$B$2)</f>
        <v>1.2107503436243416</v>
      </c>
      <c r="N3" s="15"/>
      <c r="O3" s="93">
        <f>(N275/B2)*100</f>
        <v>184.63545586989943</v>
      </c>
      <c r="P3" s="16"/>
      <c r="Q3" s="33">
        <f>1/B2*(P275)</f>
        <v>0.91787279149354994</v>
      </c>
      <c r="R3" t="s">
        <v>159</v>
      </c>
      <c r="AA3" s="3"/>
      <c r="AB3" s="3"/>
      <c r="AC3" s="3"/>
    </row>
    <row r="4" spans="1:45" ht="16.8" thickBot="1">
      <c r="A4" s="17">
        <v>0.76</v>
      </c>
      <c r="B4" s="20">
        <v>0.49144499132987141</v>
      </c>
      <c r="D4" s="20">
        <v>0.76</v>
      </c>
      <c r="E4" s="17">
        <v>0.49144499132987141</v>
      </c>
      <c r="F4" s="16">
        <f>D4^2</f>
        <v>0.5776</v>
      </c>
      <c r="G4" s="16">
        <f>E4^2</f>
        <v>0.24151817950321738</v>
      </c>
      <c r="J4" s="16">
        <f>D4-E4</f>
        <v>0.2685550086701286</v>
      </c>
      <c r="K4" s="16">
        <f>J4^2</f>
        <v>7.2121792681812846E-2</v>
      </c>
      <c r="L4" s="16">
        <f>LOG10(E4)-LOG10(D4)</f>
        <v>-0.18933867906253615</v>
      </c>
      <c r="N4" s="22">
        <f>ABS(D4-E4/D4)</f>
        <v>0.11336185351332706</v>
      </c>
      <c r="P4" s="16">
        <f>ABS(J4)</f>
        <v>0.2685550086701286</v>
      </c>
      <c r="AA4" s="3"/>
      <c r="AB4" s="3"/>
      <c r="AC4" s="3"/>
    </row>
    <row r="5" spans="1:45" ht="16.2">
      <c r="A5" s="17">
        <v>0.73151999999999995</v>
      </c>
      <c r="B5" s="20">
        <v>1.4432166078250062</v>
      </c>
      <c r="D5" s="20">
        <v>0.73151999999999995</v>
      </c>
      <c r="E5" s="17">
        <v>1.4432166078250062</v>
      </c>
      <c r="F5" s="16">
        <f t="shared" ref="F5:F58" si="0">D5^2</f>
        <v>0.53512151039999989</v>
      </c>
      <c r="G5" s="16">
        <f t="shared" ref="G5:G36" si="1">E5^2</f>
        <v>2.0828741771019175</v>
      </c>
      <c r="J5" s="16">
        <f t="shared" ref="J5:J35" si="2">D5-E5</f>
        <v>-0.71169660782500621</v>
      </c>
      <c r="K5" s="16">
        <f>J5^2</f>
        <v>0.5065120615896207</v>
      </c>
      <c r="L5" s="16">
        <f t="shared" ref="L5:L68" si="3">LOG10(E5)-LOG10(D5)</f>
        <v>0.29510531349418018</v>
      </c>
      <c r="N5" s="22">
        <f t="shared" ref="N5:N68" si="4">ABS(D5-E5/D5)</f>
        <v>1.241381093374079</v>
      </c>
      <c r="P5" s="16">
        <f>ABS(J5)</f>
        <v>0.71169660782500621</v>
      </c>
      <c r="R5" s="40" t="s">
        <v>91</v>
      </c>
      <c r="S5" s="40"/>
      <c r="AA5" s="3"/>
      <c r="AB5" s="3"/>
      <c r="AC5" s="3"/>
      <c r="AS5" s="9" t="s">
        <v>362</v>
      </c>
    </row>
    <row r="6" spans="1:45" ht="16.2">
      <c r="A6" s="17">
        <v>1.40208</v>
      </c>
      <c r="B6" s="20">
        <v>1.4232066777588348</v>
      </c>
      <c r="D6" s="20">
        <v>1.40208</v>
      </c>
      <c r="E6" s="17">
        <v>1.4232066777588348</v>
      </c>
      <c r="F6" s="16">
        <f t="shared" si="0"/>
        <v>1.9658283264</v>
      </c>
      <c r="G6" s="16">
        <f t="shared" si="1"/>
        <v>2.0255172476173398</v>
      </c>
      <c r="J6" s="16">
        <f t="shared" si="2"/>
        <v>-2.1126677758834811E-2</v>
      </c>
      <c r="K6" s="16">
        <f>J6^2</f>
        <v>4.4633651312564547E-4</v>
      </c>
      <c r="L6" s="16">
        <f t="shared" si="3"/>
        <v>6.4951784635288168E-3</v>
      </c>
      <c r="N6" s="22">
        <f t="shared" si="4"/>
        <v>0.38701190277385389</v>
      </c>
      <c r="P6" s="16">
        <f>ABS(J6)</f>
        <v>2.1126677758834811E-2</v>
      </c>
      <c r="R6" s="37" t="s">
        <v>92</v>
      </c>
      <c r="S6" s="37">
        <v>0.71713632207530043</v>
      </c>
      <c r="AA6" s="64" t="s">
        <v>351</v>
      </c>
      <c r="AB6" s="3" t="s">
        <v>352</v>
      </c>
      <c r="AC6" s="110" t="s">
        <v>353</v>
      </c>
      <c r="AE6" s="3"/>
      <c r="AF6" s="3"/>
      <c r="AG6" s="85" t="s">
        <v>73</v>
      </c>
      <c r="AH6" s="108" t="s">
        <v>166</v>
      </c>
      <c r="AQ6" t="s">
        <v>365</v>
      </c>
      <c r="AS6" s="115" t="s">
        <v>363</v>
      </c>
    </row>
    <row r="7" spans="1:45" ht="19.2">
      <c r="A7" s="17">
        <v>0.76200000000000001</v>
      </c>
      <c r="B7" s="20">
        <v>1.0401335029120877</v>
      </c>
      <c r="D7" s="20">
        <v>0.76200000000000001</v>
      </c>
      <c r="E7" s="17">
        <v>1.0401335029120877</v>
      </c>
      <c r="F7" s="16">
        <f t="shared" si="0"/>
        <v>0.58064400000000005</v>
      </c>
      <c r="G7" s="16">
        <f t="shared" si="1"/>
        <v>1.0818777038801699</v>
      </c>
      <c r="J7" s="16">
        <f t="shared" si="2"/>
        <v>-0.27813350291208772</v>
      </c>
      <c r="K7" s="16">
        <f>J7^2</f>
        <v>7.735824544214831E-2</v>
      </c>
      <c r="L7" s="16">
        <f t="shared" si="3"/>
        <v>0.13513411397551597</v>
      </c>
      <c r="N7" s="22">
        <f t="shared" si="4"/>
        <v>0.60300459699749043</v>
      </c>
      <c r="O7" s="23"/>
      <c r="P7" s="16">
        <f>ABS(J7)</f>
        <v>0.27813350291208772</v>
      </c>
      <c r="R7" s="37" t="s">
        <v>93</v>
      </c>
      <c r="S7" s="37">
        <v>0.51428450443968898</v>
      </c>
      <c r="Y7" s="66" t="s">
        <v>354</v>
      </c>
      <c r="AA7" s="27" t="s">
        <v>82</v>
      </c>
      <c r="AB7" s="64" t="s">
        <v>82</v>
      </c>
      <c r="AC7" s="67" t="s">
        <v>355</v>
      </c>
      <c r="AG7" s="85" t="s">
        <v>167</v>
      </c>
      <c r="AH7" s="109" t="s">
        <v>167</v>
      </c>
      <c r="AQ7" s="13" t="s">
        <v>361</v>
      </c>
      <c r="AR7" s="13"/>
      <c r="AS7" s="9" t="s">
        <v>364</v>
      </c>
    </row>
    <row r="8" spans="1:45" ht="16.2">
      <c r="A8" s="17">
        <v>0.7</v>
      </c>
      <c r="B8" s="20">
        <v>1.3980796536035014</v>
      </c>
      <c r="D8" s="20">
        <v>0.7</v>
      </c>
      <c r="E8" s="17">
        <v>1.3980796536035014</v>
      </c>
      <c r="F8" s="16">
        <f t="shared" si="0"/>
        <v>0.48999999999999994</v>
      </c>
      <c r="G8" s="16">
        <f t="shared" si="1"/>
        <v>1.9546267178200865</v>
      </c>
      <c r="J8" s="16">
        <f t="shared" si="2"/>
        <v>-0.69807965360350144</v>
      </c>
      <c r="K8" s="16">
        <f t="shared" ref="K8:K62" si="5">J8^2</f>
        <v>0.48731520277518453</v>
      </c>
      <c r="L8" s="16">
        <f t="shared" si="3"/>
        <v>0.30043387541185695</v>
      </c>
      <c r="N8" s="22">
        <f t="shared" si="4"/>
        <v>1.2972566480050021</v>
      </c>
      <c r="O8" s="23"/>
      <c r="P8" s="16">
        <f t="shared" ref="P8:P62" si="6">ABS(J8)</f>
        <v>0.69807965360350144</v>
      </c>
      <c r="R8" s="37" t="s">
        <v>94</v>
      </c>
      <c r="S8" s="37">
        <v>0.5124788706271971</v>
      </c>
      <c r="Y8" s="3"/>
      <c r="AA8" s="111" t="s">
        <v>356</v>
      </c>
      <c r="AB8" s="111" t="s">
        <v>357</v>
      </c>
      <c r="AC8" s="64"/>
      <c r="AE8" s="94" t="s">
        <v>51</v>
      </c>
      <c r="AG8" s="20">
        <v>0.76</v>
      </c>
      <c r="AH8" s="17">
        <v>0.44339357205459135</v>
      </c>
      <c r="AQ8" s="114">
        <f>-1604354.47*LN(AH8)+1965241.57</f>
        <v>3270059.0156327244</v>
      </c>
      <c r="AR8" s="114">
        <f>IF(AQ8&gt;0,AQ8,0)</f>
        <v>3270059.0156327244</v>
      </c>
      <c r="AS8" s="9" t="str">
        <f>IF(AR8&lt;100000,"small",IF(AR8&gt;1000000,"large bloom","moderate"))</f>
        <v>large bloom</v>
      </c>
    </row>
    <row r="9" spans="1:45" ht="16.2">
      <c r="A9" s="17">
        <v>1.31064</v>
      </c>
      <c r="B9" s="20">
        <v>1.5496962840578001</v>
      </c>
      <c r="D9" s="20">
        <v>1.31064</v>
      </c>
      <c r="E9" s="17">
        <v>1.5496962840578001</v>
      </c>
      <c r="F9" s="16">
        <f t="shared" si="0"/>
        <v>1.7177772096000001</v>
      </c>
      <c r="G9" s="16">
        <f t="shared" si="1"/>
        <v>2.4015585728225539</v>
      </c>
      <c r="J9" s="16">
        <f t="shared" si="2"/>
        <v>-0.23905628405780011</v>
      </c>
      <c r="K9" s="16">
        <f t="shared" si="5"/>
        <v>5.7147906947523613E-2</v>
      </c>
      <c r="L9" s="16">
        <f t="shared" si="3"/>
        <v>7.2763173418440963E-2</v>
      </c>
      <c r="N9" s="22">
        <f t="shared" si="4"/>
        <v>0.12824339676966967</v>
      </c>
      <c r="O9" s="23"/>
      <c r="P9" s="16">
        <f t="shared" si="6"/>
        <v>0.23905628405780011</v>
      </c>
      <c r="R9" s="37" t="s">
        <v>95</v>
      </c>
      <c r="S9" s="37">
        <v>1.1285450569737479</v>
      </c>
      <c r="Y9" s="32">
        <f>ABS(J275)/$B$2</f>
        <v>0.19871439003351815</v>
      </c>
      <c r="AA9" s="112">
        <f>SUM(E4:E274)/B2</f>
        <v>2.4498219915095318</v>
      </c>
      <c r="AB9" s="112">
        <f>SUM(P4:P274)/B2</f>
        <v>0.91787279149354994</v>
      </c>
      <c r="AC9" s="112">
        <f>AB9/AA9</f>
        <v>0.37466917787278697</v>
      </c>
      <c r="AE9" s="94" t="s">
        <v>41</v>
      </c>
      <c r="AG9" s="20">
        <v>0.73151999999999995</v>
      </c>
      <c r="AH9" s="17">
        <v>1.0708925992512233</v>
      </c>
      <c r="AQ9" s="114">
        <f t="shared" ref="AQ9:AQ72" si="7">-1604354.47*LN(AH9)+1965241.57</f>
        <v>1855355.3124374715</v>
      </c>
      <c r="AR9" s="114">
        <f t="shared" ref="AR9:AR72" si="8">IF(AQ9&gt;0,AQ9,0)</f>
        <v>1855355.3124374715</v>
      </c>
      <c r="AS9" s="9" t="str">
        <f t="shared" ref="AS9:AS72" si="9">IF(AR9&lt;100000,"small",IF(AR9&gt;1000000,"large bloom","moderate"))</f>
        <v>large bloom</v>
      </c>
    </row>
    <row r="10" spans="1:45" ht="16.8" thickBot="1">
      <c r="A10" s="17">
        <v>1.0363199999999999</v>
      </c>
      <c r="B10" s="20">
        <v>1.3220625257003258</v>
      </c>
      <c r="D10" s="20">
        <v>1.0363199999999999</v>
      </c>
      <c r="E10" s="17">
        <v>1.3220625257003258</v>
      </c>
      <c r="F10" s="16">
        <f t="shared" si="0"/>
        <v>1.0739591423999999</v>
      </c>
      <c r="G10" s="16">
        <f t="shared" si="1"/>
        <v>1.7478493218611246</v>
      </c>
      <c r="J10" s="16">
        <f t="shared" si="2"/>
        <v>-0.28574252570032588</v>
      </c>
      <c r="K10" s="16">
        <f t="shared" si="5"/>
        <v>8.1648790993601394E-2</v>
      </c>
      <c r="L10" s="16">
        <f t="shared" si="3"/>
        <v>0.10575811547345981</v>
      </c>
      <c r="N10" s="22">
        <f t="shared" si="4"/>
        <v>0.23940808177042427</v>
      </c>
      <c r="O10" s="23"/>
      <c r="P10" s="16">
        <f t="shared" si="6"/>
        <v>0.28574252570032588</v>
      </c>
      <c r="R10" s="38" t="s">
        <v>96</v>
      </c>
      <c r="S10" s="38">
        <v>271</v>
      </c>
      <c r="AE10" s="94" t="s">
        <v>40</v>
      </c>
      <c r="AG10" s="20">
        <v>1.40208</v>
      </c>
      <c r="AH10" s="17">
        <v>1.0547819182068516</v>
      </c>
      <c r="AQ10" s="114">
        <f t="shared" si="7"/>
        <v>1879674.8758176654</v>
      </c>
      <c r="AR10" s="114">
        <f t="shared" si="8"/>
        <v>1879674.8758176654</v>
      </c>
      <c r="AS10" s="9" t="str">
        <f t="shared" si="9"/>
        <v>large bloom</v>
      </c>
    </row>
    <row r="11" spans="1:45" ht="16.2">
      <c r="A11" s="17">
        <v>0.88392000000000004</v>
      </c>
      <c r="B11" s="20">
        <v>1.3405226588474786</v>
      </c>
      <c r="D11" s="20">
        <v>0.88392000000000004</v>
      </c>
      <c r="E11" s="17">
        <v>1.3405226588474786</v>
      </c>
      <c r="F11" s="16">
        <f t="shared" si="0"/>
        <v>0.78131456640000008</v>
      </c>
      <c r="G11" s="16">
        <f t="shared" si="1"/>
        <v>1.7970009988835134</v>
      </c>
      <c r="J11" s="16">
        <f t="shared" si="2"/>
        <v>-0.45660265884747853</v>
      </c>
      <c r="K11" s="16">
        <f t="shared" si="5"/>
        <v>0.20848598806658686</v>
      </c>
      <c r="L11" s="16">
        <f t="shared" si="3"/>
        <v>0.18086119869177353</v>
      </c>
      <c r="N11" s="22">
        <f t="shared" si="4"/>
        <v>0.63264559286754274</v>
      </c>
      <c r="O11" s="23"/>
      <c r="P11" s="16">
        <f t="shared" si="6"/>
        <v>0.45660265884747853</v>
      </c>
      <c r="AE11" s="94" t="s">
        <v>49</v>
      </c>
      <c r="AG11" s="20">
        <v>0.76200000000000001</v>
      </c>
      <c r="AH11" s="17">
        <v>0.85823445171020007</v>
      </c>
      <c r="AQ11" s="114">
        <f t="shared" si="7"/>
        <v>2210512.0134313907</v>
      </c>
      <c r="AR11" s="114">
        <f t="shared" si="8"/>
        <v>2210512.0134313907</v>
      </c>
      <c r="AS11" s="9" t="str">
        <f t="shared" si="9"/>
        <v>large bloom</v>
      </c>
    </row>
    <row r="12" spans="1:45" ht="16.8" thickBot="1">
      <c r="A12" s="17">
        <v>0.94488000000000005</v>
      </c>
      <c r="B12" s="20">
        <v>1.5620196875094889</v>
      </c>
      <c r="D12" s="20">
        <v>0.94488000000000005</v>
      </c>
      <c r="E12" s="17">
        <v>1.5620196875094889</v>
      </c>
      <c r="F12" s="16">
        <f t="shared" si="0"/>
        <v>0.89279821440000007</v>
      </c>
      <c r="G12" s="16">
        <f t="shared" si="1"/>
        <v>2.4399055041672413</v>
      </c>
      <c r="J12" s="16">
        <f t="shared" si="2"/>
        <v>-0.61713968750948889</v>
      </c>
      <c r="K12" s="16">
        <f t="shared" si="5"/>
        <v>0.38086139389930962</v>
      </c>
      <c r="L12" s="16">
        <f t="shared" si="3"/>
        <v>0.21830984686969596</v>
      </c>
      <c r="N12" s="22">
        <f t="shared" si="4"/>
        <v>0.70826080889582677</v>
      </c>
      <c r="O12" s="23"/>
      <c r="P12" s="16">
        <f t="shared" si="6"/>
        <v>0.61713968750948889</v>
      </c>
      <c r="R12" t="s">
        <v>97</v>
      </c>
      <c r="AE12" s="94" t="s">
        <v>50</v>
      </c>
      <c r="AG12" s="20">
        <v>0.7</v>
      </c>
      <c r="AH12" s="17">
        <v>0.98053785346106237</v>
      </c>
      <c r="AQ12" s="114">
        <f t="shared" si="7"/>
        <v>1996773.5973662217</v>
      </c>
      <c r="AR12" s="114">
        <f t="shared" si="8"/>
        <v>1996773.5973662217</v>
      </c>
      <c r="AS12" s="9" t="str">
        <f t="shared" si="9"/>
        <v>large bloom</v>
      </c>
    </row>
    <row r="13" spans="1:45" ht="16.2">
      <c r="A13" s="17">
        <v>0.60960000000000003</v>
      </c>
      <c r="B13" s="20">
        <v>1.696265758714236</v>
      </c>
      <c r="D13" s="20">
        <v>0.60960000000000003</v>
      </c>
      <c r="E13" s="17">
        <v>1.696265758714236</v>
      </c>
      <c r="F13" s="16">
        <f t="shared" si="0"/>
        <v>0.37161216000000002</v>
      </c>
      <c r="G13" s="16">
        <f t="shared" si="1"/>
        <v>2.8773175241863829</v>
      </c>
      <c r="J13" s="16">
        <f t="shared" si="2"/>
        <v>-1.0866657587142359</v>
      </c>
      <c r="K13" s="16">
        <f t="shared" si="5"/>
        <v>1.1808424711619858</v>
      </c>
      <c r="L13" s="16">
        <f t="shared" si="3"/>
        <v>0.4444489370545065</v>
      </c>
      <c r="N13" s="22">
        <f t="shared" si="4"/>
        <v>2.172988186867185</v>
      </c>
      <c r="O13" s="23"/>
      <c r="P13" s="16">
        <f t="shared" si="6"/>
        <v>1.0866657587142359</v>
      </c>
      <c r="R13" s="39"/>
      <c r="S13" s="39" t="s">
        <v>102</v>
      </c>
      <c r="T13" s="39" t="s">
        <v>103</v>
      </c>
      <c r="U13" s="39" t="s">
        <v>104</v>
      </c>
      <c r="V13" s="39" t="s">
        <v>105</v>
      </c>
      <c r="W13" s="39" t="s">
        <v>106</v>
      </c>
      <c r="AE13" s="94" t="s">
        <v>48</v>
      </c>
      <c r="AG13" s="20">
        <v>1.31064</v>
      </c>
      <c r="AH13" s="17">
        <v>1.1249505488898366</v>
      </c>
      <c r="AQ13" s="114">
        <f t="shared" si="7"/>
        <v>1776346.3536797392</v>
      </c>
      <c r="AR13" s="114">
        <f t="shared" si="8"/>
        <v>1776346.3536797392</v>
      </c>
      <c r="AS13" s="9" t="str">
        <f t="shared" si="9"/>
        <v>large bloom</v>
      </c>
    </row>
    <row r="14" spans="1:45" ht="16.2">
      <c r="A14" s="17">
        <v>0.73151999999999995</v>
      </c>
      <c r="B14" s="20">
        <v>1.5493649007876693</v>
      </c>
      <c r="D14" s="20">
        <v>0.73151999999999995</v>
      </c>
      <c r="E14" s="17">
        <v>1.5493649007876693</v>
      </c>
      <c r="F14" s="16">
        <f t="shared" si="0"/>
        <v>0.53512151039999989</v>
      </c>
      <c r="G14" s="16">
        <f t="shared" si="1"/>
        <v>2.4005315957927844</v>
      </c>
      <c r="J14" s="16">
        <f t="shared" si="2"/>
        <v>-0.81784490078766936</v>
      </c>
      <c r="K14" s="16">
        <f t="shared" si="5"/>
        <v>0.66887028174439278</v>
      </c>
      <c r="L14" s="16">
        <f t="shared" si="3"/>
        <v>0.32592750888384903</v>
      </c>
      <c r="N14" s="22">
        <f t="shared" si="4"/>
        <v>1.3864875743488481</v>
      </c>
      <c r="O14" s="23"/>
      <c r="P14" s="16">
        <f t="shared" si="6"/>
        <v>0.81784490078766936</v>
      </c>
      <c r="R14" s="37" t="s">
        <v>98</v>
      </c>
      <c r="S14" s="37">
        <v>1</v>
      </c>
      <c r="T14" s="37">
        <v>362.75346215779211</v>
      </c>
      <c r="U14" s="37">
        <v>362.75346215779211</v>
      </c>
      <c r="V14" s="37">
        <v>284.82214991862128</v>
      </c>
      <c r="W14" s="37">
        <v>4.4456099672577997E-44</v>
      </c>
      <c r="AE14" s="95" t="s">
        <v>27</v>
      </c>
      <c r="AG14" s="20">
        <v>1.0363199999999999</v>
      </c>
      <c r="AH14" s="17">
        <v>1.00650158796602</v>
      </c>
      <c r="AQ14" s="114">
        <f t="shared" si="7"/>
        <v>1954844.4805746253</v>
      </c>
      <c r="AR14" s="114">
        <f t="shared" si="8"/>
        <v>1954844.4805746253</v>
      </c>
      <c r="AS14" s="9" t="str">
        <f t="shared" si="9"/>
        <v>large bloom</v>
      </c>
    </row>
    <row r="15" spans="1:45" ht="16.2">
      <c r="A15" s="17">
        <v>1.4</v>
      </c>
      <c r="B15" s="20">
        <v>1.2309763984951878</v>
      </c>
      <c r="D15" s="20">
        <v>1.4</v>
      </c>
      <c r="E15" s="17">
        <v>1.2309763984951878</v>
      </c>
      <c r="F15" s="16">
        <f t="shared" si="0"/>
        <v>1.9599999999999997</v>
      </c>
      <c r="G15" s="16">
        <f t="shared" si="1"/>
        <v>1.5153028936521835</v>
      </c>
      <c r="J15" s="16">
        <f t="shared" si="2"/>
        <v>0.1690236015048121</v>
      </c>
      <c r="K15" s="16">
        <f t="shared" si="5"/>
        <v>2.856897786565752E-2</v>
      </c>
      <c r="L15" s="16">
        <f t="shared" si="3"/>
        <v>-5.5878309393197545E-2</v>
      </c>
      <c r="N15" s="22">
        <f t="shared" si="4"/>
        <v>0.52073114393200859</v>
      </c>
      <c r="O15" s="23"/>
      <c r="P15" s="16">
        <f t="shared" si="6"/>
        <v>0.1690236015048121</v>
      </c>
      <c r="R15" s="37" t="s">
        <v>99</v>
      </c>
      <c r="S15" s="37">
        <v>269</v>
      </c>
      <c r="T15" s="37">
        <v>342.6021513717476</v>
      </c>
      <c r="U15" s="37">
        <v>1.2736139456198796</v>
      </c>
      <c r="V15" s="37"/>
      <c r="W15" s="37"/>
      <c r="AE15" s="95" t="s">
        <v>29</v>
      </c>
      <c r="AG15" s="20">
        <v>0.88392000000000004</v>
      </c>
      <c r="AH15" s="17">
        <v>1.0049517308536129</v>
      </c>
      <c r="AQ15" s="114">
        <f t="shared" si="7"/>
        <v>1957316.8428760176</v>
      </c>
      <c r="AR15" s="114">
        <f t="shared" si="8"/>
        <v>1957316.8428760176</v>
      </c>
      <c r="AS15" s="9" t="str">
        <f t="shared" si="9"/>
        <v>large bloom</v>
      </c>
    </row>
    <row r="16" spans="1:45" ht="16.8" thickBot="1">
      <c r="A16" s="17">
        <v>2.80416</v>
      </c>
      <c r="B16" s="20">
        <v>1.0704257737785217</v>
      </c>
      <c r="D16" s="20">
        <v>2.80416</v>
      </c>
      <c r="E16" s="17">
        <v>1.0704257737785217</v>
      </c>
      <c r="F16" s="16">
        <f t="shared" si="0"/>
        <v>7.8633133056000002</v>
      </c>
      <c r="G16" s="16">
        <f t="shared" si="1"/>
        <v>1.1458113371693468</v>
      </c>
      <c r="J16" s="16">
        <f t="shared" si="2"/>
        <v>1.7337342262214783</v>
      </c>
      <c r="K16" s="16">
        <f t="shared" si="5"/>
        <v>3.0058343671717882</v>
      </c>
      <c r="L16" s="16">
        <f t="shared" si="3"/>
        <v>-0.41824623249386311</v>
      </c>
      <c r="N16" s="22">
        <f t="shared" si="4"/>
        <v>2.4224322192105578</v>
      </c>
      <c r="O16" s="23"/>
      <c r="P16" s="16">
        <f t="shared" si="6"/>
        <v>1.7337342262214783</v>
      </c>
      <c r="R16" s="38" t="s">
        <v>100</v>
      </c>
      <c r="S16" s="38">
        <v>270</v>
      </c>
      <c r="T16" s="38">
        <v>705.35561352953971</v>
      </c>
      <c r="U16" s="38"/>
      <c r="V16" s="38"/>
      <c r="W16" s="38"/>
      <c r="AE16" s="95" t="s">
        <v>25</v>
      </c>
      <c r="AG16" s="20">
        <v>0.94488000000000005</v>
      </c>
      <c r="AH16" s="17">
        <v>1.0881039421473573</v>
      </c>
      <c r="AQ16" s="114">
        <f t="shared" si="7"/>
        <v>1829775.2067227261</v>
      </c>
      <c r="AR16" s="114">
        <f t="shared" si="8"/>
        <v>1829775.2067227261</v>
      </c>
      <c r="AS16" s="9" t="str">
        <f t="shared" si="9"/>
        <v>large bloom</v>
      </c>
    </row>
    <row r="17" spans="1:45" ht="16.8" thickBot="1">
      <c r="A17" s="17">
        <v>2.5298400000000001</v>
      </c>
      <c r="B17" s="20">
        <v>1.1228587664356811</v>
      </c>
      <c r="D17" s="20">
        <v>2.5298400000000001</v>
      </c>
      <c r="E17" s="17">
        <v>1.1228587664356811</v>
      </c>
      <c r="F17" s="16">
        <f t="shared" si="0"/>
        <v>6.4000904256000002</v>
      </c>
      <c r="G17" s="16">
        <f t="shared" si="1"/>
        <v>1.2608118093614593</v>
      </c>
      <c r="J17" s="16">
        <f t="shared" si="2"/>
        <v>1.406981233564319</v>
      </c>
      <c r="K17" s="16">
        <f t="shared" si="5"/>
        <v>1.9795961916021729</v>
      </c>
      <c r="L17" s="16">
        <f t="shared" si="3"/>
        <v>-0.35276792105731114</v>
      </c>
      <c r="N17" s="22">
        <f t="shared" si="4"/>
        <v>2.0859942364593489</v>
      </c>
      <c r="O17" s="23"/>
      <c r="P17" s="16">
        <f t="shared" si="6"/>
        <v>1.406981233564319</v>
      </c>
      <c r="AE17" s="95" t="s">
        <v>26</v>
      </c>
      <c r="AG17" s="20">
        <v>0.60960000000000003</v>
      </c>
      <c r="AH17" s="17">
        <v>1.1246796422022327</v>
      </c>
      <c r="AQ17" s="114">
        <f t="shared" si="7"/>
        <v>1776732.7552839071</v>
      </c>
      <c r="AR17" s="114">
        <f t="shared" si="8"/>
        <v>1776732.7552839071</v>
      </c>
      <c r="AS17" s="9" t="str">
        <f t="shared" si="9"/>
        <v>large bloom</v>
      </c>
    </row>
    <row r="18" spans="1:45" ht="16.2">
      <c r="A18" s="17">
        <v>3.2511999999999999</v>
      </c>
      <c r="B18" s="20">
        <v>1.7738513247416479</v>
      </c>
      <c r="D18" s="20">
        <v>3.2511999999999999</v>
      </c>
      <c r="E18" s="17">
        <v>1.7738513247416479</v>
      </c>
      <c r="F18" s="16">
        <f t="shared" si="0"/>
        <v>10.57030144</v>
      </c>
      <c r="G18" s="16">
        <f t="shared" si="1"/>
        <v>3.146548522287699</v>
      </c>
      <c r="J18" s="16">
        <f t="shared" si="2"/>
        <v>1.477348675258352</v>
      </c>
      <c r="K18" s="16">
        <f t="shared" si="5"/>
        <v>2.1825591082876077</v>
      </c>
      <c r="L18" s="16">
        <f t="shared" si="3"/>
        <v>-0.2631264696165968</v>
      </c>
      <c r="N18" s="22">
        <f t="shared" si="4"/>
        <v>2.7056010443092862</v>
      </c>
      <c r="O18" s="23"/>
      <c r="P18" s="16">
        <f t="shared" si="6"/>
        <v>1.477348675258352</v>
      </c>
      <c r="R18" s="39"/>
      <c r="S18" s="39" t="s">
        <v>107</v>
      </c>
      <c r="T18" s="39" t="s">
        <v>95</v>
      </c>
      <c r="U18" s="39" t="s">
        <v>108</v>
      </c>
      <c r="V18" s="39" t="s">
        <v>109</v>
      </c>
      <c r="W18" s="39" t="s">
        <v>110</v>
      </c>
      <c r="X18" s="39" t="s">
        <v>111</v>
      </c>
      <c r="Y18" s="39" t="s">
        <v>112</v>
      </c>
      <c r="Z18" s="39" t="s">
        <v>113</v>
      </c>
      <c r="AE18" s="95" t="s">
        <v>16</v>
      </c>
      <c r="AG18" s="20">
        <v>0.73151999999999995</v>
      </c>
      <c r="AH18" s="17">
        <v>1.0754098991617247</v>
      </c>
      <c r="AQ18" s="114">
        <f t="shared" si="7"/>
        <v>1848601.9670815691</v>
      </c>
      <c r="AR18" s="114">
        <f t="shared" si="8"/>
        <v>1848601.9670815691</v>
      </c>
      <c r="AS18" s="9" t="str">
        <f t="shared" si="9"/>
        <v>large bloom</v>
      </c>
    </row>
    <row r="19" spans="1:45" ht="16.2">
      <c r="A19" s="17">
        <v>3.6576</v>
      </c>
      <c r="B19" s="20">
        <v>1.7413662145356137</v>
      </c>
      <c r="D19" s="20">
        <v>3.6576</v>
      </c>
      <c r="E19" s="17">
        <v>1.7413662145356137</v>
      </c>
      <c r="F19" s="16">
        <f t="shared" si="0"/>
        <v>13.37803776</v>
      </c>
      <c r="G19" s="16">
        <f t="shared" si="1"/>
        <v>3.0323562931260928</v>
      </c>
      <c r="J19" s="16">
        <f t="shared" si="2"/>
        <v>1.9162337854643863</v>
      </c>
      <c r="K19" s="16">
        <f t="shared" si="5"/>
        <v>3.6719519205551716</v>
      </c>
      <c r="L19" s="16">
        <f t="shared" si="3"/>
        <v>-0.32230609456108328</v>
      </c>
      <c r="N19" s="22">
        <f t="shared" si="4"/>
        <v>3.1815046876269646</v>
      </c>
      <c r="O19" s="23"/>
      <c r="P19" s="16">
        <f t="shared" si="6"/>
        <v>1.9162337854643863</v>
      </c>
      <c r="R19" s="37" t="s">
        <v>101</v>
      </c>
      <c r="S19" s="37">
        <v>0.34032010256770806</v>
      </c>
      <c r="T19" s="37">
        <v>0.13235781129100688</v>
      </c>
      <c r="U19" s="37">
        <v>2.5712128301930548</v>
      </c>
      <c r="V19" s="37">
        <v>1.0672208484229536E-2</v>
      </c>
      <c r="W19" s="37">
        <v>7.9731135253600649E-2</v>
      </c>
      <c r="X19" s="37">
        <v>0.60090906988181547</v>
      </c>
      <c r="Y19" s="37">
        <v>7.9731135253600649E-2</v>
      </c>
      <c r="Z19" s="37">
        <v>0.60090906988181547</v>
      </c>
      <c r="AE19" s="94" t="s">
        <v>47</v>
      </c>
      <c r="AG19" s="20">
        <v>1.4</v>
      </c>
      <c r="AH19" s="17">
        <v>0.96982634059521988</v>
      </c>
      <c r="AQ19" s="114">
        <f t="shared" si="7"/>
        <v>2014396.1894799483</v>
      </c>
      <c r="AR19" s="114">
        <f t="shared" si="8"/>
        <v>2014396.1894799483</v>
      </c>
      <c r="AS19" s="9" t="str">
        <f t="shared" si="9"/>
        <v>large bloom</v>
      </c>
    </row>
    <row r="20" spans="1:45" ht="16.8" thickBot="1">
      <c r="A20" s="17">
        <v>0.91439999999999999</v>
      </c>
      <c r="B20" s="20">
        <v>0.66625711634642004</v>
      </c>
      <c r="D20" s="20">
        <v>0.91439999999999999</v>
      </c>
      <c r="E20" s="17">
        <v>0.66625711634642004</v>
      </c>
      <c r="F20" s="16">
        <f t="shared" si="0"/>
        <v>0.83612735999999999</v>
      </c>
      <c r="G20" s="16">
        <f t="shared" si="1"/>
        <v>0.44389854508224708</v>
      </c>
      <c r="J20" s="16">
        <f t="shared" si="2"/>
        <v>0.24814288365357995</v>
      </c>
      <c r="K20" s="16">
        <f t="shared" si="5"/>
        <v>6.1574890707914116E-2</v>
      </c>
      <c r="L20" s="16">
        <f t="shared" si="3"/>
        <v>-0.13749435659315792</v>
      </c>
      <c r="N20" s="22">
        <f t="shared" si="4"/>
        <v>0.18577235745142162</v>
      </c>
      <c r="O20" s="23"/>
      <c r="P20" s="16">
        <f t="shared" si="6"/>
        <v>0.24814288365357995</v>
      </c>
      <c r="R20" s="38" t="s">
        <v>114</v>
      </c>
      <c r="S20" s="38">
        <v>0.78827206686146434</v>
      </c>
      <c r="T20" s="38">
        <v>4.670778334625867E-2</v>
      </c>
      <c r="U20" s="38">
        <v>16.876674729300884</v>
      </c>
      <c r="V20" s="38">
        <v>4.4456099672557725E-44</v>
      </c>
      <c r="W20" s="38">
        <v>0.69631275664763936</v>
      </c>
      <c r="X20" s="38">
        <v>0.88023137707528931</v>
      </c>
      <c r="Y20" s="38">
        <v>0.69631275664763936</v>
      </c>
      <c r="Z20" s="38">
        <v>0.88023137707528931</v>
      </c>
      <c r="AE20" s="96" t="s">
        <v>33</v>
      </c>
      <c r="AG20" s="20">
        <v>2.80416</v>
      </c>
      <c r="AH20" s="17">
        <v>1.0261550324110598</v>
      </c>
      <c r="AQ20" s="114">
        <f t="shared" si="7"/>
        <v>1923819.0001630592</v>
      </c>
      <c r="AR20" s="114">
        <f t="shared" si="8"/>
        <v>1923819.0001630592</v>
      </c>
      <c r="AS20" s="9" t="str">
        <f t="shared" si="9"/>
        <v>large bloom</v>
      </c>
    </row>
    <row r="21" spans="1:45" ht="16.2">
      <c r="A21" s="17">
        <v>0.48768</v>
      </c>
      <c r="B21" s="20">
        <v>0.91681242308278121</v>
      </c>
      <c r="D21" s="20">
        <v>0.48768</v>
      </c>
      <c r="E21" s="17">
        <v>0.91681242308278121</v>
      </c>
      <c r="F21" s="16">
        <f t="shared" si="0"/>
        <v>0.2378317824</v>
      </c>
      <c r="G21" s="16">
        <f t="shared" si="1"/>
        <v>0.84054501911892066</v>
      </c>
      <c r="J21" s="16">
        <f t="shared" si="2"/>
        <v>-0.42913242308278121</v>
      </c>
      <c r="K21" s="16">
        <f t="shared" si="5"/>
        <v>0.18415463654089914</v>
      </c>
      <c r="L21" s="16">
        <f t="shared" si="3"/>
        <v>0.27414554415993414</v>
      </c>
      <c r="N21" s="22">
        <f t="shared" si="4"/>
        <v>1.3922667336835244</v>
      </c>
      <c r="O21" s="23"/>
      <c r="P21" s="16">
        <f t="shared" si="6"/>
        <v>0.42913242308278121</v>
      </c>
      <c r="AE21" s="96" t="s">
        <v>24</v>
      </c>
      <c r="AG21" s="20">
        <v>2.5298400000000001</v>
      </c>
      <c r="AH21" s="17">
        <v>1.082943334853014</v>
      </c>
      <c r="AQ21" s="114">
        <f t="shared" si="7"/>
        <v>1837402.3634980156</v>
      </c>
      <c r="AR21" s="114">
        <f t="shared" si="8"/>
        <v>1837402.3634980156</v>
      </c>
      <c r="AS21" s="9" t="str">
        <f t="shared" si="9"/>
        <v>large bloom</v>
      </c>
    </row>
    <row r="22" spans="1:45" ht="16.2">
      <c r="A22" s="17">
        <v>0.76200000000000001</v>
      </c>
      <c r="B22" s="20">
        <v>0.65283319416546426</v>
      </c>
      <c r="D22" s="20">
        <v>0.76200000000000001</v>
      </c>
      <c r="E22" s="17">
        <v>0.65283319416546426</v>
      </c>
      <c r="F22" s="16">
        <f t="shared" si="0"/>
        <v>0.58064400000000005</v>
      </c>
      <c r="G22" s="16">
        <f t="shared" si="1"/>
        <v>0.42619117940428275</v>
      </c>
      <c r="J22" s="16">
        <f t="shared" si="2"/>
        <v>0.10916680583453575</v>
      </c>
      <c r="K22" s="16">
        <f t="shared" si="5"/>
        <v>1.191739149611523E-2</v>
      </c>
      <c r="L22" s="16">
        <f t="shared" si="3"/>
        <v>-6.7152742756196301E-2</v>
      </c>
      <c r="N22" s="22">
        <f t="shared" si="4"/>
        <v>9.4736475282761523E-2</v>
      </c>
      <c r="O22" s="23"/>
      <c r="P22" s="16">
        <f t="shared" si="6"/>
        <v>0.10916680583453575</v>
      </c>
      <c r="AE22" s="97" t="s">
        <v>33</v>
      </c>
      <c r="AG22" s="20">
        <v>3.2511999999999999</v>
      </c>
      <c r="AH22" s="17">
        <v>1.788904940806082</v>
      </c>
      <c r="AQ22" s="114">
        <f t="shared" si="7"/>
        <v>1032143.1259003934</v>
      </c>
      <c r="AR22" s="114">
        <f t="shared" si="8"/>
        <v>1032143.1259003934</v>
      </c>
      <c r="AS22" s="9" t="str">
        <f t="shared" si="9"/>
        <v>large bloom</v>
      </c>
    </row>
    <row r="23" spans="1:45" ht="16.2">
      <c r="A23" s="17">
        <v>0.4572</v>
      </c>
      <c r="B23" s="20">
        <v>0.55217593505853302</v>
      </c>
      <c r="D23" s="20">
        <v>0.4572</v>
      </c>
      <c r="E23" s="17">
        <v>0.55217593505853302</v>
      </c>
      <c r="F23" s="16">
        <f t="shared" si="0"/>
        <v>0.20903184</v>
      </c>
      <c r="G23" s="16">
        <f t="shared" si="1"/>
        <v>0.30489826325776526</v>
      </c>
      <c r="J23" s="16">
        <f t="shared" si="2"/>
        <v>-9.4975935058533023E-2</v>
      </c>
      <c r="K23" s="16">
        <f t="shared" si="5"/>
        <v>9.0204282402426821E-3</v>
      </c>
      <c r="L23" s="16">
        <f t="shared" si="3"/>
        <v>8.1971253562566571E-2</v>
      </c>
      <c r="N23" s="22">
        <f t="shared" si="4"/>
        <v>0.75053389120414038</v>
      </c>
      <c r="O23" s="23"/>
      <c r="P23" s="16">
        <f t="shared" si="6"/>
        <v>9.4975935058533023E-2</v>
      </c>
      <c r="AE23" s="96" t="s">
        <v>24</v>
      </c>
      <c r="AG23" s="20">
        <v>3.6576</v>
      </c>
      <c r="AH23" s="17">
        <v>1.7414696411795794</v>
      </c>
      <c r="AQ23" s="114">
        <f t="shared" si="7"/>
        <v>1075259.0126015688</v>
      </c>
      <c r="AR23" s="114">
        <f t="shared" si="8"/>
        <v>1075259.0126015688</v>
      </c>
      <c r="AS23" s="9" t="str">
        <f t="shared" si="9"/>
        <v>large bloom</v>
      </c>
    </row>
    <row r="24" spans="1:45" ht="16.2">
      <c r="A24" s="17">
        <v>0.51815999999999995</v>
      </c>
      <c r="B24" s="20">
        <v>0.99034518311331854</v>
      </c>
      <c r="D24" s="20">
        <v>0.51815999999999995</v>
      </c>
      <c r="E24" s="17">
        <v>0.99034518311331854</v>
      </c>
      <c r="F24" s="16">
        <f t="shared" si="0"/>
        <v>0.26848978559999997</v>
      </c>
      <c r="G24" s="16">
        <f t="shared" si="1"/>
        <v>0.98078358171575242</v>
      </c>
      <c r="J24" s="16">
        <f t="shared" si="2"/>
        <v>-0.47218518311331859</v>
      </c>
      <c r="K24" s="16">
        <f t="shared" si="5"/>
        <v>0.2229588471517582</v>
      </c>
      <c r="L24" s="16">
        <f t="shared" si="3"/>
        <v>0.28132270953423089</v>
      </c>
      <c r="N24" s="22">
        <f t="shared" si="4"/>
        <v>1.3931129332895604</v>
      </c>
      <c r="O24" s="23"/>
      <c r="P24" s="16">
        <f t="shared" si="6"/>
        <v>0.47218518311331859</v>
      </c>
      <c r="R24" t="s">
        <v>132</v>
      </c>
      <c r="AE24" s="98" t="s">
        <v>30</v>
      </c>
      <c r="AG24" s="20">
        <v>0.91439999999999999</v>
      </c>
      <c r="AH24" s="17">
        <v>0.6101053492181534</v>
      </c>
      <c r="AQ24" s="114">
        <f t="shared" si="7"/>
        <v>2757991.0294806124</v>
      </c>
      <c r="AR24" s="114">
        <f t="shared" si="8"/>
        <v>2757991.0294806124</v>
      </c>
      <c r="AS24" s="9" t="str">
        <f t="shared" si="9"/>
        <v>large bloom</v>
      </c>
    </row>
    <row r="25" spans="1:45" ht="16.8" thickBot="1">
      <c r="A25" s="17">
        <v>1.0363199999999999</v>
      </c>
      <c r="B25" s="20">
        <v>0.8817221296124268</v>
      </c>
      <c r="D25" s="20">
        <v>1.0363199999999999</v>
      </c>
      <c r="E25" s="17">
        <v>0.8817221296124268</v>
      </c>
      <c r="F25" s="16">
        <f t="shared" si="0"/>
        <v>1.0739591423999999</v>
      </c>
      <c r="G25" s="16">
        <f t="shared" si="1"/>
        <v>0.77743391384827321</v>
      </c>
      <c r="J25" s="16">
        <f t="shared" si="2"/>
        <v>0.15459787038757311</v>
      </c>
      <c r="K25" s="16">
        <f t="shared" si="5"/>
        <v>2.3900501528372853E-2</v>
      </c>
      <c r="L25" s="16">
        <f t="shared" si="3"/>
        <v>-7.0162138783760222E-2</v>
      </c>
      <c r="N25" s="22">
        <f t="shared" si="4"/>
        <v>0.18549966495635806</v>
      </c>
      <c r="O25" s="23"/>
      <c r="P25" s="16">
        <f t="shared" si="6"/>
        <v>0.15459787038757311</v>
      </c>
      <c r="AE25" s="98" t="s">
        <v>32</v>
      </c>
      <c r="AG25" s="20">
        <v>0.48768</v>
      </c>
      <c r="AH25" s="17">
        <v>0.84146221214379524</v>
      </c>
      <c r="AQ25" s="114">
        <f t="shared" si="7"/>
        <v>2242175.8879755363</v>
      </c>
      <c r="AR25" s="114">
        <f t="shared" si="8"/>
        <v>2242175.8879755363</v>
      </c>
      <c r="AS25" s="9" t="str">
        <f t="shared" si="9"/>
        <v>large bloom</v>
      </c>
    </row>
    <row r="26" spans="1:45" ht="16.2">
      <c r="A26" s="17">
        <v>0.88392000000000004</v>
      </c>
      <c r="B26" s="20">
        <v>0.4670968114569799</v>
      </c>
      <c r="D26" s="20">
        <v>0.88392000000000004</v>
      </c>
      <c r="E26" s="17">
        <v>0.4670968114569799</v>
      </c>
      <c r="F26" s="16">
        <f t="shared" si="0"/>
        <v>0.78131456640000008</v>
      </c>
      <c r="G26" s="16">
        <f t="shared" si="1"/>
        <v>0.21817943127327744</v>
      </c>
      <c r="J26" s="16">
        <f t="shared" si="2"/>
        <v>0.41682318854302014</v>
      </c>
      <c r="K26" s="16">
        <f t="shared" si="5"/>
        <v>0.17374157050717012</v>
      </c>
      <c r="L26" s="16">
        <f t="shared" si="3"/>
        <v>-0.27700605789309152</v>
      </c>
      <c r="N26" s="22">
        <f t="shared" si="4"/>
        <v>0.35548211935810947</v>
      </c>
      <c r="O26" s="23"/>
      <c r="P26" s="16">
        <f t="shared" si="6"/>
        <v>0.41682318854302014</v>
      </c>
      <c r="R26" s="39" t="s">
        <v>133</v>
      </c>
      <c r="S26" s="39" t="s">
        <v>134</v>
      </c>
      <c r="T26" s="39" t="s">
        <v>135</v>
      </c>
      <c r="AE26" s="99" t="s">
        <v>13</v>
      </c>
      <c r="AG26" s="20">
        <v>0.76200000000000001</v>
      </c>
      <c r="AH26" s="17">
        <v>0.56962297417833541</v>
      </c>
      <c r="AQ26" s="114">
        <f t="shared" si="7"/>
        <v>2868141.1184851327</v>
      </c>
      <c r="AR26" s="114">
        <f t="shared" si="8"/>
        <v>2868141.1184851327</v>
      </c>
      <c r="AS26" s="9" t="str">
        <f t="shared" si="9"/>
        <v>large bloom</v>
      </c>
    </row>
    <row r="27" spans="1:45" ht="16.2">
      <c r="A27" s="17">
        <v>0.88392000000000004</v>
      </c>
      <c r="B27" s="20">
        <v>0.66911965387239014</v>
      </c>
      <c r="D27" s="20">
        <v>0.88392000000000004</v>
      </c>
      <c r="E27" s="17">
        <v>0.66911965387239014</v>
      </c>
      <c r="F27" s="16">
        <f t="shared" si="0"/>
        <v>0.78131456640000008</v>
      </c>
      <c r="G27" s="16">
        <f t="shared" si="1"/>
        <v>0.44772111119830721</v>
      </c>
      <c r="J27" s="16">
        <f t="shared" si="2"/>
        <v>0.2148003461276099</v>
      </c>
      <c r="K27" s="16">
        <f t="shared" si="5"/>
        <v>4.6139188696541017E-2</v>
      </c>
      <c r="L27" s="16">
        <f t="shared" si="3"/>
        <v>-0.12090917408423449</v>
      </c>
      <c r="N27" s="22">
        <f t="shared" si="4"/>
        <v>0.12692880863382427</v>
      </c>
      <c r="O27" s="23"/>
      <c r="P27" s="16">
        <f t="shared" si="6"/>
        <v>0.2148003461276099</v>
      </c>
      <c r="R27" s="37">
        <v>1</v>
      </c>
      <c r="S27" s="37">
        <v>1.4139626106383958</v>
      </c>
      <c r="T27" s="37">
        <v>-0.97056903858380439</v>
      </c>
      <c r="AE27" s="99" t="s">
        <v>14</v>
      </c>
      <c r="AG27" s="20">
        <v>0.4572</v>
      </c>
      <c r="AH27" s="17">
        <v>0.50475930570994687</v>
      </c>
      <c r="AQ27" s="114">
        <f t="shared" si="7"/>
        <v>3062096.3432128252</v>
      </c>
      <c r="AR27" s="114">
        <f t="shared" si="8"/>
        <v>3062096.3432128252</v>
      </c>
      <c r="AS27" s="9" t="str">
        <f t="shared" si="9"/>
        <v>large bloom</v>
      </c>
    </row>
    <row r="28" spans="1:45" ht="16.2">
      <c r="A28" s="17">
        <v>0.33528000000000002</v>
      </c>
      <c r="B28" s="20">
        <v>0.87466584103474887</v>
      </c>
      <c r="D28" s="20">
        <v>0.33528000000000002</v>
      </c>
      <c r="E28" s="17">
        <v>0.87466584103474887</v>
      </c>
      <c r="F28" s="16">
        <f t="shared" si="0"/>
        <v>0.11241267840000002</v>
      </c>
      <c r="G28" s="16">
        <f t="shared" si="1"/>
        <v>0.76504033347302458</v>
      </c>
      <c r="J28" s="16">
        <f t="shared" si="2"/>
        <v>-0.53938584103474885</v>
      </c>
      <c r="K28" s="16">
        <f t="shared" si="5"/>
        <v>0.29093708550876335</v>
      </c>
      <c r="L28" s="16">
        <f t="shared" si="3"/>
        <v>0.41643451821051003</v>
      </c>
      <c r="N28" s="22">
        <f t="shared" si="4"/>
        <v>2.2734823509745552</v>
      </c>
      <c r="O28" s="23"/>
      <c r="P28" s="16">
        <f t="shared" si="6"/>
        <v>0.53938584103474885</v>
      </c>
      <c r="R28" s="37">
        <v>2</v>
      </c>
      <c r="S28" s="37">
        <v>1.3943854983058332</v>
      </c>
      <c r="T28" s="37">
        <v>-0.32349289905460998</v>
      </c>
      <c r="AE28" s="100" t="s">
        <v>35</v>
      </c>
      <c r="AG28" s="20">
        <v>0.51815999999999995</v>
      </c>
      <c r="AH28" s="17">
        <v>0.89784801118302571</v>
      </c>
      <c r="AQ28" s="114">
        <f t="shared" si="7"/>
        <v>2138117.9477758836</v>
      </c>
      <c r="AR28" s="114">
        <f t="shared" si="8"/>
        <v>2138117.9477758836</v>
      </c>
      <c r="AS28" s="9" t="str">
        <f t="shared" si="9"/>
        <v>large bloom</v>
      </c>
    </row>
    <row r="29" spans="1:45" ht="16.2">
      <c r="A29" s="17">
        <v>1.09728</v>
      </c>
      <c r="B29" s="20">
        <v>0.83220548586991372</v>
      </c>
      <c r="D29" s="20">
        <v>1.09728</v>
      </c>
      <c r="E29" s="17">
        <v>0.83220548586991372</v>
      </c>
      <c r="F29" s="17">
        <f t="shared" si="0"/>
        <v>1.2040233984000002</v>
      </c>
      <c r="G29" s="17">
        <f t="shared" si="1"/>
        <v>0.69256597071197912</v>
      </c>
      <c r="H29" s="3"/>
      <c r="I29" s="3"/>
      <c r="J29" s="17">
        <f t="shared" si="2"/>
        <v>0.26507451413008631</v>
      </c>
      <c r="K29" s="17">
        <f t="shared" si="5"/>
        <v>7.0264498041301332E-2</v>
      </c>
      <c r="L29" s="16">
        <f t="shared" si="3"/>
        <v>-0.12008688911421184</v>
      </c>
      <c r="M29" s="3"/>
      <c r="N29" s="22">
        <f t="shared" si="4"/>
        <v>0.33885417808589091</v>
      </c>
      <c r="O29" s="30"/>
      <c r="P29" s="17">
        <f t="shared" si="6"/>
        <v>0.26507451413008631</v>
      </c>
      <c r="Q29" s="3"/>
      <c r="R29" s="37">
        <v>3</v>
      </c>
      <c r="S29" s="37">
        <v>1.8553275083382472</v>
      </c>
      <c r="T29" s="37">
        <v>-0.80054559013139559</v>
      </c>
      <c r="AE29" s="100" t="s">
        <v>36</v>
      </c>
      <c r="AG29" s="20">
        <v>1.0363199999999999</v>
      </c>
      <c r="AH29" s="17">
        <v>0.79797661228286998</v>
      </c>
      <c r="AQ29" s="114">
        <f t="shared" si="7"/>
        <v>2327305.853132471</v>
      </c>
      <c r="AR29" s="114">
        <f t="shared" si="8"/>
        <v>2327305.853132471</v>
      </c>
      <c r="AS29" s="9" t="str">
        <f t="shared" si="9"/>
        <v>large bloom</v>
      </c>
    </row>
    <row r="30" spans="1:45" ht="16.2">
      <c r="A30" s="17">
        <v>0.60960000000000003</v>
      </c>
      <c r="B30" s="20">
        <v>1.2899824622514817</v>
      </c>
      <c r="D30" s="20">
        <v>0.60960000000000003</v>
      </c>
      <c r="E30" s="17">
        <v>1.2899824622514817</v>
      </c>
      <c r="F30" s="17">
        <f t="shared" si="0"/>
        <v>0.37161216000000002</v>
      </c>
      <c r="G30" s="17">
        <f t="shared" si="1"/>
        <v>1.6640547529163954</v>
      </c>
      <c r="H30" s="3"/>
      <c r="I30" s="3"/>
      <c r="J30" s="17">
        <f t="shared" si="2"/>
        <v>-0.68038246225148169</v>
      </c>
      <c r="K30" s="17">
        <f t="shared" si="5"/>
        <v>0.46292029493938891</v>
      </c>
      <c r="L30" s="16">
        <f t="shared" si="3"/>
        <v>0.32553884762725444</v>
      </c>
      <c r="M30" s="3"/>
      <c r="N30" s="22">
        <f t="shared" si="4"/>
        <v>1.5065129630109606</v>
      </c>
      <c r="O30" s="30"/>
      <c r="P30" s="17">
        <f t="shared" si="6"/>
        <v>0.68038246225148169</v>
      </c>
      <c r="Q30" s="3"/>
      <c r="R30" s="37">
        <v>4</v>
      </c>
      <c r="S30" s="37">
        <v>1.4153374078527612</v>
      </c>
      <c r="T30" s="37">
        <v>-0.55710295614256111</v>
      </c>
      <c r="AE30" s="100" t="s">
        <v>37</v>
      </c>
      <c r="AG30" s="20">
        <v>0.88392000000000004</v>
      </c>
      <c r="AH30" s="17">
        <v>0.4417488661837527</v>
      </c>
      <c r="AQ30" s="114">
        <f t="shared" si="7"/>
        <v>3276021.2068881392</v>
      </c>
      <c r="AR30" s="114">
        <f t="shared" si="8"/>
        <v>3276021.2068881392</v>
      </c>
      <c r="AS30" s="9" t="str">
        <f t="shared" si="9"/>
        <v>large bloom</v>
      </c>
    </row>
    <row r="31" spans="1:45" ht="16.2">
      <c r="A31" s="17">
        <v>0.70104</v>
      </c>
      <c r="B31" s="20">
        <v>3.9623499930052657</v>
      </c>
      <c r="D31" s="20">
        <v>0.70104</v>
      </c>
      <c r="E31" s="17">
        <v>3.9623499930052657</v>
      </c>
      <c r="F31" s="16">
        <f t="shared" si="0"/>
        <v>0.49145708160000001</v>
      </c>
      <c r="G31" s="16">
        <f t="shared" si="1"/>
        <v>15.700217467068828</v>
      </c>
      <c r="J31" s="16">
        <f t="shared" si="2"/>
        <v>-3.2613099930052658</v>
      </c>
      <c r="K31" s="16">
        <f t="shared" si="5"/>
        <v>10.636142870476007</v>
      </c>
      <c r="L31" s="16">
        <f t="shared" si="3"/>
        <v>0.75221003529315211</v>
      </c>
      <c r="N31" s="22">
        <f t="shared" si="4"/>
        <v>4.9510625804594115</v>
      </c>
      <c r="O31" s="23"/>
      <c r="P31" s="16">
        <f t="shared" si="6"/>
        <v>3.2613099930052658</v>
      </c>
      <c r="R31" s="37">
        <v>5</v>
      </c>
      <c r="S31" s="37">
        <v>1.3727186942074354</v>
      </c>
      <c r="T31" s="37">
        <v>-0.39218084074637305</v>
      </c>
      <c r="AE31" s="100" t="s">
        <v>39</v>
      </c>
      <c r="AG31" s="20">
        <v>0.88392000000000004</v>
      </c>
      <c r="AH31" s="17">
        <v>0.57792971098736579</v>
      </c>
      <c r="AQ31" s="114">
        <f t="shared" si="7"/>
        <v>2844913.9790617526</v>
      </c>
      <c r="AR31" s="114">
        <f t="shared" si="8"/>
        <v>2844913.9790617526</v>
      </c>
      <c r="AS31" s="9" t="str">
        <f t="shared" si="9"/>
        <v>large bloom</v>
      </c>
    </row>
    <row r="32" spans="1:45" ht="16.2">
      <c r="A32" s="17">
        <v>1.31064</v>
      </c>
      <c r="B32" s="20">
        <v>3.2300175771578066</v>
      </c>
      <c r="D32" s="20">
        <v>1.31064</v>
      </c>
      <c r="E32" s="17">
        <v>3.2300175771578066</v>
      </c>
      <c r="F32" s="16">
        <f t="shared" si="0"/>
        <v>1.7177772096000001</v>
      </c>
      <c r="G32" s="16">
        <f t="shared" si="1"/>
        <v>10.433013548748386</v>
      </c>
      <c r="J32" s="16">
        <f t="shared" si="2"/>
        <v>-1.9193775771578065</v>
      </c>
      <c r="K32" s="16">
        <f t="shared" si="5"/>
        <v>3.6840102836961717</v>
      </c>
      <c r="L32" s="16">
        <f t="shared" si="3"/>
        <v>0.39172146744057029</v>
      </c>
      <c r="N32" s="22">
        <f t="shared" si="4"/>
        <v>1.1538182624960374</v>
      </c>
      <c r="O32" s="23"/>
      <c r="P32" s="16">
        <f t="shared" si="6"/>
        <v>1.9193775771578065</v>
      </c>
      <c r="R32" s="37">
        <v>6</v>
      </c>
      <c r="S32" s="37">
        <v>1.7924717796974634</v>
      </c>
      <c r="T32" s="37">
        <v>-0.66752123080762682</v>
      </c>
      <c r="AE32" s="100" t="s">
        <v>38</v>
      </c>
      <c r="AG32" s="20">
        <v>0.33528000000000002</v>
      </c>
      <c r="AH32" s="17">
        <v>0.81038114859522692</v>
      </c>
      <c r="AQ32" s="114">
        <f t="shared" si="7"/>
        <v>2302558.0409508552</v>
      </c>
      <c r="AR32" s="114">
        <f t="shared" si="8"/>
        <v>2302558.0409508552</v>
      </c>
      <c r="AS32" s="9" t="str">
        <f t="shared" si="9"/>
        <v>large bloom</v>
      </c>
    </row>
    <row r="33" spans="1:45" ht="16.2">
      <c r="A33" s="17">
        <v>0.97536</v>
      </c>
      <c r="B33" s="20">
        <v>2.6706063710680792</v>
      </c>
      <c r="D33" s="20">
        <v>0.97536</v>
      </c>
      <c r="E33" s="17">
        <v>2.6706063710680792</v>
      </c>
      <c r="F33" s="16">
        <f t="shared" si="0"/>
        <v>0.95132712959999999</v>
      </c>
      <c r="G33" s="16">
        <f t="shared" si="1"/>
        <v>7.1321383891894152</v>
      </c>
      <c r="J33" s="16">
        <f t="shared" si="2"/>
        <v>-1.6952463710680792</v>
      </c>
      <c r="K33" s="16">
        <f t="shared" si="5"/>
        <v>2.8738602586194917</v>
      </c>
      <c r="L33" s="16">
        <f t="shared" si="3"/>
        <v>0.43744493974415455</v>
      </c>
      <c r="N33" s="22">
        <f t="shared" si="4"/>
        <v>1.7627124768988673</v>
      </c>
      <c r="O33" s="23"/>
      <c r="P33" s="16">
        <f t="shared" si="6"/>
        <v>1.6952463710680792</v>
      </c>
      <c r="R33" s="37">
        <v>7</v>
      </c>
      <c r="S33" s="37">
        <v>1.6039045937751122</v>
      </c>
      <c r="T33" s="37">
        <v>-0.59740300580909222</v>
      </c>
      <c r="AE33" s="98" t="s">
        <v>20</v>
      </c>
      <c r="AF33" s="3"/>
      <c r="AG33" s="20">
        <v>1.09728</v>
      </c>
      <c r="AH33" s="17">
        <v>0.7370798462820467</v>
      </c>
      <c r="AQ33" s="114">
        <f t="shared" si="7"/>
        <v>2454664.4253994245</v>
      </c>
      <c r="AR33" s="114">
        <f t="shared" si="8"/>
        <v>2454664.4253994245</v>
      </c>
      <c r="AS33" s="9" t="str">
        <f t="shared" si="9"/>
        <v>large bloom</v>
      </c>
    </row>
    <row r="34" spans="1:45" ht="16.2">
      <c r="A34" s="17">
        <v>0.85343999999999998</v>
      </c>
      <c r="B34" s="20">
        <v>1.7333103715121743</v>
      </c>
      <c r="D34" s="20">
        <v>0.85343999999999998</v>
      </c>
      <c r="E34" s="17">
        <v>1.7333103715121743</v>
      </c>
      <c r="F34" s="16">
        <f t="shared" si="0"/>
        <v>0.72835983360000001</v>
      </c>
      <c r="G34" s="16">
        <f t="shared" si="1"/>
        <v>3.0043648439916715</v>
      </c>
      <c r="J34" s="16">
        <f t="shared" si="2"/>
        <v>-0.87987037151217429</v>
      </c>
      <c r="K34" s="16">
        <f t="shared" si="5"/>
        <v>0.77417187066497162</v>
      </c>
      <c r="L34" s="16">
        <f t="shared" si="3"/>
        <v>0.30770334167942603</v>
      </c>
      <c r="N34" s="22">
        <f t="shared" si="4"/>
        <v>1.1775292204632715</v>
      </c>
      <c r="O34" s="23"/>
      <c r="P34" s="16">
        <f t="shared" si="6"/>
        <v>0.87987037151217429</v>
      </c>
      <c r="R34" s="37">
        <v>8</v>
      </c>
      <c r="S34" s="37">
        <v>1.4991450460404727</v>
      </c>
      <c r="T34" s="37">
        <v>-0.49419331518685983</v>
      </c>
      <c r="AE34" s="98" t="s">
        <v>23</v>
      </c>
      <c r="AF34" s="3"/>
      <c r="AG34" s="20">
        <v>0.60960000000000003</v>
      </c>
      <c r="AH34" s="17">
        <v>1.2670446654603407</v>
      </c>
      <c r="AQ34" s="114">
        <f t="shared" si="7"/>
        <v>1585511.4770563385</v>
      </c>
      <c r="AR34" s="114">
        <f t="shared" si="8"/>
        <v>1585511.4770563385</v>
      </c>
      <c r="AS34" s="9" t="str">
        <f t="shared" si="9"/>
        <v>large bloom</v>
      </c>
    </row>
    <row r="35" spans="1:45" ht="16.2">
      <c r="A35" s="17">
        <v>0.4572</v>
      </c>
      <c r="B35" s="20">
        <v>2.3115391768234259</v>
      </c>
      <c r="D35" s="20">
        <v>0.4572</v>
      </c>
      <c r="E35" s="17">
        <v>2.3115391768234259</v>
      </c>
      <c r="F35" s="16">
        <f t="shared" si="0"/>
        <v>0.20903184</v>
      </c>
      <c r="G35" s="16">
        <f t="shared" si="1"/>
        <v>5.3432133659895218</v>
      </c>
      <c r="J35" s="16">
        <f t="shared" si="2"/>
        <v>-1.8543391768234259</v>
      </c>
      <c r="K35" s="16">
        <f t="shared" si="5"/>
        <v>3.4385737827021807</v>
      </c>
      <c r="L35" s="16">
        <f t="shared" si="3"/>
        <v>0.70379503669721133</v>
      </c>
      <c r="N35" s="22">
        <f t="shared" si="4"/>
        <v>4.5986599668053936</v>
      </c>
      <c r="O35" s="23"/>
      <c r="P35" s="16">
        <f t="shared" si="6"/>
        <v>1.8543391768234259</v>
      </c>
      <c r="R35" s="37">
        <v>9</v>
      </c>
      <c r="S35" s="37">
        <v>1.5410488651343286</v>
      </c>
      <c r="T35" s="37">
        <v>-0.45294492298697131</v>
      </c>
      <c r="AE35" s="101" t="s">
        <v>52</v>
      </c>
      <c r="AG35" s="20">
        <v>0.70104</v>
      </c>
      <c r="AH35" s="17">
        <v>3.2091857666404158</v>
      </c>
      <c r="AQ35" s="114">
        <f t="shared" si="7"/>
        <v>94536.583324586274</v>
      </c>
      <c r="AR35" s="114">
        <f t="shared" si="8"/>
        <v>94536.583324586274</v>
      </c>
      <c r="AS35" s="9" t="str">
        <f t="shared" si="9"/>
        <v>small</v>
      </c>
    </row>
    <row r="36" spans="1:45" ht="16.2">
      <c r="A36" s="17">
        <v>0.85343999999999998</v>
      </c>
      <c r="B36" s="20">
        <v>1.4200069530224597</v>
      </c>
      <c r="D36" s="20">
        <v>0.85343999999999998</v>
      </c>
      <c r="E36" s="17">
        <v>1.4200069530224597</v>
      </c>
      <c r="F36" s="16">
        <f t="shared" si="0"/>
        <v>0.72835983360000001</v>
      </c>
      <c r="G36" s="16">
        <f t="shared" si="1"/>
        <v>2.0164197466321303</v>
      </c>
      <c r="J36" s="16">
        <f t="shared" ref="J36:J67" si="10">D36-E36</f>
        <v>-0.56656695302245974</v>
      </c>
      <c r="K36" s="16">
        <f t="shared" si="5"/>
        <v>0.32099811225715408</v>
      </c>
      <c r="L36" s="16">
        <f t="shared" si="3"/>
        <v>0.22111747688869265</v>
      </c>
      <c r="N36" s="22">
        <f t="shared" si="4"/>
        <v>0.81042266524004014</v>
      </c>
      <c r="O36" s="23"/>
      <c r="P36" s="16">
        <f t="shared" si="6"/>
        <v>0.56656695302245974</v>
      </c>
      <c r="R36" s="37">
        <v>10</v>
      </c>
      <c r="S36" s="37">
        <v>1.3105778601181215</v>
      </c>
      <c r="T36" s="37">
        <v>-0.18589821791588879</v>
      </c>
      <c r="AE36" s="101" t="s">
        <v>53</v>
      </c>
      <c r="AG36" s="20">
        <v>1.31064</v>
      </c>
      <c r="AH36" s="17">
        <v>2.6973545415603999</v>
      </c>
      <c r="AQ36" s="114">
        <f t="shared" si="7"/>
        <v>373286.36431711749</v>
      </c>
      <c r="AR36" s="114">
        <f t="shared" si="8"/>
        <v>373286.36431711749</v>
      </c>
      <c r="AS36" s="9" t="str">
        <f t="shared" si="9"/>
        <v>moderate</v>
      </c>
    </row>
    <row r="37" spans="1:45" ht="16.2">
      <c r="A37" s="17">
        <v>1.28016</v>
      </c>
      <c r="B37" s="20">
        <v>1.7355175652832506</v>
      </c>
      <c r="D37" s="20">
        <v>1.28016</v>
      </c>
      <c r="E37" s="17">
        <v>1.7355175652832506</v>
      </c>
      <c r="F37" s="17">
        <f t="shared" si="0"/>
        <v>1.6388096256</v>
      </c>
      <c r="G37" s="17">
        <f t="shared" ref="G37:G68" si="11">E37^2</f>
        <v>3.012021219406702</v>
      </c>
      <c r="H37" s="3"/>
      <c r="I37" s="3"/>
      <c r="J37" s="17">
        <f t="shared" si="10"/>
        <v>-0.45535756528325066</v>
      </c>
      <c r="K37" s="17">
        <f t="shared" si="5"/>
        <v>0.2073505122606899</v>
      </c>
      <c r="L37" s="16">
        <f t="shared" si="3"/>
        <v>0.13216476048618203</v>
      </c>
      <c r="M37" s="3"/>
      <c r="N37" s="22">
        <f t="shared" si="4"/>
        <v>7.5543634923174174E-2</v>
      </c>
      <c r="O37" s="30"/>
      <c r="P37" s="17">
        <f t="shared" si="6"/>
        <v>0.45535756528325066</v>
      </c>
      <c r="Q37" s="3"/>
      <c r="R37" s="37">
        <v>11</v>
      </c>
      <c r="S37" s="37">
        <v>1.3943854983058332</v>
      </c>
      <c r="T37" s="37">
        <v>-0.31897559914410856</v>
      </c>
      <c r="AE37" s="101" t="s">
        <v>54</v>
      </c>
      <c r="AG37" s="20">
        <v>0.97536</v>
      </c>
      <c r="AH37" s="17">
        <v>2.2120688067369789</v>
      </c>
      <c r="AQ37" s="114">
        <f t="shared" si="7"/>
        <v>691499.33064380451</v>
      </c>
      <c r="AR37" s="114">
        <f t="shared" si="8"/>
        <v>691499.33064380451</v>
      </c>
      <c r="AS37" s="9" t="str">
        <f t="shared" si="9"/>
        <v>moderate</v>
      </c>
    </row>
    <row r="38" spans="1:45" ht="16.2">
      <c r="A38" s="17">
        <v>1.18872</v>
      </c>
      <c r="B38" s="20">
        <v>1.938737064907738</v>
      </c>
      <c r="D38" s="20">
        <v>1.18872</v>
      </c>
      <c r="E38" s="17">
        <v>1.938737064907738</v>
      </c>
      <c r="F38" s="17">
        <f t="shared" si="0"/>
        <v>1.4130552383999999</v>
      </c>
      <c r="G38" s="17">
        <f t="shared" si="11"/>
        <v>3.7587014068470705</v>
      </c>
      <c r="H38" s="3"/>
      <c r="I38" s="3"/>
      <c r="J38" s="17">
        <f t="shared" si="10"/>
        <v>-0.75001706490773801</v>
      </c>
      <c r="K38" s="17">
        <f t="shared" si="5"/>
        <v>0.56252559765281807</v>
      </c>
      <c r="L38" s="16">
        <f t="shared" si="3"/>
        <v>0.21243934356064503</v>
      </c>
      <c r="M38" s="3"/>
      <c r="N38" s="22">
        <f t="shared" si="4"/>
        <v>0.44222510474101395</v>
      </c>
      <c r="O38" s="30"/>
      <c r="P38" s="17">
        <f t="shared" si="6"/>
        <v>0.75001706490773801</v>
      </c>
      <c r="Q38" s="3"/>
      <c r="R38" s="37">
        <v>12</v>
      </c>
      <c r="S38" s="37">
        <v>1.8538977192353072</v>
      </c>
      <c r="T38" s="37">
        <v>-0.88407137864008734</v>
      </c>
      <c r="AE38" s="98" t="s">
        <v>32</v>
      </c>
      <c r="AG38" s="20">
        <v>0.85343999999999998</v>
      </c>
      <c r="AH38" s="17">
        <v>1.5600750883580683</v>
      </c>
      <c r="AQ38" s="114">
        <f t="shared" si="7"/>
        <v>1251730.6634752969</v>
      </c>
      <c r="AR38" s="114">
        <f t="shared" si="8"/>
        <v>1251730.6634752969</v>
      </c>
      <c r="AS38" s="9" t="str">
        <f t="shared" si="9"/>
        <v>large bloom</v>
      </c>
    </row>
    <row r="39" spans="1:45" ht="16.2">
      <c r="A39" s="17">
        <v>1.524</v>
      </c>
      <c r="B39" s="20">
        <v>4.7708634923142093</v>
      </c>
      <c r="D39" s="20">
        <v>1.524</v>
      </c>
      <c r="E39" s="17">
        <v>4.7708634923142093</v>
      </c>
      <c r="F39" s="17">
        <f t="shared" si="0"/>
        <v>2.3225760000000002</v>
      </c>
      <c r="G39" s="17">
        <f t="shared" si="11"/>
        <v>22.761138462296532</v>
      </c>
      <c r="H39" s="3"/>
      <c r="I39" s="3"/>
      <c r="J39" s="17">
        <f t="shared" si="10"/>
        <v>-3.2468634923142092</v>
      </c>
      <c r="K39" s="17">
        <f t="shared" si="5"/>
        <v>10.542122537722824</v>
      </c>
      <c r="L39" s="16">
        <f t="shared" si="3"/>
        <v>0.49561202335898813</v>
      </c>
      <c r="M39" s="3"/>
      <c r="N39" s="22">
        <f t="shared" si="4"/>
        <v>1.6064878558492186</v>
      </c>
      <c r="O39" s="30"/>
      <c r="P39" s="17">
        <f t="shared" si="6"/>
        <v>3.2468634923142092</v>
      </c>
      <c r="Q39" s="3"/>
      <c r="R39" s="37">
        <v>13</v>
      </c>
      <c r="S39" s="37">
        <v>2.8191153474969308</v>
      </c>
      <c r="T39" s="37">
        <v>-1.7929603150858711</v>
      </c>
      <c r="AE39" s="98" t="s">
        <v>34</v>
      </c>
      <c r="AG39" s="20">
        <v>0.4572</v>
      </c>
      <c r="AH39" s="17">
        <v>2.0143619126393202</v>
      </c>
      <c r="AQ39" s="114">
        <f t="shared" si="7"/>
        <v>841708.16134169349</v>
      </c>
      <c r="AR39" s="114">
        <f t="shared" si="8"/>
        <v>841708.16134169349</v>
      </c>
      <c r="AS39" s="9" t="str">
        <f t="shared" si="9"/>
        <v>moderate</v>
      </c>
    </row>
    <row r="40" spans="1:45" ht="16.2">
      <c r="A40" s="17">
        <v>2.1335999999999999</v>
      </c>
      <c r="B40" s="20">
        <v>3.517104105936999</v>
      </c>
      <c r="D40" s="20">
        <v>2.1335999999999999</v>
      </c>
      <c r="E40" s="17">
        <v>3.517104105936999</v>
      </c>
      <c r="F40" s="17">
        <f t="shared" si="0"/>
        <v>4.55224896</v>
      </c>
      <c r="G40" s="17">
        <f t="shared" si="11"/>
        <v>12.370021291998897</v>
      </c>
      <c r="H40" s="3"/>
      <c r="I40" s="3"/>
      <c r="J40" s="17">
        <f t="shared" si="10"/>
        <v>-1.383504105936999</v>
      </c>
      <c r="K40" s="17">
        <f t="shared" si="5"/>
        <v>1.914083611144535</v>
      </c>
      <c r="L40" s="16">
        <f t="shared" si="3"/>
        <v>0.21707222089950179</v>
      </c>
      <c r="M40" s="3"/>
      <c r="N40" s="22">
        <f t="shared" si="4"/>
        <v>0.48516350490391869</v>
      </c>
      <c r="O40" s="30"/>
      <c r="P40" s="17">
        <f t="shared" si="6"/>
        <v>1.383504105936999</v>
      </c>
      <c r="Q40" s="3"/>
      <c r="R40" s="37">
        <v>14</v>
      </c>
      <c r="S40" s="37">
        <v>2.63054816157458</v>
      </c>
      <c r="T40" s="37">
        <v>-1.5476048267215661</v>
      </c>
      <c r="AE40" s="98" t="s">
        <v>30</v>
      </c>
      <c r="AG40" s="20">
        <v>0.85343999999999998</v>
      </c>
      <c r="AH40" s="17">
        <v>1.348064484856895</v>
      </c>
      <c r="AQ40" s="114">
        <f t="shared" si="7"/>
        <v>1486069.2630606</v>
      </c>
      <c r="AR40" s="114">
        <f t="shared" si="8"/>
        <v>1486069.2630606</v>
      </c>
      <c r="AS40" s="9" t="str">
        <f t="shared" si="9"/>
        <v>large bloom</v>
      </c>
    </row>
    <row r="41" spans="1:45" ht="16.2">
      <c r="A41" s="17">
        <v>0.76200000000000001</v>
      </c>
      <c r="B41" s="20">
        <v>2.2736081022027976</v>
      </c>
      <c r="D41" s="20">
        <v>0.76200000000000001</v>
      </c>
      <c r="E41" s="17">
        <v>2.2736081022027976</v>
      </c>
      <c r="F41" s="17">
        <f t="shared" si="0"/>
        <v>0.58064400000000005</v>
      </c>
      <c r="G41" s="17">
        <f t="shared" si="11"/>
        <v>5.1692938024022075</v>
      </c>
      <c r="H41" s="3"/>
      <c r="I41" s="3"/>
      <c r="J41" s="17">
        <f t="shared" si="10"/>
        <v>-1.5116081022027976</v>
      </c>
      <c r="K41" s="17">
        <f t="shared" si="5"/>
        <v>2.2849590546451433</v>
      </c>
      <c r="L41" s="16">
        <f t="shared" si="3"/>
        <v>0.47476063689320319</v>
      </c>
      <c r="M41" s="3"/>
      <c r="N41" s="22">
        <f t="shared" si="4"/>
        <v>2.2217376669328051</v>
      </c>
      <c r="O41" s="30"/>
      <c r="P41" s="17">
        <f t="shared" si="6"/>
        <v>1.5116081022027976</v>
      </c>
      <c r="Q41" s="3"/>
      <c r="R41" s="37">
        <v>15</v>
      </c>
      <c r="S41" s="37">
        <v>3.1264100208518739</v>
      </c>
      <c r="T41" s="37">
        <v>-1.3375050800457919</v>
      </c>
      <c r="AE41" s="98" t="s">
        <v>21</v>
      </c>
      <c r="AF41" s="3"/>
      <c r="AG41" s="20">
        <v>1.28016</v>
      </c>
      <c r="AH41" s="17">
        <v>1.636773142492173</v>
      </c>
      <c r="AQ41" s="114">
        <f t="shared" si="7"/>
        <v>1174733.2742782161</v>
      </c>
      <c r="AR41" s="114">
        <f t="shared" si="8"/>
        <v>1174733.2742782161</v>
      </c>
      <c r="AS41" s="9" t="str">
        <f t="shared" si="9"/>
        <v>large bloom</v>
      </c>
    </row>
    <row r="42" spans="1:45" ht="16.2">
      <c r="A42" s="17">
        <v>0.24384</v>
      </c>
      <c r="B42" s="20">
        <v>0.63100532746674165</v>
      </c>
      <c r="D42" s="20">
        <v>0.24384</v>
      </c>
      <c r="E42" s="17">
        <v>0.63100532746674165</v>
      </c>
      <c r="F42" s="17">
        <f t="shared" si="0"/>
        <v>5.9457945599999999E-2</v>
      </c>
      <c r="G42" s="17">
        <f t="shared" si="11"/>
        <v>0.39816772329140987</v>
      </c>
      <c r="H42" s="3"/>
      <c r="I42" s="3"/>
      <c r="J42" s="17">
        <f t="shared" si="10"/>
        <v>-0.38716532746674165</v>
      </c>
      <c r="K42" s="17">
        <f t="shared" si="5"/>
        <v>0.1498969907924293</v>
      </c>
      <c r="L42" s="16">
        <f t="shared" si="3"/>
        <v>0.41292807627185657</v>
      </c>
      <c r="M42" s="3"/>
      <c r="N42" s="22">
        <f t="shared" si="4"/>
        <v>2.3439443153983825</v>
      </c>
      <c r="O42" s="30"/>
      <c r="P42" s="17">
        <f t="shared" si="6"/>
        <v>0.38716532746674165</v>
      </c>
      <c r="Q42" s="3"/>
      <c r="R42" s="37">
        <v>16</v>
      </c>
      <c r="S42" s="37">
        <v>3.4057688148109122</v>
      </c>
      <c r="T42" s="37">
        <v>-1.6642991736313328</v>
      </c>
      <c r="AE42" s="98" t="s">
        <v>22</v>
      </c>
      <c r="AF42" s="3"/>
      <c r="AG42" s="20">
        <v>1.18872</v>
      </c>
      <c r="AH42" s="17">
        <v>1.9204126253182838</v>
      </c>
      <c r="AQ42" s="114">
        <f t="shared" si="7"/>
        <v>918335.988680818</v>
      </c>
      <c r="AR42" s="114">
        <f t="shared" si="8"/>
        <v>918335.988680818</v>
      </c>
      <c r="AS42" s="9" t="str">
        <f t="shared" si="9"/>
        <v>moderate</v>
      </c>
    </row>
    <row r="43" spans="1:45" ht="16.2">
      <c r="A43" s="17">
        <v>1.40208</v>
      </c>
      <c r="B43" s="20">
        <v>1.1960145088261225</v>
      </c>
      <c r="D43" s="20">
        <v>1.40208</v>
      </c>
      <c r="E43" s="17">
        <v>1.1960145088261225</v>
      </c>
      <c r="F43" s="17">
        <f t="shared" si="0"/>
        <v>1.9658283264</v>
      </c>
      <c r="G43" s="17">
        <f t="shared" si="11"/>
        <v>1.430450705322591</v>
      </c>
      <c r="H43" s="3"/>
      <c r="I43" s="3"/>
      <c r="J43" s="17">
        <f t="shared" si="10"/>
        <v>0.20606549117387751</v>
      </c>
      <c r="K43" s="17">
        <f t="shared" si="5"/>
        <v>4.2462986652731391E-2</v>
      </c>
      <c r="L43" s="16">
        <f t="shared" si="3"/>
        <v>-6.9036346247828145E-2</v>
      </c>
      <c r="M43" s="3"/>
      <c r="N43" s="22">
        <f t="shared" si="4"/>
        <v>0.54905127922363739</v>
      </c>
      <c r="O43" s="30"/>
      <c r="P43" s="17">
        <f t="shared" si="6"/>
        <v>0.20606549117387751</v>
      </c>
      <c r="Q43" s="3"/>
      <c r="R43" s="37">
        <v>17</v>
      </c>
      <c r="S43" s="37">
        <v>1.5200969555874007</v>
      </c>
      <c r="T43" s="37">
        <v>-0.90999160636924725</v>
      </c>
      <c r="AE43" s="102" t="s">
        <v>55</v>
      </c>
      <c r="AF43" s="3"/>
      <c r="AG43" s="20">
        <v>1.524</v>
      </c>
      <c r="AH43" s="17">
        <v>4.1505609877002509</v>
      </c>
      <c r="AQ43" s="114">
        <f t="shared" si="7"/>
        <v>-318145.50572154648</v>
      </c>
      <c r="AR43" s="114">
        <f t="shared" si="8"/>
        <v>0</v>
      </c>
      <c r="AS43" s="9" t="str">
        <f t="shared" si="9"/>
        <v>small</v>
      </c>
    </row>
    <row r="44" spans="1:45" ht="16.2">
      <c r="A44" s="17">
        <v>1.1277600000000001</v>
      </c>
      <c r="B44" s="20">
        <v>0.68401312900769284</v>
      </c>
      <c r="D44" s="20">
        <v>1.1277600000000001</v>
      </c>
      <c r="E44" s="17">
        <v>0.68401312900769284</v>
      </c>
      <c r="F44" s="17">
        <f t="shared" si="0"/>
        <v>1.2718426176000002</v>
      </c>
      <c r="G44" s="17">
        <f t="shared" si="11"/>
        <v>0.46787396065489467</v>
      </c>
      <c r="H44" s="3"/>
      <c r="I44" s="3"/>
      <c r="J44" s="17">
        <f t="shared" si="10"/>
        <v>0.44374687099230725</v>
      </c>
      <c r="K44" s="17">
        <f t="shared" si="5"/>
        <v>0.19691128551546339</v>
      </c>
      <c r="L44" s="16">
        <f t="shared" si="3"/>
        <v>-0.21715224904825375</v>
      </c>
      <c r="M44" s="3"/>
      <c r="N44" s="22">
        <f t="shared" si="4"/>
        <v>0.52123633449697393</v>
      </c>
      <c r="O44" s="30"/>
      <c r="P44" s="17">
        <f t="shared" si="6"/>
        <v>0.44374687099230725</v>
      </c>
      <c r="Q44" s="3"/>
      <c r="R44" s="37">
        <v>18</v>
      </c>
      <c r="S44" s="37">
        <v>1.22677022193041</v>
      </c>
      <c r="T44" s="37">
        <v>-0.38530800978661472</v>
      </c>
      <c r="AE44" s="102" t="s">
        <v>56</v>
      </c>
      <c r="AF44" s="3"/>
      <c r="AG44" s="20">
        <v>2.1335999999999999</v>
      </c>
      <c r="AH44" s="17">
        <v>2.9887041582824674</v>
      </c>
      <c r="AQ44" s="114">
        <f t="shared" si="7"/>
        <v>208730.27996188775</v>
      </c>
      <c r="AR44" s="114">
        <f t="shared" si="8"/>
        <v>208730.27996188775</v>
      </c>
      <c r="AS44" s="9" t="str">
        <f t="shared" si="9"/>
        <v>moderate</v>
      </c>
    </row>
    <row r="45" spans="1:45" ht="16.2">
      <c r="A45" s="17">
        <v>2.6924000000000001</v>
      </c>
      <c r="B45" s="20">
        <v>1.1587758789594063</v>
      </c>
      <c r="D45" s="20">
        <v>2.6924000000000001</v>
      </c>
      <c r="E45" s="17">
        <v>1.1587758789594063</v>
      </c>
      <c r="F45" s="17">
        <f t="shared" si="0"/>
        <v>7.249017760000001</v>
      </c>
      <c r="G45" s="17">
        <f t="shared" si="11"/>
        <v>1.3427615376581445</v>
      </c>
      <c r="H45" s="3"/>
      <c r="I45" s="3"/>
      <c r="J45" s="17">
        <f t="shared" si="10"/>
        <v>1.5336241210405939</v>
      </c>
      <c r="K45" s="17">
        <f t="shared" si="5"/>
        <v>2.3520029446375341</v>
      </c>
      <c r="L45" s="16">
        <f t="shared" si="3"/>
        <v>-0.3661401355185494</v>
      </c>
      <c r="M45" s="3"/>
      <c r="N45" s="22">
        <f t="shared" si="4"/>
        <v>2.2620122868223866</v>
      </c>
      <c r="O45" s="30"/>
      <c r="P45" s="17">
        <f t="shared" si="6"/>
        <v>1.5336241210405939</v>
      </c>
      <c r="Q45" s="3"/>
      <c r="R45" s="37">
        <v>19</v>
      </c>
      <c r="S45" s="37">
        <v>1.4153374078527612</v>
      </c>
      <c r="T45" s="37">
        <v>-0.84571443367442578</v>
      </c>
      <c r="AE45" s="102" t="s">
        <v>57</v>
      </c>
      <c r="AF45" s="3"/>
      <c r="AG45" s="20">
        <v>0.76200000000000001</v>
      </c>
      <c r="AH45" s="17">
        <v>1.9077961084128672</v>
      </c>
      <c r="AQ45" s="114">
        <f t="shared" si="7"/>
        <v>928910.87630315381</v>
      </c>
      <c r="AR45" s="114">
        <f t="shared" si="8"/>
        <v>928910.87630315381</v>
      </c>
      <c r="AS45" s="9" t="str">
        <f t="shared" si="9"/>
        <v>moderate</v>
      </c>
    </row>
    <row r="46" spans="1:45" ht="16.2">
      <c r="A46" s="17">
        <v>3.2004000000000001</v>
      </c>
      <c r="B46" s="20">
        <v>1.4350060439168684</v>
      </c>
      <c r="D46" s="20">
        <v>3.2004000000000001</v>
      </c>
      <c r="E46" s="17">
        <v>1.4350060439168684</v>
      </c>
      <c r="F46" s="17">
        <f t="shared" si="0"/>
        <v>10.24256016</v>
      </c>
      <c r="G46" s="17">
        <f t="shared" si="11"/>
        <v>2.0592423460779412</v>
      </c>
      <c r="H46" s="3"/>
      <c r="I46" s="3"/>
      <c r="J46" s="17">
        <f t="shared" si="10"/>
        <v>1.7653939560831318</v>
      </c>
      <c r="K46" s="17">
        <f t="shared" si="5"/>
        <v>3.1166158201748506</v>
      </c>
      <c r="L46" s="16">
        <f t="shared" si="3"/>
        <v>-0.34835053151472511</v>
      </c>
      <c r="M46" s="3"/>
      <c r="N46" s="22">
        <f t="shared" si="4"/>
        <v>2.7520166591935795</v>
      </c>
      <c r="O46" s="30"/>
      <c r="P46" s="17">
        <f t="shared" si="6"/>
        <v>1.7653939560831318</v>
      </c>
      <c r="Q46" s="3"/>
      <c r="R46" s="37">
        <v>20</v>
      </c>
      <c r="S46" s="37">
        <v>1.205818312383482</v>
      </c>
      <c r="T46" s="37">
        <v>-0.70105900667353516</v>
      </c>
      <c r="AE46" s="98" t="s">
        <v>20</v>
      </c>
      <c r="AF46" s="3"/>
      <c r="AG46" s="20">
        <v>0.24384</v>
      </c>
      <c r="AH46" s="17">
        <v>0.59581289380925972</v>
      </c>
      <c r="AQ46" s="114">
        <f t="shared" si="7"/>
        <v>2796022.1955210464</v>
      </c>
      <c r="AR46" s="114">
        <f t="shared" si="8"/>
        <v>2796022.1955210464</v>
      </c>
      <c r="AS46" s="9" t="str">
        <f t="shared" si="9"/>
        <v>large bloom</v>
      </c>
    </row>
    <row r="47" spans="1:45" ht="16.2">
      <c r="A47" s="17">
        <v>0.21335999999999999</v>
      </c>
      <c r="B47" s="20">
        <v>0.76259323685429847</v>
      </c>
      <c r="D47" s="20">
        <v>0.21335999999999999</v>
      </c>
      <c r="E47" s="17">
        <v>0.76259323685429847</v>
      </c>
      <c r="F47" s="17">
        <f t="shared" si="0"/>
        <v>4.55224896E-2</v>
      </c>
      <c r="G47" s="17">
        <f t="shared" si="11"/>
        <v>0.58154844489591617</v>
      </c>
      <c r="H47" s="3"/>
      <c r="I47" s="3"/>
      <c r="J47" s="17">
        <f t="shared" si="10"/>
        <v>-0.54923323685429848</v>
      </c>
      <c r="K47" s="17">
        <f t="shared" si="5"/>
        <v>0.30165714846544994</v>
      </c>
      <c r="L47" s="16">
        <f t="shared" si="3"/>
        <v>0.55317994668242154</v>
      </c>
      <c r="M47" s="3"/>
      <c r="N47" s="22">
        <f t="shared" si="4"/>
        <v>3.3608490216268212</v>
      </c>
      <c r="O47" s="30"/>
      <c r="P47" s="17">
        <f t="shared" si="6"/>
        <v>0.54923323685429848</v>
      </c>
      <c r="Q47" s="3"/>
      <c r="R47" s="37">
        <v>21</v>
      </c>
      <c r="S47" s="37">
        <v>1.2477221314773379</v>
      </c>
      <c r="T47" s="37">
        <v>-0.3498741202943122</v>
      </c>
      <c r="AE47" s="98" t="s">
        <v>21</v>
      </c>
      <c r="AF47" s="3"/>
      <c r="AG47" s="20">
        <v>1.40208</v>
      </c>
      <c r="AH47" s="17">
        <v>1.1561009170690997</v>
      </c>
      <c r="AQ47" s="114">
        <f t="shared" si="7"/>
        <v>1732525.0368721802</v>
      </c>
      <c r="AR47" s="114">
        <f t="shared" si="8"/>
        <v>1732525.0368721802</v>
      </c>
      <c r="AS47" s="9" t="str">
        <f t="shared" si="9"/>
        <v>large bloom</v>
      </c>
    </row>
    <row r="48" spans="1:45" ht="16.2">
      <c r="A48" s="17">
        <v>0.4572</v>
      </c>
      <c r="B48" s="20">
        <v>0.69481979774273528</v>
      </c>
      <c r="D48" s="20">
        <v>0.4572</v>
      </c>
      <c r="E48" s="17">
        <v>0.69481979774273528</v>
      </c>
      <c r="F48" s="17">
        <f t="shared" si="0"/>
        <v>0.20903184</v>
      </c>
      <c r="G48" s="17">
        <f t="shared" si="11"/>
        <v>0.48277455133525554</v>
      </c>
      <c r="H48" s="3"/>
      <c r="I48" s="3"/>
      <c r="J48" s="17">
        <f t="shared" si="10"/>
        <v>-0.23761979774273528</v>
      </c>
      <c r="K48" s="17">
        <f t="shared" si="5"/>
        <v>5.6463168279298426E-2</v>
      </c>
      <c r="L48" s="16">
        <f t="shared" si="3"/>
        <v>0.18176596273219872</v>
      </c>
      <c r="M48" s="3"/>
      <c r="N48" s="22">
        <f t="shared" si="4"/>
        <v>1.0625283415195435</v>
      </c>
      <c r="O48" s="30"/>
      <c r="P48" s="17">
        <f t="shared" si="6"/>
        <v>0.23761979774273528</v>
      </c>
      <c r="Q48" s="3"/>
      <c r="R48" s="37">
        <v>22</v>
      </c>
      <c r="S48" s="37">
        <v>1.6039045937751122</v>
      </c>
      <c r="T48" s="37">
        <v>-0.80592798149224221</v>
      </c>
      <c r="AE48" s="98" t="s">
        <v>30</v>
      </c>
      <c r="AF48" s="3"/>
      <c r="AG48" s="20">
        <v>1.1277600000000001</v>
      </c>
      <c r="AH48" s="17">
        <v>0.65101200927047997</v>
      </c>
      <c r="AQ48" s="114">
        <f t="shared" si="7"/>
        <v>2653874.1301577687</v>
      </c>
      <c r="AR48" s="114">
        <f t="shared" si="8"/>
        <v>2653874.1301577687</v>
      </c>
      <c r="AS48" s="9" t="str">
        <f t="shared" si="9"/>
        <v>large bloom</v>
      </c>
    </row>
    <row r="49" spans="1:45" ht="16.2">
      <c r="A49" s="17">
        <v>0.57911999999999997</v>
      </c>
      <c r="B49" s="20">
        <v>0.83022164890072825</v>
      </c>
      <c r="D49" s="20">
        <v>0.57911999999999997</v>
      </c>
      <c r="E49" s="17">
        <v>0.83022164890072825</v>
      </c>
      <c r="F49" s="17">
        <f t="shared" si="0"/>
        <v>0.33537997439999995</v>
      </c>
      <c r="G49" s="17">
        <f t="shared" si="11"/>
        <v>0.6892679863034441</v>
      </c>
      <c r="H49" s="3"/>
      <c r="I49" s="3"/>
      <c r="J49" s="17">
        <f t="shared" si="10"/>
        <v>-0.25110164890072828</v>
      </c>
      <c r="K49" s="17">
        <f t="shared" si="5"/>
        <v>6.3052038080664619E-2</v>
      </c>
      <c r="L49" s="16">
        <f t="shared" si="3"/>
        <v>0.15642549025412639</v>
      </c>
      <c r="M49" s="3"/>
      <c r="N49" s="22">
        <f t="shared" si="4"/>
        <v>0.85447174074583565</v>
      </c>
      <c r="O49" s="30"/>
      <c r="P49" s="17">
        <f t="shared" si="6"/>
        <v>0.25110164890072828</v>
      </c>
      <c r="Q49" s="3"/>
      <c r="R49" s="37">
        <v>23</v>
      </c>
      <c r="S49" s="37">
        <v>1.4991450460404727</v>
      </c>
      <c r="T49" s="37">
        <v>-1.05739617985672</v>
      </c>
      <c r="AE49" s="98" t="s">
        <v>32</v>
      </c>
      <c r="AF49" s="3"/>
      <c r="AG49" s="20">
        <v>2.6924000000000001</v>
      </c>
      <c r="AH49" s="17">
        <v>1.1519916634003915</v>
      </c>
      <c r="AQ49" s="114">
        <f t="shared" si="7"/>
        <v>1738237.7249274189</v>
      </c>
      <c r="AR49" s="114">
        <f t="shared" si="8"/>
        <v>1738237.7249274189</v>
      </c>
      <c r="AS49" s="9" t="str">
        <f t="shared" si="9"/>
        <v>large bloom</v>
      </c>
    </row>
    <row r="50" spans="1:45" ht="16.2">
      <c r="A50" s="17">
        <v>0.24384</v>
      </c>
      <c r="B50" s="20">
        <v>0.75082789332784916</v>
      </c>
      <c r="D50" s="20">
        <v>0.24384</v>
      </c>
      <c r="E50" s="17">
        <v>0.75082789332784916</v>
      </c>
      <c r="F50" s="17">
        <f t="shared" si="0"/>
        <v>5.9457945599999999E-2</v>
      </c>
      <c r="G50" s="17">
        <f t="shared" si="11"/>
        <v>0.56374252539913605</v>
      </c>
      <c r="H50" s="3"/>
      <c r="I50" s="3"/>
      <c r="J50" s="17">
        <f t="shared" si="10"/>
        <v>-0.5069878933278491</v>
      </c>
      <c r="K50" s="17">
        <f t="shared" si="5"/>
        <v>0.25703672398101052</v>
      </c>
      <c r="L50" s="16">
        <f t="shared" si="3"/>
        <v>0.48843544867092559</v>
      </c>
      <c r="M50" s="3"/>
      <c r="N50" s="22">
        <f t="shared" si="4"/>
        <v>2.8353426333983314</v>
      </c>
      <c r="O50" s="30"/>
      <c r="P50" s="17">
        <f t="shared" si="6"/>
        <v>0.5069878933278491</v>
      </c>
      <c r="Q50" s="3"/>
      <c r="R50" s="37">
        <v>24</v>
      </c>
      <c r="S50" s="37">
        <v>1.4991450460404727</v>
      </c>
      <c r="T50" s="37">
        <v>-0.92121533505310693</v>
      </c>
      <c r="AE50" s="98" t="s">
        <v>34</v>
      </c>
      <c r="AF50" s="3"/>
      <c r="AG50" s="20">
        <v>3.2004000000000001</v>
      </c>
      <c r="AH50" s="17">
        <v>1.3932427385527906</v>
      </c>
      <c r="AQ50" s="114">
        <f t="shared" si="7"/>
        <v>1433183.1830529808</v>
      </c>
      <c r="AR50" s="114">
        <f t="shared" si="8"/>
        <v>1433183.1830529808</v>
      </c>
      <c r="AS50" s="9" t="str">
        <f t="shared" si="9"/>
        <v>large bloom</v>
      </c>
    </row>
    <row r="51" spans="1:45" ht="16.2">
      <c r="A51" s="17">
        <v>0.60960000000000003</v>
      </c>
      <c r="B51" s="20">
        <v>0.97353403275903094</v>
      </c>
      <c r="D51" s="20">
        <v>0.60960000000000003</v>
      </c>
      <c r="E51" s="17">
        <v>0.97353403275903094</v>
      </c>
      <c r="F51" s="16">
        <f t="shared" si="0"/>
        <v>0.37161216000000002</v>
      </c>
      <c r="G51" s="16">
        <f t="shared" si="11"/>
        <v>0.94776851294006192</v>
      </c>
      <c r="J51" s="16">
        <f t="shared" si="10"/>
        <v>-0.36393403275903091</v>
      </c>
      <c r="K51" s="16">
        <f t="shared" si="5"/>
        <v>0.13244798020025139</v>
      </c>
      <c r="L51" s="16">
        <f t="shared" si="3"/>
        <v>0.20330617983688909</v>
      </c>
      <c r="N51" s="22">
        <f t="shared" si="4"/>
        <v>0.98740464691442076</v>
      </c>
      <c r="O51" s="23"/>
      <c r="P51" s="16">
        <f t="shared" si="6"/>
        <v>0.36393403275903091</v>
      </c>
      <c r="R51" s="37">
        <v>25</v>
      </c>
      <c r="S51" s="37">
        <v>1.1220106741957705</v>
      </c>
      <c r="T51" s="37">
        <v>-0.31162952560054358</v>
      </c>
      <c r="AE51" s="98" t="s">
        <v>22</v>
      </c>
      <c r="AF51" s="3"/>
      <c r="AG51" s="20">
        <v>0.21335999999999999</v>
      </c>
      <c r="AH51" s="17">
        <v>0.73813606551139632</v>
      </c>
      <c r="AQ51" s="114">
        <f t="shared" si="7"/>
        <v>2452367.066324167</v>
      </c>
      <c r="AR51" s="114">
        <f t="shared" si="8"/>
        <v>2452367.066324167</v>
      </c>
      <c r="AS51" s="9" t="str">
        <f t="shared" si="9"/>
        <v>large bloom</v>
      </c>
    </row>
    <row r="52" spans="1:45" ht="16.2">
      <c r="A52" s="17">
        <v>0.24384</v>
      </c>
      <c r="B52" s="20">
        <v>0.62300266148314098</v>
      </c>
      <c r="D52" s="20">
        <v>0.24384</v>
      </c>
      <c r="E52" s="17">
        <v>0.62300266148314098</v>
      </c>
      <c r="F52" s="16">
        <f t="shared" si="0"/>
        <v>5.9457945599999999E-2</v>
      </c>
      <c r="G52" s="16">
        <f t="shared" si="11"/>
        <v>0.38813231621507716</v>
      </c>
      <c r="J52" s="16">
        <f t="shared" si="10"/>
        <v>-0.37916266148314098</v>
      </c>
      <c r="K52" s="16">
        <f t="shared" si="5"/>
        <v>0.14376432386297897</v>
      </c>
      <c r="L52" s="16">
        <f t="shared" si="3"/>
        <v>0.40738495232064686</v>
      </c>
      <c r="N52" s="22">
        <f t="shared" si="4"/>
        <v>2.3111249831165557</v>
      </c>
      <c r="O52" s="23"/>
      <c r="P52" s="16">
        <f t="shared" si="6"/>
        <v>0.37916266148314098</v>
      </c>
      <c r="R52" s="37">
        <v>26</v>
      </c>
      <c r="S52" s="37">
        <v>1.6458084128689681</v>
      </c>
      <c r="T52" s="37">
        <v>-0.90872856658692136</v>
      </c>
      <c r="AE52" s="99" t="s">
        <v>13</v>
      </c>
      <c r="AF52" s="3"/>
      <c r="AG52" s="20">
        <v>0.4572</v>
      </c>
      <c r="AH52" s="17">
        <v>0.64692119841089646</v>
      </c>
      <c r="AQ52" s="114">
        <f t="shared" si="7"/>
        <v>2663987.3353395602</v>
      </c>
      <c r="AR52" s="114">
        <f t="shared" si="8"/>
        <v>2663987.3353395602</v>
      </c>
      <c r="AS52" s="9" t="str">
        <f t="shared" si="9"/>
        <v>large bloom</v>
      </c>
    </row>
    <row r="53" spans="1:45" ht="16.2">
      <c r="A53" s="17">
        <v>0.76200000000000001</v>
      </c>
      <c r="B53" s="20">
        <v>0.84070903176792455</v>
      </c>
      <c r="D53" s="20">
        <v>0.76200000000000001</v>
      </c>
      <c r="E53" s="17">
        <v>0.84070903176792455</v>
      </c>
      <c r="F53" s="17">
        <f t="shared" si="0"/>
        <v>0.58064400000000005</v>
      </c>
      <c r="G53" s="17">
        <f t="shared" si="11"/>
        <v>0.70679167609616123</v>
      </c>
      <c r="H53" s="3"/>
      <c r="I53" s="3"/>
      <c r="J53" s="17">
        <f t="shared" si="10"/>
        <v>-7.8709031767924542E-2</v>
      </c>
      <c r="K53" s="17">
        <f t="shared" si="5"/>
        <v>6.1951116818441546E-3</v>
      </c>
      <c r="L53" s="16">
        <f t="shared" si="3"/>
        <v>4.2690741744151994E-2</v>
      </c>
      <c r="M53" s="3"/>
      <c r="N53" s="22">
        <f t="shared" si="4"/>
        <v>0.34129269260882489</v>
      </c>
      <c r="O53" s="30"/>
      <c r="P53" s="17">
        <f t="shared" si="6"/>
        <v>7.8709031767924542E-2</v>
      </c>
      <c r="Q53" s="3"/>
      <c r="R53" s="37">
        <v>27</v>
      </c>
      <c r="S53" s="37">
        <v>1.3105778601181215</v>
      </c>
      <c r="T53" s="37">
        <v>-4.3533194657780827E-2</v>
      </c>
      <c r="AE53" s="99" t="s">
        <v>18</v>
      </c>
      <c r="AF53" s="3"/>
      <c r="AG53" s="20">
        <v>0.57911999999999997</v>
      </c>
      <c r="AH53" s="17">
        <v>0.77584142038866588</v>
      </c>
      <c r="AQ53" s="114">
        <f t="shared" si="7"/>
        <v>2372438.1813169387</v>
      </c>
      <c r="AR53" s="114">
        <f t="shared" si="8"/>
        <v>2372438.1813169387</v>
      </c>
      <c r="AS53" s="9" t="str">
        <f t="shared" si="9"/>
        <v>large bloom</v>
      </c>
    </row>
    <row r="54" spans="1:45" ht="16.2">
      <c r="A54" s="17">
        <v>1.9812000000000001</v>
      </c>
      <c r="B54" s="20">
        <v>0.97091615879957571</v>
      </c>
      <c r="D54" s="20">
        <v>1.9812000000000001</v>
      </c>
      <c r="E54" s="17">
        <v>0.97091615879957571</v>
      </c>
      <c r="F54" s="17">
        <f t="shared" si="0"/>
        <v>3.9251534400000003</v>
      </c>
      <c r="G54" s="17">
        <f t="shared" si="11"/>
        <v>0.94267818741812293</v>
      </c>
      <c r="H54" s="3"/>
      <c r="I54" s="3"/>
      <c r="J54" s="17">
        <f t="shared" si="10"/>
        <v>1.0102838412004242</v>
      </c>
      <c r="K54" s="17">
        <f t="shared" si="5"/>
        <v>1.020673439790684</v>
      </c>
      <c r="L54" s="16">
        <f t="shared" si="3"/>
        <v>-0.30974659027036616</v>
      </c>
      <c r="M54" s="3"/>
      <c r="N54" s="22">
        <f t="shared" si="4"/>
        <v>1.49113531253807</v>
      </c>
      <c r="O54" s="30"/>
      <c r="P54" s="17">
        <f t="shared" si="6"/>
        <v>1.0102838412004242</v>
      </c>
      <c r="Q54" s="3"/>
      <c r="R54" s="37">
        <v>28</v>
      </c>
      <c r="S54" s="37">
        <v>1.3734335887589053</v>
      </c>
      <c r="T54" s="37">
        <v>1.8357521778815105</v>
      </c>
      <c r="AE54" s="99" t="s">
        <v>28</v>
      </c>
      <c r="AF54" s="3"/>
      <c r="AG54" s="20">
        <v>0.24384</v>
      </c>
      <c r="AH54" s="17">
        <v>0.69583684926833989</v>
      </c>
      <c r="AQ54" s="114">
        <f t="shared" si="7"/>
        <v>2547044.7682094211</v>
      </c>
      <c r="AR54" s="114">
        <f t="shared" si="8"/>
        <v>2547044.7682094211</v>
      </c>
      <c r="AS54" s="9" t="str">
        <f t="shared" si="9"/>
        <v>large bloom</v>
      </c>
    </row>
    <row r="55" spans="1:45" ht="16.2">
      <c r="A55" s="17">
        <v>0.8</v>
      </c>
      <c r="B55" s="20">
        <v>1.2765898897200323</v>
      </c>
      <c r="D55" s="20">
        <v>0.8</v>
      </c>
      <c r="E55" s="17">
        <v>1.2765898897200323</v>
      </c>
      <c r="F55" s="17">
        <f t="shared" si="0"/>
        <v>0.64000000000000012</v>
      </c>
      <c r="G55" s="17">
        <f t="shared" si="11"/>
        <v>1.6296817465354041</v>
      </c>
      <c r="H55" s="3"/>
      <c r="I55" s="3"/>
      <c r="J55" s="17">
        <f t="shared" si="10"/>
        <v>-0.47658988972003224</v>
      </c>
      <c r="K55" s="17">
        <f t="shared" si="5"/>
        <v>0.2271379229833525</v>
      </c>
      <c r="L55" s="16">
        <f t="shared" si="3"/>
        <v>0.20296141360929418</v>
      </c>
      <c r="M55" s="3"/>
      <c r="N55" s="22">
        <f t="shared" si="4"/>
        <v>0.79573736215004032</v>
      </c>
      <c r="O55" s="30"/>
      <c r="P55" s="17">
        <f t="shared" si="6"/>
        <v>0.47658988972003224</v>
      </c>
      <c r="Q55" s="3"/>
      <c r="R55" s="37">
        <v>29</v>
      </c>
      <c r="S55" s="37">
        <v>1.7924717796974634</v>
      </c>
      <c r="T55" s="37">
        <v>0.90488276186293648</v>
      </c>
      <c r="AE55" s="99" t="s">
        <v>15</v>
      </c>
      <c r="AF55" s="3"/>
      <c r="AG55" s="20">
        <v>0.60960000000000003</v>
      </c>
      <c r="AH55" s="17">
        <v>0.88791270816092438</v>
      </c>
      <c r="AQ55" s="114">
        <f t="shared" si="7"/>
        <v>2155970.1853244104</v>
      </c>
      <c r="AR55" s="114">
        <f t="shared" si="8"/>
        <v>2155970.1853244104</v>
      </c>
      <c r="AS55" s="9" t="str">
        <f t="shared" si="9"/>
        <v>large bloom</v>
      </c>
    </row>
    <row r="56" spans="1:45" ht="16.2">
      <c r="A56" s="17">
        <v>0.91439999999999999</v>
      </c>
      <c r="B56" s="20">
        <v>1.1961358090129894</v>
      </c>
      <c r="D56" s="20">
        <v>0.91439999999999999</v>
      </c>
      <c r="E56" s="17">
        <v>1.1961358090129894</v>
      </c>
      <c r="F56" s="17">
        <f t="shared" si="0"/>
        <v>0.83612735999999999</v>
      </c>
      <c r="G56" s="17">
        <f t="shared" si="11"/>
        <v>1.4307408736031588</v>
      </c>
      <c r="H56" s="3"/>
      <c r="I56" s="3"/>
      <c r="J56" s="17">
        <f t="shared" si="10"/>
        <v>-0.28173580901298945</v>
      </c>
      <c r="K56" s="17">
        <f t="shared" si="5"/>
        <v>7.9375066080203671E-2</v>
      </c>
      <c r="L56" s="16">
        <f t="shared" si="3"/>
        <v>0.11664427477056477</v>
      </c>
      <c r="M56" s="3"/>
      <c r="N56" s="22">
        <f t="shared" si="4"/>
        <v>0.39371002735453786</v>
      </c>
      <c r="O56" s="30"/>
      <c r="P56" s="17">
        <f t="shared" si="6"/>
        <v>0.28173580901298945</v>
      </c>
      <c r="Q56" s="3"/>
      <c r="R56" s="37">
        <v>30</v>
      </c>
      <c r="S56" s="37">
        <v>1.5620007746812565</v>
      </c>
      <c r="T56" s="37">
        <v>0.65006803205572239</v>
      </c>
      <c r="AE56" s="98" t="s">
        <v>20</v>
      </c>
      <c r="AF56" s="3"/>
      <c r="AG56" s="20">
        <v>0.24384</v>
      </c>
      <c r="AH56" s="17">
        <v>0.59026590465375717</v>
      </c>
      <c r="AQ56" s="114">
        <f t="shared" si="7"/>
        <v>2811028.6213015467</v>
      </c>
      <c r="AR56" s="114">
        <f t="shared" si="8"/>
        <v>2811028.6213015467</v>
      </c>
      <c r="AS56" s="9" t="str">
        <f t="shared" si="9"/>
        <v>large bloom</v>
      </c>
    </row>
    <row r="57" spans="1:45" ht="16.2">
      <c r="A57" s="17">
        <v>1.4</v>
      </c>
      <c r="B57" s="20">
        <v>1.4067326429990297</v>
      </c>
      <c r="D57" s="20">
        <v>1.4</v>
      </c>
      <c r="E57" s="17">
        <v>1.4067326429990297</v>
      </c>
      <c r="F57" s="17">
        <f t="shared" si="0"/>
        <v>1.9599999999999997</v>
      </c>
      <c r="G57" s="17">
        <f t="shared" si="11"/>
        <v>1.9788967288790356</v>
      </c>
      <c r="H57" s="25"/>
      <c r="I57" s="25"/>
      <c r="J57" s="17">
        <f t="shared" si="10"/>
        <v>-6.7326429990297587E-3</v>
      </c>
      <c r="K57" s="17">
        <f t="shared" si="5"/>
        <v>4.5328481752384421E-5</v>
      </c>
      <c r="L57" s="16">
        <f t="shared" si="3"/>
        <v>2.0835296290449279E-3</v>
      </c>
      <c r="M57" s="25"/>
      <c r="N57" s="22">
        <f t="shared" si="4"/>
        <v>0.39519096928640729</v>
      </c>
      <c r="O57" s="26"/>
      <c r="P57" s="17">
        <f t="shared" si="6"/>
        <v>6.7326429990297587E-3</v>
      </c>
      <c r="Q57" s="25"/>
      <c r="R57" s="37">
        <v>31</v>
      </c>
      <c r="S57" s="37">
        <v>1.478193136493545</v>
      </c>
      <c r="T57" s="37">
        <v>8.1881951864523295E-2</v>
      </c>
      <c r="AE57" s="98" t="s">
        <v>30</v>
      </c>
      <c r="AF57" s="3"/>
      <c r="AG57" s="20">
        <v>0.76200000000000001</v>
      </c>
      <c r="AH57" s="17">
        <v>0.82828848371375352</v>
      </c>
      <c r="AQ57" s="114">
        <f t="shared" si="7"/>
        <v>2267491.9650339396</v>
      </c>
      <c r="AR57" s="114">
        <f t="shared" si="8"/>
        <v>2267491.9650339396</v>
      </c>
      <c r="AS57" s="9" t="str">
        <f t="shared" si="9"/>
        <v>large bloom</v>
      </c>
    </row>
    <row r="58" spans="1:45" ht="16.2">
      <c r="A58" s="17">
        <v>1.5849599999999999</v>
      </c>
      <c r="B58" s="20">
        <v>1.1896766541981141</v>
      </c>
      <c r="D58" s="20">
        <v>1.5849599999999999</v>
      </c>
      <c r="E58" s="17">
        <v>1.1896766541981141</v>
      </c>
      <c r="F58" s="16">
        <f t="shared" si="0"/>
        <v>2.5120982015999997</v>
      </c>
      <c r="G58" s="16">
        <f t="shared" si="11"/>
        <v>1.4153305415440192</v>
      </c>
      <c r="J58" s="16">
        <f t="shared" si="10"/>
        <v>0.39528334580188584</v>
      </c>
      <c r="K58" s="16">
        <f t="shared" si="5"/>
        <v>0.15624892346833327</v>
      </c>
      <c r="L58" s="16">
        <f t="shared" si="3"/>
        <v>-0.12458936707735738</v>
      </c>
      <c r="N58" s="22">
        <f t="shared" si="4"/>
        <v>0.83435641745021061</v>
      </c>
      <c r="O58" s="23"/>
      <c r="P58" s="16">
        <f t="shared" si="6"/>
        <v>0.39528334580188584</v>
      </c>
      <c r="R58" s="37">
        <v>32</v>
      </c>
      <c r="S58" s="37">
        <v>1.205818312383482</v>
      </c>
      <c r="T58" s="37">
        <v>0.80854360025583816</v>
      </c>
      <c r="AE58" s="98" t="s">
        <v>23</v>
      </c>
      <c r="AF58" s="3"/>
      <c r="AG58" s="20">
        <v>1.9812000000000001</v>
      </c>
      <c r="AH58" s="17">
        <v>0.98404569663697405</v>
      </c>
      <c r="AQ58" s="114">
        <f t="shared" si="7"/>
        <v>1991044.3120325906</v>
      </c>
      <c r="AR58" s="114">
        <f t="shared" si="8"/>
        <v>1991044.3120325906</v>
      </c>
      <c r="AS58" s="9" t="str">
        <f t="shared" si="9"/>
        <v>large bloom</v>
      </c>
    </row>
    <row r="59" spans="1:45" ht="16.2">
      <c r="A59" s="17">
        <v>2.1</v>
      </c>
      <c r="B59" s="20">
        <v>0.71285749928172437</v>
      </c>
      <c r="D59" s="20">
        <v>2.1</v>
      </c>
      <c r="E59" s="17">
        <v>0.71285749928172437</v>
      </c>
      <c r="F59" s="16">
        <f>D59^2</f>
        <v>4.41</v>
      </c>
      <c r="G59" s="16">
        <f t="shared" si="11"/>
        <v>0.50816581428219365</v>
      </c>
      <c r="J59" s="16">
        <f t="shared" si="10"/>
        <v>1.3871425007182756</v>
      </c>
      <c r="K59" s="16">
        <f>J59^2</f>
        <v>1.9241643172989513</v>
      </c>
      <c r="L59" s="16">
        <f t="shared" si="3"/>
        <v>-0.46921657198003031</v>
      </c>
      <c r="N59" s="22">
        <f t="shared" si="4"/>
        <v>1.7605440479610837</v>
      </c>
      <c r="O59" s="23"/>
      <c r="P59" s="16">
        <f>ABS(J59)</f>
        <v>1.3871425007182756</v>
      </c>
      <c r="R59" s="37">
        <v>33</v>
      </c>
      <c r="S59" s="37">
        <v>1.478193136493545</v>
      </c>
      <c r="T59" s="37">
        <v>-0.13012865163664999</v>
      </c>
      <c r="AE59" s="98" t="s">
        <v>32</v>
      </c>
      <c r="AF59" s="3"/>
      <c r="AG59" s="20">
        <v>0.8</v>
      </c>
      <c r="AH59" s="17">
        <v>1.2771595534810107</v>
      </c>
      <c r="AQ59" s="114">
        <f t="shared" si="7"/>
        <v>1572754.6777491262</v>
      </c>
      <c r="AR59" s="114">
        <f t="shared" si="8"/>
        <v>1572754.6777491262</v>
      </c>
      <c r="AS59" s="9" t="str">
        <f t="shared" si="9"/>
        <v>large bloom</v>
      </c>
    </row>
    <row r="60" spans="1:45" ht="16.2">
      <c r="A60" s="17">
        <v>0.36575999999999997</v>
      </c>
      <c r="B60" s="20">
        <v>1.005695757031555</v>
      </c>
      <c r="D60" s="20">
        <v>0.36575999999999997</v>
      </c>
      <c r="E60" s="17">
        <v>1.005695757031555</v>
      </c>
      <c r="F60" s="16">
        <f t="shared" ref="F60:F121" si="12">D60^2</f>
        <v>0.13378037759999997</v>
      </c>
      <c r="G60" s="16">
        <f t="shared" si="11"/>
        <v>1.0114239557112725</v>
      </c>
      <c r="J60" s="16">
        <f t="shared" si="10"/>
        <v>-0.63993575703155503</v>
      </c>
      <c r="K60" s="16">
        <f t="shared" si="5"/>
        <v>0.40951777312754944</v>
      </c>
      <c r="L60" s="16">
        <f t="shared" si="3"/>
        <v>0.43927040915534465</v>
      </c>
      <c r="N60" s="22">
        <f t="shared" si="4"/>
        <v>2.3838456349287926</v>
      </c>
      <c r="O60" s="23"/>
      <c r="P60" s="16">
        <f t="shared" si="6"/>
        <v>0.63993575703155503</v>
      </c>
      <c r="R60" s="37">
        <v>34</v>
      </c>
      <c r="S60" s="37">
        <v>1.7715198701505357</v>
      </c>
      <c r="T60" s="37">
        <v>-0.13474672765836271</v>
      </c>
      <c r="AE60" s="98" t="s">
        <v>21</v>
      </c>
      <c r="AF60" s="3"/>
      <c r="AG60" s="20">
        <v>0.91439999999999999</v>
      </c>
      <c r="AH60" s="17">
        <v>1.1604556018554482</v>
      </c>
      <c r="AQ60" s="114">
        <f t="shared" si="7"/>
        <v>1726493.2684480795</v>
      </c>
      <c r="AR60" s="114">
        <f t="shared" si="8"/>
        <v>1726493.2684480795</v>
      </c>
      <c r="AS60" s="9" t="str">
        <f t="shared" si="9"/>
        <v>large bloom</v>
      </c>
    </row>
    <row r="61" spans="1:45" ht="16.2">
      <c r="A61" s="17">
        <v>0.91439999999999999</v>
      </c>
      <c r="B61" s="20">
        <v>0.90695947266236931</v>
      </c>
      <c r="D61" s="20">
        <v>0.91439999999999999</v>
      </c>
      <c r="E61" s="17">
        <v>0.90695947266236931</v>
      </c>
      <c r="F61" s="16">
        <f t="shared" si="12"/>
        <v>0.83612735999999999</v>
      </c>
      <c r="G61" s="16">
        <f t="shared" si="11"/>
        <v>0.82257548505200306</v>
      </c>
      <c r="J61" s="16">
        <f t="shared" si="10"/>
        <v>7.4405273376306758E-3</v>
      </c>
      <c r="K61" s="16">
        <f t="shared" si="5"/>
        <v>5.5361447062029432E-5</v>
      </c>
      <c r="L61" s="16">
        <f t="shared" si="3"/>
        <v>-3.5483362723757253E-3</v>
      </c>
      <c r="N61" s="22">
        <f t="shared" si="4"/>
        <v>7.7462940356921806E-2</v>
      </c>
      <c r="P61" s="16">
        <f t="shared" si="6"/>
        <v>7.4405273376306758E-3</v>
      </c>
      <c r="R61" s="37">
        <v>35</v>
      </c>
      <c r="S61" s="37">
        <v>1.7086641415097519</v>
      </c>
      <c r="T61" s="37">
        <v>0.21174848380853195</v>
      </c>
      <c r="AE61" s="98" t="s">
        <v>34</v>
      </c>
      <c r="AF61" s="3"/>
      <c r="AG61" s="20">
        <v>1.4</v>
      </c>
      <c r="AH61" s="17">
        <v>1.372021763280957</v>
      </c>
      <c r="AQ61" s="114">
        <f t="shared" si="7"/>
        <v>1457807.6881466182</v>
      </c>
      <c r="AR61" s="114">
        <f t="shared" si="8"/>
        <v>1457807.6881466182</v>
      </c>
      <c r="AS61" s="9" t="str">
        <f t="shared" si="9"/>
        <v>large bloom</v>
      </c>
    </row>
    <row r="62" spans="1:45" ht="16.2">
      <c r="A62" s="17">
        <v>3.2258</v>
      </c>
      <c r="B62" s="20">
        <v>3.1777571212574465</v>
      </c>
      <c r="D62" s="20">
        <v>3.2258</v>
      </c>
      <c r="E62" s="17">
        <v>3.1777571212574465</v>
      </c>
      <c r="F62" s="16">
        <f t="shared" si="12"/>
        <v>10.40578564</v>
      </c>
      <c r="G62" s="16">
        <f t="shared" si="11"/>
        <v>10.098140321702413</v>
      </c>
      <c r="J62" s="16">
        <f t="shared" si="10"/>
        <v>4.804287874255353E-2</v>
      </c>
      <c r="K62" s="16">
        <f t="shared" si="5"/>
        <v>2.3081181978717017E-3</v>
      </c>
      <c r="L62" s="16">
        <f t="shared" si="3"/>
        <v>-6.5167369413366982E-3</v>
      </c>
      <c r="N62" s="22">
        <f t="shared" si="4"/>
        <v>2.2406933221968361</v>
      </c>
      <c r="O62" s="23"/>
      <c r="P62" s="16">
        <f t="shared" si="6"/>
        <v>4.804287874255353E-2</v>
      </c>
      <c r="R62" s="37">
        <v>36</v>
      </c>
      <c r="S62" s="37">
        <v>1.939135146525959</v>
      </c>
      <c r="T62" s="37">
        <v>2.2114258411742922</v>
      </c>
      <c r="AE62" s="98" t="s">
        <v>22</v>
      </c>
      <c r="AF62" s="3"/>
      <c r="AG62" s="20">
        <v>1.5849599999999999</v>
      </c>
      <c r="AH62" s="17">
        <v>1.2046018467655133</v>
      </c>
      <c r="AQ62" s="114">
        <f t="shared" si="7"/>
        <v>1666592.4377983795</v>
      </c>
      <c r="AR62" s="114">
        <f t="shared" si="8"/>
        <v>1666592.4377983795</v>
      </c>
      <c r="AS62" s="9" t="str">
        <f t="shared" si="9"/>
        <v>large bloom</v>
      </c>
    </row>
    <row r="63" spans="1:45" ht="16.2">
      <c r="A63" s="17">
        <v>4.8768000000000002</v>
      </c>
      <c r="B63" s="20">
        <v>2.4608163142630719</v>
      </c>
      <c r="D63" s="20">
        <v>4.8768000000000002</v>
      </c>
      <c r="E63" s="17">
        <v>2.4608163142630719</v>
      </c>
      <c r="F63" s="16">
        <f>D63^2</f>
        <v>23.783178240000002</v>
      </c>
      <c r="G63" s="16">
        <f t="shared" si="11"/>
        <v>6.0556169325432903</v>
      </c>
      <c r="J63" s="16">
        <f t="shared" si="10"/>
        <v>2.4159836857369283</v>
      </c>
      <c r="K63" s="16">
        <f>J63^2</f>
        <v>5.8369771697469925</v>
      </c>
      <c r="L63" s="16">
        <f t="shared" si="3"/>
        <v>-0.29705574798769108</v>
      </c>
      <c r="N63" s="22">
        <f t="shared" si="4"/>
        <v>4.3722034788666608</v>
      </c>
      <c r="P63" s="16">
        <f>ABS(J63)</f>
        <v>2.4159836857369283</v>
      </c>
      <c r="R63" s="37">
        <v>37</v>
      </c>
      <c r="S63" s="37">
        <v>2.3581733374645171</v>
      </c>
      <c r="T63" s="37">
        <v>0.63053082081795031</v>
      </c>
      <c r="AE63" s="98" t="s">
        <v>23</v>
      </c>
      <c r="AF63" s="3"/>
      <c r="AG63" s="20">
        <v>2.1</v>
      </c>
      <c r="AH63" s="17">
        <v>0.68938461968633757</v>
      </c>
      <c r="AQ63" s="114">
        <f t="shared" si="7"/>
        <v>2561990.7367318841</v>
      </c>
      <c r="AR63" s="114">
        <f t="shared" si="8"/>
        <v>2561990.7367318841</v>
      </c>
      <c r="AS63" s="9" t="str">
        <f t="shared" si="9"/>
        <v>large bloom</v>
      </c>
    </row>
    <row r="64" spans="1:45" ht="16.2">
      <c r="A64" s="17">
        <v>3.7084000000000001</v>
      </c>
      <c r="B64" s="20">
        <v>2.3999061968509032</v>
      </c>
      <c r="D64" s="20">
        <v>3.7084000000000001</v>
      </c>
      <c r="E64" s="17">
        <v>2.3999061968509032</v>
      </c>
      <c r="F64" s="16">
        <f t="shared" si="12"/>
        <v>13.752230560000001</v>
      </c>
      <c r="G64" s="16">
        <f t="shared" si="11"/>
        <v>5.7595497536833662</v>
      </c>
      <c r="J64" s="16">
        <f t="shared" si="10"/>
        <v>1.3084938031490969</v>
      </c>
      <c r="K64" s="16">
        <f t="shared" ref="K64:K73" si="13">J64^2</f>
        <v>1.7121560328795875</v>
      </c>
      <c r="L64" s="16">
        <f t="shared" si="3"/>
        <v>-0.18899230527034311</v>
      </c>
      <c r="N64" s="22">
        <f t="shared" si="4"/>
        <v>3.0612459182259459</v>
      </c>
      <c r="O64" s="23"/>
      <c r="P64" s="16">
        <f t="shared" ref="P64:P123" si="14">ABS(J64)</f>
        <v>1.3084938031490969</v>
      </c>
      <c r="R64" s="37">
        <v>38</v>
      </c>
      <c r="S64" s="37">
        <v>1.4153374078527612</v>
      </c>
      <c r="T64" s="37">
        <v>0.49245870056010599</v>
      </c>
      <c r="AE64" s="43" t="s">
        <v>31</v>
      </c>
      <c r="AF64" s="25"/>
      <c r="AG64" s="20">
        <v>0.36575999999999997</v>
      </c>
      <c r="AH64" s="17">
        <v>0.86423719227572238</v>
      </c>
      <c r="AQ64" s="114">
        <f t="shared" si="7"/>
        <v>2199329.7537061889</v>
      </c>
      <c r="AR64" s="114">
        <f t="shared" si="8"/>
        <v>2199329.7537061889</v>
      </c>
      <c r="AS64" s="9" t="str">
        <f t="shared" si="9"/>
        <v>large bloom</v>
      </c>
    </row>
    <row r="65" spans="1:45" ht="16.2">
      <c r="A65" s="17">
        <v>1.4630399999999999</v>
      </c>
      <c r="B65" s="20">
        <v>1.2886677603538768</v>
      </c>
      <c r="D65" s="20">
        <v>1.4630399999999999</v>
      </c>
      <c r="E65" s="17">
        <v>1.2886677603538768</v>
      </c>
      <c r="F65" s="16">
        <f t="shared" si="12"/>
        <v>2.1404860415999996</v>
      </c>
      <c r="G65" s="16">
        <f t="shared" si="11"/>
        <v>1.6606645965754767</v>
      </c>
      <c r="J65" s="16">
        <f t="shared" si="10"/>
        <v>0.17437223964612314</v>
      </c>
      <c r="K65" s="16">
        <f t="shared" si="13"/>
        <v>3.0405677959204999E-2</v>
      </c>
      <c r="L65" s="16">
        <f t="shared" si="3"/>
        <v>-5.5115236486119976E-2</v>
      </c>
      <c r="N65" s="22">
        <f t="shared" si="4"/>
        <v>0.58222487508620613</v>
      </c>
      <c r="O65" s="23"/>
      <c r="P65" s="16">
        <f t="shared" si="14"/>
        <v>0.17437223964612314</v>
      </c>
      <c r="R65" s="37">
        <v>39</v>
      </c>
      <c r="S65" s="37">
        <v>1.0591549455549867</v>
      </c>
      <c r="T65" s="37">
        <v>-0.46334205174572696</v>
      </c>
      <c r="AE65" s="43" t="s">
        <v>46</v>
      </c>
      <c r="AF65" s="3"/>
      <c r="AG65" s="20">
        <v>0.91439999999999999</v>
      </c>
      <c r="AH65" s="17">
        <v>0.86025351908845948</v>
      </c>
      <c r="AQ65" s="114">
        <f t="shared" si="7"/>
        <v>2206742.0699472241</v>
      </c>
      <c r="AR65" s="114">
        <f t="shared" si="8"/>
        <v>2206742.0699472241</v>
      </c>
      <c r="AS65" s="9" t="str">
        <f t="shared" si="9"/>
        <v>large bloom</v>
      </c>
    </row>
    <row r="66" spans="1:45" ht="16.2">
      <c r="A66" s="17">
        <v>0.79247999999999996</v>
      </c>
      <c r="B66" s="20">
        <v>1.2908232328569</v>
      </c>
      <c r="D66" s="20">
        <v>0.79247999999999996</v>
      </c>
      <c r="E66" s="17">
        <v>1.2908232328569</v>
      </c>
      <c r="F66" s="16">
        <f t="shared" si="12"/>
        <v>0.62802455039999994</v>
      </c>
      <c r="G66" s="16">
        <f t="shared" si="11"/>
        <v>1.6662246184831389</v>
      </c>
      <c r="J66" s="16">
        <f t="shared" si="10"/>
        <v>-0.49834323285690008</v>
      </c>
      <c r="K66" s="16">
        <f t="shared" si="13"/>
        <v>0.24834597773426653</v>
      </c>
      <c r="L66" s="16">
        <f t="shared" si="3"/>
        <v>0.21187846280463352</v>
      </c>
      <c r="N66" s="22">
        <f t="shared" si="4"/>
        <v>0.83636013837182033</v>
      </c>
      <c r="O66" s="23"/>
      <c r="P66" s="16">
        <f t="shared" si="14"/>
        <v>0.49834323285690008</v>
      </c>
      <c r="R66" s="37">
        <v>40</v>
      </c>
      <c r="S66" s="37">
        <v>1.8553275083382472</v>
      </c>
      <c r="T66" s="37">
        <v>-0.69922659126914755</v>
      </c>
      <c r="AE66" s="43" t="s">
        <v>46</v>
      </c>
      <c r="AF66" s="3"/>
      <c r="AG66" s="20">
        <v>3.2258</v>
      </c>
      <c r="AH66" s="17">
        <v>3.2035797120652982</v>
      </c>
      <c r="AQ66" s="114">
        <f t="shared" si="7"/>
        <v>97341.644896760117</v>
      </c>
      <c r="AR66" s="114">
        <f t="shared" si="8"/>
        <v>97341.644896760117</v>
      </c>
      <c r="AS66" s="9" t="str">
        <f>IF(AR66&lt;100000,"small",IF(AR66&gt;1000000,"large bloom","moderate"))</f>
        <v>small</v>
      </c>
    </row>
    <row r="67" spans="1:45" ht="16.2">
      <c r="A67" s="17">
        <v>1.18872</v>
      </c>
      <c r="B67" s="20">
        <v>1.3019861078593602</v>
      </c>
      <c r="D67" s="20">
        <v>1.18872</v>
      </c>
      <c r="E67" s="17">
        <v>1.3019861078593602</v>
      </c>
      <c r="F67" s="16">
        <f t="shared" si="12"/>
        <v>1.4130552383999999</v>
      </c>
      <c r="G67" s="16">
        <f t="shared" si="11"/>
        <v>1.6951678250587656</v>
      </c>
      <c r="J67" s="16">
        <f t="shared" si="10"/>
        <v>-0.1132661078593602</v>
      </c>
      <c r="K67" s="16">
        <f t="shared" si="13"/>
        <v>1.2829211189608218E-2</v>
      </c>
      <c r="L67" s="16">
        <f t="shared" si="3"/>
        <v>3.9526780657766186E-2</v>
      </c>
      <c r="N67" s="22">
        <f t="shared" si="4"/>
        <v>9.3435906303115823E-2</v>
      </c>
      <c r="O67" s="23"/>
      <c r="P67" s="16">
        <f t="shared" si="14"/>
        <v>0.1132661078593602</v>
      </c>
      <c r="R67" s="37">
        <v>41</v>
      </c>
      <c r="S67" s="37">
        <v>1.6667603224158962</v>
      </c>
      <c r="T67" s="37">
        <v>-1.0157483131454161</v>
      </c>
      <c r="AE67" s="3" t="s">
        <v>46</v>
      </c>
      <c r="AF67" s="3"/>
      <c r="AG67" s="20">
        <v>4.8768000000000002</v>
      </c>
      <c r="AH67" s="17">
        <v>2.4890259576774305</v>
      </c>
      <c r="AQ67" s="114">
        <f t="shared" si="7"/>
        <v>502244.44236460864</v>
      </c>
      <c r="AR67" s="114">
        <f t="shared" si="8"/>
        <v>502244.44236460864</v>
      </c>
      <c r="AS67" s="9" t="str">
        <f t="shared" si="9"/>
        <v>moderate</v>
      </c>
    </row>
    <row r="68" spans="1:45" ht="16.2">
      <c r="A68" s="17">
        <v>1.3</v>
      </c>
      <c r="B68" s="20">
        <v>1.3414626179526146</v>
      </c>
      <c r="D68" s="20">
        <v>1.3</v>
      </c>
      <c r="E68" s="17">
        <v>1.3414626179526146</v>
      </c>
      <c r="F68" s="16">
        <f t="shared" si="12"/>
        <v>1.6900000000000002</v>
      </c>
      <c r="G68" s="16">
        <f t="shared" si="11"/>
        <v>1.7995219553642823</v>
      </c>
      <c r="J68" s="16">
        <f t="shared" ref="J68:J99" si="15">D68-E68</f>
        <v>-4.1462617952614522E-2</v>
      </c>
      <c r="K68" s="16">
        <f t="shared" si="13"/>
        <v>1.7191486874844721E-3</v>
      </c>
      <c r="L68" s="16">
        <f t="shared" si="3"/>
        <v>1.3635222544501932E-2</v>
      </c>
      <c r="N68" s="22">
        <f t="shared" si="4"/>
        <v>0.26810567849798894</v>
      </c>
      <c r="O68" s="23"/>
      <c r="P68" s="16">
        <f t="shared" si="14"/>
        <v>4.1462617952614522E-2</v>
      </c>
      <c r="R68" s="37">
        <v>42</v>
      </c>
      <c r="S68" s="37">
        <v>2.7422916791581953</v>
      </c>
      <c r="T68" s="37">
        <v>-1.5903000157578038</v>
      </c>
      <c r="AE68" s="43" t="s">
        <v>46</v>
      </c>
      <c r="AF68" s="3"/>
      <c r="AG68" s="20">
        <v>3.7084000000000001</v>
      </c>
      <c r="AH68" s="17">
        <v>2.28701633763984</v>
      </c>
      <c r="AQ68" s="114">
        <f t="shared" si="7"/>
        <v>638042.44920300716</v>
      </c>
      <c r="AR68" s="114">
        <f t="shared" si="8"/>
        <v>638042.44920300716</v>
      </c>
      <c r="AS68" s="9" t="str">
        <f t="shared" si="9"/>
        <v>moderate</v>
      </c>
    </row>
    <row r="69" spans="1:45" ht="16.2">
      <c r="A69" s="17">
        <v>0.60960000000000003</v>
      </c>
      <c r="B69" s="20">
        <v>1.2959493433104921</v>
      </c>
      <c r="D69" s="20">
        <v>0.60960000000000003</v>
      </c>
      <c r="E69" s="17">
        <v>1.2959493433104921</v>
      </c>
      <c r="F69" s="16">
        <f t="shared" si="12"/>
        <v>0.37161216000000002</v>
      </c>
      <c r="G69" s="16">
        <f t="shared" ref="G69:G100" si="16">E69^2</f>
        <v>1.6794847004268956</v>
      </c>
      <c r="J69" s="16">
        <f t="shared" si="15"/>
        <v>-0.68634934331049202</v>
      </c>
      <c r="K69" s="16">
        <f t="shared" si="13"/>
        <v>0.47107542106274364</v>
      </c>
      <c r="L69" s="16">
        <f t="shared" ref="L69:L125" si="17">LOG10(E69)-LOG10(D69)</f>
        <v>0.32754306762379359</v>
      </c>
      <c r="N69" s="22">
        <f t="shared" ref="N69:N125" si="18">ABS(D69-E69/D69)</f>
        <v>1.5163011537245605</v>
      </c>
      <c r="O69" s="23"/>
      <c r="P69" s="16">
        <f t="shared" si="14"/>
        <v>0.68634934331049202</v>
      </c>
      <c r="R69" s="37">
        <v>43</v>
      </c>
      <c r="S69" s="37">
        <v>3.0914901716069938</v>
      </c>
      <c r="T69" s="37">
        <v>-1.6982474330542032</v>
      </c>
      <c r="AE69" s="43" t="s">
        <v>17</v>
      </c>
      <c r="AF69" s="3"/>
      <c r="AG69" s="20">
        <v>1.4630399999999999</v>
      </c>
      <c r="AH69" s="17">
        <v>1.2312364822074082</v>
      </c>
      <c r="AQ69" s="114">
        <f t="shared" si="7"/>
        <v>1631505.4625484915</v>
      </c>
      <c r="AR69" s="114">
        <f t="shared" si="8"/>
        <v>1631505.4625484915</v>
      </c>
      <c r="AS69" s="9" t="str">
        <f t="shared" si="9"/>
        <v>large bloom</v>
      </c>
    </row>
    <row r="70" spans="1:45" ht="16.2">
      <c r="A70" s="17">
        <v>1.31064</v>
      </c>
      <c r="B70" s="20">
        <v>1.2364058457518541</v>
      </c>
      <c r="D70" s="20">
        <v>1.31064</v>
      </c>
      <c r="E70" s="17">
        <v>1.2364058457518541</v>
      </c>
      <c r="F70" s="16">
        <f t="shared" si="12"/>
        <v>1.7177772096000001</v>
      </c>
      <c r="G70" s="16">
        <f t="shared" si="16"/>
        <v>1.5286994154093576</v>
      </c>
      <c r="J70" s="16">
        <f t="shared" si="15"/>
        <v>7.4234154248145945E-2</v>
      </c>
      <c r="K70" s="16">
        <f t="shared" si="13"/>
        <v>5.5107096569375243E-3</v>
      </c>
      <c r="L70" s="16">
        <f t="shared" si="17"/>
        <v>-2.5322368497930708E-2</v>
      </c>
      <c r="N70" s="22">
        <f t="shared" si="18"/>
        <v>0.36727962205345932</v>
      </c>
      <c r="O70" s="23"/>
      <c r="P70" s="16">
        <f t="shared" si="14"/>
        <v>7.4234154248145945E-2</v>
      </c>
      <c r="R70" s="37">
        <v>44</v>
      </c>
      <c r="S70" s="37">
        <v>1.0382030360080587</v>
      </c>
      <c r="T70" s="37">
        <v>-0.30006697049666242</v>
      </c>
      <c r="AE70" s="43" t="s">
        <v>19</v>
      </c>
      <c r="AF70" s="3"/>
      <c r="AG70" s="20">
        <v>0.79247999999999996</v>
      </c>
      <c r="AH70" s="17">
        <v>1.2364053910248411</v>
      </c>
      <c r="AQ70" s="114">
        <f t="shared" si="7"/>
        <v>1624784.2489194963</v>
      </c>
      <c r="AR70" s="114">
        <f t="shared" si="8"/>
        <v>1624784.2489194963</v>
      </c>
      <c r="AS70" s="9" t="str">
        <f t="shared" si="9"/>
        <v>large bloom</v>
      </c>
    </row>
    <row r="71" spans="1:45" ht="16.2">
      <c r="A71" s="17">
        <v>1.4</v>
      </c>
      <c r="B71" s="20">
        <v>0.98248320280739432</v>
      </c>
      <c r="D71" s="20">
        <v>1.4</v>
      </c>
      <c r="E71" s="17">
        <v>0.98248320280739432</v>
      </c>
      <c r="F71" s="16">
        <f t="shared" si="12"/>
        <v>1.9599999999999997</v>
      </c>
      <c r="G71" s="16">
        <f t="shared" si="16"/>
        <v>0.96527324379867552</v>
      </c>
      <c r="J71" s="16">
        <f t="shared" si="15"/>
        <v>0.41751679719260559</v>
      </c>
      <c r="K71" s="16">
        <f t="shared" si="13"/>
        <v>0.17432027593797134</v>
      </c>
      <c r="L71" s="16">
        <f t="shared" si="17"/>
        <v>-0.15380290155740908</v>
      </c>
      <c r="N71" s="22">
        <f t="shared" si="18"/>
        <v>0.69822628370900397</v>
      </c>
      <c r="O71" s="23"/>
      <c r="P71" s="16">
        <f t="shared" si="14"/>
        <v>0.41751679719260559</v>
      </c>
      <c r="R71" s="37">
        <v>45</v>
      </c>
      <c r="S71" s="37">
        <v>1.205818312383482</v>
      </c>
      <c r="T71" s="37">
        <v>-0.55889711397258557</v>
      </c>
      <c r="AE71" s="43" t="s">
        <v>42</v>
      </c>
      <c r="AF71" s="3"/>
      <c r="AG71" s="20">
        <v>1.18872</v>
      </c>
      <c r="AH71" s="17">
        <v>1.2436163861625675</v>
      </c>
      <c r="AQ71" s="114">
        <f t="shared" si="7"/>
        <v>1615454.4720670087</v>
      </c>
      <c r="AR71" s="114">
        <f t="shared" si="8"/>
        <v>1615454.4720670087</v>
      </c>
      <c r="AS71" s="9" t="str">
        <f t="shared" si="9"/>
        <v>large bloom</v>
      </c>
    </row>
    <row r="72" spans="1:45" ht="16.2">
      <c r="A72" s="17">
        <v>1.2</v>
      </c>
      <c r="B72" s="20">
        <v>1.0544491027005516</v>
      </c>
      <c r="D72" s="20">
        <v>1.2</v>
      </c>
      <c r="E72" s="17">
        <v>1.0544491027005516</v>
      </c>
      <c r="F72" s="16">
        <f t="shared" si="12"/>
        <v>1.44</v>
      </c>
      <c r="G72" s="16">
        <f t="shared" si="16"/>
        <v>1.1118629101859985</v>
      </c>
      <c r="J72" s="16">
        <f t="shared" si="15"/>
        <v>0.14555089729944837</v>
      </c>
      <c r="K72" s="16">
        <f t="shared" si="13"/>
        <v>2.1185063704674566E-2</v>
      </c>
      <c r="L72" s="16">
        <f t="shared" si="17"/>
        <v>-5.615562446597043E-2</v>
      </c>
      <c r="N72" s="22">
        <f t="shared" si="18"/>
        <v>0.32129241441620693</v>
      </c>
      <c r="O72" s="23"/>
      <c r="P72" s="16">
        <f t="shared" si="14"/>
        <v>0.14555089729944837</v>
      </c>
      <c r="R72" s="37">
        <v>46</v>
      </c>
      <c r="S72" s="37">
        <v>1.2896259505711938</v>
      </c>
      <c r="T72" s="37">
        <v>-0.5137845301825279</v>
      </c>
      <c r="AE72" s="43" t="s">
        <v>43</v>
      </c>
      <c r="AG72" s="20">
        <v>1.3</v>
      </c>
      <c r="AH72" s="17">
        <v>1.3029249123810096</v>
      </c>
      <c r="AQ72" s="114">
        <f t="shared" si="7"/>
        <v>1540710.6548062959</v>
      </c>
      <c r="AR72" s="114">
        <f t="shared" si="8"/>
        <v>1540710.6548062959</v>
      </c>
      <c r="AS72" s="9" t="str">
        <f t="shared" si="9"/>
        <v>large bloom</v>
      </c>
    </row>
    <row r="73" spans="1:45" ht="16.2">
      <c r="A73" s="17">
        <v>1.3</v>
      </c>
      <c r="B73" s="20">
        <v>0.90389400027225242</v>
      </c>
      <c r="D73" s="20">
        <v>1.3</v>
      </c>
      <c r="E73" s="17">
        <v>0.90389400027225242</v>
      </c>
      <c r="F73" s="16">
        <f t="shared" si="12"/>
        <v>1.6900000000000002</v>
      </c>
      <c r="G73" s="16">
        <f t="shared" si="16"/>
        <v>0.81702436372817466</v>
      </c>
      <c r="J73" s="16">
        <f t="shared" si="15"/>
        <v>0.39610599972774763</v>
      </c>
      <c r="K73" s="16">
        <f t="shared" si="13"/>
        <v>0.15689996302031839</v>
      </c>
      <c r="L73" s="16">
        <f t="shared" si="17"/>
        <v>-0.15782584859696952</v>
      </c>
      <c r="N73" s="22">
        <f t="shared" si="18"/>
        <v>0.60469692286749821</v>
      </c>
      <c r="O73" s="23"/>
      <c r="P73" s="16">
        <f t="shared" si="14"/>
        <v>0.39610599972774763</v>
      </c>
      <c r="R73" s="37">
        <v>47</v>
      </c>
      <c r="S73" s="37">
        <v>1.0591549455549867</v>
      </c>
      <c r="T73" s="37">
        <v>-0.3633180962866468</v>
      </c>
      <c r="AE73" s="43" t="s">
        <v>44</v>
      </c>
      <c r="AG73" s="20">
        <v>0.60960000000000003</v>
      </c>
      <c r="AH73" s="17">
        <v>1.2449318429176894</v>
      </c>
      <c r="AQ73" s="114">
        <f t="shared" ref="AQ73:AQ136" si="19">-1604354.47*LN(AH73)+1965241.57</f>
        <v>1613758.3352615577</v>
      </c>
      <c r="AR73" s="114">
        <f t="shared" ref="AR73:AR136" si="20">IF(AQ73&gt;0,AQ73,0)</f>
        <v>1613758.3352615577</v>
      </c>
      <c r="AS73" s="9" t="str">
        <f t="shared" ref="AS73:AS136" si="21">IF(AR73&lt;100000,"small",IF(AR73&gt;1000000,"large bloom","moderate"))</f>
        <v>large bloom</v>
      </c>
    </row>
    <row r="74" spans="1:45" ht="16.2">
      <c r="A74" s="17">
        <v>3.6576</v>
      </c>
      <c r="B74" s="20">
        <v>0.64364863490247348</v>
      </c>
      <c r="D74" s="20">
        <v>3.6576</v>
      </c>
      <c r="E74" s="17">
        <v>0.64364863490247348</v>
      </c>
      <c r="F74" s="16">
        <f t="shared" si="12"/>
        <v>13.37803776</v>
      </c>
      <c r="G74" s="16">
        <f t="shared" si="16"/>
        <v>0.41428356521181758</v>
      </c>
      <c r="J74" s="16">
        <f t="shared" si="15"/>
        <v>3.0139513650975265</v>
      </c>
      <c r="K74" s="16">
        <f>J74^2</f>
        <v>9.0839028311732442</v>
      </c>
      <c r="L74" s="16">
        <f t="shared" si="17"/>
        <v>-0.7545473562096463</v>
      </c>
      <c r="N74" s="22">
        <f t="shared" si="18"/>
        <v>3.4816243233534356</v>
      </c>
      <c r="O74" s="3"/>
      <c r="P74" s="16">
        <f t="shared" si="14"/>
        <v>3.0139513650975265</v>
      </c>
      <c r="R74" s="37">
        <v>48</v>
      </c>
      <c r="S74" s="37">
        <v>1.3105778601181215</v>
      </c>
      <c r="T74" s="37">
        <v>-0.42266515195719712</v>
      </c>
      <c r="AE74" s="43" t="s">
        <v>45</v>
      </c>
      <c r="AG74" s="20">
        <v>1.31064</v>
      </c>
      <c r="AH74" s="17">
        <v>1.1439997783367626</v>
      </c>
      <c r="AQ74" s="114">
        <f t="shared" si="19"/>
        <v>1749406.6413926461</v>
      </c>
      <c r="AR74" s="114">
        <f t="shared" si="20"/>
        <v>1749406.6413926461</v>
      </c>
      <c r="AS74" s="9" t="str">
        <f t="shared" si="21"/>
        <v>large bloom</v>
      </c>
    </row>
    <row r="75" spans="1:45" ht="16.2">
      <c r="A75" s="17">
        <v>2.8193999999999999</v>
      </c>
      <c r="B75" s="20">
        <v>0.60664812288030334</v>
      </c>
      <c r="D75" s="20">
        <v>2.8193999999999999</v>
      </c>
      <c r="E75" s="17">
        <v>0.60664812288030334</v>
      </c>
      <c r="F75" s="16">
        <f t="shared" si="12"/>
        <v>7.9490163599999999</v>
      </c>
      <c r="G75" s="16">
        <f t="shared" si="16"/>
        <v>0.3680219449941956</v>
      </c>
      <c r="J75" s="16">
        <f t="shared" si="15"/>
        <v>2.2127518771196968</v>
      </c>
      <c r="K75" s="16">
        <f>J75^2</f>
        <v>4.8962708696967416</v>
      </c>
      <c r="L75" s="16">
        <f t="shared" si="17"/>
        <v>-0.66721983728488232</v>
      </c>
      <c r="N75" s="22">
        <f t="shared" si="18"/>
        <v>2.6042307714831865</v>
      </c>
      <c r="O75" s="3"/>
      <c r="P75" s="16">
        <f t="shared" si="14"/>
        <v>2.2127518771196968</v>
      </c>
      <c r="R75" s="37">
        <v>49</v>
      </c>
      <c r="S75" s="37">
        <v>1.0591549455549867</v>
      </c>
      <c r="T75" s="37">
        <v>-0.46888904090122951</v>
      </c>
      <c r="AE75" s="43" t="s">
        <v>87</v>
      </c>
      <c r="AG75" s="20">
        <v>1.4</v>
      </c>
      <c r="AH75" s="17">
        <v>0.99929381970050435</v>
      </c>
      <c r="AQ75" s="114">
        <f t="shared" si="19"/>
        <v>1966374.9337468133</v>
      </c>
      <c r="AR75" s="114">
        <f t="shared" si="20"/>
        <v>1966374.9337468133</v>
      </c>
      <c r="AS75" s="9" t="str">
        <f t="shared" si="21"/>
        <v>large bloom</v>
      </c>
    </row>
    <row r="76" spans="1:45" ht="16.2">
      <c r="A76" s="17">
        <v>2.5908000000000002</v>
      </c>
      <c r="B76" s="20">
        <v>0.93211329164348511</v>
      </c>
      <c r="D76" s="20">
        <v>2.5908000000000002</v>
      </c>
      <c r="E76" s="17">
        <v>0.93211329164348511</v>
      </c>
      <c r="F76" s="16">
        <f t="shared" si="12"/>
        <v>6.7122446400000015</v>
      </c>
      <c r="G76" s="16">
        <f t="shared" si="16"/>
        <v>0.86883518845845276</v>
      </c>
      <c r="J76" s="16">
        <f t="shared" si="15"/>
        <v>1.6586867083565151</v>
      </c>
      <c r="K76" s="16">
        <f>J76^2</f>
        <v>2.7512415964785708</v>
      </c>
      <c r="L76" s="16">
        <f t="shared" si="17"/>
        <v>-0.44396518745982694</v>
      </c>
      <c r="N76" s="22">
        <f t="shared" si="18"/>
        <v>2.2310218266004771</v>
      </c>
      <c r="P76" s="16">
        <f t="shared" si="14"/>
        <v>1.6586867083565151</v>
      </c>
      <c r="R76" s="37">
        <v>50</v>
      </c>
      <c r="S76" s="37">
        <v>1.4153374078527612</v>
      </c>
      <c r="T76" s="37">
        <v>-0.58704892413900767</v>
      </c>
      <c r="AE76" s="43" t="s">
        <v>88</v>
      </c>
      <c r="AG76" s="20">
        <v>1.2</v>
      </c>
      <c r="AH76" s="17">
        <v>1.0707565983420313</v>
      </c>
      <c r="AQ76" s="114">
        <f t="shared" si="19"/>
        <v>1855559.0747222793</v>
      </c>
      <c r="AR76" s="114">
        <f t="shared" si="20"/>
        <v>1855559.0747222793</v>
      </c>
      <c r="AS76" s="9" t="str">
        <f t="shared" si="21"/>
        <v>large bloom</v>
      </c>
    </row>
    <row r="77" spans="1:45" ht="16.2">
      <c r="A77" s="17">
        <v>2.6</v>
      </c>
      <c r="B77" s="20">
        <v>2.2517678260820038</v>
      </c>
      <c r="D77" s="20">
        <v>2.6</v>
      </c>
      <c r="E77" s="17">
        <v>2.2517678260820038</v>
      </c>
      <c r="F77" s="16">
        <f t="shared" si="12"/>
        <v>6.7600000000000007</v>
      </c>
      <c r="G77" s="16">
        <f t="shared" si="16"/>
        <v>5.0704583425780729</v>
      </c>
      <c r="J77" s="16">
        <f t="shared" si="15"/>
        <v>0.34823217391799632</v>
      </c>
      <c r="K77" s="16">
        <f t="shared" ref="K77:K87" si="22">J77^2</f>
        <v>0.12126564695165364</v>
      </c>
      <c r="L77" s="16">
        <f t="shared" si="17"/>
        <v>-6.2449738456475501E-2</v>
      </c>
      <c r="N77" s="22">
        <f t="shared" si="18"/>
        <v>1.7339354515069219</v>
      </c>
      <c r="O77" s="23"/>
      <c r="P77" s="16">
        <f t="shared" si="14"/>
        <v>0.34823217391799632</v>
      </c>
      <c r="R77" s="37">
        <v>51</v>
      </c>
      <c r="S77" s="37">
        <v>2.2534137897298776</v>
      </c>
      <c r="T77" s="37">
        <v>-1.2693680930929037</v>
      </c>
      <c r="AE77" s="43" t="s">
        <v>89</v>
      </c>
      <c r="AG77" s="20">
        <v>1.3</v>
      </c>
      <c r="AH77" s="17">
        <v>0.92091832967484188</v>
      </c>
      <c r="AQ77" s="114">
        <f t="shared" si="19"/>
        <v>2097414.5841019065</v>
      </c>
      <c r="AR77" s="114">
        <f t="shared" si="20"/>
        <v>2097414.5841019065</v>
      </c>
      <c r="AS77" s="9" t="str">
        <f t="shared" si="21"/>
        <v>large bloom</v>
      </c>
    </row>
    <row r="78" spans="1:45" ht="16.2">
      <c r="A78" s="17">
        <v>6.5</v>
      </c>
      <c r="B78" s="20">
        <v>8.8795522012036567</v>
      </c>
      <c r="D78" s="20">
        <v>6.5</v>
      </c>
      <c r="E78" s="17">
        <v>8.8795522012036567</v>
      </c>
      <c r="F78" s="16">
        <f t="shared" si="12"/>
        <v>42.25</v>
      </c>
      <c r="G78" s="16">
        <f t="shared" si="16"/>
        <v>78.846447293900709</v>
      </c>
      <c r="J78" s="16">
        <f t="shared" si="15"/>
        <v>-2.3795522012036567</v>
      </c>
      <c r="K78" s="16">
        <f t="shared" si="22"/>
        <v>5.6622686782531684</v>
      </c>
      <c r="L78" s="16">
        <f t="shared" si="17"/>
        <v>0.13547770807156401</v>
      </c>
      <c r="N78" s="22">
        <f t="shared" si="18"/>
        <v>5.133915045968668</v>
      </c>
      <c r="O78" s="23"/>
      <c r="P78" s="16">
        <f t="shared" si="14"/>
        <v>2.3795522012036567</v>
      </c>
      <c r="R78" s="37">
        <v>52</v>
      </c>
      <c r="S78" s="37">
        <v>1.4414585549257026</v>
      </c>
      <c r="T78" s="37">
        <v>-0.16429900144469189</v>
      </c>
      <c r="AE78" t="s">
        <v>140</v>
      </c>
      <c r="AG78" s="20">
        <v>3.6576</v>
      </c>
      <c r="AH78" s="17">
        <v>0.65433682844879071</v>
      </c>
      <c r="AQ78" s="114">
        <f t="shared" si="19"/>
        <v>2645701.2955990639</v>
      </c>
      <c r="AR78" s="114">
        <f t="shared" si="20"/>
        <v>2645701.2955990639</v>
      </c>
      <c r="AS78" s="9" t="str">
        <f t="shared" si="21"/>
        <v>large bloom</v>
      </c>
    </row>
    <row r="79" spans="1:45" ht="16.2">
      <c r="A79" s="17">
        <v>3</v>
      </c>
      <c r="B79" s="20">
        <v>3.7793552524404457</v>
      </c>
      <c r="D79" s="20">
        <v>3</v>
      </c>
      <c r="E79" s="17">
        <v>3.7793552524404457</v>
      </c>
      <c r="F79" s="16">
        <f t="shared" si="12"/>
        <v>9</v>
      </c>
      <c r="G79" s="16">
        <f t="shared" si="16"/>
        <v>14.283526124149185</v>
      </c>
      <c r="J79" s="16">
        <f t="shared" si="15"/>
        <v>-0.77935525244044568</v>
      </c>
      <c r="K79" s="16">
        <f t="shared" si="22"/>
        <v>0.60739460950651081</v>
      </c>
      <c r="L79" s="16">
        <f t="shared" si="17"/>
        <v>0.10029646199839121</v>
      </c>
      <c r="N79" s="22">
        <f t="shared" si="18"/>
        <v>1.7402149158531848</v>
      </c>
      <c r="O79" s="23"/>
      <c r="P79" s="16">
        <f t="shared" si="14"/>
        <v>0.77935525244044568</v>
      </c>
      <c r="R79" s="37">
        <v>53</v>
      </c>
      <c r="S79" s="37">
        <v>1.5200969555874007</v>
      </c>
      <c r="T79" s="37">
        <v>-0.3596413537319525</v>
      </c>
      <c r="AE79" t="s">
        <v>141</v>
      </c>
      <c r="AG79" s="20">
        <v>2.8193999999999999</v>
      </c>
      <c r="AH79" s="17">
        <v>0.61818291532130065</v>
      </c>
      <c r="AQ79" s="114">
        <f t="shared" si="19"/>
        <v>2736889.360626719</v>
      </c>
      <c r="AR79" s="114">
        <f t="shared" si="20"/>
        <v>2736889.360626719</v>
      </c>
      <c r="AS79" s="9" t="str">
        <f t="shared" si="21"/>
        <v>large bloom</v>
      </c>
    </row>
    <row r="80" spans="1:45" ht="16.2">
      <c r="A80" s="17">
        <v>3.1</v>
      </c>
      <c r="B80" s="20">
        <v>2.7475434899818567</v>
      </c>
      <c r="D80" s="20">
        <v>3.1</v>
      </c>
      <c r="E80" s="17">
        <v>2.7475434899818567</v>
      </c>
      <c r="F80" s="16">
        <f t="shared" si="12"/>
        <v>9.6100000000000012</v>
      </c>
      <c r="G80" s="16">
        <f t="shared" si="16"/>
        <v>7.5489952293416813</v>
      </c>
      <c r="J80" s="16">
        <f t="shared" si="15"/>
        <v>0.35245651001814338</v>
      </c>
      <c r="K80" s="16">
        <f t="shared" si="22"/>
        <v>0.1242255914541696</v>
      </c>
      <c r="L80" s="16">
        <f t="shared" si="17"/>
        <v>-5.241711837672236E-2</v>
      </c>
      <c r="N80" s="22">
        <f t="shared" si="18"/>
        <v>2.2136956483929495</v>
      </c>
      <c r="O80" s="23"/>
      <c r="P80" s="16">
        <f t="shared" si="14"/>
        <v>0.35245651001814338</v>
      </c>
      <c r="R80" s="37">
        <v>54</v>
      </c>
      <c r="S80" s="37">
        <v>1.8538977192353072</v>
      </c>
      <c r="T80" s="37">
        <v>-0.48187595595435018</v>
      </c>
      <c r="AE80" t="s">
        <v>142</v>
      </c>
      <c r="AG80" s="20">
        <v>2.5908000000000002</v>
      </c>
      <c r="AH80" s="17">
        <v>0.9387963562204048</v>
      </c>
      <c r="AQ80" s="114">
        <f t="shared" si="19"/>
        <v>2066567.2980657741</v>
      </c>
      <c r="AR80" s="114">
        <f t="shared" si="20"/>
        <v>2066567.2980657741</v>
      </c>
      <c r="AS80" s="9" t="str">
        <f t="shared" si="21"/>
        <v>large bloom</v>
      </c>
    </row>
    <row r="81" spans="1:45" ht="16.2">
      <c r="A81" s="17">
        <v>1.3</v>
      </c>
      <c r="B81" s="20">
        <v>1.9430475881458953</v>
      </c>
      <c r="D81" s="20">
        <v>1.3</v>
      </c>
      <c r="E81" s="17">
        <v>1.9430475881458953</v>
      </c>
      <c r="F81" s="16">
        <f t="shared" si="12"/>
        <v>1.6900000000000002</v>
      </c>
      <c r="G81" s="16">
        <f t="shared" si="16"/>
        <v>3.7754339297995809</v>
      </c>
      <c r="J81" s="16">
        <f t="shared" si="15"/>
        <v>-0.64304758814589524</v>
      </c>
      <c r="K81" s="16">
        <f t="shared" si="22"/>
        <v>0.4135102006202529</v>
      </c>
      <c r="L81" s="16">
        <f t="shared" si="17"/>
        <v>0.17454008494558498</v>
      </c>
      <c r="N81" s="22">
        <f t="shared" si="18"/>
        <v>0.1946519908814579</v>
      </c>
      <c r="O81" s="23"/>
      <c r="P81" s="16">
        <f t="shared" si="14"/>
        <v>0.64304758814589524</v>
      </c>
      <c r="R81" s="37">
        <v>55</v>
      </c>
      <c r="S81" s="37">
        <v>1.9810389656198146</v>
      </c>
      <c r="T81" s="37">
        <v>-0.77643711885430133</v>
      </c>
      <c r="AE81" s="43" t="s">
        <v>116</v>
      </c>
      <c r="AG81" s="20">
        <v>2.6</v>
      </c>
      <c r="AH81" s="17">
        <v>2.2672137941418127</v>
      </c>
      <c r="AQ81" s="114">
        <f t="shared" si="19"/>
        <v>651994.5326434602</v>
      </c>
      <c r="AR81" s="114">
        <f t="shared" si="20"/>
        <v>651994.5326434602</v>
      </c>
      <c r="AS81" s="9" t="str">
        <f>IF(AR81&lt;100000,"small",IF(AR81&gt;1000000,"large bloom","moderate"))</f>
        <v>moderate</v>
      </c>
    </row>
    <row r="82" spans="1:45" ht="16.2">
      <c r="A82" s="17">
        <v>2.4</v>
      </c>
      <c r="B82" s="20">
        <v>1.2324623463104312</v>
      </c>
      <c r="D82" s="20">
        <v>2.4</v>
      </c>
      <c r="E82" s="17">
        <v>1.2324623463104312</v>
      </c>
      <c r="F82" s="16">
        <f t="shared" si="12"/>
        <v>5.76</v>
      </c>
      <c r="G82" s="16">
        <f t="shared" si="16"/>
        <v>1.5189634350730132</v>
      </c>
      <c r="J82" s="16">
        <f t="shared" si="15"/>
        <v>1.1675376536895687</v>
      </c>
      <c r="K82" s="16">
        <f t="shared" si="22"/>
        <v>1.3631441727829434</v>
      </c>
      <c r="L82" s="16">
        <f t="shared" si="17"/>
        <v>-0.28943758194846614</v>
      </c>
      <c r="N82" s="22">
        <f t="shared" si="18"/>
        <v>1.8864740223706535</v>
      </c>
      <c r="O82" s="23"/>
      <c r="P82" s="16">
        <f t="shared" si="14"/>
        <v>1.1675376536895687</v>
      </c>
      <c r="R82" s="37">
        <v>56</v>
      </c>
      <c r="S82" s="37">
        <v>2.335076744263179</v>
      </c>
      <c r="T82" s="37">
        <v>-1.6456921245768414</v>
      </c>
      <c r="AE82" s="43" t="s">
        <v>115</v>
      </c>
      <c r="AG82" s="20">
        <v>6.5</v>
      </c>
      <c r="AH82" s="17">
        <v>8.9211806467011243</v>
      </c>
      <c r="AQ82" s="114">
        <f t="shared" si="19"/>
        <v>-1545773.1510939726</v>
      </c>
      <c r="AR82" s="114">
        <f t="shared" si="20"/>
        <v>0</v>
      </c>
      <c r="AS82" s="9" t="str">
        <f t="shared" si="21"/>
        <v>small</v>
      </c>
    </row>
    <row r="83" spans="1:45" ht="15.75" customHeight="1">
      <c r="A83" s="17">
        <v>5.2</v>
      </c>
      <c r="B83" s="20">
        <v>2.6579238017337197</v>
      </c>
      <c r="D83" s="20">
        <v>5.2</v>
      </c>
      <c r="E83" s="17">
        <v>2.6579238017337197</v>
      </c>
      <c r="F83" s="16">
        <f t="shared" si="12"/>
        <v>27.040000000000003</v>
      </c>
      <c r="G83" s="16">
        <f t="shared" si="16"/>
        <v>7.0645589358226299</v>
      </c>
      <c r="J83" s="16">
        <f t="shared" si="15"/>
        <v>2.5420761982662805</v>
      </c>
      <c r="K83" s="16">
        <f t="shared" si="22"/>
        <v>6.4621513977919456</v>
      </c>
      <c r="L83" s="16">
        <f t="shared" si="17"/>
        <v>-0.29146081735198559</v>
      </c>
      <c r="N83" s="22">
        <f t="shared" si="18"/>
        <v>4.6888608073588998</v>
      </c>
      <c r="O83" s="23"/>
      <c r="P83" s="16">
        <f t="shared" si="14"/>
        <v>2.5420761982662805</v>
      </c>
      <c r="R83" s="37">
        <v>57</v>
      </c>
      <c r="S83" s="37">
        <v>1.1429625837426984</v>
      </c>
      <c r="T83" s="37">
        <v>-0.27872539146697606</v>
      </c>
      <c r="AE83" s="42" t="s">
        <v>118</v>
      </c>
      <c r="AG83" s="20">
        <v>3</v>
      </c>
      <c r="AH83" s="17">
        <v>3.8054028076430355</v>
      </c>
      <c r="AQ83" s="114">
        <f t="shared" si="19"/>
        <v>-178852.79633250716</v>
      </c>
      <c r="AR83" s="114">
        <f t="shared" si="20"/>
        <v>0</v>
      </c>
      <c r="AS83" s="9" t="str">
        <f t="shared" si="21"/>
        <v>small</v>
      </c>
    </row>
    <row r="84" spans="1:45" ht="15.75" customHeight="1">
      <c r="A84" s="17">
        <v>4.8</v>
      </c>
      <c r="B84" s="20">
        <v>3.6125472434634753</v>
      </c>
      <c r="D84" s="20">
        <v>4.8</v>
      </c>
      <c r="E84" s="17">
        <v>3.6125472434634753</v>
      </c>
      <c r="F84" s="16">
        <f t="shared" si="12"/>
        <v>23.04</v>
      </c>
      <c r="G84" s="16">
        <f t="shared" si="16"/>
        <v>13.050497586255554</v>
      </c>
      <c r="J84" s="16">
        <f t="shared" si="15"/>
        <v>1.1874527565365245</v>
      </c>
      <c r="K84" s="16">
        <f>J84^2</f>
        <v>1.4100440490061905</v>
      </c>
      <c r="L84" s="16">
        <f t="shared" si="17"/>
        <v>-0.12342770204244802</v>
      </c>
      <c r="N84" s="22">
        <f t="shared" si="18"/>
        <v>4.0473859909451093</v>
      </c>
      <c r="O84" s="23"/>
      <c r="P84" s="16">
        <f t="shared" si="14"/>
        <v>1.1874527565365245</v>
      </c>
      <c r="R84" s="37">
        <v>58</v>
      </c>
      <c r="S84" s="37">
        <v>1.5200969555874007</v>
      </c>
      <c r="T84" s="37">
        <v>-0.65984343649894117</v>
      </c>
      <c r="AE84" s="42" t="s">
        <v>119</v>
      </c>
      <c r="AG84" s="20">
        <v>3.1</v>
      </c>
      <c r="AH84" s="17">
        <v>2.774849890015695</v>
      </c>
      <c r="AQ84" s="114">
        <f t="shared" si="19"/>
        <v>327842.76922096987</v>
      </c>
      <c r="AR84" s="114">
        <f t="shared" si="20"/>
        <v>327842.76922096987</v>
      </c>
      <c r="AS84" s="9" t="str">
        <f t="shared" si="21"/>
        <v>moderate</v>
      </c>
    </row>
    <row r="85" spans="1:45" ht="15.75" customHeight="1">
      <c r="A85" s="17">
        <v>6.4</v>
      </c>
      <c r="B85" s="20">
        <v>3.8460842784531781</v>
      </c>
      <c r="D85" s="20">
        <v>6.4</v>
      </c>
      <c r="E85" s="17">
        <v>3.8460842784531781</v>
      </c>
      <c r="F85" s="16">
        <f t="shared" si="12"/>
        <v>40.960000000000008</v>
      </c>
      <c r="G85" s="16">
        <f t="shared" si="16"/>
        <v>14.792364276964705</v>
      </c>
      <c r="J85" s="16">
        <f t="shared" si="15"/>
        <v>2.5539157215468222</v>
      </c>
      <c r="K85" s="16">
        <f>J85^2</f>
        <v>6.5224855127640256</v>
      </c>
      <c r="L85" s="16">
        <f t="shared" si="17"/>
        <v>-0.22116117737156304</v>
      </c>
      <c r="N85" s="22">
        <f t="shared" si="18"/>
        <v>5.7990493314916911</v>
      </c>
      <c r="O85" s="23"/>
      <c r="P85" s="16">
        <f t="shared" si="14"/>
        <v>2.5539157215468222</v>
      </c>
      <c r="R85" s="37">
        <v>59</v>
      </c>
      <c r="S85" s="37">
        <v>3.1089500962294334</v>
      </c>
      <c r="T85" s="37">
        <v>9.4629615835864822E-2</v>
      </c>
      <c r="AE85" s="42" t="s">
        <v>120</v>
      </c>
      <c r="AG85" s="20">
        <v>1.3</v>
      </c>
      <c r="AH85" s="17">
        <v>1.9636300386434131</v>
      </c>
      <c r="AQ85" s="114">
        <f t="shared" si="19"/>
        <v>882631.48287602258</v>
      </c>
      <c r="AR85" s="114">
        <f t="shared" si="20"/>
        <v>882631.48287602258</v>
      </c>
      <c r="AS85" s="9" t="str">
        <f t="shared" si="21"/>
        <v>moderate</v>
      </c>
    </row>
    <row r="86" spans="1:45" ht="15.75" customHeight="1">
      <c r="A86" s="17">
        <v>4.5</v>
      </c>
      <c r="B86" s="20">
        <v>4.5256360037218482</v>
      </c>
      <c r="D86" s="20">
        <v>4.5</v>
      </c>
      <c r="E86" s="17">
        <v>4.5256360037218482</v>
      </c>
      <c r="F86" s="16">
        <f t="shared" si="12"/>
        <v>20.25</v>
      </c>
      <c r="G86" s="16">
        <f t="shared" si="16"/>
        <v>20.481381238183459</v>
      </c>
      <c r="J86" s="16">
        <f t="shared" si="15"/>
        <v>-2.5636003721848155E-2</v>
      </c>
      <c r="K86" s="16">
        <f t="shared" si="22"/>
        <v>6.572046868266125E-4</v>
      </c>
      <c r="L86" s="16">
        <f t="shared" si="17"/>
        <v>2.4671070028658981E-3</v>
      </c>
      <c r="N86" s="22">
        <f t="shared" si="18"/>
        <v>3.4943031102840338</v>
      </c>
      <c r="O86" s="23"/>
      <c r="P86" s="16">
        <f t="shared" si="14"/>
        <v>2.5636003721848155E-2</v>
      </c>
      <c r="R86" s="37">
        <v>60</v>
      </c>
      <c r="S86" s="37">
        <v>4.2438451966880288</v>
      </c>
      <c r="T86" s="37">
        <v>-1.7548192390105983</v>
      </c>
      <c r="AE86" s="42" t="s">
        <v>121</v>
      </c>
      <c r="AG86" s="20">
        <v>2.4</v>
      </c>
      <c r="AH86" s="17">
        <v>1.2424667186448235</v>
      </c>
      <c r="AQ86" s="114">
        <f t="shared" si="19"/>
        <v>1616938.3117254828</v>
      </c>
      <c r="AR86" s="114">
        <f t="shared" si="20"/>
        <v>1616938.3117254828</v>
      </c>
      <c r="AS86" s="9" t="str">
        <f t="shared" si="21"/>
        <v>large bloom</v>
      </c>
    </row>
    <row r="87" spans="1:45" ht="15.75" customHeight="1">
      <c r="A87" s="17">
        <v>4</v>
      </c>
      <c r="B87" s="20">
        <v>5.3140857962185031</v>
      </c>
      <c r="D87" s="20">
        <v>4</v>
      </c>
      <c r="E87" s="17">
        <v>5.3140857962185031</v>
      </c>
      <c r="F87" s="16">
        <f t="shared" si="12"/>
        <v>16</v>
      </c>
      <c r="G87" s="16">
        <f t="shared" si="16"/>
        <v>28.239507849571243</v>
      </c>
      <c r="J87" s="16">
        <f t="shared" si="15"/>
        <v>-1.3140857962185031</v>
      </c>
      <c r="K87" s="16">
        <f t="shared" si="22"/>
        <v>1.7268214798232171</v>
      </c>
      <c r="L87" s="16">
        <f t="shared" si="17"/>
        <v>0.1233685705120986</v>
      </c>
      <c r="N87" s="22">
        <f t="shared" si="18"/>
        <v>2.6714785509453742</v>
      </c>
      <c r="O87" s="23"/>
      <c r="P87" s="16">
        <f t="shared" si="14"/>
        <v>1.3140857962185031</v>
      </c>
      <c r="R87" s="37">
        <v>61</v>
      </c>
      <c r="S87" s="37">
        <v>3.4406886640557923</v>
      </c>
      <c r="T87" s="37">
        <v>-1.1536723264159523</v>
      </c>
      <c r="AE87" s="42" t="s">
        <v>115</v>
      </c>
      <c r="AG87" s="20">
        <v>5.2</v>
      </c>
      <c r="AH87" s="17">
        <v>2.6697818935773538</v>
      </c>
      <c r="AQ87" s="114">
        <f t="shared" si="19"/>
        <v>389770.6444329787</v>
      </c>
      <c r="AR87" s="114">
        <f t="shared" si="20"/>
        <v>389770.6444329787</v>
      </c>
      <c r="AS87" s="9" t="str">
        <f t="shared" si="21"/>
        <v>moderate</v>
      </c>
    </row>
    <row r="88" spans="1:45" ht="15.75" customHeight="1">
      <c r="A88" s="17">
        <v>5.9</v>
      </c>
      <c r="B88" s="20">
        <v>6.6406460604036344</v>
      </c>
      <c r="D88" s="20">
        <v>5.9</v>
      </c>
      <c r="E88" s="17">
        <v>6.6406460604036344</v>
      </c>
      <c r="F88" s="16">
        <f t="shared" si="12"/>
        <v>34.81</v>
      </c>
      <c r="G88" s="16">
        <f t="shared" si="16"/>
        <v>44.098180099554313</v>
      </c>
      <c r="J88" s="16">
        <f t="shared" si="15"/>
        <v>-0.74064606040363401</v>
      </c>
      <c r="K88" s="16">
        <f>J88^2</f>
        <v>0.54855658679142349</v>
      </c>
      <c r="L88" s="16">
        <f t="shared" si="17"/>
        <v>5.135832176490418E-2</v>
      </c>
      <c r="N88" s="22">
        <f t="shared" si="18"/>
        <v>4.7744667694231131</v>
      </c>
      <c r="O88" s="23"/>
      <c r="P88" s="16">
        <f t="shared" si="14"/>
        <v>0.74064606040363401</v>
      </c>
      <c r="Q88" s="3"/>
      <c r="R88" s="37">
        <v>62</v>
      </c>
      <c r="S88" s="37">
        <v>1.8972313274321031</v>
      </c>
      <c r="T88" s="37">
        <v>-0.66599484522469488</v>
      </c>
      <c r="AE88" s="78" t="s">
        <v>157</v>
      </c>
      <c r="AG88" s="20">
        <v>4.8</v>
      </c>
      <c r="AH88" s="17">
        <v>3.6309449324466128</v>
      </c>
      <c r="AQ88" s="114">
        <f t="shared" si="19"/>
        <v>-103562.17045547743</v>
      </c>
      <c r="AR88" s="114">
        <f t="shared" si="20"/>
        <v>0</v>
      </c>
      <c r="AS88" s="9" t="str">
        <f t="shared" si="21"/>
        <v>small</v>
      </c>
    </row>
    <row r="89" spans="1:45" ht="15.75" customHeight="1">
      <c r="A89" s="17">
        <v>5.4</v>
      </c>
      <c r="B89" s="20">
        <v>5.7254767718611879</v>
      </c>
      <c r="D89" s="20">
        <v>5.4</v>
      </c>
      <c r="E89" s="17">
        <v>5.7254767718611879</v>
      </c>
      <c r="F89" s="16">
        <f t="shared" si="12"/>
        <v>29.160000000000004</v>
      </c>
      <c r="G89" s="16">
        <f t="shared" si="16"/>
        <v>32.781084265122011</v>
      </c>
      <c r="J89" s="16">
        <f t="shared" si="15"/>
        <v>-0.32547677186118751</v>
      </c>
      <c r="K89" s="16">
        <f>J89^2</f>
        <v>0.10593512902117951</v>
      </c>
      <c r="L89" s="16">
        <f t="shared" si="17"/>
        <v>2.5417897261808986E-2</v>
      </c>
      <c r="N89" s="22">
        <f t="shared" si="18"/>
        <v>4.3397265237294098</v>
      </c>
      <c r="O89" s="23"/>
      <c r="P89" s="16">
        <f t="shared" si="14"/>
        <v>0.32547677186118751</v>
      </c>
      <c r="Q89" s="3"/>
      <c r="R89" s="37">
        <v>63</v>
      </c>
      <c r="S89" s="37">
        <v>1.4362893173996891</v>
      </c>
      <c r="T89" s="37">
        <v>-0.19988392637484798</v>
      </c>
      <c r="AE89" s="78" t="s">
        <v>156</v>
      </c>
      <c r="AG89" s="20">
        <v>6.4</v>
      </c>
      <c r="AH89" s="17">
        <v>3.86629089824218</v>
      </c>
      <c r="AQ89" s="114">
        <f t="shared" si="19"/>
        <v>-204319.95789480372</v>
      </c>
      <c r="AR89" s="114">
        <f t="shared" si="20"/>
        <v>0</v>
      </c>
      <c r="AS89" s="9" t="str">
        <f t="shared" si="21"/>
        <v>small</v>
      </c>
    </row>
    <row r="90" spans="1:45" ht="15.75" customHeight="1">
      <c r="A90" s="17">
        <v>5.2</v>
      </c>
      <c r="B90" s="20">
        <v>5.7078141313589832</v>
      </c>
      <c r="D90" s="20">
        <v>5.2</v>
      </c>
      <c r="E90" s="17">
        <v>5.7078141313589832</v>
      </c>
      <c r="F90" s="16">
        <f t="shared" si="12"/>
        <v>27.040000000000003</v>
      </c>
      <c r="G90" s="16">
        <f t="shared" si="16"/>
        <v>32.579142158141302</v>
      </c>
      <c r="J90" s="16">
        <f t="shared" si="15"/>
        <v>-0.50781413135898301</v>
      </c>
      <c r="K90" s="16">
        <f>J90^2</f>
        <v>0.25787519200787845</v>
      </c>
      <c r="L90" s="16">
        <f t="shared" si="17"/>
        <v>4.0466478719610177E-2</v>
      </c>
      <c r="N90" s="22">
        <f t="shared" si="18"/>
        <v>4.1023434362771187</v>
      </c>
      <c r="O90" s="23"/>
      <c r="P90" s="16">
        <f t="shared" si="14"/>
        <v>0.50781413135898301</v>
      </c>
      <c r="R90" s="37">
        <v>64</v>
      </c>
      <c r="S90" s="37">
        <v>1.7086641415097519</v>
      </c>
      <c r="T90" s="37">
        <v>-0.46504775534718434</v>
      </c>
      <c r="AE90" s="42" t="s">
        <v>125</v>
      </c>
      <c r="AG90" s="20">
        <v>4.5</v>
      </c>
      <c r="AH90" s="17">
        <v>4.5540429944408682</v>
      </c>
      <c r="AQ90" s="114">
        <f t="shared" si="19"/>
        <v>-466984.52741613914</v>
      </c>
      <c r="AR90" s="114">
        <f t="shared" si="20"/>
        <v>0</v>
      </c>
      <c r="AS90" s="9" t="str">
        <f t="shared" si="21"/>
        <v>small</v>
      </c>
    </row>
    <row r="91" spans="1:45" ht="15.75" customHeight="1">
      <c r="A91" s="17">
        <v>5.9</v>
      </c>
      <c r="B91" s="20">
        <v>6.6406460604036344</v>
      </c>
      <c r="D91" s="20">
        <v>5.9</v>
      </c>
      <c r="E91" s="17">
        <v>6.6406460604036344</v>
      </c>
      <c r="F91" s="16">
        <f t="shared" si="12"/>
        <v>34.81</v>
      </c>
      <c r="G91" s="16">
        <f t="shared" si="16"/>
        <v>44.098180099554313</v>
      </c>
      <c r="J91" s="16">
        <f t="shared" si="15"/>
        <v>-0.74064606040363401</v>
      </c>
      <c r="K91" s="16">
        <f>J91^2</f>
        <v>0.54855658679142349</v>
      </c>
      <c r="L91" s="16">
        <f t="shared" si="17"/>
        <v>5.135832176490418E-2</v>
      </c>
      <c r="N91" s="22">
        <f t="shared" si="18"/>
        <v>4.7744667694231131</v>
      </c>
      <c r="O91" s="23"/>
      <c r="P91" s="16">
        <f t="shared" si="14"/>
        <v>0.74064606040363401</v>
      </c>
      <c r="R91" s="37">
        <v>65</v>
      </c>
      <c r="S91" s="37">
        <v>1.78515785851704</v>
      </c>
      <c r="T91" s="37">
        <v>-0.4822329461360304</v>
      </c>
      <c r="AE91" s="42" t="s">
        <v>117</v>
      </c>
      <c r="AG91" s="20">
        <v>4</v>
      </c>
      <c r="AH91" s="17">
        <v>5.3466774563508048</v>
      </c>
      <c r="AQ91" s="114">
        <f t="shared" si="19"/>
        <v>-724419.12240032968</v>
      </c>
      <c r="AR91" s="114">
        <f t="shared" si="20"/>
        <v>0</v>
      </c>
      <c r="AS91" s="9" t="str">
        <f t="shared" si="21"/>
        <v>small</v>
      </c>
    </row>
    <row r="92" spans="1:45" ht="15.75" customHeight="1">
      <c r="A92" s="17">
        <v>5.7</v>
      </c>
      <c r="B92" s="20">
        <v>5.9203327393337499</v>
      </c>
      <c r="D92" s="20">
        <v>5.7</v>
      </c>
      <c r="E92" s="17">
        <v>5.9203327393337499</v>
      </c>
      <c r="F92" s="16">
        <f t="shared" si="12"/>
        <v>32.49</v>
      </c>
      <c r="G92" s="16">
        <f t="shared" si="16"/>
        <v>35.050339744427063</v>
      </c>
      <c r="J92" s="16">
        <f t="shared" si="15"/>
        <v>-0.22033273933374975</v>
      </c>
      <c r="K92" s="16">
        <f t="shared" ref="K92:K123" si="23">J92^2</f>
        <v>4.8546516022314114E-2</v>
      </c>
      <c r="L92" s="16">
        <f t="shared" si="17"/>
        <v>1.6471260306448299E-2</v>
      </c>
      <c r="N92" s="22">
        <f t="shared" si="18"/>
        <v>4.6613451334502196</v>
      </c>
      <c r="O92" s="23"/>
      <c r="P92" s="16">
        <f t="shared" si="14"/>
        <v>0.22033273933374975</v>
      </c>
      <c r="R92" s="37">
        <v>66</v>
      </c>
      <c r="S92" s="37">
        <v>1.3105778601181215</v>
      </c>
      <c r="T92" s="37">
        <v>-6.5646017200432061E-2</v>
      </c>
      <c r="AE92" s="42" t="s">
        <v>126</v>
      </c>
      <c r="AG92" s="20">
        <v>5.9</v>
      </c>
      <c r="AH92" s="17">
        <v>6.6700097903657865</v>
      </c>
      <c r="AQ92" s="114">
        <f t="shared" si="19"/>
        <v>-1079215.6895388963</v>
      </c>
      <c r="AR92" s="114">
        <f t="shared" si="20"/>
        <v>0</v>
      </c>
      <c r="AS92" s="9" t="str">
        <f t="shared" si="21"/>
        <v>small</v>
      </c>
    </row>
    <row r="93" spans="1:45" ht="15.75" customHeight="1">
      <c r="A93" s="17">
        <v>5.4</v>
      </c>
      <c r="B93" s="20">
        <v>5.7254767718611879</v>
      </c>
      <c r="D93" s="20">
        <v>5.4</v>
      </c>
      <c r="E93" s="17">
        <v>5.7254767718611879</v>
      </c>
      <c r="F93" s="16">
        <f t="shared" si="12"/>
        <v>29.160000000000004</v>
      </c>
      <c r="G93" s="16">
        <f t="shared" si="16"/>
        <v>32.781084265122011</v>
      </c>
      <c r="J93" s="16">
        <f t="shared" si="15"/>
        <v>-0.32547677186118751</v>
      </c>
      <c r="K93" s="16">
        <f t="shared" si="23"/>
        <v>0.10593512902117951</v>
      </c>
      <c r="L93" s="16">
        <f t="shared" si="17"/>
        <v>2.5417897261808986E-2</v>
      </c>
      <c r="N93" s="22">
        <f t="shared" si="18"/>
        <v>4.3397265237294098</v>
      </c>
      <c r="O93" s="23"/>
      <c r="P93" s="16">
        <f t="shared" si="14"/>
        <v>0.32547677186118751</v>
      </c>
      <c r="R93" s="37">
        <v>67</v>
      </c>
      <c r="S93" s="37">
        <v>1.7924717796974634</v>
      </c>
      <c r="T93" s="37">
        <v>-0.64847200136070082</v>
      </c>
      <c r="AE93" s="42" t="s">
        <v>127</v>
      </c>
      <c r="AG93" s="20">
        <v>5.4</v>
      </c>
      <c r="AH93" s="17">
        <v>5.749420091371622</v>
      </c>
      <c r="AQ93" s="114">
        <f t="shared" si="19"/>
        <v>-840933.2227832193</v>
      </c>
      <c r="AR93" s="114">
        <f t="shared" si="20"/>
        <v>0</v>
      </c>
      <c r="AS93" s="9" t="str">
        <f t="shared" si="21"/>
        <v>small</v>
      </c>
    </row>
    <row r="94" spans="1:45" ht="15.75" customHeight="1">
      <c r="A94" s="17">
        <v>1.1000000000000001</v>
      </c>
      <c r="B94" s="20">
        <v>1.5131156139979087</v>
      </c>
      <c r="D94" s="20">
        <v>1.1000000000000001</v>
      </c>
      <c r="E94" s="17">
        <v>1.5131156139979087</v>
      </c>
      <c r="F94" s="16">
        <f t="shared" si="12"/>
        <v>1.2100000000000002</v>
      </c>
      <c r="G94" s="16">
        <f t="shared" si="16"/>
        <v>2.2895188613242685</v>
      </c>
      <c r="J94" s="16">
        <f t="shared" si="15"/>
        <v>-0.41311561399790864</v>
      </c>
      <c r="K94" s="16">
        <f t="shared" si="23"/>
        <v>0.17066451052886905</v>
      </c>
      <c r="L94" s="16">
        <f t="shared" si="17"/>
        <v>0.13847942766538016</v>
      </c>
      <c r="N94" s="22">
        <f t="shared" si="18"/>
        <v>0.27555964908900776</v>
      </c>
      <c r="O94" s="23"/>
      <c r="P94" s="16">
        <f t="shared" si="14"/>
        <v>0.41311561399790864</v>
      </c>
      <c r="Q94" s="3"/>
      <c r="R94" s="37">
        <v>68</v>
      </c>
      <c r="S94" s="37">
        <v>1.8538977192353072</v>
      </c>
      <c r="T94" s="37">
        <v>-0.85460389953480287</v>
      </c>
      <c r="AE94" s="76" t="s">
        <v>156</v>
      </c>
      <c r="AG94" s="20">
        <v>5.2</v>
      </c>
      <c r="AH94" s="17">
        <v>5.7301778824562621</v>
      </c>
      <c r="AQ94" s="114">
        <f t="shared" si="19"/>
        <v>-835554.74997096858</v>
      </c>
      <c r="AR94" s="114">
        <f t="shared" si="20"/>
        <v>0</v>
      </c>
      <c r="AS94" s="9" t="str">
        <f t="shared" si="21"/>
        <v>small</v>
      </c>
    </row>
    <row r="95" spans="1:45" ht="15.75" customHeight="1">
      <c r="A95" s="17">
        <v>1.5</v>
      </c>
      <c r="B95" s="20">
        <v>1.6032430416233392</v>
      </c>
      <c r="D95" s="20">
        <v>1.5</v>
      </c>
      <c r="E95" s="17">
        <v>1.6032430416233392</v>
      </c>
      <c r="F95" s="16">
        <f t="shared" si="12"/>
        <v>2.25</v>
      </c>
      <c r="G95" s="16">
        <f t="shared" si="16"/>
        <v>2.5703882505136559</v>
      </c>
      <c r="J95" s="16">
        <f t="shared" si="15"/>
        <v>-0.10324304162333919</v>
      </c>
      <c r="K95" s="16">
        <f t="shared" si="23"/>
        <v>1.0659125643638549E-2</v>
      </c>
      <c r="L95" s="16">
        <f t="shared" si="17"/>
        <v>2.8908104617865082E-2</v>
      </c>
      <c r="N95" s="22">
        <f t="shared" si="18"/>
        <v>0.43117130558444061</v>
      </c>
      <c r="O95" s="23"/>
      <c r="P95" s="16">
        <f t="shared" si="14"/>
        <v>0.10324304162333919</v>
      </c>
      <c r="Q95" s="3"/>
      <c r="R95" s="37">
        <v>69</v>
      </c>
      <c r="S95" s="37">
        <v>1.7164179977987724</v>
      </c>
      <c r="T95" s="37">
        <v>-0.64566139945674106</v>
      </c>
      <c r="AE95" s="76" t="s">
        <v>126</v>
      </c>
      <c r="AG95" s="20">
        <v>5.9</v>
      </c>
      <c r="AH95" s="17">
        <v>6.6700097903657865</v>
      </c>
      <c r="AQ95" s="114">
        <f t="shared" si="19"/>
        <v>-1079215.6895388963</v>
      </c>
      <c r="AR95" s="114">
        <f t="shared" si="20"/>
        <v>0</v>
      </c>
      <c r="AS95" s="9" t="str">
        <f t="shared" si="21"/>
        <v>small</v>
      </c>
    </row>
    <row r="96" spans="1:45" ht="15.75" customHeight="1">
      <c r="A96" s="17">
        <v>1.2</v>
      </c>
      <c r="B96" s="20">
        <v>1.0426670279407872</v>
      </c>
      <c r="D96" s="20">
        <v>1.2</v>
      </c>
      <c r="E96" s="17">
        <v>1.0426670279407872</v>
      </c>
      <c r="F96" s="16">
        <f t="shared" si="12"/>
        <v>1.44</v>
      </c>
      <c r="G96" s="16">
        <f t="shared" si="16"/>
        <v>1.0871545311548745</v>
      </c>
      <c r="J96" s="16">
        <f t="shared" si="15"/>
        <v>0.15733297205921271</v>
      </c>
      <c r="K96" s="16">
        <f t="shared" si="23"/>
        <v>2.4753664096985005E-2</v>
      </c>
      <c r="L96" s="16">
        <f t="shared" si="17"/>
        <v>-6.1035605900579951E-2</v>
      </c>
      <c r="N96" s="22">
        <f t="shared" si="18"/>
        <v>0.33111081004934384</v>
      </c>
      <c r="O96" s="23"/>
      <c r="P96" s="16">
        <f t="shared" si="14"/>
        <v>0.15733297205921271</v>
      </c>
      <c r="Q96" s="3"/>
      <c r="R96" s="37">
        <v>70</v>
      </c>
      <c r="S96" s="37">
        <v>1.78515785851704</v>
      </c>
      <c r="T96" s="37">
        <v>-0.86423952884219812</v>
      </c>
      <c r="AE96" s="76" t="s">
        <v>162</v>
      </c>
      <c r="AG96" s="20">
        <v>5.7</v>
      </c>
      <c r="AH96" s="17">
        <v>5.9484807616999937</v>
      </c>
      <c r="AQ96" s="114">
        <f t="shared" si="19"/>
        <v>-895540.40603472362</v>
      </c>
      <c r="AR96" s="114">
        <f t="shared" si="20"/>
        <v>0</v>
      </c>
      <c r="AS96" s="9" t="str">
        <f t="shared" si="21"/>
        <v>small</v>
      </c>
    </row>
    <row r="97" spans="1:45" ht="15.75" customHeight="1">
      <c r="A97" s="17">
        <v>1.8</v>
      </c>
      <c r="B97" s="20">
        <v>1.3436953336435542</v>
      </c>
      <c r="D97" s="20">
        <v>1.8</v>
      </c>
      <c r="E97" s="17">
        <v>1.3436953336435542</v>
      </c>
      <c r="F97" s="16">
        <f t="shared" si="12"/>
        <v>3.24</v>
      </c>
      <c r="G97" s="16">
        <f t="shared" si="16"/>
        <v>1.8055171496554625</v>
      </c>
      <c r="J97" s="16">
        <f t="shared" si="15"/>
        <v>0.45630466635644584</v>
      </c>
      <c r="K97" s="16">
        <f t="shared" si="23"/>
        <v>0.20821394853866737</v>
      </c>
      <c r="L97" s="16">
        <f t="shared" si="17"/>
        <v>-0.12697169614493475</v>
      </c>
      <c r="N97" s="22">
        <f t="shared" si="18"/>
        <v>1.0535025924202477</v>
      </c>
      <c r="O97" s="23"/>
      <c r="P97" s="16">
        <f t="shared" si="14"/>
        <v>0.45630466635644584</v>
      </c>
      <c r="R97" s="37">
        <v>71</v>
      </c>
      <c r="S97" s="37">
        <v>3.4057688148109122</v>
      </c>
      <c r="T97" s="37">
        <v>-2.7514319863621215</v>
      </c>
      <c r="AE97" s="76" t="s">
        <v>127</v>
      </c>
      <c r="AG97" s="20">
        <v>5.4</v>
      </c>
      <c r="AH97" s="17">
        <v>5.749420091371622</v>
      </c>
      <c r="AQ97" s="114">
        <f t="shared" si="19"/>
        <v>-840933.2227832193</v>
      </c>
      <c r="AR97" s="114">
        <f t="shared" si="20"/>
        <v>0</v>
      </c>
      <c r="AS97" s="9" t="str">
        <f t="shared" si="21"/>
        <v>small</v>
      </c>
    </row>
    <row r="98" spans="1:45" ht="16.2">
      <c r="A98" s="17">
        <v>1.1000000000000001</v>
      </c>
      <c r="B98" s="20">
        <v>1.1250200494384082</v>
      </c>
      <c r="D98" s="20">
        <v>1.1000000000000001</v>
      </c>
      <c r="E98" s="17">
        <v>1.1250200494384082</v>
      </c>
      <c r="F98" s="16">
        <f t="shared" si="12"/>
        <v>1.2100000000000002</v>
      </c>
      <c r="G98" s="16">
        <f t="shared" si="16"/>
        <v>1.2656701116383984</v>
      </c>
      <c r="J98" s="16">
        <f t="shared" si="15"/>
        <v>-2.5020049438408076E-2</v>
      </c>
      <c r="K98" s="16">
        <f t="shared" si="23"/>
        <v>6.2600287390038431E-4</v>
      </c>
      <c r="L98" s="16">
        <f t="shared" si="17"/>
        <v>9.7675770961577826E-3</v>
      </c>
      <c r="N98" s="22">
        <f t="shared" si="18"/>
        <v>7.7254500510538282E-2</v>
      </c>
      <c r="O98" s="23"/>
      <c r="P98" s="16">
        <f t="shared" si="14"/>
        <v>2.5020049438408076E-2</v>
      </c>
      <c r="R98" s="37">
        <v>72</v>
      </c>
      <c r="S98" s="37">
        <v>2.8295913022703951</v>
      </c>
      <c r="T98" s="37">
        <v>-2.2114083869490946</v>
      </c>
      <c r="AE98" s="103" t="s">
        <v>204</v>
      </c>
      <c r="AG98" s="20">
        <v>0.9</v>
      </c>
      <c r="AH98" s="17">
        <v>1.149631821815247</v>
      </c>
      <c r="AQ98" s="114">
        <f t="shared" si="19"/>
        <v>1741527.5972689176</v>
      </c>
      <c r="AR98" s="114">
        <f t="shared" si="20"/>
        <v>1741527.5972689176</v>
      </c>
      <c r="AS98" s="9" t="str">
        <f t="shared" si="21"/>
        <v>large bloom</v>
      </c>
    </row>
    <row r="99" spans="1:45" ht="16.2">
      <c r="A99" s="17">
        <v>2.6</v>
      </c>
      <c r="B99" s="20">
        <v>2.0107980867285336</v>
      </c>
      <c r="D99" s="20">
        <v>2.6</v>
      </c>
      <c r="E99" s="17">
        <v>2.0107980867285336</v>
      </c>
      <c r="F99" s="16">
        <f t="shared" si="12"/>
        <v>6.7600000000000007</v>
      </c>
      <c r="G99" s="16">
        <f t="shared" si="16"/>
        <v>4.0433089455911313</v>
      </c>
      <c r="J99" s="16">
        <f t="shared" si="15"/>
        <v>0.58920191327146654</v>
      </c>
      <c r="K99" s="16">
        <f t="shared" si="23"/>
        <v>0.34715889460275678</v>
      </c>
      <c r="L99" s="16">
        <f t="shared" si="17"/>
        <v>-0.11160488464515411</v>
      </c>
      <c r="N99" s="22">
        <f t="shared" si="18"/>
        <v>1.8266161204890257</v>
      </c>
      <c r="O99" s="23"/>
      <c r="P99" s="16">
        <f t="shared" si="14"/>
        <v>0.58920191327146654</v>
      </c>
      <c r="R99" s="37">
        <v>73</v>
      </c>
      <c r="S99" s="37">
        <v>2.6724519806684359</v>
      </c>
      <c r="T99" s="37">
        <v>-1.7336556244480312</v>
      </c>
      <c r="AE99" s="103" t="s">
        <v>205</v>
      </c>
      <c r="AG99" s="20">
        <v>0.8</v>
      </c>
      <c r="AH99" s="17">
        <v>1.3819721255665953</v>
      </c>
      <c r="AQ99" s="114">
        <f t="shared" si="19"/>
        <v>1446214.3598230681</v>
      </c>
      <c r="AR99" s="114">
        <f t="shared" si="20"/>
        <v>1446214.3598230681</v>
      </c>
      <c r="AS99" s="9" t="str">
        <f t="shared" si="21"/>
        <v>large bloom</v>
      </c>
    </row>
    <row r="100" spans="1:45" ht="16.2">
      <c r="A100" s="17">
        <v>3.4</v>
      </c>
      <c r="B100" s="20">
        <v>0.86107035743448901</v>
      </c>
      <c r="D100" s="20">
        <v>3.4</v>
      </c>
      <c r="E100" s="17">
        <v>0.86107035743448901</v>
      </c>
      <c r="F100" s="16">
        <f t="shared" si="12"/>
        <v>11.559999999999999</v>
      </c>
      <c r="G100" s="16">
        <f t="shared" si="16"/>
        <v>0.74144216045235867</v>
      </c>
      <c r="J100" s="16">
        <f t="shared" ref="J100:J153" si="24">D100-E100</f>
        <v>2.538929642565511</v>
      </c>
      <c r="K100" s="16">
        <f t="shared" si="23"/>
        <v>6.4461637298978332</v>
      </c>
      <c r="L100" s="16">
        <f t="shared" si="17"/>
        <v>-0.59644027825157664</v>
      </c>
      <c r="N100" s="22">
        <f t="shared" si="18"/>
        <v>3.1467440125192678</v>
      </c>
      <c r="O100" s="23"/>
      <c r="P100" s="16">
        <f t="shared" si="14"/>
        <v>2.538929642565511</v>
      </c>
      <c r="R100" s="37">
        <v>74</v>
      </c>
      <c r="S100" s="37">
        <v>2.6787760478545164</v>
      </c>
      <c r="T100" s="37">
        <v>-0.41156225371270372</v>
      </c>
      <c r="AE100" s="74" t="s">
        <v>206</v>
      </c>
      <c r="AG100" s="20">
        <v>0.8</v>
      </c>
      <c r="AH100" s="17">
        <v>1.737626360573479</v>
      </c>
      <c r="AQ100" s="114">
        <f t="shared" si="19"/>
        <v>1078803.6040269854</v>
      </c>
      <c r="AR100" s="114">
        <f t="shared" si="20"/>
        <v>1078803.6040269854</v>
      </c>
      <c r="AS100" s="9" t="str">
        <f t="shared" si="21"/>
        <v>large bloom</v>
      </c>
    </row>
    <row r="101" spans="1:45" ht="16.2">
      <c r="A101" s="17">
        <v>3.8</v>
      </c>
      <c r="B101" s="20">
        <v>1.0023344863013546</v>
      </c>
      <c r="D101" s="20">
        <v>3.8</v>
      </c>
      <c r="E101" s="17">
        <v>1.0023344863013546</v>
      </c>
      <c r="F101" s="16">
        <f t="shared" si="12"/>
        <v>14.44</v>
      </c>
      <c r="G101" s="16">
        <f t="shared" ref="G101:G154" si="25">E101^2</f>
        <v>1.0046744224290003</v>
      </c>
      <c r="J101" s="16">
        <f t="shared" si="24"/>
        <v>2.7976655136986452</v>
      </c>
      <c r="K101" s="16">
        <f t="shared" si="23"/>
        <v>7.8269323265387047</v>
      </c>
      <c r="L101" s="16">
        <f t="shared" si="17"/>
        <v>-0.57877092367423755</v>
      </c>
      <c r="N101" s="22">
        <f t="shared" si="18"/>
        <v>3.536227766762801</v>
      </c>
      <c r="O101" s="23"/>
      <c r="P101" s="16">
        <f t="shared" si="14"/>
        <v>2.7976655136986452</v>
      </c>
      <c r="R101" s="37">
        <v>75</v>
      </c>
      <c r="S101" s="37">
        <v>5.3596306158669451</v>
      </c>
      <c r="T101" s="37">
        <v>3.5615500308341792</v>
      </c>
      <c r="AE101" t="s">
        <v>148</v>
      </c>
      <c r="AF101" s="3"/>
      <c r="AG101" s="20">
        <v>5.9</v>
      </c>
      <c r="AH101" s="17">
        <v>5.3248114423606436</v>
      </c>
      <c r="AQ101" s="114">
        <f t="shared" si="19"/>
        <v>-717844.42851939774</v>
      </c>
      <c r="AR101" s="114">
        <f t="shared" si="20"/>
        <v>0</v>
      </c>
      <c r="AS101" s="9" t="str">
        <f t="shared" si="21"/>
        <v>small</v>
      </c>
    </row>
    <row r="102" spans="1:45" ht="16.2">
      <c r="A102" s="17">
        <v>2.9</v>
      </c>
      <c r="B102" s="20">
        <v>1.4789009544424181</v>
      </c>
      <c r="D102" s="20">
        <v>2.9</v>
      </c>
      <c r="E102" s="17">
        <v>1.4789009544424181</v>
      </c>
      <c r="F102" s="16">
        <f t="shared" si="12"/>
        <v>8.41</v>
      </c>
      <c r="G102" s="16">
        <f t="shared" si="25"/>
        <v>2.1871480330506952</v>
      </c>
      <c r="J102" s="16">
        <f t="shared" si="24"/>
        <v>1.4210990455575818</v>
      </c>
      <c r="K102" s="16">
        <f t="shared" si="23"/>
        <v>2.0195224972846701</v>
      </c>
      <c r="L102" s="16">
        <f t="shared" si="17"/>
        <v>-0.29245890867521418</v>
      </c>
      <c r="N102" s="22">
        <f t="shared" si="18"/>
        <v>2.3900341536405456</v>
      </c>
      <c r="O102" s="23"/>
      <c r="P102" s="16">
        <f t="shared" si="14"/>
        <v>1.4210990455575818</v>
      </c>
      <c r="R102" s="37">
        <v>76</v>
      </c>
      <c r="S102" s="37">
        <v>2.9537354907275857</v>
      </c>
      <c r="T102" s="37">
        <v>0.85166731691544983</v>
      </c>
      <c r="AE102" t="s">
        <v>151</v>
      </c>
      <c r="AF102" s="3"/>
      <c r="AG102" s="20">
        <v>7.75</v>
      </c>
      <c r="AH102" s="17">
        <v>6.1864046567085138</v>
      </c>
      <c r="AQ102" s="114">
        <f t="shared" si="19"/>
        <v>-958460.35547434562</v>
      </c>
      <c r="AR102" s="114">
        <f t="shared" si="20"/>
        <v>0</v>
      </c>
      <c r="AS102" s="9" t="str">
        <f t="shared" si="21"/>
        <v>small</v>
      </c>
    </row>
    <row r="103" spans="1:45" ht="16.2">
      <c r="A103" s="17">
        <v>2</v>
      </c>
      <c r="B103" s="20">
        <v>1.0302289138052039</v>
      </c>
      <c r="D103" s="20">
        <v>2</v>
      </c>
      <c r="E103" s="17">
        <v>1.0302289138052039</v>
      </c>
      <c r="F103" s="16">
        <f t="shared" si="12"/>
        <v>4</v>
      </c>
      <c r="G103" s="16">
        <f t="shared" si="25"/>
        <v>1.0613716148402501</v>
      </c>
      <c r="J103" s="16">
        <f t="shared" si="24"/>
        <v>0.96977108619479613</v>
      </c>
      <c r="K103" s="16">
        <f t="shared" si="23"/>
        <v>0.94045595961943473</v>
      </c>
      <c r="L103" s="16">
        <f t="shared" si="17"/>
        <v>-0.2880962612921652</v>
      </c>
      <c r="N103" s="22">
        <f t="shared" si="18"/>
        <v>1.484885543097398</v>
      </c>
      <c r="O103" s="23"/>
      <c r="P103" s="16">
        <f t="shared" si="14"/>
        <v>0.96977108619479613</v>
      </c>
      <c r="R103" s="37">
        <v>77</v>
      </c>
      <c r="S103" s="37">
        <v>3.0224753514458538</v>
      </c>
      <c r="T103" s="37">
        <v>-0.24762546143015873</v>
      </c>
      <c r="AE103" t="s">
        <v>152</v>
      </c>
      <c r="AF103" s="3"/>
      <c r="AG103" s="20">
        <v>7.65</v>
      </c>
      <c r="AH103" s="17">
        <v>6.3566707543031828</v>
      </c>
      <c r="AQ103" s="114">
        <f t="shared" si="19"/>
        <v>-1002019.6814390926</v>
      </c>
      <c r="AR103" s="114">
        <f t="shared" si="20"/>
        <v>0</v>
      </c>
      <c r="AS103" s="9" t="str">
        <f t="shared" si="21"/>
        <v>small</v>
      </c>
    </row>
    <row r="104" spans="1:45" ht="16.2">
      <c r="A104" s="17">
        <v>4.3</v>
      </c>
      <c r="B104" s="20">
        <v>1.2277805664017598</v>
      </c>
      <c r="D104" s="20">
        <v>4.3</v>
      </c>
      <c r="E104" s="17">
        <v>1.2277805664017598</v>
      </c>
      <c r="F104" s="16">
        <f t="shared" si="12"/>
        <v>18.489999999999998</v>
      </c>
      <c r="G104" s="16">
        <f t="shared" si="25"/>
        <v>1.5074451192338261</v>
      </c>
      <c r="J104" s="16">
        <f t="shared" si="24"/>
        <v>3.07221943359824</v>
      </c>
      <c r="K104" s="16">
        <f t="shared" si="23"/>
        <v>9.4385322481786904</v>
      </c>
      <c r="L104" s="16">
        <f t="shared" si="17"/>
        <v>-0.54434770059563808</v>
      </c>
      <c r="N104" s="22">
        <f t="shared" si="18"/>
        <v>4.0144696357205207</v>
      </c>
      <c r="O104" s="23"/>
      <c r="P104" s="16">
        <f t="shared" si="14"/>
        <v>3.07221943359824</v>
      </c>
      <c r="R104" s="37">
        <v>78</v>
      </c>
      <c r="S104" s="37">
        <v>1.78515785851704</v>
      </c>
      <c r="T104" s="37">
        <v>0.17847218012637311</v>
      </c>
      <c r="AE104" t="s">
        <v>153</v>
      </c>
      <c r="AG104" s="20">
        <v>6.45</v>
      </c>
      <c r="AH104" s="17">
        <v>3.2608860561045203</v>
      </c>
      <c r="AQ104" s="114">
        <f t="shared" si="19"/>
        <v>68896.26333167823</v>
      </c>
      <c r="AR104" s="114">
        <f t="shared" si="20"/>
        <v>68896.26333167823</v>
      </c>
      <c r="AS104" s="9" t="str">
        <f t="shared" si="21"/>
        <v>small</v>
      </c>
    </row>
    <row r="105" spans="1:45" ht="16.2">
      <c r="A105" s="17">
        <v>4.5999999999999996</v>
      </c>
      <c r="B105" s="20">
        <v>1.2425087806966748</v>
      </c>
      <c r="D105" s="20">
        <v>4.5999999999999996</v>
      </c>
      <c r="E105" s="17">
        <v>1.2425087806966748</v>
      </c>
      <c r="F105" s="16">
        <f t="shared" si="12"/>
        <v>21.159999999999997</v>
      </c>
      <c r="G105" s="16">
        <f t="shared" si="25"/>
        <v>1.5438280701083376</v>
      </c>
      <c r="J105" s="16">
        <f t="shared" si="24"/>
        <v>3.3574912193033248</v>
      </c>
      <c r="K105" s="16">
        <f t="shared" si="23"/>
        <v>11.272747287698927</v>
      </c>
      <c r="L105" s="16">
        <f t="shared" si="17"/>
        <v>-0.56845836514571046</v>
      </c>
      <c r="N105" s="22">
        <f t="shared" si="18"/>
        <v>4.3298893955007225</v>
      </c>
      <c r="O105" s="23"/>
      <c r="P105" s="16">
        <f t="shared" si="14"/>
        <v>3.3574912193033248</v>
      </c>
      <c r="R105" s="37">
        <v>79</v>
      </c>
      <c r="S105" s="37">
        <v>2.5412963264179815</v>
      </c>
      <c r="T105" s="37">
        <v>-1.298829607773158</v>
      </c>
      <c r="AE105" t="s">
        <v>154</v>
      </c>
      <c r="AG105" s="20">
        <v>3.15</v>
      </c>
      <c r="AH105" s="17">
        <v>3.9578515612890954</v>
      </c>
      <c r="AQ105" s="114">
        <f t="shared" si="19"/>
        <v>-241871.02904791315</v>
      </c>
      <c r="AR105" s="114">
        <f t="shared" si="20"/>
        <v>0</v>
      </c>
      <c r="AS105" s="9" t="str">
        <f t="shared" si="21"/>
        <v>small</v>
      </c>
    </row>
    <row r="106" spans="1:45" ht="16.2">
      <c r="A106" s="17">
        <v>2.6</v>
      </c>
      <c r="B106" s="20">
        <v>1.0834063461022518</v>
      </c>
      <c r="D106" s="20">
        <v>2.6</v>
      </c>
      <c r="E106" s="17">
        <v>1.0834063461022518</v>
      </c>
      <c r="F106" s="16">
        <f t="shared" si="12"/>
        <v>6.7600000000000007</v>
      </c>
      <c r="G106" s="16">
        <f t="shared" si="25"/>
        <v>1.1737693107746323</v>
      </c>
      <c r="J106" s="16">
        <f t="shared" si="24"/>
        <v>1.5165936538977483</v>
      </c>
      <c r="K106" s="16">
        <f t="shared" si="23"/>
        <v>2.3000563110429231</v>
      </c>
      <c r="L106" s="16">
        <f t="shared" si="17"/>
        <v>-0.38018197281238131</v>
      </c>
      <c r="N106" s="22">
        <f t="shared" si="18"/>
        <v>2.1833052514991342</v>
      </c>
      <c r="O106" s="23"/>
      <c r="P106" s="16">
        <f t="shared" si="14"/>
        <v>1.5165936538977483</v>
      </c>
      <c r="R106" s="37">
        <v>80</v>
      </c>
      <c r="S106" s="37">
        <v>4.4660124265294696</v>
      </c>
      <c r="T106" s="37">
        <v>-1.7962305329521158</v>
      </c>
      <c r="AE106" t="s">
        <v>155</v>
      </c>
      <c r="AG106" s="20">
        <v>6.8</v>
      </c>
      <c r="AH106" s="17">
        <v>5.3248114423606436</v>
      </c>
      <c r="AQ106" s="114">
        <f t="shared" si="19"/>
        <v>-717844.42851939774</v>
      </c>
      <c r="AR106" s="114">
        <f t="shared" si="20"/>
        <v>0</v>
      </c>
      <c r="AS106" s="9" t="str">
        <f t="shared" si="21"/>
        <v>small</v>
      </c>
    </row>
    <row r="107" spans="1:45" ht="16.2">
      <c r="A107" s="17">
        <v>1.1000000000000001</v>
      </c>
      <c r="B107" s="20">
        <v>2.0636007243046564</v>
      </c>
      <c r="D107" s="20">
        <v>1.1000000000000001</v>
      </c>
      <c r="E107" s="17">
        <v>2.0636007243046564</v>
      </c>
      <c r="F107" s="16">
        <f t="shared" si="12"/>
        <v>1.2100000000000002</v>
      </c>
      <c r="G107" s="16">
        <f t="shared" si="25"/>
        <v>4.2584479493507024</v>
      </c>
      <c r="J107" s="16">
        <f t="shared" si="24"/>
        <v>-0.96360072430465626</v>
      </c>
      <c r="K107" s="16">
        <f t="shared" si="23"/>
        <v>0.92852635588045818</v>
      </c>
      <c r="L107" s="16">
        <f t="shared" si="17"/>
        <v>0.27323298647639521</v>
      </c>
      <c r="N107" s="22">
        <f t="shared" si="18"/>
        <v>0.77600065845877819</v>
      </c>
      <c r="O107" s="23"/>
      <c r="P107" s="16">
        <f t="shared" si="14"/>
        <v>0.96360072430465626</v>
      </c>
      <c r="R107" s="37">
        <v>81</v>
      </c>
      <c r="S107" s="37">
        <v>4.1910529836563999</v>
      </c>
      <c r="T107" s="37">
        <v>-0.56010805120978713</v>
      </c>
      <c r="AE107" s="9" t="s">
        <v>264</v>
      </c>
      <c r="AF107" s="3"/>
      <c r="AG107" s="20">
        <v>0.60960000000000003</v>
      </c>
      <c r="AH107" s="17">
        <v>2.7372719348669312</v>
      </c>
      <c r="AQ107" s="114">
        <f t="shared" si="19"/>
        <v>349717.93680431158</v>
      </c>
      <c r="AR107" s="114">
        <f t="shared" si="20"/>
        <v>349717.93680431158</v>
      </c>
      <c r="AS107" s="9" t="str">
        <f t="shared" si="21"/>
        <v>moderate</v>
      </c>
    </row>
    <row r="108" spans="1:45" ht="16.2">
      <c r="A108" s="17">
        <v>4.3</v>
      </c>
      <c r="B108" s="20">
        <v>2.537924046243794</v>
      </c>
      <c r="D108" s="20">
        <v>4.3</v>
      </c>
      <c r="E108" s="17">
        <v>2.537924046243794</v>
      </c>
      <c r="F108" s="16">
        <f t="shared" si="12"/>
        <v>18.489999999999998</v>
      </c>
      <c r="G108" s="16">
        <f t="shared" si="25"/>
        <v>6.4410584645024711</v>
      </c>
      <c r="J108" s="16">
        <f t="shared" si="24"/>
        <v>1.7620759537562058</v>
      </c>
      <c r="K108" s="16">
        <f t="shared" si="23"/>
        <v>3.1049116668058425</v>
      </c>
      <c r="L108" s="16">
        <f t="shared" si="17"/>
        <v>-0.22898983498039388</v>
      </c>
      <c r="N108" s="22">
        <f t="shared" si="18"/>
        <v>3.7097851055246989</v>
      </c>
      <c r="O108" s="23"/>
      <c r="P108" s="16">
        <f t="shared" si="14"/>
        <v>1.7620759537562058</v>
      </c>
      <c r="R108" s="37">
        <v>82</v>
      </c>
      <c r="S108" s="37">
        <v>5.2908907551486779</v>
      </c>
      <c r="T108" s="37">
        <v>-1.4245998569064979</v>
      </c>
      <c r="AE108" s="9" t="s">
        <v>265</v>
      </c>
      <c r="AF108" s="3"/>
      <c r="AG108" s="20">
        <v>0.76200000000000001</v>
      </c>
      <c r="AH108" s="17">
        <v>3.2142577431146107</v>
      </c>
      <c r="AQ108" s="114">
        <f t="shared" si="19"/>
        <v>92002.973491519457</v>
      </c>
      <c r="AR108" s="114">
        <f t="shared" si="20"/>
        <v>92002.973491519457</v>
      </c>
      <c r="AS108" s="9" t="str">
        <f t="shared" si="21"/>
        <v>small</v>
      </c>
    </row>
    <row r="109" spans="1:45" ht="16.2">
      <c r="A109" s="17">
        <v>5</v>
      </c>
      <c r="B109" s="20">
        <v>1.671335614100061</v>
      </c>
      <c r="D109" s="20">
        <v>5</v>
      </c>
      <c r="E109" s="17">
        <v>1.671335614100061</v>
      </c>
      <c r="F109" s="16">
        <f t="shared" si="12"/>
        <v>25</v>
      </c>
      <c r="G109" s="16">
        <f t="shared" si="25"/>
        <v>2.7933627349592283</v>
      </c>
      <c r="J109" s="16">
        <f t="shared" si="24"/>
        <v>3.328664385899939</v>
      </c>
      <c r="K109" s="16">
        <f t="shared" si="23"/>
        <v>11.080006593958618</v>
      </c>
      <c r="L109" s="16">
        <f t="shared" si="17"/>
        <v>-0.47590633677867994</v>
      </c>
      <c r="N109" s="22">
        <f t="shared" si="18"/>
        <v>4.6657328771799875</v>
      </c>
      <c r="O109" s="23"/>
      <c r="P109" s="16">
        <f t="shared" si="14"/>
        <v>3.328664385899939</v>
      </c>
      <c r="R109" s="37">
        <v>83</v>
      </c>
      <c r="S109" s="37">
        <v>3.9848334015015974</v>
      </c>
      <c r="T109" s="37">
        <v>0.56920959293927087</v>
      </c>
      <c r="AE109" s="9" t="s">
        <v>266</v>
      </c>
      <c r="AF109" s="3"/>
      <c r="AG109" s="20">
        <v>0.76200000000000001</v>
      </c>
      <c r="AH109" s="17">
        <v>2.9426695148116737</v>
      </c>
      <c r="AQ109" s="114">
        <f t="shared" si="19"/>
        <v>233634.24760546419</v>
      </c>
      <c r="AR109" s="114">
        <f t="shared" si="20"/>
        <v>233634.24760546419</v>
      </c>
      <c r="AS109" s="9" t="str">
        <f t="shared" si="21"/>
        <v>moderate</v>
      </c>
    </row>
    <row r="110" spans="1:45" ht="16.2">
      <c r="A110" s="17">
        <v>1.8</v>
      </c>
      <c r="B110" s="20">
        <v>2.9242378232852877</v>
      </c>
      <c r="D110" s="20">
        <v>1.8</v>
      </c>
      <c r="E110" s="17">
        <v>2.9242378232852877</v>
      </c>
      <c r="F110" s="16">
        <f t="shared" si="12"/>
        <v>3.24</v>
      </c>
      <c r="G110" s="16">
        <f t="shared" si="25"/>
        <v>8.5511668471322775</v>
      </c>
      <c r="J110" s="16">
        <f t="shared" si="24"/>
        <v>-1.1242378232852877</v>
      </c>
      <c r="K110" s="16">
        <f t="shared" si="23"/>
        <v>1.2639106833052416</v>
      </c>
      <c r="L110" s="16">
        <f t="shared" si="17"/>
        <v>0.21074018504993958</v>
      </c>
      <c r="N110" s="22">
        <f t="shared" si="18"/>
        <v>0.17542343150817352</v>
      </c>
      <c r="O110" s="23"/>
      <c r="P110" s="16">
        <f t="shared" si="14"/>
        <v>1.1242378232852877</v>
      </c>
      <c r="R110" s="37">
        <v>84</v>
      </c>
      <c r="S110" s="37">
        <v>3.6411340979102604</v>
      </c>
      <c r="T110" s="37">
        <v>1.7055433584405444</v>
      </c>
      <c r="AE110" s="9" t="s">
        <v>267</v>
      </c>
      <c r="AF110" s="3"/>
      <c r="AG110" s="20">
        <v>0.76200000000000001</v>
      </c>
      <c r="AH110" s="17">
        <v>2.5456540491050199</v>
      </c>
      <c r="AQ110" s="114">
        <f t="shared" si="19"/>
        <v>466152.62999718077</v>
      </c>
      <c r="AR110" s="114">
        <f t="shared" si="20"/>
        <v>466152.62999718077</v>
      </c>
      <c r="AS110" s="9" t="str">
        <f t="shared" si="21"/>
        <v>moderate</v>
      </c>
    </row>
    <row r="111" spans="1:45" ht="16.2">
      <c r="A111" s="17">
        <v>2.7</v>
      </c>
      <c r="B111" s="20">
        <v>1.508306671792299</v>
      </c>
      <c r="D111" s="20">
        <v>2.7</v>
      </c>
      <c r="E111" s="17">
        <v>1.508306671792299</v>
      </c>
      <c r="F111" s="16">
        <f t="shared" si="12"/>
        <v>7.2900000000000009</v>
      </c>
      <c r="G111" s="16">
        <f t="shared" si="25"/>
        <v>2.2749890161731621</v>
      </c>
      <c r="J111" s="16">
        <f t="shared" si="24"/>
        <v>1.1916933282077011</v>
      </c>
      <c r="K111" s="16">
        <f t="shared" si="23"/>
        <v>1.4201329884947478</v>
      </c>
      <c r="L111" s="16">
        <f t="shared" si="17"/>
        <v>-0.25287411206393851</v>
      </c>
      <c r="N111" s="22">
        <f t="shared" si="18"/>
        <v>2.1413678993361858</v>
      </c>
      <c r="O111" s="23"/>
      <c r="P111" s="16">
        <f t="shared" si="14"/>
        <v>1.1916933282077011</v>
      </c>
      <c r="R111" s="37">
        <v>85</v>
      </c>
      <c r="S111" s="37">
        <v>4.947191451557341</v>
      </c>
      <c r="T111" s="37">
        <v>1.7228183388084455</v>
      </c>
      <c r="AE111" s="9" t="s">
        <v>268</v>
      </c>
      <c r="AF111" s="3"/>
      <c r="AG111" s="20">
        <v>0.83819999999999995</v>
      </c>
      <c r="AH111" s="17">
        <v>1.3073044573878996</v>
      </c>
      <c r="AQ111" s="114">
        <f t="shared" si="19"/>
        <v>1535326.9522986559</v>
      </c>
      <c r="AR111" s="114">
        <f t="shared" si="20"/>
        <v>1535326.9522986559</v>
      </c>
      <c r="AS111" s="9" t="str">
        <f t="shared" si="21"/>
        <v>large bloom</v>
      </c>
    </row>
    <row r="112" spans="1:45" ht="16.2">
      <c r="A112" s="17">
        <v>1.9</v>
      </c>
      <c r="B112" s="20">
        <v>1.1800163559396395</v>
      </c>
      <c r="D112" s="20">
        <v>1.9</v>
      </c>
      <c r="E112" s="17">
        <v>1.1800163559396395</v>
      </c>
      <c r="F112" s="16">
        <f t="shared" si="12"/>
        <v>3.61</v>
      </c>
      <c r="G112" s="16">
        <f t="shared" si="25"/>
        <v>1.3924386002850659</v>
      </c>
      <c r="J112" s="16">
        <f t="shared" si="24"/>
        <v>0.71998364406036042</v>
      </c>
      <c r="K112" s="16">
        <f t="shared" si="23"/>
        <v>0.51837644771443581</v>
      </c>
      <c r="L112" s="16">
        <f t="shared" si="17"/>
        <v>-0.20686557394746374</v>
      </c>
      <c r="N112" s="22">
        <f t="shared" si="18"/>
        <v>1.2789387600317685</v>
      </c>
      <c r="O112" s="23"/>
      <c r="P112" s="16">
        <f t="shared" si="14"/>
        <v>0.71998364406036042</v>
      </c>
      <c r="R112" s="37">
        <v>86</v>
      </c>
      <c r="S112" s="37">
        <v>4.603492147966004</v>
      </c>
      <c r="T112" s="37">
        <v>1.145927943405618</v>
      </c>
      <c r="AE112" s="9" t="s">
        <v>269</v>
      </c>
      <c r="AF112" s="3"/>
      <c r="AG112" s="20">
        <v>0.83819999999999995</v>
      </c>
      <c r="AH112" s="17">
        <v>1.1060206568604076</v>
      </c>
      <c r="AQ112" s="114">
        <f t="shared" si="19"/>
        <v>1803573.0482178561</v>
      </c>
      <c r="AR112" s="114">
        <f t="shared" si="20"/>
        <v>1803573.0482178561</v>
      </c>
      <c r="AS112" s="9" t="str">
        <f t="shared" si="21"/>
        <v>large bloom</v>
      </c>
    </row>
    <row r="113" spans="1:45" ht="16.2">
      <c r="A113" s="17">
        <v>2</v>
      </c>
      <c r="B113" s="20">
        <v>2.0733540999273434</v>
      </c>
      <c r="D113" s="20">
        <v>2</v>
      </c>
      <c r="E113" s="17">
        <v>2.0733540999273434</v>
      </c>
      <c r="F113" s="16">
        <f t="shared" si="12"/>
        <v>4</v>
      </c>
      <c r="G113" s="16">
        <f t="shared" si="25"/>
        <v>4.2987972236855247</v>
      </c>
      <c r="J113" s="16">
        <f t="shared" si="24"/>
        <v>-7.335409992734343E-2</v>
      </c>
      <c r="K113" s="16">
        <f t="shared" si="23"/>
        <v>5.3808239761506853E-3</v>
      </c>
      <c r="L113" s="16">
        <f t="shared" si="17"/>
        <v>1.5643484197217061E-2</v>
      </c>
      <c r="N113" s="22">
        <f t="shared" si="18"/>
        <v>0.96332295003632828</v>
      </c>
      <c r="O113" s="23"/>
      <c r="P113" s="16">
        <f t="shared" si="14"/>
        <v>7.335409992734343E-2</v>
      </c>
      <c r="R113" s="37">
        <v>87</v>
      </c>
      <c r="S113" s="37">
        <v>4.4660124265294696</v>
      </c>
      <c r="T113" s="37">
        <v>1.2641654559267925</v>
      </c>
      <c r="AE113" s="9" t="s">
        <v>270</v>
      </c>
      <c r="AF113" s="3"/>
      <c r="AG113" s="20">
        <v>0.83819999999999995</v>
      </c>
      <c r="AH113" s="17">
        <v>2.7387039760200453</v>
      </c>
      <c r="AQ113" s="114">
        <f t="shared" si="19"/>
        <v>348878.81635711249</v>
      </c>
      <c r="AR113" s="114">
        <f t="shared" si="20"/>
        <v>348878.81635711249</v>
      </c>
      <c r="AS113" s="9" t="str">
        <f t="shared" si="21"/>
        <v>moderate</v>
      </c>
    </row>
    <row r="114" spans="1:45" ht="16.2">
      <c r="A114" s="17">
        <v>1.1000000000000001</v>
      </c>
      <c r="B114" s="20">
        <v>1.9208450566793653</v>
      </c>
      <c r="D114" s="20">
        <v>1.1000000000000001</v>
      </c>
      <c r="E114" s="17">
        <v>1.9208450566793653</v>
      </c>
      <c r="F114" s="16">
        <f t="shared" si="12"/>
        <v>1.2100000000000002</v>
      </c>
      <c r="G114" s="16">
        <f t="shared" si="25"/>
        <v>3.6896457317695543</v>
      </c>
      <c r="J114" s="16">
        <f t="shared" si="24"/>
        <v>-0.82084505667936525</v>
      </c>
      <c r="K114" s="16">
        <f t="shared" si="23"/>
        <v>0.67378660707495031</v>
      </c>
      <c r="L114" s="16">
        <f t="shared" si="17"/>
        <v>0.2420996491240448</v>
      </c>
      <c r="N114" s="22">
        <f t="shared" si="18"/>
        <v>0.6462227787994228</v>
      </c>
      <c r="O114" s="23"/>
      <c r="P114" s="16">
        <f t="shared" si="14"/>
        <v>0.82084505667936525</v>
      </c>
      <c r="R114" s="37">
        <v>88</v>
      </c>
      <c r="S114" s="37">
        <v>4.947191451557341</v>
      </c>
      <c r="T114" s="37">
        <v>1.7228183388084455</v>
      </c>
      <c r="AE114" s="9" t="s">
        <v>271</v>
      </c>
      <c r="AF114" s="3"/>
      <c r="AG114" s="20">
        <v>0.83819999999999995</v>
      </c>
      <c r="AH114" s="17">
        <v>3.7963962298470655</v>
      </c>
      <c r="AQ114" s="114">
        <f t="shared" si="19"/>
        <v>-175051.13042780687</v>
      </c>
      <c r="AR114" s="114">
        <f t="shared" si="20"/>
        <v>0</v>
      </c>
      <c r="AS114" s="9" t="str">
        <f t="shared" si="21"/>
        <v>small</v>
      </c>
    </row>
    <row r="115" spans="1:45" ht="16.2">
      <c r="A115" s="17">
        <v>1.1000000000000001</v>
      </c>
      <c r="B115" s="20">
        <v>1.8491923106601935</v>
      </c>
      <c r="D115" s="20">
        <v>1.1000000000000001</v>
      </c>
      <c r="E115" s="17">
        <v>1.8491923106601935</v>
      </c>
      <c r="F115" s="16">
        <f t="shared" si="12"/>
        <v>1.2100000000000002</v>
      </c>
      <c r="G115" s="16">
        <f t="shared" si="25"/>
        <v>3.4195122018047854</v>
      </c>
      <c r="J115" s="16">
        <f t="shared" si="24"/>
        <v>-0.74919231066019343</v>
      </c>
      <c r="K115" s="16">
        <f t="shared" si="23"/>
        <v>0.56128911835235973</v>
      </c>
      <c r="L115" s="16">
        <f t="shared" si="17"/>
        <v>0.22558939372160314</v>
      </c>
      <c r="N115" s="22">
        <f t="shared" si="18"/>
        <v>0.58108391878199384</v>
      </c>
      <c r="O115" s="23"/>
      <c r="P115" s="16">
        <f t="shared" si="14"/>
        <v>0.74919231066019343</v>
      </c>
      <c r="R115" s="37">
        <v>89</v>
      </c>
      <c r="S115" s="37">
        <v>4.8097117301208065</v>
      </c>
      <c r="T115" s="37">
        <v>1.1387690315791872</v>
      </c>
      <c r="AE115" s="9" t="s">
        <v>272</v>
      </c>
      <c r="AF115" s="3"/>
      <c r="AG115" s="20">
        <v>0.91439999999999999</v>
      </c>
      <c r="AH115" s="17">
        <v>2.3933452111846396</v>
      </c>
      <c r="AQ115" s="114">
        <f t="shared" si="19"/>
        <v>565134.16698501725</v>
      </c>
      <c r="AR115" s="114">
        <f t="shared" si="20"/>
        <v>565134.16698501725</v>
      </c>
      <c r="AS115" s="9" t="str">
        <f t="shared" si="21"/>
        <v>moderate</v>
      </c>
    </row>
    <row r="116" spans="1:45" ht="16.2">
      <c r="A116" s="17">
        <v>5.2</v>
      </c>
      <c r="B116" s="20">
        <v>5.7425185006682744</v>
      </c>
      <c r="D116" s="20">
        <v>5.2</v>
      </c>
      <c r="E116" s="17">
        <v>5.7425185006682744</v>
      </c>
      <c r="F116" s="16">
        <f t="shared" si="12"/>
        <v>27.040000000000003</v>
      </c>
      <c r="G116" s="16">
        <f t="shared" si="25"/>
        <v>32.976518730517405</v>
      </c>
      <c r="J116" s="16">
        <f t="shared" si="24"/>
        <v>-0.54251850066827423</v>
      </c>
      <c r="K116" s="16">
        <f t="shared" si="23"/>
        <v>0.29432632356735228</v>
      </c>
      <c r="L116" s="16">
        <f t="shared" si="17"/>
        <v>4.309905940077996E-2</v>
      </c>
      <c r="N116" s="22">
        <f t="shared" si="18"/>
        <v>4.0956695191022554</v>
      </c>
      <c r="O116" s="23"/>
      <c r="P116" s="16">
        <f t="shared" si="14"/>
        <v>0.54251850066827423</v>
      </c>
      <c r="R116" s="37">
        <v>90</v>
      </c>
      <c r="S116" s="37">
        <v>4.603492147966004</v>
      </c>
      <c r="T116" s="37">
        <v>1.145927943405618</v>
      </c>
      <c r="AE116" s="9" t="s">
        <v>273</v>
      </c>
      <c r="AF116" s="3"/>
      <c r="AG116" s="20">
        <v>0.91439999999999999</v>
      </c>
      <c r="AH116" s="17">
        <v>2.7512649007591321</v>
      </c>
      <c r="AQ116" s="114">
        <f t="shared" si="19"/>
        <v>341537.34999568691</v>
      </c>
      <c r="AR116" s="114">
        <f t="shared" si="20"/>
        <v>341537.34999568691</v>
      </c>
      <c r="AS116" s="9" t="str">
        <f t="shared" si="21"/>
        <v>moderate</v>
      </c>
    </row>
    <row r="117" spans="1:45" ht="16.2">
      <c r="A117" s="17">
        <v>2.9</v>
      </c>
      <c r="B117" s="20">
        <v>4.1973476970891896</v>
      </c>
      <c r="D117" s="20">
        <v>2.9</v>
      </c>
      <c r="E117" s="17">
        <v>4.1973476970891896</v>
      </c>
      <c r="F117" s="16">
        <f t="shared" si="12"/>
        <v>8.41</v>
      </c>
      <c r="G117" s="16">
        <f t="shared" si="25"/>
        <v>17.617727690259922</v>
      </c>
      <c r="J117" s="16">
        <f t="shared" si="24"/>
        <v>-1.2973476970891897</v>
      </c>
      <c r="K117" s="16">
        <f t="shared" si="23"/>
        <v>1.6831110471426241</v>
      </c>
      <c r="L117" s="16">
        <f t="shared" si="17"/>
        <v>0.16057694859933325</v>
      </c>
      <c r="N117" s="22">
        <f t="shared" si="18"/>
        <v>1.4526387251416586</v>
      </c>
      <c r="O117" s="23"/>
      <c r="P117" s="16">
        <f t="shared" si="14"/>
        <v>1.2973476970891897</v>
      </c>
      <c r="R117" s="37">
        <v>91</v>
      </c>
      <c r="S117" s="37">
        <v>1.6476781370805051</v>
      </c>
      <c r="T117" s="37">
        <v>-0.12267706282921931</v>
      </c>
      <c r="AE117" s="9" t="s">
        <v>274</v>
      </c>
      <c r="AF117" s="3"/>
      <c r="AG117" s="20">
        <v>0.91439999999999999</v>
      </c>
      <c r="AH117" s="17">
        <v>3.1192130280954768</v>
      </c>
      <c r="AQ117" s="114">
        <f t="shared" si="19"/>
        <v>140158.83214285155</v>
      </c>
      <c r="AR117" s="114">
        <f t="shared" si="20"/>
        <v>140158.83214285155</v>
      </c>
      <c r="AS117" s="9" t="str">
        <f t="shared" si="21"/>
        <v>moderate</v>
      </c>
    </row>
    <row r="118" spans="1:45" ht="16.2">
      <c r="A118" s="17">
        <v>2.9</v>
      </c>
      <c r="B118" s="20">
        <v>1.9671137773585712</v>
      </c>
      <c r="D118" s="20">
        <v>2.9</v>
      </c>
      <c r="E118" s="17">
        <v>1.9671137773585712</v>
      </c>
      <c r="F118" s="16">
        <f t="shared" si="12"/>
        <v>8.41</v>
      </c>
      <c r="G118" s="16">
        <f t="shared" si="25"/>
        <v>3.8695366130739064</v>
      </c>
      <c r="J118" s="16">
        <f t="shared" si="24"/>
        <v>0.93288622264142873</v>
      </c>
      <c r="K118" s="16">
        <f t="shared" si="23"/>
        <v>0.87027670439419336</v>
      </c>
      <c r="L118" s="16">
        <f t="shared" si="17"/>
        <v>-0.16856851777120485</v>
      </c>
      <c r="N118" s="22">
        <f t="shared" si="18"/>
        <v>2.2216849043591131</v>
      </c>
      <c r="O118" s="23"/>
      <c r="P118" s="16">
        <f t="shared" si="14"/>
        <v>0.93288622264142873</v>
      </c>
      <c r="R118" s="37">
        <v>92</v>
      </c>
      <c r="S118" s="37">
        <v>1.9226375799535746</v>
      </c>
      <c r="T118" s="37">
        <v>-0.30437019171507917</v>
      </c>
      <c r="AE118" s="9" t="s">
        <v>275</v>
      </c>
      <c r="AF118" s="3"/>
      <c r="AG118" s="20">
        <v>0.91439999999999999</v>
      </c>
      <c r="AH118" s="17">
        <v>1.45107748615801</v>
      </c>
      <c r="AQ118" s="114">
        <f t="shared" si="19"/>
        <v>1367930.1740587908</v>
      </c>
      <c r="AR118" s="114">
        <f t="shared" si="20"/>
        <v>1367930.1740587908</v>
      </c>
      <c r="AS118" s="9" t="str">
        <f t="shared" si="21"/>
        <v>large bloom</v>
      </c>
    </row>
    <row r="119" spans="1:45" ht="16.2">
      <c r="A119" s="17">
        <v>5.2</v>
      </c>
      <c r="B119" s="20">
        <v>5.0317264010087923</v>
      </c>
      <c r="D119" s="20">
        <v>5.2</v>
      </c>
      <c r="E119" s="17">
        <v>5.0317264010087923</v>
      </c>
      <c r="F119" s="16">
        <f t="shared" si="12"/>
        <v>27.040000000000003</v>
      </c>
      <c r="G119" s="16">
        <f t="shared" si="25"/>
        <v>25.318270574608896</v>
      </c>
      <c r="J119" s="16">
        <f t="shared" si="24"/>
        <v>0.16827359899120786</v>
      </c>
      <c r="K119" s="16">
        <f t="shared" si="23"/>
        <v>2.831600411745383E-2</v>
      </c>
      <c r="L119" s="16">
        <f t="shared" si="17"/>
        <v>-1.4286325220351337E-2</v>
      </c>
      <c r="N119" s="22">
        <f t="shared" si="18"/>
        <v>4.2323603074983094</v>
      </c>
      <c r="O119" s="23"/>
      <c r="P119" s="16">
        <f t="shared" si="14"/>
        <v>0.16827359899120786</v>
      </c>
      <c r="R119" s="37">
        <v>93</v>
      </c>
      <c r="S119" s="37">
        <v>1.7164179977987724</v>
      </c>
      <c r="T119" s="37">
        <v>-0.66362611154591344</v>
      </c>
      <c r="AE119" s="9" t="s">
        <v>276</v>
      </c>
      <c r="AF119" s="3"/>
      <c r="AG119" s="20">
        <v>0.91439999999999999</v>
      </c>
      <c r="AH119" s="17">
        <v>2.7218474672435122</v>
      </c>
      <c r="AQ119" s="114">
        <f t="shared" si="19"/>
        <v>358784.00684522861</v>
      </c>
      <c r="AR119" s="114">
        <f t="shared" si="20"/>
        <v>358784.00684522861</v>
      </c>
      <c r="AS119" s="9" t="str">
        <f t="shared" si="21"/>
        <v>moderate</v>
      </c>
    </row>
    <row r="120" spans="1:45" ht="16.2">
      <c r="A120" s="17">
        <v>3</v>
      </c>
      <c r="B120" s="20">
        <v>3.6393675988517291</v>
      </c>
      <c r="D120" s="20">
        <v>3</v>
      </c>
      <c r="E120" s="17">
        <v>3.6393675988517291</v>
      </c>
      <c r="F120" s="16">
        <f t="shared" si="12"/>
        <v>9</v>
      </c>
      <c r="G120" s="16">
        <f t="shared" si="25"/>
        <v>13.244996519571801</v>
      </c>
      <c r="J120" s="16">
        <f t="shared" si="24"/>
        <v>-0.63936759885172911</v>
      </c>
      <c r="K120" s="16">
        <f t="shared" si="23"/>
        <v>0.40879092646142562</v>
      </c>
      <c r="L120" s="16">
        <f t="shared" si="17"/>
        <v>8.3904669536526033E-2</v>
      </c>
      <c r="N120" s="22">
        <f t="shared" si="18"/>
        <v>1.7868774670494236</v>
      </c>
      <c r="O120" s="23"/>
      <c r="P120" s="16">
        <f t="shared" si="14"/>
        <v>0.63936759885172911</v>
      </c>
      <c r="R120" s="37">
        <v>94</v>
      </c>
      <c r="S120" s="37">
        <v>2.1288571621083769</v>
      </c>
      <c r="T120" s="37">
        <v>-0.77567309247799487</v>
      </c>
      <c r="AE120" s="9" t="s">
        <v>277</v>
      </c>
      <c r="AF120" s="3"/>
      <c r="AG120" s="20">
        <v>1.0668</v>
      </c>
      <c r="AH120" s="17">
        <v>2.1516115544678365</v>
      </c>
      <c r="AQ120" s="114">
        <f t="shared" si="19"/>
        <v>735957.70600707177</v>
      </c>
      <c r="AR120" s="114">
        <f t="shared" si="20"/>
        <v>735957.70600707177</v>
      </c>
      <c r="AS120" s="9" t="str">
        <f t="shared" si="21"/>
        <v>moderate</v>
      </c>
    </row>
    <row r="121" spans="1:45" ht="16.2">
      <c r="A121" s="17">
        <v>2.4</v>
      </c>
      <c r="B121" s="20">
        <v>3.7162270047816568</v>
      </c>
      <c r="D121" s="20">
        <v>2.4</v>
      </c>
      <c r="E121" s="17">
        <v>3.7162270047816568</v>
      </c>
      <c r="F121" s="16">
        <f t="shared" si="12"/>
        <v>5.76</v>
      </c>
      <c r="G121" s="16">
        <f t="shared" si="25"/>
        <v>13.810343151068444</v>
      </c>
      <c r="J121" s="16">
        <f t="shared" si="24"/>
        <v>-1.3162270047816569</v>
      </c>
      <c r="K121" s="16">
        <f t="shared" si="23"/>
        <v>1.7324535281164919</v>
      </c>
      <c r="L121" s="16">
        <f t="shared" si="17"/>
        <v>0.18989099318828107</v>
      </c>
      <c r="N121" s="22">
        <f t="shared" si="18"/>
        <v>0.85157208134097617</v>
      </c>
      <c r="O121" s="23"/>
      <c r="P121" s="16">
        <f t="shared" si="14"/>
        <v>1.3162270047816569</v>
      </c>
      <c r="R121" s="37">
        <v>95</v>
      </c>
      <c r="S121" s="37">
        <v>1.6476781370805051</v>
      </c>
      <c r="T121" s="37">
        <v>-0.50863993387006556</v>
      </c>
      <c r="AE121" s="9" t="s">
        <v>278</v>
      </c>
      <c r="AF121" s="3"/>
      <c r="AG121" s="20">
        <v>1.18872</v>
      </c>
      <c r="AH121" s="17">
        <v>1.5475175661939993</v>
      </c>
      <c r="AQ121" s="114">
        <f t="shared" si="19"/>
        <v>1264696.85867223</v>
      </c>
      <c r="AR121" s="114">
        <f t="shared" si="20"/>
        <v>1264696.85867223</v>
      </c>
      <c r="AS121" s="9" t="str">
        <f t="shared" si="21"/>
        <v>large bloom</v>
      </c>
    </row>
    <row r="122" spans="1:45" ht="16.2">
      <c r="A122" s="17">
        <v>2.7</v>
      </c>
      <c r="B122" s="20">
        <v>1.5292207392160382</v>
      </c>
      <c r="D122" s="20">
        <v>2.7</v>
      </c>
      <c r="E122" s="17">
        <v>1.5292207392160382</v>
      </c>
      <c r="F122" s="16">
        <f>D122^2</f>
        <v>7.2900000000000009</v>
      </c>
      <c r="G122" s="16">
        <f t="shared" si="25"/>
        <v>2.3385160692484463</v>
      </c>
      <c r="J122" s="16">
        <f t="shared" si="24"/>
        <v>1.170779260783962</v>
      </c>
      <c r="K122" s="16">
        <f t="shared" si="23"/>
        <v>1.3707240774818406</v>
      </c>
      <c r="L122" s="16">
        <f t="shared" si="17"/>
        <v>-0.24689358489177168</v>
      </c>
      <c r="N122" s="22">
        <f t="shared" si="18"/>
        <v>2.1336219484385044</v>
      </c>
      <c r="O122" s="23"/>
      <c r="P122" s="16">
        <f t="shared" si="14"/>
        <v>1.170779260783962</v>
      </c>
      <c r="Q122" s="3"/>
      <c r="R122" s="37">
        <v>96</v>
      </c>
      <c r="S122" s="37">
        <v>2.6787760478545164</v>
      </c>
      <c r="T122" s="37">
        <v>-0.65896862954033297</v>
      </c>
      <c r="AE122" s="9" t="s">
        <v>279</v>
      </c>
      <c r="AF122" s="3"/>
      <c r="AG122" s="20">
        <v>1.2192000000000001</v>
      </c>
      <c r="AH122" s="17">
        <v>3.2728137847970533</v>
      </c>
      <c r="AQ122" s="114">
        <f t="shared" si="19"/>
        <v>63038.532927956199</v>
      </c>
      <c r="AR122" s="114">
        <f t="shared" si="20"/>
        <v>63038.532927956199</v>
      </c>
      <c r="AS122" s="9" t="str">
        <f t="shared" si="21"/>
        <v>small</v>
      </c>
    </row>
    <row r="123" spans="1:45" ht="16.2">
      <c r="A123" s="17">
        <v>5</v>
      </c>
      <c r="B123" s="20">
        <v>3.8174245124285355</v>
      </c>
      <c r="D123" s="20">
        <v>5</v>
      </c>
      <c r="E123" s="17">
        <v>3.8174245124285355</v>
      </c>
      <c r="F123" s="16">
        <f>D123^2</f>
        <v>25</v>
      </c>
      <c r="G123" s="16">
        <f t="shared" si="25"/>
        <v>14.572729908090242</v>
      </c>
      <c r="J123" s="16">
        <f t="shared" si="24"/>
        <v>1.1825754875714645</v>
      </c>
      <c r="K123" s="16">
        <f t="shared" si="23"/>
        <v>1.3984847838048868</v>
      </c>
      <c r="L123" s="16">
        <f t="shared" si="17"/>
        <v>-0.11719954646869402</v>
      </c>
      <c r="N123" s="22">
        <f t="shared" si="18"/>
        <v>4.2365150975142924</v>
      </c>
      <c r="O123" s="23"/>
      <c r="P123" s="16">
        <f t="shared" si="14"/>
        <v>1.1825754875714645</v>
      </c>
      <c r="Q123" s="3"/>
      <c r="R123" s="37">
        <v>97</v>
      </c>
      <c r="S123" s="37">
        <v>3.2286949336006554</v>
      </c>
      <c r="T123" s="37">
        <v>-2.3570202441308914</v>
      </c>
      <c r="AE123" s="9" t="s">
        <v>280</v>
      </c>
      <c r="AF123" s="3"/>
      <c r="AG123" s="20">
        <v>1.2192000000000001</v>
      </c>
      <c r="AH123" s="17">
        <v>3.3474666564263496</v>
      </c>
      <c r="AQ123" s="114">
        <f t="shared" si="19"/>
        <v>26854.342163034715</v>
      </c>
      <c r="AR123" s="114">
        <f t="shared" si="20"/>
        <v>26854.342163034715</v>
      </c>
      <c r="AS123" s="9" t="str">
        <f t="shared" si="21"/>
        <v>small</v>
      </c>
    </row>
    <row r="124" spans="1:45" ht="16.2">
      <c r="A124" s="17">
        <v>5.9</v>
      </c>
      <c r="B124" s="20">
        <v>5.2982601082590257</v>
      </c>
      <c r="D124" s="20">
        <v>5.9</v>
      </c>
      <c r="E124" s="17">
        <v>5.2982601082590257</v>
      </c>
      <c r="F124" s="16">
        <f t="shared" ref="F124:F180" si="26">D124^2</f>
        <v>34.81</v>
      </c>
      <c r="G124" s="16">
        <f t="shared" si="25"/>
        <v>28.071560174768944</v>
      </c>
      <c r="J124" s="16">
        <f t="shared" si="24"/>
        <v>0.60173989174097464</v>
      </c>
      <c r="K124" s="16">
        <f t="shared" ref="K124:K180" si="27">J124^2</f>
        <v>0.36209089731243987</v>
      </c>
      <c r="L124" s="16">
        <f t="shared" si="17"/>
        <v>-4.6718736274990458E-2</v>
      </c>
      <c r="N124" s="22">
        <f t="shared" si="18"/>
        <v>5.0019898121594872</v>
      </c>
      <c r="O124" s="23"/>
      <c r="P124" s="16">
        <f t="shared" ref="P124:P180" si="28">ABS(J124)</f>
        <v>0.60173989174097464</v>
      </c>
      <c r="R124" s="37">
        <v>101</v>
      </c>
      <c r="S124" s="37">
        <v>3.8473536800650621</v>
      </c>
      <c r="T124" s="37">
        <v>-2.6012746188954861</v>
      </c>
      <c r="AE124" s="9" t="s">
        <v>281</v>
      </c>
      <c r="AF124" s="3"/>
      <c r="AG124" s="20">
        <v>1.2954000000000001</v>
      </c>
      <c r="AH124" s="17">
        <v>1.5647287734172846</v>
      </c>
      <c r="AQ124" s="114">
        <f t="shared" si="19"/>
        <v>1246952.0173414522</v>
      </c>
      <c r="AR124" s="114">
        <f t="shared" si="20"/>
        <v>1246952.0173414522</v>
      </c>
      <c r="AS124" s="9" t="str">
        <f t="shared" si="21"/>
        <v>large bloom</v>
      </c>
    </row>
    <row r="125" spans="1:45" ht="16.2">
      <c r="A125" s="17">
        <v>7.75</v>
      </c>
      <c r="B125" s="20">
        <v>6.1514669587421622</v>
      </c>
      <c r="D125" s="20">
        <v>7.75</v>
      </c>
      <c r="E125" s="17">
        <v>6.1514669587421622</v>
      </c>
      <c r="F125" s="16">
        <f t="shared" si="26"/>
        <v>60.0625</v>
      </c>
      <c r="G125" s="16">
        <f t="shared" si="25"/>
        <v>37.840545744496545</v>
      </c>
      <c r="J125" s="16">
        <f t="shared" si="24"/>
        <v>1.5985330412578378</v>
      </c>
      <c r="K125" s="16">
        <f t="shared" si="27"/>
        <v>2.5553078839930321</v>
      </c>
      <c r="L125" s="16">
        <f t="shared" si="17"/>
        <v>-0.1003230068745955</v>
      </c>
      <c r="N125" s="22">
        <f t="shared" si="18"/>
        <v>6.9562623279042368</v>
      </c>
      <c r="O125" s="23"/>
      <c r="P125" s="16">
        <f t="shared" si="28"/>
        <v>1.5985330412578378</v>
      </c>
      <c r="R125" s="37">
        <v>102</v>
      </c>
      <c r="S125" s="37">
        <v>4.0535732622198646</v>
      </c>
      <c r="T125" s="37">
        <v>-2.7913661108742778</v>
      </c>
      <c r="AE125" s="9" t="s">
        <v>282</v>
      </c>
      <c r="AF125" s="3"/>
      <c r="AG125" s="20">
        <v>1.31064</v>
      </c>
      <c r="AH125" s="17">
        <v>4.2803972718190648</v>
      </c>
      <c r="AQ125" s="114">
        <f t="shared" si="19"/>
        <v>-367563.35021448438</v>
      </c>
      <c r="AR125" s="114">
        <f t="shared" si="20"/>
        <v>0</v>
      </c>
      <c r="AS125" s="9" t="str">
        <f t="shared" si="21"/>
        <v>small</v>
      </c>
    </row>
    <row r="126" spans="1:45" ht="16.2">
      <c r="A126" s="17">
        <v>7.65</v>
      </c>
      <c r="B126" s="20">
        <v>6.3275606113418572</v>
      </c>
      <c r="D126" s="20">
        <v>7.65</v>
      </c>
      <c r="E126" s="17">
        <v>6.3275606113418572</v>
      </c>
      <c r="F126" s="16">
        <f t="shared" si="26"/>
        <v>58.522500000000008</v>
      </c>
      <c r="G126" s="16">
        <f t="shared" si="25"/>
        <v>40.03802329020494</v>
      </c>
      <c r="J126" s="16">
        <f t="shared" si="24"/>
        <v>1.3224393886581431</v>
      </c>
      <c r="K126" s="16">
        <f t="shared" si="27"/>
        <v>1.7488459366745235</v>
      </c>
      <c r="L126" s="16">
        <f t="shared" ref="L126:L189" si="29">LOG10(E126)-LOG10(D126)</f>
        <v>-8.2425121221352704E-2</v>
      </c>
      <c r="N126" s="22">
        <f t="shared" ref="N126:N189" si="30">ABS(D126-E126/D126)</f>
        <v>6.8228678939422416</v>
      </c>
      <c r="O126" s="23"/>
      <c r="P126" s="16">
        <f t="shared" si="28"/>
        <v>1.3224393886581431</v>
      </c>
      <c r="R126" s="37">
        <v>103</v>
      </c>
      <c r="S126" s="37">
        <v>2.6787760478545164</v>
      </c>
      <c r="T126" s="37">
        <v>-1.5775866416719138</v>
      </c>
      <c r="AE126" s="9" t="s">
        <v>283</v>
      </c>
      <c r="AF126" s="3"/>
      <c r="AG126" s="20">
        <v>1.3715999999999999</v>
      </c>
      <c r="AH126" s="17">
        <v>2.0467933721025569</v>
      </c>
      <c r="AQ126" s="114">
        <f t="shared" si="19"/>
        <v>816083.59915959649</v>
      </c>
      <c r="AR126" s="114">
        <f t="shared" si="20"/>
        <v>816083.59915959649</v>
      </c>
      <c r="AS126" s="9" t="str">
        <f t="shared" si="21"/>
        <v>moderate</v>
      </c>
    </row>
    <row r="127" spans="1:45" ht="16.2">
      <c r="A127" s="17">
        <v>6.45</v>
      </c>
      <c r="B127" s="20">
        <v>3.2409673286878542</v>
      </c>
      <c r="D127" s="20">
        <v>6.45</v>
      </c>
      <c r="E127" s="17">
        <v>3.2409673286878542</v>
      </c>
      <c r="F127" s="16">
        <f t="shared" si="26"/>
        <v>41.602499999999999</v>
      </c>
      <c r="G127" s="16">
        <f t="shared" si="25"/>
        <v>10.503869225622086</v>
      </c>
      <c r="J127" s="16">
        <f t="shared" si="24"/>
        <v>3.209032671312146</v>
      </c>
      <c r="K127" s="16">
        <f t="shared" si="27"/>
        <v>10.297890685548767</v>
      </c>
      <c r="L127" s="16">
        <f t="shared" si="29"/>
        <v>-0.29888506158580963</v>
      </c>
      <c r="N127" s="22">
        <f t="shared" si="30"/>
        <v>5.9475244451646736</v>
      </c>
      <c r="O127" s="23"/>
      <c r="P127" s="16">
        <f t="shared" si="28"/>
        <v>3.209032671312146</v>
      </c>
      <c r="R127" s="37">
        <v>104</v>
      </c>
      <c r="S127" s="37">
        <v>1.6476781370805051</v>
      </c>
      <c r="T127" s="37">
        <v>0.43141245993291877</v>
      </c>
      <c r="AE127" s="9" t="s">
        <v>284</v>
      </c>
      <c r="AF127" s="3"/>
      <c r="AG127" s="20">
        <v>1.3715999999999999</v>
      </c>
      <c r="AH127" s="17">
        <v>3.0413231676679566</v>
      </c>
      <c r="AQ127" s="114">
        <f t="shared" si="19"/>
        <v>180729.84773020144</v>
      </c>
      <c r="AR127" s="114">
        <f t="shared" si="20"/>
        <v>180729.84773020144</v>
      </c>
      <c r="AS127" s="9" t="str">
        <f t="shared" si="21"/>
        <v>moderate</v>
      </c>
    </row>
    <row r="128" spans="1:45" ht="16.2">
      <c r="A128" s="17">
        <v>3.15</v>
      </c>
      <c r="B128" s="20">
        <v>3.9453991041794718</v>
      </c>
      <c r="D128" s="20">
        <v>3.15</v>
      </c>
      <c r="E128" s="17">
        <v>3.9453991041794718</v>
      </c>
      <c r="F128" s="16">
        <f t="shared" si="26"/>
        <v>9.9224999999999994</v>
      </c>
      <c r="G128" s="16">
        <f t="shared" si="25"/>
        <v>15.566174091260178</v>
      </c>
      <c r="J128" s="16">
        <f t="shared" si="24"/>
        <v>-0.79539910417947191</v>
      </c>
      <c r="K128" s="16">
        <f t="shared" si="27"/>
        <v>0.63265973492950645</v>
      </c>
      <c r="L128" s="16">
        <f t="shared" si="29"/>
        <v>9.7780387843508565E-2</v>
      </c>
      <c r="N128" s="22">
        <f t="shared" si="30"/>
        <v>1.8974923478795327</v>
      </c>
      <c r="O128" s="23"/>
      <c r="P128" s="16">
        <f t="shared" si="28"/>
        <v>0.79539910417947191</v>
      </c>
      <c r="R128" s="37">
        <v>105</v>
      </c>
      <c r="S128" s="37">
        <v>3.8473536800650621</v>
      </c>
      <c r="T128" s="37">
        <v>-1.2918025419340724</v>
      </c>
      <c r="AE128" s="9" t="s">
        <v>285</v>
      </c>
      <c r="AF128" s="3"/>
      <c r="AG128" s="20">
        <v>1.3715999999999999</v>
      </c>
      <c r="AH128" s="17">
        <v>2.4096630833712798</v>
      </c>
      <c r="AQ128" s="114">
        <f t="shared" si="19"/>
        <v>554232.76923385356</v>
      </c>
      <c r="AR128" s="114">
        <f t="shared" si="20"/>
        <v>554232.76923385356</v>
      </c>
      <c r="AS128" s="9" t="str">
        <f t="shared" si="21"/>
        <v>moderate</v>
      </c>
    </row>
    <row r="129" spans="1:45" ht="16.2">
      <c r="A129" s="17">
        <v>6.8</v>
      </c>
      <c r="B129" s="20">
        <v>5.2982601082590257</v>
      </c>
      <c r="D129" s="20">
        <v>6.8</v>
      </c>
      <c r="E129" s="17">
        <v>5.2982601082590257</v>
      </c>
      <c r="F129" s="16">
        <f t="shared" si="26"/>
        <v>46.239999999999995</v>
      </c>
      <c r="G129" s="16">
        <f t="shared" si="25"/>
        <v>28.071560174768944</v>
      </c>
      <c r="J129" s="16">
        <f t="shared" si="24"/>
        <v>1.5017398917409741</v>
      </c>
      <c r="K129" s="16">
        <f t="shared" si="27"/>
        <v>2.2552227024461926</v>
      </c>
      <c r="L129" s="16">
        <f t="shared" si="29"/>
        <v>-0.10837563733908251</v>
      </c>
      <c r="N129" s="22">
        <f t="shared" si="30"/>
        <v>6.0208441017266132</v>
      </c>
      <c r="O129" s="23"/>
      <c r="P129" s="16">
        <f t="shared" si="28"/>
        <v>1.5017398917409741</v>
      </c>
      <c r="R129" s="37">
        <v>106</v>
      </c>
      <c r="S129" s="37">
        <v>4.3285327050929343</v>
      </c>
      <c r="T129" s="37">
        <v>-2.6464430346020187</v>
      </c>
      <c r="AE129" s="9" t="s">
        <v>286</v>
      </c>
      <c r="AF129" s="3"/>
      <c r="AG129" s="20">
        <v>1.3715999999999999</v>
      </c>
      <c r="AH129" s="17">
        <v>2.0621359883367063</v>
      </c>
      <c r="AQ129" s="114">
        <f t="shared" si="19"/>
        <v>804102.32268737792</v>
      </c>
      <c r="AR129" s="114">
        <f t="shared" si="20"/>
        <v>804102.32268737792</v>
      </c>
      <c r="AS129" s="9" t="str">
        <f t="shared" si="21"/>
        <v>moderate</v>
      </c>
    </row>
    <row r="130" spans="1:45" ht="16.2">
      <c r="A130" s="17">
        <v>0.9</v>
      </c>
      <c r="B130" s="20">
        <v>1.1336985031435678</v>
      </c>
      <c r="D130" s="20">
        <v>0.9</v>
      </c>
      <c r="E130" s="17">
        <v>1.1336985031435678</v>
      </c>
      <c r="F130" s="16">
        <f t="shared" si="26"/>
        <v>0.81</v>
      </c>
      <c r="G130" s="16">
        <f t="shared" si="25"/>
        <v>1.2852722960299663</v>
      </c>
      <c r="J130" s="16">
        <f t="shared" si="24"/>
        <v>-0.23369850314356777</v>
      </c>
      <c r="K130" s="16">
        <f t="shared" si="27"/>
        <v>5.4614990371544152E-2</v>
      </c>
      <c r="L130" s="16">
        <f t="shared" si="29"/>
        <v>0.10025506378558716</v>
      </c>
      <c r="N130" s="22">
        <f t="shared" si="30"/>
        <v>0.35966500349285313</v>
      </c>
      <c r="O130" s="23"/>
      <c r="P130" s="16">
        <f t="shared" si="28"/>
        <v>0.23369850314356777</v>
      </c>
      <c r="R130" s="37">
        <v>107</v>
      </c>
      <c r="S130" s="37">
        <v>2.1288571621083769</v>
      </c>
      <c r="T130" s="37">
        <v>0.73380173685759376</v>
      </c>
      <c r="AE130" s="9" t="s">
        <v>287</v>
      </c>
      <c r="AF130" s="3"/>
      <c r="AG130" s="20">
        <v>1.3715999999999999</v>
      </c>
      <c r="AH130" s="17">
        <v>2.6232725114431368</v>
      </c>
      <c r="AQ130" s="114">
        <f t="shared" si="19"/>
        <v>417965.87912624492</v>
      </c>
      <c r="AR130" s="114">
        <f t="shared" si="20"/>
        <v>417965.87912624492</v>
      </c>
      <c r="AS130" s="9" t="str">
        <f t="shared" si="21"/>
        <v>moderate</v>
      </c>
    </row>
    <row r="131" spans="1:45" ht="16.2">
      <c r="A131" s="17">
        <v>0.8</v>
      </c>
      <c r="B131" s="20">
        <v>1.3641632285548264</v>
      </c>
      <c r="D131" s="20">
        <v>0.8</v>
      </c>
      <c r="E131" s="17">
        <v>1.3641632285548264</v>
      </c>
      <c r="F131" s="16">
        <f t="shared" si="26"/>
        <v>0.64000000000000012</v>
      </c>
      <c r="G131" s="16">
        <f t="shared" si="25"/>
        <v>1.8609413141411275</v>
      </c>
      <c r="J131" s="16">
        <f t="shared" si="24"/>
        <v>-0.56416322855482637</v>
      </c>
      <c r="K131" s="16">
        <f t="shared" si="27"/>
        <v>0.31828014845340524</v>
      </c>
      <c r="L131" s="16">
        <f t="shared" si="29"/>
        <v>0.23177635181778633</v>
      </c>
      <c r="N131" s="22">
        <f t="shared" si="30"/>
        <v>0.90520403569353292</v>
      </c>
      <c r="O131" s="23"/>
      <c r="P131" s="16">
        <f t="shared" si="28"/>
        <v>0.56416322855482637</v>
      </c>
      <c r="R131" s="37">
        <v>108</v>
      </c>
      <c r="S131" s="37">
        <v>2.747515908572784</v>
      </c>
      <c r="T131" s="37">
        <v>-1.2306009041469037</v>
      </c>
      <c r="AE131" s="9" t="s">
        <v>288</v>
      </c>
      <c r="AF131" s="3"/>
      <c r="AG131" s="20">
        <v>1.3715999999999999</v>
      </c>
      <c r="AH131" s="17">
        <v>4.3741138629249336</v>
      </c>
      <c r="AQ131" s="114">
        <f t="shared" si="19"/>
        <v>-402310.66447882657</v>
      </c>
      <c r="AR131" s="114">
        <f t="shared" si="20"/>
        <v>0</v>
      </c>
      <c r="AS131" s="9" t="str">
        <f t="shared" si="21"/>
        <v>small</v>
      </c>
    </row>
    <row r="132" spans="1:45" ht="16.2">
      <c r="A132" s="17">
        <v>0.8</v>
      </c>
      <c r="B132" s="20">
        <v>1.722078993275644</v>
      </c>
      <c r="D132" s="20">
        <v>0.8</v>
      </c>
      <c r="E132" s="17">
        <v>1.722078993275644</v>
      </c>
      <c r="F132" s="16">
        <f t="shared" si="26"/>
        <v>0.64000000000000012</v>
      </c>
      <c r="G132" s="16">
        <f t="shared" si="25"/>
        <v>2.9655560590812553</v>
      </c>
      <c r="J132" s="16">
        <f t="shared" si="24"/>
        <v>-0.92207899327564391</v>
      </c>
      <c r="K132" s="16">
        <f t="shared" si="27"/>
        <v>0.85022966984022497</v>
      </c>
      <c r="L132" s="16">
        <f t="shared" si="29"/>
        <v>0.3329630820518692</v>
      </c>
      <c r="N132" s="22">
        <f t="shared" si="30"/>
        <v>1.3525987415945548</v>
      </c>
      <c r="O132" s="23"/>
      <c r="P132" s="16">
        <f t="shared" si="28"/>
        <v>0.92207899327564391</v>
      </c>
      <c r="R132" s="37">
        <v>109</v>
      </c>
      <c r="S132" s="37">
        <v>2.1975970228266446</v>
      </c>
      <c r="T132" s="37">
        <v>-1.0141445391733188</v>
      </c>
      <c r="AE132" s="9" t="s">
        <v>289</v>
      </c>
      <c r="AF132" s="3"/>
      <c r="AG132" s="20">
        <v>1.524</v>
      </c>
      <c r="AH132" s="17">
        <v>2.4901361118894969</v>
      </c>
      <c r="AQ132" s="114">
        <f t="shared" si="19"/>
        <v>501529.02845473913</v>
      </c>
      <c r="AR132" s="114">
        <f t="shared" si="20"/>
        <v>501529.02845473913</v>
      </c>
      <c r="AS132" s="9" t="str">
        <f t="shared" si="21"/>
        <v>moderate</v>
      </c>
    </row>
    <row r="133" spans="1:45" ht="16.2">
      <c r="A133" s="17">
        <v>0.5</v>
      </c>
      <c r="B133" s="20">
        <v>1.0580728906945323</v>
      </c>
      <c r="D133" s="20">
        <v>0.5</v>
      </c>
      <c r="E133" s="17">
        <v>1.0580728906945323</v>
      </c>
      <c r="F133" s="16">
        <f t="shared" si="26"/>
        <v>0.25</v>
      </c>
      <c r="G133" s="16">
        <f t="shared" si="25"/>
        <v>1.1195182420226837</v>
      </c>
      <c r="J133" s="16">
        <f t="shared" si="24"/>
        <v>-0.55807289069453225</v>
      </c>
      <c r="K133" s="16">
        <f t="shared" si="27"/>
        <v>0.31144535132815132</v>
      </c>
      <c r="L133" s="16">
        <f t="shared" si="29"/>
        <v>0.32554558296239183</v>
      </c>
      <c r="N133" s="22">
        <f t="shared" si="30"/>
        <v>1.6161457813890645</v>
      </c>
      <c r="O133" s="23"/>
      <c r="P133" s="16">
        <f t="shared" si="28"/>
        <v>0.55807289069453225</v>
      </c>
      <c r="R133" s="37">
        <v>110</v>
      </c>
      <c r="S133" s="37">
        <v>2.2663368835449118</v>
      </c>
      <c r="T133" s="37">
        <v>-0.17097503550606818</v>
      </c>
      <c r="AE133" s="9" t="s">
        <v>290</v>
      </c>
      <c r="AF133" s="3"/>
      <c r="AG133" s="20">
        <v>1.524</v>
      </c>
      <c r="AH133" s="17">
        <v>2.9062157403178834</v>
      </c>
      <c r="AQ133" s="114">
        <f t="shared" si="19"/>
        <v>253633.11262359028</v>
      </c>
      <c r="AR133" s="114">
        <f t="shared" si="20"/>
        <v>253633.11262359028</v>
      </c>
      <c r="AS133" s="9" t="str">
        <f t="shared" si="21"/>
        <v>moderate</v>
      </c>
    </row>
    <row r="134" spans="1:45" ht="16.2">
      <c r="A134" s="17">
        <v>0.6</v>
      </c>
      <c r="B134" s="20">
        <v>1.3971760439529837</v>
      </c>
      <c r="D134" s="20">
        <v>0.6</v>
      </c>
      <c r="E134" s="17">
        <v>1.3971760439529837</v>
      </c>
      <c r="F134" s="16">
        <f t="shared" si="26"/>
        <v>0.36</v>
      </c>
      <c r="G134" s="16">
        <f t="shared" si="25"/>
        <v>1.9521008977961098</v>
      </c>
      <c r="J134" s="16">
        <f t="shared" si="24"/>
        <v>-0.79717604395298369</v>
      </c>
      <c r="K134" s="16">
        <f t="shared" si="27"/>
        <v>0.63548964505252936</v>
      </c>
      <c r="L134" s="16">
        <f t="shared" si="29"/>
        <v>0.36709988021192513</v>
      </c>
      <c r="N134" s="22">
        <f t="shared" si="30"/>
        <v>1.7286267399216393</v>
      </c>
      <c r="O134" s="23"/>
      <c r="P134" s="16">
        <f t="shared" si="28"/>
        <v>0.79717604395298369</v>
      </c>
      <c r="R134" s="37">
        <v>111</v>
      </c>
      <c r="S134" s="37">
        <v>1.6476781370805051</v>
      </c>
      <c r="T134" s="37">
        <v>0.29808333172385892</v>
      </c>
      <c r="AE134" s="9" t="s">
        <v>291</v>
      </c>
      <c r="AF134" s="3"/>
      <c r="AG134" s="20">
        <v>1.524</v>
      </c>
      <c r="AH134" s="17">
        <v>2.6110726152935793</v>
      </c>
      <c r="AQ134" s="114">
        <f t="shared" si="19"/>
        <v>425444.5580783023</v>
      </c>
      <c r="AR134" s="114">
        <f t="shared" si="20"/>
        <v>425444.5580783023</v>
      </c>
      <c r="AS134" s="9" t="str">
        <f t="shared" si="21"/>
        <v>moderate</v>
      </c>
    </row>
    <row r="135" spans="1:45" ht="16.2">
      <c r="A135" s="17">
        <v>0.6</v>
      </c>
      <c r="B135" s="20">
        <v>1.4739468362669599</v>
      </c>
      <c r="D135" s="20">
        <v>0.6</v>
      </c>
      <c r="E135" s="17">
        <v>1.4739468362669599</v>
      </c>
      <c r="F135" s="16">
        <f t="shared" si="26"/>
        <v>0.36</v>
      </c>
      <c r="G135" s="16">
        <f t="shared" si="25"/>
        <v>2.1725192761413803</v>
      </c>
      <c r="J135" s="16">
        <f t="shared" si="24"/>
        <v>-0.8739468362669599</v>
      </c>
      <c r="K135" s="16">
        <f t="shared" si="27"/>
        <v>0.7637830726210284</v>
      </c>
      <c r="L135" s="16">
        <f t="shared" si="29"/>
        <v>0.39033056887053919</v>
      </c>
      <c r="N135" s="22">
        <f t="shared" si="30"/>
        <v>1.8565780604449333</v>
      </c>
      <c r="O135" s="23"/>
      <c r="P135" s="16">
        <f t="shared" si="28"/>
        <v>0.8739468362669599</v>
      </c>
      <c r="R135" s="37">
        <v>112</v>
      </c>
      <c r="S135" s="37">
        <v>1.6476781370805051</v>
      </c>
      <c r="T135" s="37">
        <v>0.22650962255828411</v>
      </c>
      <c r="AE135" s="9" t="s">
        <v>292</v>
      </c>
      <c r="AF135" s="3"/>
      <c r="AG135" s="20">
        <v>1.524</v>
      </c>
      <c r="AH135" s="17">
        <v>2.5842812820127317</v>
      </c>
      <c r="AQ135" s="114">
        <f t="shared" si="19"/>
        <v>441991.33320394834</v>
      </c>
      <c r="AR135" s="114">
        <f t="shared" si="20"/>
        <v>441991.33320394834</v>
      </c>
      <c r="AS135" s="9" t="str">
        <f t="shared" si="21"/>
        <v>moderate</v>
      </c>
    </row>
    <row r="136" spans="1:45" ht="16.2">
      <c r="A136" s="17">
        <v>0.6</v>
      </c>
      <c r="B136" s="20">
        <v>1.2960408098998495</v>
      </c>
      <c r="D136" s="20">
        <v>0.6</v>
      </c>
      <c r="E136" s="17">
        <v>1.2960408098998495</v>
      </c>
      <c r="F136" s="16">
        <f t="shared" si="26"/>
        <v>0.36</v>
      </c>
      <c r="G136" s="16">
        <f t="shared" si="25"/>
        <v>1.6797217809258578</v>
      </c>
      <c r="J136" s="16">
        <f t="shared" si="24"/>
        <v>-0.69604080989984951</v>
      </c>
      <c r="K136" s="16">
        <f t="shared" si="27"/>
        <v>0.48447280904603846</v>
      </c>
      <c r="L136" s="16">
        <f t="shared" si="29"/>
        <v>0.33446742648678629</v>
      </c>
      <c r="N136" s="22">
        <f t="shared" si="30"/>
        <v>1.5600680164997494</v>
      </c>
      <c r="O136" s="23"/>
      <c r="P136" s="16">
        <f t="shared" si="28"/>
        <v>0.69604080989984951</v>
      </c>
      <c r="R136" s="37">
        <v>113</v>
      </c>
      <c r="S136" s="37">
        <v>4.4660124265294696</v>
      </c>
      <c r="T136" s="37">
        <v>1.3062155177775256</v>
      </c>
      <c r="AE136" s="9" t="s">
        <v>293</v>
      </c>
      <c r="AF136" s="3"/>
      <c r="AG136" s="20">
        <v>1.524</v>
      </c>
      <c r="AH136" s="17">
        <v>1.9260659336137793</v>
      </c>
      <c r="AQ136" s="114">
        <f t="shared" si="19"/>
        <v>913620.03000540892</v>
      </c>
      <c r="AR136" s="114">
        <f t="shared" si="20"/>
        <v>913620.03000540892</v>
      </c>
      <c r="AS136" s="9" t="str">
        <f t="shared" si="21"/>
        <v>moderate</v>
      </c>
    </row>
    <row r="137" spans="1:45" ht="16.2">
      <c r="A137" s="17">
        <v>0.60960000000000003</v>
      </c>
      <c r="B137" s="20">
        <v>0.98101782072706767</v>
      </c>
      <c r="D137" s="20">
        <v>0.60960000000000003</v>
      </c>
      <c r="E137" s="17">
        <v>0.98101782072706767</v>
      </c>
      <c r="F137" s="16">
        <f t="shared" si="26"/>
        <v>0.37161216000000002</v>
      </c>
      <c r="G137" s="16">
        <f t="shared" si="25"/>
        <v>0.96239596458408505</v>
      </c>
      <c r="J137" s="16">
        <f t="shared" si="24"/>
        <v>-0.37141782072706764</v>
      </c>
      <c r="K137" s="16">
        <f t="shared" si="27"/>
        <v>0.13795119755364416</v>
      </c>
      <c r="L137" s="16">
        <f t="shared" si="29"/>
        <v>0.20663193831765306</v>
      </c>
      <c r="N137" s="22">
        <f t="shared" si="30"/>
        <v>0.99968120198009769</v>
      </c>
      <c r="O137" s="23"/>
      <c r="P137" s="16">
        <f t="shared" si="28"/>
        <v>0.37141782072706764</v>
      </c>
      <c r="R137" s="37">
        <v>114</v>
      </c>
      <c r="S137" s="37">
        <v>2.8849956300093185</v>
      </c>
      <c r="T137" s="37">
        <v>1.3423201128352407</v>
      </c>
      <c r="AE137" s="9" t="s">
        <v>294</v>
      </c>
      <c r="AF137" s="3"/>
      <c r="AG137" s="20">
        <v>1.6763999999999999</v>
      </c>
      <c r="AH137" s="17">
        <v>1.9101175679081557</v>
      </c>
      <c r="AQ137" s="114">
        <f t="shared" ref="AQ137:AQ200" si="31">-1604354.47*LN(AH137)+1965241.57</f>
        <v>926959.83985081769</v>
      </c>
      <c r="AR137" s="114">
        <f t="shared" ref="AR137:AR200" si="32">IF(AQ137&gt;0,AQ137,0)</f>
        <v>926959.83985081769</v>
      </c>
      <c r="AS137" s="9" t="str">
        <f t="shared" ref="AS137:AS200" si="33">IF(AR137&lt;100000,"small",IF(AR137&gt;1000000,"large bloom","moderate"))</f>
        <v>moderate</v>
      </c>
    </row>
    <row r="138" spans="1:45" ht="16.2">
      <c r="A138" s="17">
        <v>0.5</v>
      </c>
      <c r="B138" s="20">
        <v>1.4272225534442058</v>
      </c>
      <c r="D138" s="20">
        <v>0.5</v>
      </c>
      <c r="E138" s="17">
        <v>1.4272225534442058</v>
      </c>
      <c r="F138" s="16">
        <f t="shared" si="26"/>
        <v>0.25</v>
      </c>
      <c r="G138" s="16">
        <f t="shared" si="25"/>
        <v>2.0369642170597988</v>
      </c>
      <c r="J138" s="16">
        <f t="shared" si="24"/>
        <v>-0.92722255344420579</v>
      </c>
      <c r="K138" s="16">
        <f t="shared" si="27"/>
        <v>0.85974166361559301</v>
      </c>
      <c r="L138" s="16">
        <f t="shared" si="29"/>
        <v>0.45552169561571476</v>
      </c>
      <c r="N138" s="22">
        <f t="shared" si="30"/>
        <v>2.3544451068884116</v>
      </c>
      <c r="O138" s="23"/>
      <c r="P138" s="16">
        <f t="shared" si="28"/>
        <v>0.92722255344420579</v>
      </c>
      <c r="R138" s="37">
        <v>115</v>
      </c>
      <c r="S138" s="37">
        <v>2.8849956300093185</v>
      </c>
      <c r="T138" s="37">
        <v>-0.90114156109835863</v>
      </c>
      <c r="AE138" s="9" t="s">
        <v>295</v>
      </c>
      <c r="AF138" s="3"/>
      <c r="AG138" s="20">
        <v>1.8288</v>
      </c>
      <c r="AH138" s="17">
        <v>2.8546490507623692</v>
      </c>
      <c r="AQ138" s="114">
        <f t="shared" si="31"/>
        <v>282355.69563392038</v>
      </c>
      <c r="AR138" s="114">
        <f t="shared" si="32"/>
        <v>282355.69563392038</v>
      </c>
      <c r="AS138" s="9" t="str">
        <f t="shared" si="33"/>
        <v>moderate</v>
      </c>
    </row>
    <row r="139" spans="1:45" ht="16.2">
      <c r="A139" s="17">
        <v>0.5</v>
      </c>
      <c r="B139" s="20">
        <v>0.88526842415946538</v>
      </c>
      <c r="D139" s="20">
        <v>0.5</v>
      </c>
      <c r="E139" s="17">
        <v>0.88526842415946538</v>
      </c>
      <c r="F139" s="16">
        <f t="shared" si="26"/>
        <v>0.25</v>
      </c>
      <c r="G139" s="16">
        <f t="shared" si="25"/>
        <v>0.78370018281378306</v>
      </c>
      <c r="J139" s="16">
        <f t="shared" si="24"/>
        <v>-0.38526842415946538</v>
      </c>
      <c r="K139" s="16">
        <f t="shared" si="27"/>
        <v>0.14843175865431774</v>
      </c>
      <c r="L139" s="16">
        <f t="shared" si="29"/>
        <v>0.24810496970189652</v>
      </c>
      <c r="N139" s="22">
        <f t="shared" si="30"/>
        <v>1.2705368483189308</v>
      </c>
      <c r="O139" s="23"/>
      <c r="P139" s="16">
        <f t="shared" si="28"/>
        <v>0.38526842415946538</v>
      </c>
      <c r="R139" s="37">
        <v>116</v>
      </c>
      <c r="S139" s="37">
        <v>4.4660124265294696</v>
      </c>
      <c r="T139" s="37">
        <v>0.59790880234709576</v>
      </c>
      <c r="AE139" s="9" t="s">
        <v>296</v>
      </c>
      <c r="AF139" s="3"/>
      <c r="AG139" s="20">
        <v>1.9812000000000001</v>
      </c>
      <c r="AH139" s="17">
        <v>2.7753262093954278</v>
      </c>
      <c r="AQ139" s="114">
        <f t="shared" si="31"/>
        <v>327567.39593038941</v>
      </c>
      <c r="AR139" s="114">
        <f t="shared" si="32"/>
        <v>327567.39593038941</v>
      </c>
      <c r="AS139" s="9" t="str">
        <f t="shared" si="33"/>
        <v>moderate</v>
      </c>
    </row>
    <row r="140" spans="1:45" ht="16.2">
      <c r="A140" s="17">
        <v>0.6</v>
      </c>
      <c r="B140" s="20">
        <v>0.72586057227423295</v>
      </c>
      <c r="D140" s="20">
        <v>0.6</v>
      </c>
      <c r="E140" s="17">
        <v>0.72586057227423295</v>
      </c>
      <c r="F140" s="16">
        <f t="shared" si="26"/>
        <v>0.36</v>
      </c>
      <c r="G140" s="16">
        <f t="shared" si="25"/>
        <v>0.526873570382277</v>
      </c>
      <c r="J140" s="16">
        <f t="shared" si="24"/>
        <v>-0.12586057227423297</v>
      </c>
      <c r="K140" s="16">
        <f t="shared" si="27"/>
        <v>1.5840883653197423E-2</v>
      </c>
      <c r="L140" s="16">
        <f t="shared" si="29"/>
        <v>8.270195639466249E-2</v>
      </c>
      <c r="N140" s="22">
        <f t="shared" si="30"/>
        <v>0.6097676204570549</v>
      </c>
      <c r="O140" s="23"/>
      <c r="P140" s="16">
        <f t="shared" si="28"/>
        <v>0.12586057227423297</v>
      </c>
      <c r="R140" s="37">
        <v>117</v>
      </c>
      <c r="S140" s="37">
        <v>2.9537354907275857</v>
      </c>
      <c r="T140" s="37">
        <v>0.70985229067545319</v>
      </c>
      <c r="AE140" s="9" t="s">
        <v>297</v>
      </c>
      <c r="AF140" s="3"/>
      <c r="AG140" s="20">
        <v>2.1335999999999999</v>
      </c>
      <c r="AH140" s="17">
        <v>2.5115830320112145</v>
      </c>
      <c r="AQ140" s="114">
        <f t="shared" si="31"/>
        <v>487770.28988612606</v>
      </c>
      <c r="AR140" s="114">
        <f t="shared" si="32"/>
        <v>487770.28988612606</v>
      </c>
      <c r="AS140" s="9" t="str">
        <f t="shared" si="33"/>
        <v>moderate</v>
      </c>
    </row>
    <row r="141" spans="1:45" ht="16.2">
      <c r="A141" s="17">
        <v>0.6</v>
      </c>
      <c r="B141" s="20">
        <v>2.0567349790982443</v>
      </c>
      <c r="D141" s="20">
        <v>0.6</v>
      </c>
      <c r="E141" s="17">
        <v>2.0567349790982443</v>
      </c>
      <c r="F141" s="16">
        <f t="shared" si="26"/>
        <v>0.36</v>
      </c>
      <c r="G141" s="16">
        <f t="shared" si="25"/>
        <v>4.2301587742462559</v>
      </c>
      <c r="J141" s="16">
        <f t="shared" si="24"/>
        <v>-1.4567349790982442</v>
      </c>
      <c r="K141" s="16">
        <f t="shared" si="27"/>
        <v>2.122076799328362</v>
      </c>
      <c r="L141" s="16">
        <f t="shared" si="29"/>
        <v>0.53502708383401121</v>
      </c>
      <c r="N141" s="22">
        <f t="shared" si="30"/>
        <v>2.8278916318304073</v>
      </c>
      <c r="O141" s="23"/>
      <c r="P141" s="16">
        <f t="shared" si="28"/>
        <v>1.4567349790982442</v>
      </c>
      <c r="R141" s="37">
        <v>118</v>
      </c>
      <c r="S141" s="37">
        <v>2.5412963264179815</v>
      </c>
      <c r="T141" s="37">
        <v>1.2032278137605963</v>
      </c>
      <c r="AE141" s="9" t="s">
        <v>298</v>
      </c>
      <c r="AF141" s="3"/>
      <c r="AG141" s="20">
        <v>2.1335999999999999</v>
      </c>
      <c r="AH141" s="17">
        <v>3.8864314202846675</v>
      </c>
      <c r="AQ141" s="114">
        <f t="shared" si="31"/>
        <v>-212655.76767388801</v>
      </c>
      <c r="AR141" s="114">
        <f t="shared" si="32"/>
        <v>0</v>
      </c>
      <c r="AS141" s="9" t="str">
        <f t="shared" si="33"/>
        <v>small</v>
      </c>
    </row>
    <row r="142" spans="1:45" ht="16.2">
      <c r="A142" s="17">
        <v>0.6</v>
      </c>
      <c r="B142" s="20">
        <v>1.0958369099467977</v>
      </c>
      <c r="D142" s="20">
        <v>0.6</v>
      </c>
      <c r="E142" s="17">
        <v>1.0958369099467977</v>
      </c>
      <c r="F142" s="16">
        <f t="shared" si="26"/>
        <v>0.36</v>
      </c>
      <c r="G142" s="16">
        <f t="shared" si="25"/>
        <v>1.2008585332017461</v>
      </c>
      <c r="J142" s="16">
        <f t="shared" si="24"/>
        <v>-0.49583690994679774</v>
      </c>
      <c r="K142" s="16">
        <f t="shared" si="27"/>
        <v>0.2458542412655888</v>
      </c>
      <c r="L142" s="16">
        <f t="shared" si="29"/>
        <v>0.26159467385545726</v>
      </c>
      <c r="N142" s="22">
        <f t="shared" si="30"/>
        <v>1.2263948499113297</v>
      </c>
      <c r="O142" s="23"/>
      <c r="P142" s="16">
        <f t="shared" si="28"/>
        <v>0.49583690994679774</v>
      </c>
      <c r="R142" s="37">
        <v>119</v>
      </c>
      <c r="S142" s="37">
        <v>2.747515908572784</v>
      </c>
      <c r="T142" s="37">
        <v>-1.2121629728035346</v>
      </c>
      <c r="AE142" s="9" t="s">
        <v>299</v>
      </c>
      <c r="AF142" s="3"/>
      <c r="AG142" s="20">
        <v>2.1640799999999998</v>
      </c>
      <c r="AH142" s="17">
        <v>2.8945845642617618</v>
      </c>
      <c r="AQ142" s="114">
        <f t="shared" si="31"/>
        <v>260066.89876514906</v>
      </c>
      <c r="AR142" s="114">
        <f t="shared" si="32"/>
        <v>260066.89876514906</v>
      </c>
      <c r="AS142" s="9" t="str">
        <f t="shared" si="33"/>
        <v>moderate</v>
      </c>
    </row>
    <row r="143" spans="1:45" ht="16.2">
      <c r="A143" s="17">
        <v>0.60960000000000003</v>
      </c>
      <c r="B143" s="20">
        <v>0.99783368513656379</v>
      </c>
      <c r="D143" s="20">
        <v>0.60960000000000003</v>
      </c>
      <c r="E143" s="17">
        <v>0.99783368513656379</v>
      </c>
      <c r="F143" s="16">
        <f t="shared" si="26"/>
        <v>0.37161216000000002</v>
      </c>
      <c r="G143" s="16">
        <f t="shared" si="25"/>
        <v>0.99567206319321511</v>
      </c>
      <c r="J143" s="16">
        <f t="shared" si="24"/>
        <v>-0.38823368513656376</v>
      </c>
      <c r="K143" s="16">
        <f t="shared" si="27"/>
        <v>0.15072539427471651</v>
      </c>
      <c r="L143" s="16">
        <f t="shared" si="29"/>
        <v>0.21401320254842737</v>
      </c>
      <c r="N143" s="22">
        <f t="shared" si="30"/>
        <v>1.0272662813920008</v>
      </c>
      <c r="O143" s="23"/>
      <c r="P143" s="16">
        <f t="shared" si="28"/>
        <v>0.38823368513656376</v>
      </c>
      <c r="R143" s="37">
        <v>120</v>
      </c>
      <c r="S143" s="37">
        <v>4.3285327050929343</v>
      </c>
      <c r="T143" s="37">
        <v>-0.49168711570943291</v>
      </c>
      <c r="AE143" s="9" t="s">
        <v>300</v>
      </c>
      <c r="AF143" s="3"/>
      <c r="AG143" s="20">
        <v>2.286</v>
      </c>
      <c r="AH143" s="17">
        <v>2.6502226079998814</v>
      </c>
      <c r="AQ143" s="114">
        <f t="shared" si="31"/>
        <v>401567.69032891816</v>
      </c>
      <c r="AR143" s="114">
        <f t="shared" si="32"/>
        <v>401567.69032891816</v>
      </c>
      <c r="AS143" s="9" t="str">
        <f t="shared" si="33"/>
        <v>moderate</v>
      </c>
    </row>
    <row r="144" spans="1:45" ht="16.2">
      <c r="A144" s="17">
        <v>0.9</v>
      </c>
      <c r="B144" s="20">
        <v>0.90979589031013619</v>
      </c>
      <c r="D144" s="20">
        <v>0.9</v>
      </c>
      <c r="E144" s="17">
        <v>0.90979589031013619</v>
      </c>
      <c r="F144" s="16">
        <f t="shared" si="26"/>
        <v>0.81</v>
      </c>
      <c r="G144" s="16">
        <f t="shared" si="25"/>
        <v>0.82772856202521339</v>
      </c>
      <c r="J144" s="16">
        <f t="shared" si="24"/>
        <v>-9.7958903101361683E-3</v>
      </c>
      <c r="K144" s="16">
        <f t="shared" si="27"/>
        <v>9.5959466968219674E-5</v>
      </c>
      <c r="L144" s="16">
        <f t="shared" si="29"/>
        <v>4.7014612831657587E-3</v>
      </c>
      <c r="N144" s="22">
        <f t="shared" si="30"/>
        <v>0.11088432256681802</v>
      </c>
      <c r="O144" s="23"/>
      <c r="P144" s="16">
        <f t="shared" si="28"/>
        <v>9.7958903101361683E-3</v>
      </c>
      <c r="R144" s="37">
        <v>121</v>
      </c>
      <c r="S144" s="37">
        <v>6.6313180391548929</v>
      </c>
      <c r="T144" s="37">
        <v>4.0453769665539721</v>
      </c>
      <c r="AE144" s="9" t="s">
        <v>301</v>
      </c>
      <c r="AF144" s="3"/>
      <c r="AG144" s="20">
        <v>2.3622000000000001</v>
      </c>
      <c r="AH144" s="17">
        <v>4.8009631700926905</v>
      </c>
      <c r="AQ144" s="114">
        <f t="shared" si="31"/>
        <v>-551696.28779060883</v>
      </c>
      <c r="AR144" s="114">
        <f t="shared" si="32"/>
        <v>0</v>
      </c>
      <c r="AS144" s="9" t="str">
        <f t="shared" si="33"/>
        <v>small</v>
      </c>
    </row>
    <row r="145" spans="1:45" ht="16.2">
      <c r="A145" s="17">
        <v>0.9</v>
      </c>
      <c r="B145" s="20">
        <v>1.9266100273189848</v>
      </c>
      <c r="D145" s="20">
        <v>0.9</v>
      </c>
      <c r="E145" s="17">
        <v>1.9266100273189848</v>
      </c>
      <c r="F145" s="16">
        <f t="shared" si="26"/>
        <v>0.81</v>
      </c>
      <c r="G145" s="16">
        <f t="shared" si="25"/>
        <v>3.7118261973660593</v>
      </c>
      <c r="J145" s="16">
        <f t="shared" si="24"/>
        <v>-1.0266100273189847</v>
      </c>
      <c r="K145" s="16">
        <f t="shared" si="27"/>
        <v>1.0539281481918865</v>
      </c>
      <c r="L145" s="16">
        <f t="shared" si="29"/>
        <v>0.33055130686479756</v>
      </c>
      <c r="N145" s="22">
        <f t="shared" si="30"/>
        <v>1.2406778081322054</v>
      </c>
      <c r="O145" s="23"/>
      <c r="P145" s="16">
        <f t="shared" si="28"/>
        <v>1.0266100273189847</v>
      </c>
      <c r="R145" s="37">
        <v>122</v>
      </c>
      <c r="S145" s="37">
        <v>4.947191451557341</v>
      </c>
      <c r="T145" s="37">
        <v>0.37761999080330266</v>
      </c>
      <c r="AE145" s="9" t="s">
        <v>302</v>
      </c>
      <c r="AF145" s="3"/>
      <c r="AG145" s="20">
        <v>2.4384000000000001</v>
      </c>
      <c r="AH145" s="17">
        <v>2.9610195289999952</v>
      </c>
      <c r="AQ145" s="114">
        <f t="shared" si="31"/>
        <v>223660.81510355766</v>
      </c>
      <c r="AR145" s="114">
        <f t="shared" si="32"/>
        <v>223660.81510355766</v>
      </c>
      <c r="AS145" s="9" t="str">
        <f t="shared" si="33"/>
        <v>moderate</v>
      </c>
    </row>
    <row r="146" spans="1:45" ht="16.2">
      <c r="A146" s="17">
        <v>1.1000000000000001</v>
      </c>
      <c r="B146" s="20">
        <v>1.0362331803635954</v>
      </c>
      <c r="D146" s="20">
        <v>1.1000000000000001</v>
      </c>
      <c r="E146" s="17">
        <v>1.0362331803635954</v>
      </c>
      <c r="F146" s="16">
        <f t="shared" si="26"/>
        <v>1.2100000000000002</v>
      </c>
      <c r="G146" s="16">
        <f t="shared" si="25"/>
        <v>1.0737792040864516</v>
      </c>
      <c r="J146" s="16">
        <f t="shared" si="24"/>
        <v>6.3766819636404737E-2</v>
      </c>
      <c r="K146" s="16">
        <f t="shared" si="27"/>
        <v>4.0662072865417726E-3</v>
      </c>
      <c r="L146" s="16">
        <f t="shared" si="29"/>
        <v>-2.5935190800918818E-2</v>
      </c>
      <c r="N146" s="22">
        <f t="shared" si="30"/>
        <v>0.15796983603309533</v>
      </c>
      <c r="O146" s="23"/>
      <c r="P146" s="16">
        <f t="shared" si="28"/>
        <v>6.3766819636404737E-2</v>
      </c>
      <c r="R146" s="37">
        <v>123</v>
      </c>
      <c r="S146" s="37">
        <v>6.2188788748452879</v>
      </c>
      <c r="T146" s="37">
        <v>-3.2474218136774091E-2</v>
      </c>
      <c r="AE146" s="9" t="s">
        <v>303</v>
      </c>
      <c r="AF146" s="3"/>
      <c r="AG146" s="20">
        <v>2.4384000000000001</v>
      </c>
      <c r="AH146" s="17">
        <v>2.4165077519045148</v>
      </c>
      <c r="AQ146" s="114">
        <f t="shared" si="31"/>
        <v>549682.04681047658</v>
      </c>
      <c r="AR146" s="114">
        <f t="shared" si="32"/>
        <v>549682.04681047658</v>
      </c>
      <c r="AS146" s="9" t="str">
        <f t="shared" si="33"/>
        <v>moderate</v>
      </c>
    </row>
    <row r="147" spans="1:45" ht="16.2">
      <c r="A147" s="17">
        <v>1.2192000000000001</v>
      </c>
      <c r="B147" s="20">
        <v>1.1723547328482515</v>
      </c>
      <c r="D147" s="20">
        <v>1.2192000000000001</v>
      </c>
      <c r="E147" s="17">
        <v>1.1723547328482515</v>
      </c>
      <c r="F147" s="16">
        <f t="shared" si="26"/>
        <v>1.4864486400000001</v>
      </c>
      <c r="G147" s="16">
        <f t="shared" si="25"/>
        <v>1.3744156196316952</v>
      </c>
      <c r="J147" s="16">
        <f t="shared" si="24"/>
        <v>4.6845267151748526E-2</v>
      </c>
      <c r="K147" s="16">
        <f t="shared" si="27"/>
        <v>2.1944790545186895E-3</v>
      </c>
      <c r="L147" s="16">
        <f t="shared" si="29"/>
        <v>-1.7015912954608886E-2</v>
      </c>
      <c r="N147" s="22">
        <f t="shared" si="30"/>
        <v>0.2576229553410011</v>
      </c>
      <c r="O147" s="23"/>
      <c r="P147" s="16">
        <f t="shared" si="28"/>
        <v>4.6845267151748526E-2</v>
      </c>
      <c r="R147" s="37">
        <v>124</v>
      </c>
      <c r="S147" s="37">
        <v>6.1501390141270207</v>
      </c>
      <c r="T147" s="37">
        <v>0.20653174017616216</v>
      </c>
      <c r="AE147" s="9" t="s">
        <v>304</v>
      </c>
      <c r="AF147" s="3"/>
      <c r="AG147" s="20">
        <v>2.4384000000000001</v>
      </c>
      <c r="AH147" s="17">
        <v>4.0088115218248275</v>
      </c>
      <c r="AQ147" s="114">
        <f t="shared" si="31"/>
        <v>-262396.29910136503</v>
      </c>
      <c r="AR147" s="114">
        <f t="shared" si="32"/>
        <v>0</v>
      </c>
      <c r="AS147" s="9" t="str">
        <f t="shared" si="33"/>
        <v>small</v>
      </c>
    </row>
    <row r="148" spans="1:45" ht="16.2">
      <c r="A148" s="17">
        <v>1.3715999999999999</v>
      </c>
      <c r="B148" s="20">
        <v>1.2035677990158229</v>
      </c>
      <c r="D148" s="20">
        <v>1.3715999999999999</v>
      </c>
      <c r="E148" s="17">
        <v>1.2035677990158229</v>
      </c>
      <c r="F148" s="16">
        <f t="shared" si="26"/>
        <v>1.8812865599999997</v>
      </c>
      <c r="G148" s="16">
        <f t="shared" si="25"/>
        <v>1.4485754468277923</v>
      </c>
      <c r="J148" s="16">
        <f t="shared" si="24"/>
        <v>0.16803220098417704</v>
      </c>
      <c r="K148" s="16">
        <f t="shared" si="27"/>
        <v>2.8234820567586867E-2</v>
      </c>
      <c r="L148" s="16">
        <f t="shared" si="29"/>
        <v>-5.675691659787456E-2</v>
      </c>
      <c r="N148" s="22">
        <f t="shared" si="30"/>
        <v>0.4941081663635003</v>
      </c>
      <c r="O148" s="23"/>
      <c r="P148" s="16">
        <f t="shared" si="28"/>
        <v>0.16803220098417704</v>
      </c>
      <c r="R148" s="37">
        <v>125</v>
      </c>
      <c r="S148" s="37">
        <v>5.3252606855078115</v>
      </c>
      <c r="T148" s="37">
        <v>-2.0643746294032912</v>
      </c>
      <c r="AE148" s="9" t="s">
        <v>305</v>
      </c>
      <c r="AF148" s="3"/>
      <c r="AG148" s="20">
        <v>2.7431999999999999</v>
      </c>
      <c r="AH148" s="17">
        <v>2.9792409639898638</v>
      </c>
      <c r="AQ148" s="114">
        <f t="shared" si="31"/>
        <v>213818.23920994904</v>
      </c>
      <c r="AR148" s="114">
        <f t="shared" si="32"/>
        <v>213818.23920994904</v>
      </c>
      <c r="AS148" s="9" t="str">
        <f t="shared" si="33"/>
        <v>moderate</v>
      </c>
    </row>
    <row r="149" spans="1:45" ht="16.2">
      <c r="A149" s="17">
        <v>1.4</v>
      </c>
      <c r="B149" s="20">
        <v>2.5435190167742725</v>
      </c>
      <c r="D149" s="20">
        <v>1.4</v>
      </c>
      <c r="E149" s="17">
        <v>2.5435190167742725</v>
      </c>
      <c r="F149" s="16">
        <f t="shared" si="26"/>
        <v>1.9599999999999997</v>
      </c>
      <c r="G149" s="16">
        <f t="shared" si="25"/>
        <v>6.4694889886923619</v>
      </c>
      <c r="J149" s="16">
        <f t="shared" si="24"/>
        <v>-1.1435190167742726</v>
      </c>
      <c r="K149" s="16">
        <f t="shared" si="27"/>
        <v>1.3076357417243991</v>
      </c>
      <c r="L149" s="16">
        <f t="shared" si="29"/>
        <v>0.25930695333032128</v>
      </c>
      <c r="N149" s="22">
        <f t="shared" si="30"/>
        <v>0.41679929769590918</v>
      </c>
      <c r="O149" s="23"/>
      <c r="P149" s="16">
        <f t="shared" si="28"/>
        <v>1.1435190167742726</v>
      </c>
      <c r="R149" s="37">
        <v>126</v>
      </c>
      <c r="S149" s="37">
        <v>3.0568452818049874</v>
      </c>
      <c r="T149" s="37">
        <v>0.90100627948410805</v>
      </c>
      <c r="AE149" s="9" t="s">
        <v>306</v>
      </c>
      <c r="AF149" s="3"/>
      <c r="AG149" s="20">
        <v>2.7431999999999999</v>
      </c>
      <c r="AH149" s="17">
        <v>3.9371416363343021</v>
      </c>
      <c r="AQ149" s="114">
        <f t="shared" si="31"/>
        <v>-233454.01435187622</v>
      </c>
      <c r="AR149" s="114">
        <f t="shared" si="32"/>
        <v>0</v>
      </c>
      <c r="AS149" s="9" t="str">
        <f t="shared" si="33"/>
        <v>small</v>
      </c>
    </row>
    <row r="150" spans="1:45" ht="16.2">
      <c r="A150" s="17">
        <v>1.5</v>
      </c>
      <c r="B150" s="20">
        <v>1.5638209926789921</v>
      </c>
      <c r="D150" s="20">
        <v>1.5</v>
      </c>
      <c r="E150" s="17">
        <v>1.5638209926789921</v>
      </c>
      <c r="F150" s="16">
        <f t="shared" si="26"/>
        <v>2.25</v>
      </c>
      <c r="G150" s="16">
        <f t="shared" si="25"/>
        <v>2.4455360971435081</v>
      </c>
      <c r="J150" s="16">
        <f t="shared" si="24"/>
        <v>-6.3820992678992106E-2</v>
      </c>
      <c r="K150" s="16">
        <f t="shared" si="27"/>
        <v>4.0731191065319639E-3</v>
      </c>
      <c r="L150" s="16">
        <f t="shared" si="29"/>
        <v>1.8095779731421485E-2</v>
      </c>
      <c r="N150" s="22">
        <f t="shared" si="30"/>
        <v>0.4574526715473386</v>
      </c>
      <c r="O150" s="23"/>
      <c r="P150" s="16">
        <f t="shared" si="28"/>
        <v>6.3820992678992106E-2</v>
      </c>
      <c r="R150" s="37">
        <v>127</v>
      </c>
      <c r="S150" s="37">
        <v>5.5658501980217476</v>
      </c>
      <c r="T150" s="37">
        <v>-0.241038755661104</v>
      </c>
      <c r="AE150" s="9" t="s">
        <v>307</v>
      </c>
      <c r="AF150" s="3"/>
      <c r="AG150" s="20">
        <v>2.7431999999999999</v>
      </c>
      <c r="AH150" s="17">
        <v>3.541245461245631</v>
      </c>
      <c r="AQ150" s="114">
        <f t="shared" si="31"/>
        <v>-63430.1484209802</v>
      </c>
      <c r="AR150" s="114">
        <f t="shared" si="32"/>
        <v>0</v>
      </c>
      <c r="AS150" s="9" t="str">
        <f t="shared" si="33"/>
        <v>small</v>
      </c>
    </row>
    <row r="151" spans="1:45" ht="16.2">
      <c r="A151" s="17">
        <v>1.5</v>
      </c>
      <c r="B151" s="20">
        <v>1.9907018921799406</v>
      </c>
      <c r="D151" s="20">
        <v>1.5</v>
      </c>
      <c r="E151" s="17">
        <v>1.9907018921799406</v>
      </c>
      <c r="F151" s="16">
        <f t="shared" si="26"/>
        <v>2.25</v>
      </c>
      <c r="G151" s="16">
        <f t="shared" si="25"/>
        <v>3.9628940235287962</v>
      </c>
      <c r="J151" s="16">
        <f t="shared" si="24"/>
        <v>-0.49070189217994065</v>
      </c>
      <c r="K151" s="16">
        <f t="shared" si="27"/>
        <v>0.24078834698897408</v>
      </c>
      <c r="L151" s="16">
        <f t="shared" si="29"/>
        <v>0.12291497019593861</v>
      </c>
      <c r="N151" s="22">
        <f t="shared" si="30"/>
        <v>0.1728654052133729</v>
      </c>
      <c r="O151" s="23"/>
      <c r="P151" s="16">
        <f t="shared" si="28"/>
        <v>0.49070189217994065</v>
      </c>
      <c r="R151" s="37">
        <v>128</v>
      </c>
      <c r="S151" s="37">
        <v>1.5101984156439703</v>
      </c>
      <c r="T151" s="37">
        <v>-0.36056659382872325</v>
      </c>
      <c r="AE151" s="9" t="s">
        <v>308</v>
      </c>
      <c r="AF151" s="3"/>
      <c r="AG151" s="20">
        <v>2.7431999999999999</v>
      </c>
      <c r="AH151" s="17">
        <v>3.8546142402271415</v>
      </c>
      <c r="AQ151" s="114">
        <f t="shared" si="31"/>
        <v>-199467.2852023046</v>
      </c>
      <c r="AR151" s="114">
        <f t="shared" si="32"/>
        <v>0</v>
      </c>
      <c r="AS151" s="9" t="str">
        <f t="shared" si="33"/>
        <v>small</v>
      </c>
    </row>
    <row r="152" spans="1:45" ht="16.2">
      <c r="A152" s="17">
        <v>1.5</v>
      </c>
      <c r="B152" s="20">
        <v>1.7334761088317221</v>
      </c>
      <c r="D152" s="20">
        <v>1.5</v>
      </c>
      <c r="E152" s="17">
        <v>1.7334761088317221</v>
      </c>
      <c r="F152" s="16">
        <f t="shared" si="26"/>
        <v>2.25</v>
      </c>
      <c r="G152" s="16">
        <f t="shared" si="25"/>
        <v>3.0049394198903685</v>
      </c>
      <c r="J152" s="16">
        <f t="shared" si="24"/>
        <v>-0.2334761088317221</v>
      </c>
      <c r="K152" s="16">
        <f t="shared" si="27"/>
        <v>5.4511093395202138E-2</v>
      </c>
      <c r="L152" s="16">
        <f t="shared" si="29"/>
        <v>6.2826601431081042E-2</v>
      </c>
      <c r="N152" s="22">
        <f t="shared" si="30"/>
        <v>0.34434926077885186</v>
      </c>
      <c r="O152" s="23"/>
      <c r="P152" s="16">
        <f t="shared" si="28"/>
        <v>0.2334761088317221</v>
      </c>
      <c r="R152" s="37">
        <v>129</v>
      </c>
      <c r="S152" s="37">
        <v>1.4414585549257026</v>
      </c>
      <c r="T152" s="37">
        <v>-5.9486429359107307E-2</v>
      </c>
      <c r="AE152" s="9" t="s">
        <v>309</v>
      </c>
      <c r="AF152" s="3"/>
      <c r="AG152" s="20">
        <v>3.048</v>
      </c>
      <c r="AH152" s="17">
        <v>4.5253489698632308</v>
      </c>
      <c r="AQ152" s="114">
        <f t="shared" si="31"/>
        <v>-456843.8616007946</v>
      </c>
      <c r="AR152" s="114">
        <f t="shared" si="32"/>
        <v>0</v>
      </c>
      <c r="AS152" s="9" t="str">
        <f t="shared" si="33"/>
        <v>small</v>
      </c>
    </row>
    <row r="153" spans="1:45" ht="16.2">
      <c r="A153" s="17">
        <v>1.5</v>
      </c>
      <c r="B153" s="20">
        <v>2.4442528616477528</v>
      </c>
      <c r="D153" s="20">
        <v>1.5</v>
      </c>
      <c r="E153" s="17">
        <v>2.4442528616477528</v>
      </c>
      <c r="F153" s="16">
        <f t="shared" si="26"/>
        <v>2.25</v>
      </c>
      <c r="G153" s="16">
        <f t="shared" si="25"/>
        <v>5.9743720516732282</v>
      </c>
      <c r="J153" s="16">
        <f t="shared" si="24"/>
        <v>-0.94425286164775279</v>
      </c>
      <c r="K153" s="16">
        <f t="shared" si="27"/>
        <v>0.89161346672997022</v>
      </c>
      <c r="L153" s="16">
        <f t="shared" si="29"/>
        <v>0.21205487325860423</v>
      </c>
      <c r="N153" s="22">
        <f t="shared" si="30"/>
        <v>0.12950190776516846</v>
      </c>
      <c r="O153" s="23"/>
      <c r="P153" s="16">
        <f t="shared" si="28"/>
        <v>0.94425286164775279</v>
      </c>
      <c r="R153" s="37">
        <v>130</v>
      </c>
      <c r="S153" s="37">
        <v>1.4414585549257026</v>
      </c>
      <c r="T153" s="37">
        <v>0.29616780564777634</v>
      </c>
      <c r="AE153" s="9" t="s">
        <v>310</v>
      </c>
      <c r="AF153" s="3"/>
      <c r="AG153" s="20">
        <v>3.048</v>
      </c>
      <c r="AH153" s="17">
        <v>3.55454745367711</v>
      </c>
      <c r="AQ153" s="114">
        <f t="shared" si="31"/>
        <v>-69445.300292672822</v>
      </c>
      <c r="AR153" s="114">
        <f t="shared" si="32"/>
        <v>0</v>
      </c>
      <c r="AS153" s="9" t="str">
        <f t="shared" si="33"/>
        <v>small</v>
      </c>
    </row>
    <row r="154" spans="1:45" ht="16.2">
      <c r="A154" s="17">
        <v>1.524</v>
      </c>
      <c r="B154" s="20">
        <v>1.185087782458601</v>
      </c>
      <c r="D154" s="20">
        <v>1.524</v>
      </c>
      <c r="E154" s="17">
        <v>1.185087782458601</v>
      </c>
      <c r="F154" s="16">
        <f t="shared" si="26"/>
        <v>2.3225760000000002</v>
      </c>
      <c r="G154" s="16">
        <f t="shared" si="25"/>
        <v>1.4044330521326445</v>
      </c>
      <c r="J154" s="16">
        <f t="shared" ref="J154:J214" si="34">D154-E154</f>
        <v>0.338912217541399</v>
      </c>
      <c r="K154" s="16">
        <f t="shared" si="27"/>
        <v>0.11486149119882856</v>
      </c>
      <c r="L154" s="16">
        <f t="shared" si="29"/>
        <v>-0.1092344461718948</v>
      </c>
      <c r="N154" s="22">
        <f t="shared" si="30"/>
        <v>0.74638334484343771</v>
      </c>
      <c r="O154" s="23"/>
      <c r="P154" s="16">
        <f t="shared" si="28"/>
        <v>0.338912217541399</v>
      </c>
      <c r="R154" s="37">
        <v>131</v>
      </c>
      <c r="S154" s="37">
        <v>1.2352389727709006</v>
      </c>
      <c r="T154" s="37">
        <v>-0.16169597702780236</v>
      </c>
      <c r="AE154" s="9" t="s">
        <v>311</v>
      </c>
      <c r="AF154" s="3"/>
      <c r="AG154" s="20">
        <v>3.048</v>
      </c>
      <c r="AH154" s="17">
        <v>3.5464362837338119</v>
      </c>
      <c r="AQ154" s="114">
        <f t="shared" si="31"/>
        <v>-65780.118707593763</v>
      </c>
      <c r="AR154" s="114">
        <f t="shared" si="32"/>
        <v>0</v>
      </c>
      <c r="AS154" s="9" t="str">
        <f t="shared" si="33"/>
        <v>small</v>
      </c>
    </row>
    <row r="155" spans="1:45" ht="16.2">
      <c r="A155" s="17">
        <v>1.524</v>
      </c>
      <c r="B155" s="20">
        <v>1.5188835434598866</v>
      </c>
      <c r="D155" s="20">
        <v>1.524</v>
      </c>
      <c r="E155" s="17">
        <v>1.5188835434598866</v>
      </c>
      <c r="F155" s="16">
        <f t="shared" si="26"/>
        <v>2.3225760000000002</v>
      </c>
      <c r="G155" s="16">
        <f t="shared" ref="G155:G215" si="35">E155^2</f>
        <v>2.3070072185932613</v>
      </c>
      <c r="J155" s="16">
        <f t="shared" si="34"/>
        <v>5.1164565401133899E-3</v>
      </c>
      <c r="K155" s="16">
        <f t="shared" si="27"/>
        <v>2.6178127526869082E-5</v>
      </c>
      <c r="L155" s="16">
        <f t="shared" si="29"/>
        <v>-1.4604902912976614E-3</v>
      </c>
      <c r="N155" s="22">
        <f t="shared" si="30"/>
        <v>0.52735725494758101</v>
      </c>
      <c r="O155" s="23"/>
      <c r="P155" s="16">
        <f t="shared" si="28"/>
        <v>5.1164565401133899E-3</v>
      </c>
      <c r="R155" s="37">
        <v>132</v>
      </c>
      <c r="S155" s="37">
        <v>1.303978833489168</v>
      </c>
      <c r="T155" s="37">
        <v>0.11252976077048071</v>
      </c>
      <c r="AE155" s="9" t="s">
        <v>312</v>
      </c>
      <c r="AF155" s="3"/>
      <c r="AG155" s="20">
        <v>3.048</v>
      </c>
      <c r="AH155" s="17">
        <v>2.7279178759915621</v>
      </c>
      <c r="AQ155" s="114">
        <f t="shared" si="31"/>
        <v>355209.87444716459</v>
      </c>
      <c r="AR155" s="114">
        <f t="shared" si="32"/>
        <v>355209.87444716459</v>
      </c>
      <c r="AS155" s="9" t="str">
        <f t="shared" si="33"/>
        <v>moderate</v>
      </c>
    </row>
    <row r="156" spans="1:45" ht="16.2">
      <c r="A156" s="17">
        <v>1.7</v>
      </c>
      <c r="B156" s="20">
        <v>2.8073499240000261</v>
      </c>
      <c r="D156" s="20">
        <v>1.7</v>
      </c>
      <c r="E156" s="17">
        <v>2.8073499240000261</v>
      </c>
      <c r="F156" s="16">
        <f t="shared" si="26"/>
        <v>2.8899999999999997</v>
      </c>
      <c r="G156" s="16">
        <f t="shared" si="35"/>
        <v>7.8812135957829526</v>
      </c>
      <c r="J156" s="16">
        <f t="shared" si="34"/>
        <v>-1.1073499240000262</v>
      </c>
      <c r="K156" s="16">
        <f t="shared" si="27"/>
        <v>1.2262238541828638</v>
      </c>
      <c r="L156" s="16">
        <f t="shared" si="29"/>
        <v>0.21784762755495343</v>
      </c>
      <c r="N156" s="22">
        <f t="shared" si="30"/>
        <v>4.8617691764690329E-2</v>
      </c>
      <c r="O156" s="23"/>
      <c r="P156" s="16">
        <f t="shared" si="28"/>
        <v>1.1073499240000262</v>
      </c>
      <c r="R156" s="37">
        <v>133</v>
      </c>
      <c r="S156" s="37">
        <v>1.303978833489168</v>
      </c>
      <c r="T156" s="37">
        <v>0.18704050434660369</v>
      </c>
      <c r="AE156" s="9" t="s">
        <v>313</v>
      </c>
      <c r="AF156" s="3"/>
      <c r="AG156" s="20">
        <v>3.048</v>
      </c>
      <c r="AH156" s="17">
        <v>5.5754389623134024</v>
      </c>
      <c r="AQ156" s="114">
        <f t="shared" si="31"/>
        <v>-791634.70820425055</v>
      </c>
      <c r="AR156" s="114">
        <f t="shared" si="32"/>
        <v>0</v>
      </c>
      <c r="AS156" s="9" t="str">
        <f t="shared" si="33"/>
        <v>small</v>
      </c>
    </row>
    <row r="157" spans="1:45" ht="16.2">
      <c r="A157" s="17">
        <v>1.7</v>
      </c>
      <c r="B157" s="20">
        <v>2.1940801561375518</v>
      </c>
      <c r="D157" s="20">
        <v>1.7</v>
      </c>
      <c r="E157" s="17">
        <v>2.1940801561375518</v>
      </c>
      <c r="F157" s="16">
        <f t="shared" si="26"/>
        <v>2.8899999999999997</v>
      </c>
      <c r="G157" s="16">
        <f t="shared" si="35"/>
        <v>4.8139877315565833</v>
      </c>
      <c r="J157" s="16">
        <f t="shared" si="34"/>
        <v>-0.49408015613755185</v>
      </c>
      <c r="K157" s="16">
        <f t="shared" si="27"/>
        <v>0.24411520068890763</v>
      </c>
      <c r="L157" s="16">
        <f t="shared" si="29"/>
        <v>0.11080356819238804</v>
      </c>
      <c r="N157" s="22">
        <f t="shared" si="30"/>
        <v>0.40936461403673419</v>
      </c>
      <c r="O157" s="23"/>
      <c r="P157" s="16">
        <f t="shared" si="28"/>
        <v>0.49408015613755185</v>
      </c>
      <c r="R157" s="37">
        <v>134</v>
      </c>
      <c r="S157" s="37">
        <v>1.303978833489168</v>
      </c>
      <c r="T157" s="37">
        <v>1.1425695549136083E-2</v>
      </c>
      <c r="AE157" s="9" t="s">
        <v>314</v>
      </c>
      <c r="AF157" s="3"/>
      <c r="AG157" s="20">
        <v>3.2004000000000001</v>
      </c>
      <c r="AH157" s="17">
        <v>3.9753466418765622</v>
      </c>
      <c r="AQ157" s="114">
        <f t="shared" si="31"/>
        <v>-248947.20577432518</v>
      </c>
      <c r="AR157" s="114">
        <f t="shared" si="32"/>
        <v>0</v>
      </c>
      <c r="AS157" s="9" t="str">
        <f t="shared" si="33"/>
        <v>small</v>
      </c>
    </row>
    <row r="158" spans="1:45" ht="16.2">
      <c r="A158" s="17">
        <v>1.8</v>
      </c>
      <c r="B158" s="20">
        <v>2.5507255344119333</v>
      </c>
      <c r="D158" s="20">
        <v>1.8</v>
      </c>
      <c r="E158" s="17">
        <v>2.5507255344119333</v>
      </c>
      <c r="F158" s="16">
        <f t="shared" si="26"/>
        <v>3.24</v>
      </c>
      <c r="G158" s="16">
        <f t="shared" si="35"/>
        <v>6.5062007519010425</v>
      </c>
      <c r="J158" s="16">
        <f t="shared" si="34"/>
        <v>-0.75072553441193324</v>
      </c>
      <c r="K158" s="16">
        <f t="shared" si="27"/>
        <v>0.56358882801808274</v>
      </c>
      <c r="L158" s="16">
        <f t="shared" si="29"/>
        <v>0.15139122465379257</v>
      </c>
      <c r="N158" s="22">
        <f t="shared" si="30"/>
        <v>0.38293025866003716</v>
      </c>
      <c r="O158" s="23"/>
      <c r="P158" s="16">
        <f t="shared" si="28"/>
        <v>0.75072553441193324</v>
      </c>
      <c r="R158" s="37">
        <v>135</v>
      </c>
      <c r="S158" s="37">
        <v>1.3105778601181215</v>
      </c>
      <c r="T158" s="37">
        <v>-0.31660782365628404</v>
      </c>
      <c r="AE158" s="9" t="s">
        <v>315</v>
      </c>
      <c r="AF158" s="3"/>
      <c r="AG158" s="20">
        <v>3.2918400000000001</v>
      </c>
      <c r="AH158" s="17">
        <v>4.3763636818494644</v>
      </c>
      <c r="AQ158" s="114">
        <f t="shared" si="31"/>
        <v>-403135.64965462475</v>
      </c>
      <c r="AR158" s="114">
        <f t="shared" si="32"/>
        <v>0</v>
      </c>
      <c r="AS158" s="9" t="str">
        <f t="shared" si="33"/>
        <v>small</v>
      </c>
    </row>
    <row r="159" spans="1:45" ht="16.2">
      <c r="A159" s="17">
        <v>1.8</v>
      </c>
      <c r="B159" s="20">
        <v>2.7304831284985114</v>
      </c>
      <c r="D159" s="20">
        <v>1.8</v>
      </c>
      <c r="E159" s="17">
        <v>2.7304831284985114</v>
      </c>
      <c r="F159" s="16">
        <f t="shared" si="26"/>
        <v>3.24</v>
      </c>
      <c r="G159" s="16">
        <f t="shared" si="35"/>
        <v>7.4555381150150186</v>
      </c>
      <c r="J159" s="16">
        <f t="shared" si="34"/>
        <v>-0.93048312849851134</v>
      </c>
      <c r="K159" s="16">
        <f t="shared" si="27"/>
        <v>0.86579885242037713</v>
      </c>
      <c r="L159" s="16">
        <f t="shared" si="29"/>
        <v>0.18096699229539948</v>
      </c>
      <c r="N159" s="22">
        <f t="shared" si="30"/>
        <v>0.28306492861193822</v>
      </c>
      <c r="O159" s="23"/>
      <c r="P159" s="16">
        <f t="shared" si="28"/>
        <v>0.93048312849851134</v>
      </c>
      <c r="R159" s="37">
        <v>136</v>
      </c>
      <c r="S159" s="37">
        <v>1.2352389727709006</v>
      </c>
      <c r="T159" s="37">
        <v>0.21021917062406859</v>
      </c>
      <c r="AE159" s="9" t="s">
        <v>316</v>
      </c>
      <c r="AF159" s="3"/>
      <c r="AG159" s="20">
        <v>3.3527999999999998</v>
      </c>
      <c r="AH159" s="17">
        <v>3.6010517347089621</v>
      </c>
      <c r="AQ159" s="114">
        <f t="shared" si="31"/>
        <v>-90299.012088682503</v>
      </c>
      <c r="AR159" s="114">
        <f t="shared" si="32"/>
        <v>0</v>
      </c>
      <c r="AS159" s="9" t="str">
        <f t="shared" si="33"/>
        <v>small</v>
      </c>
    </row>
    <row r="160" spans="1:45" ht="16.2">
      <c r="A160" s="17">
        <v>2</v>
      </c>
      <c r="B160" s="20">
        <v>1.6972548273835855</v>
      </c>
      <c r="D160" s="20">
        <v>2</v>
      </c>
      <c r="E160" s="17">
        <v>1.6972548273835855</v>
      </c>
      <c r="F160" s="16">
        <f t="shared" si="26"/>
        <v>4</v>
      </c>
      <c r="G160" s="16">
        <f t="shared" si="35"/>
        <v>2.8806739490768845</v>
      </c>
      <c r="J160" s="16">
        <f t="shared" si="34"/>
        <v>0.30274517261641454</v>
      </c>
      <c r="K160" s="16">
        <f t="shared" si="27"/>
        <v>9.1654639542542632E-2</v>
      </c>
      <c r="L160" s="16">
        <f t="shared" si="29"/>
        <v>-7.128294308227684E-2</v>
      </c>
      <c r="N160" s="22">
        <f t="shared" si="30"/>
        <v>1.1513725863082072</v>
      </c>
      <c r="O160" s="23"/>
      <c r="P160" s="16">
        <f t="shared" si="28"/>
        <v>0.30274517261641454</v>
      </c>
      <c r="R160" s="37">
        <v>137</v>
      </c>
      <c r="S160" s="37">
        <v>1.2352389727709006</v>
      </c>
      <c r="T160" s="37">
        <v>-0.33298805869811299</v>
      </c>
      <c r="AE160" s="9" t="s">
        <v>317</v>
      </c>
      <c r="AF160" s="3"/>
      <c r="AG160" s="20">
        <v>3.3527999999999998</v>
      </c>
      <c r="AH160" s="17">
        <v>3.6869779449876536</v>
      </c>
      <c r="AQ160" s="114">
        <f t="shared" si="31"/>
        <v>-128131.59337996272</v>
      </c>
      <c r="AR160" s="114">
        <f t="shared" si="32"/>
        <v>0</v>
      </c>
      <c r="AS160" s="9" t="str">
        <f t="shared" si="33"/>
        <v>small</v>
      </c>
    </row>
    <row r="161" spans="1:45" ht="16.2">
      <c r="A161" s="17">
        <v>2.1</v>
      </c>
      <c r="B161" s="20">
        <v>2.4773706294702036</v>
      </c>
      <c r="D161" s="20">
        <v>2.1</v>
      </c>
      <c r="E161" s="17">
        <v>2.4773706294702036</v>
      </c>
      <c r="F161" s="16">
        <f t="shared" si="26"/>
        <v>4.41</v>
      </c>
      <c r="G161" s="16">
        <f t="shared" si="35"/>
        <v>6.1373652357615924</v>
      </c>
      <c r="J161" s="16">
        <f t="shared" si="34"/>
        <v>-0.3773706294702035</v>
      </c>
      <c r="K161" s="16">
        <f t="shared" si="27"/>
        <v>0.14240859198673761</v>
      </c>
      <c r="L161" s="16">
        <f t="shared" si="29"/>
        <v>7.1771689765795565E-2</v>
      </c>
      <c r="N161" s="22">
        <f t="shared" si="30"/>
        <v>0.92029970025228414</v>
      </c>
      <c r="O161" s="23"/>
      <c r="P161" s="16">
        <f t="shared" si="28"/>
        <v>0.3773706294702035</v>
      </c>
      <c r="R161" s="37">
        <v>138</v>
      </c>
      <c r="S161" s="37">
        <v>1.303978833489168</v>
      </c>
      <c r="T161" s="37">
        <v>-0.56246379121027323</v>
      </c>
      <c r="AE161" s="9" t="s">
        <v>318</v>
      </c>
      <c r="AF161" s="3"/>
      <c r="AG161" s="20">
        <v>3.4289999999999998</v>
      </c>
      <c r="AH161" s="17">
        <v>3.3694612061481641</v>
      </c>
      <c r="AQ161" s="114">
        <f t="shared" si="31"/>
        <v>16347.401786629343</v>
      </c>
      <c r="AR161" s="114">
        <f t="shared" si="32"/>
        <v>16347.401786629343</v>
      </c>
      <c r="AS161" s="9" t="str">
        <f t="shared" si="33"/>
        <v>small</v>
      </c>
    </row>
    <row r="162" spans="1:45" ht="16.2">
      <c r="A162" s="17">
        <v>2.1</v>
      </c>
      <c r="B162" s="20">
        <v>2.4394277050185256</v>
      </c>
      <c r="D162" s="20">
        <v>2.1</v>
      </c>
      <c r="E162" s="17">
        <v>2.4394277050185256</v>
      </c>
      <c r="F162" s="16">
        <f t="shared" si="26"/>
        <v>4.41</v>
      </c>
      <c r="G162" s="16">
        <f t="shared" si="35"/>
        <v>5.9508075280119508</v>
      </c>
      <c r="J162" s="16">
        <f t="shared" si="34"/>
        <v>-0.33942770501852548</v>
      </c>
      <c r="K162" s="16">
        <f t="shared" si="27"/>
        <v>0.11521116693414316</v>
      </c>
      <c r="L162" s="16">
        <f t="shared" si="29"/>
        <v>6.5068657135654906E-2</v>
      </c>
      <c r="N162" s="22">
        <f t="shared" si="30"/>
        <v>0.93836775951498796</v>
      </c>
      <c r="O162" s="23"/>
      <c r="P162" s="16">
        <f t="shared" si="28"/>
        <v>0.33942770501852548</v>
      </c>
      <c r="R162" s="37">
        <v>139</v>
      </c>
      <c r="S162" s="37">
        <v>1.303978833489168</v>
      </c>
      <c r="T162" s="37">
        <v>0.77020293658609051</v>
      </c>
      <c r="AE162" s="9" t="s">
        <v>319</v>
      </c>
      <c r="AF162" s="3"/>
      <c r="AG162" s="20">
        <v>3.6576</v>
      </c>
      <c r="AH162" s="17">
        <v>3.706774038753855</v>
      </c>
      <c r="AQ162" s="114">
        <f t="shared" si="31"/>
        <v>-136722.63821973628</v>
      </c>
      <c r="AR162" s="114">
        <f t="shared" si="32"/>
        <v>0</v>
      </c>
      <c r="AS162" s="9" t="str">
        <f t="shared" si="33"/>
        <v>small</v>
      </c>
    </row>
    <row r="163" spans="1:45" ht="16.2">
      <c r="A163" s="17">
        <v>2.1335999999999999</v>
      </c>
      <c r="B163" s="20">
        <v>1.8273560847018082</v>
      </c>
      <c r="D163" s="20">
        <v>2.1335999999999999</v>
      </c>
      <c r="E163" s="17">
        <v>1.8273560847018082</v>
      </c>
      <c r="F163" s="16">
        <f t="shared" si="26"/>
        <v>4.55224896</v>
      </c>
      <c r="G163" s="16">
        <f t="shared" si="35"/>
        <v>3.3392302602967221</v>
      </c>
      <c r="J163" s="16">
        <f t="shared" si="34"/>
        <v>0.30624391529819173</v>
      </c>
      <c r="K163" s="16">
        <f t="shared" si="27"/>
        <v>9.3785335657166027E-2</v>
      </c>
      <c r="L163" s="16">
        <f t="shared" si="29"/>
        <v>-6.7289819011424279E-2</v>
      </c>
      <c r="N163" s="22">
        <f t="shared" si="30"/>
        <v>1.2771338935593324</v>
      </c>
      <c r="O163" s="23"/>
      <c r="P163" s="16">
        <f t="shared" si="28"/>
        <v>0.30624391529819173</v>
      </c>
      <c r="R163" s="37">
        <v>140</v>
      </c>
      <c r="S163" s="37">
        <v>1.303978833489168</v>
      </c>
      <c r="T163" s="37">
        <v>-0.18968510244467596</v>
      </c>
      <c r="AE163" s="9" t="s">
        <v>320</v>
      </c>
      <c r="AF163" s="3"/>
      <c r="AG163" s="20">
        <v>4.1147999999999998</v>
      </c>
      <c r="AH163" s="17">
        <v>3.4252863580822006</v>
      </c>
      <c r="AQ163" s="114">
        <f t="shared" si="31"/>
        <v>-10015.710749152582</v>
      </c>
      <c r="AR163" s="114">
        <f t="shared" si="32"/>
        <v>0</v>
      </c>
      <c r="AS163" s="9" t="str">
        <f t="shared" si="33"/>
        <v>small</v>
      </c>
    </row>
    <row r="164" spans="1:45" ht="16.2">
      <c r="A164" s="17">
        <v>2.2000000000000002</v>
      </c>
      <c r="B164" s="20">
        <v>2.5147385044929966</v>
      </c>
      <c r="D164" s="20">
        <v>2.2000000000000002</v>
      </c>
      <c r="E164" s="17">
        <v>2.5147385044929966</v>
      </c>
      <c r="F164" s="16">
        <f t="shared" si="26"/>
        <v>4.8400000000000007</v>
      </c>
      <c r="G164" s="16">
        <f t="shared" si="35"/>
        <v>6.3239097459796731</v>
      </c>
      <c r="J164" s="16">
        <f t="shared" si="34"/>
        <v>-0.31473850449299645</v>
      </c>
      <c r="K164" s="16">
        <f t="shared" si="27"/>
        <v>9.9060326210487951E-2</v>
      </c>
      <c r="L164" s="16">
        <f t="shared" si="29"/>
        <v>5.807015073271321E-2</v>
      </c>
      <c r="N164" s="22">
        <f t="shared" si="30"/>
        <v>1.0569370434122745</v>
      </c>
      <c r="O164" s="23"/>
      <c r="P164" s="16">
        <f t="shared" si="28"/>
        <v>0.31473850449299645</v>
      </c>
      <c r="R164" s="37">
        <v>141</v>
      </c>
      <c r="S164" s="37">
        <v>1.3105778601181215</v>
      </c>
      <c r="T164" s="37">
        <v>-0.29366135776351299</v>
      </c>
      <c r="AE164" s="9" t="s">
        <v>321</v>
      </c>
      <c r="AF164" s="3"/>
      <c r="AG164" s="20">
        <v>4.3433999999999999</v>
      </c>
      <c r="AH164" s="17">
        <v>4.0122526241561296</v>
      </c>
      <c r="AQ164" s="114">
        <f t="shared" si="31"/>
        <v>-263772.86164847086</v>
      </c>
      <c r="AR164" s="114">
        <f t="shared" si="32"/>
        <v>0</v>
      </c>
      <c r="AS164" s="9" t="str">
        <f t="shared" si="33"/>
        <v>small</v>
      </c>
    </row>
    <row r="165" spans="1:45" ht="16.2">
      <c r="A165" s="17">
        <v>2.286</v>
      </c>
      <c r="B165" s="20">
        <v>2.5108100428295579</v>
      </c>
      <c r="D165" s="20">
        <v>2.286</v>
      </c>
      <c r="E165" s="17">
        <v>2.5108100428295579</v>
      </c>
      <c r="F165" s="16">
        <f t="shared" si="26"/>
        <v>5.2257959999999999</v>
      </c>
      <c r="G165" s="16">
        <f t="shared" si="35"/>
        <v>6.3041670711737661</v>
      </c>
      <c r="J165" s="16">
        <f t="shared" si="34"/>
        <v>-0.22481004282955785</v>
      </c>
      <c r="K165" s="16">
        <f t="shared" si="27"/>
        <v>5.0539555357027637E-2</v>
      </c>
      <c r="L165" s="16">
        <f t="shared" si="29"/>
        <v>4.0737631029788168E-2</v>
      </c>
      <c r="N165" s="22">
        <f t="shared" si="30"/>
        <v>1.1876578990246904</v>
      </c>
      <c r="O165" s="23"/>
      <c r="P165" s="16">
        <f t="shared" si="28"/>
        <v>0.22481004282955785</v>
      </c>
      <c r="R165" s="37">
        <v>142</v>
      </c>
      <c r="S165" s="37">
        <v>1.5101984156439703</v>
      </c>
      <c r="T165" s="37">
        <v>-0.57960610055889028</v>
      </c>
      <c r="AE165" s="9" t="s">
        <v>322</v>
      </c>
      <c r="AF165" s="3"/>
      <c r="AG165" s="20">
        <v>4.4196</v>
      </c>
      <c r="AH165" s="17">
        <v>3.5720450374496489</v>
      </c>
      <c r="AQ165" s="114">
        <f t="shared" si="31"/>
        <v>-77323.506653978722</v>
      </c>
      <c r="AR165" s="114">
        <f t="shared" si="32"/>
        <v>0</v>
      </c>
      <c r="AS165" s="9" t="str">
        <f t="shared" si="33"/>
        <v>small</v>
      </c>
    </row>
    <row r="166" spans="1:45" ht="16.2">
      <c r="A166" s="17">
        <v>2.4</v>
      </c>
      <c r="B166" s="20">
        <v>2.4093142711258699</v>
      </c>
      <c r="D166" s="20">
        <v>2.4</v>
      </c>
      <c r="E166" s="17">
        <v>2.4093142711258699</v>
      </c>
      <c r="F166" s="16">
        <f t="shared" si="26"/>
        <v>5.76</v>
      </c>
      <c r="G166" s="16">
        <f t="shared" si="35"/>
        <v>5.8047952570507819</v>
      </c>
      <c r="J166" s="16">
        <f t="shared" si="34"/>
        <v>-9.3142711258700217E-3</v>
      </c>
      <c r="K166" s="16">
        <f t="shared" si="27"/>
        <v>8.6755646606216004E-5</v>
      </c>
      <c r="L166" s="16">
        <f t="shared" si="29"/>
        <v>1.6822113850203935E-3</v>
      </c>
      <c r="N166" s="22">
        <f t="shared" si="30"/>
        <v>1.3961190536975541</v>
      </c>
      <c r="O166" s="23"/>
      <c r="P166" s="16">
        <f t="shared" si="28"/>
        <v>9.3142711258700217E-3</v>
      </c>
      <c r="R166" s="37">
        <v>143</v>
      </c>
      <c r="S166" s="37">
        <v>1.5101984156439703</v>
      </c>
      <c r="T166" s="37">
        <v>0.43441184114319475</v>
      </c>
      <c r="AE166" s="9" t="s">
        <v>323</v>
      </c>
      <c r="AF166" s="3"/>
      <c r="AG166" s="20">
        <v>4.5720000000000001</v>
      </c>
      <c r="AH166" s="17">
        <v>4.0772656130411811</v>
      </c>
      <c r="AQ166" s="114">
        <f t="shared" si="31"/>
        <v>-289560.83120697341</v>
      </c>
      <c r="AR166" s="114">
        <f t="shared" si="32"/>
        <v>0</v>
      </c>
      <c r="AS166" s="9" t="str">
        <f t="shared" si="33"/>
        <v>small</v>
      </c>
    </row>
    <row r="167" spans="1:45" ht="16.2">
      <c r="A167" s="17">
        <v>2.4</v>
      </c>
      <c r="B167" s="20">
        <v>2.9725514572864591</v>
      </c>
      <c r="D167" s="20">
        <v>2.4</v>
      </c>
      <c r="E167" s="17">
        <v>2.9725514572864591</v>
      </c>
      <c r="F167" s="16">
        <f t="shared" si="26"/>
        <v>5.76</v>
      </c>
      <c r="G167" s="16">
        <f t="shared" si="35"/>
        <v>8.8360621662158518</v>
      </c>
      <c r="J167" s="16">
        <f t="shared" si="34"/>
        <v>-0.57255145728645918</v>
      </c>
      <c r="K167" s="16">
        <f t="shared" si="27"/>
        <v>0.32781517124084808</v>
      </c>
      <c r="L167" s="16">
        <f t="shared" si="29"/>
        <v>9.291813963534995E-2</v>
      </c>
      <c r="N167" s="22">
        <f t="shared" si="30"/>
        <v>1.1614368927973087</v>
      </c>
      <c r="O167" s="23"/>
      <c r="P167" s="16">
        <f t="shared" si="28"/>
        <v>0.57255145728645918</v>
      </c>
      <c r="R167" s="37">
        <v>144</v>
      </c>
      <c r="S167" s="37">
        <v>1.6476781370805051</v>
      </c>
      <c r="T167" s="37">
        <v>-0.58841776927324863</v>
      </c>
      <c r="AE167" s="9" t="s">
        <v>324</v>
      </c>
      <c r="AF167" s="3"/>
      <c r="AG167" s="20">
        <v>4.5720000000000001</v>
      </c>
      <c r="AH167" s="17">
        <v>4.5208934544844288</v>
      </c>
      <c r="AQ167" s="114">
        <f t="shared" si="31"/>
        <v>-455263.48684256221</v>
      </c>
      <c r="AR167" s="114">
        <f t="shared" si="32"/>
        <v>0</v>
      </c>
      <c r="AS167" s="9" t="str">
        <f t="shared" si="33"/>
        <v>small</v>
      </c>
    </row>
    <row r="168" spans="1:45" ht="16.2">
      <c r="A168" s="17">
        <v>2.4</v>
      </c>
      <c r="B168" s="20">
        <v>2.657493691326358</v>
      </c>
      <c r="D168" s="20">
        <v>2.4</v>
      </c>
      <c r="E168" s="17">
        <v>2.657493691326358</v>
      </c>
      <c r="F168" s="16">
        <f t="shared" si="26"/>
        <v>5.76</v>
      </c>
      <c r="G168" s="16">
        <f t="shared" si="35"/>
        <v>7.0622727194393926</v>
      </c>
      <c r="J168" s="16">
        <f t="shared" si="34"/>
        <v>-0.25749369132635813</v>
      </c>
      <c r="K168" s="16">
        <f t="shared" si="27"/>
        <v>6.6303001072873805E-2</v>
      </c>
      <c r="L168" s="16">
        <f t="shared" si="29"/>
        <v>4.4261000505213588E-2</v>
      </c>
      <c r="N168" s="22">
        <f t="shared" si="30"/>
        <v>1.2927109619473507</v>
      </c>
      <c r="O168" s="23"/>
      <c r="P168" s="16">
        <f t="shared" si="28"/>
        <v>0.25749369132635813</v>
      </c>
      <c r="R168" s="37">
        <v>145</v>
      </c>
      <c r="S168" s="37">
        <v>1.7296160510566798</v>
      </c>
      <c r="T168" s="37">
        <v>-0.53959737081411063</v>
      </c>
      <c r="AE168" s="9" t="s">
        <v>325</v>
      </c>
      <c r="AF168" s="3"/>
      <c r="AG168" s="20">
        <v>4.5720000000000001</v>
      </c>
      <c r="AH168" s="17">
        <v>4.5653460997390729</v>
      </c>
      <c r="AQ168" s="114">
        <f t="shared" si="31"/>
        <v>-470961.5913639639</v>
      </c>
      <c r="AR168" s="114">
        <f t="shared" si="32"/>
        <v>0</v>
      </c>
      <c r="AS168" s="9" t="str">
        <f t="shared" si="33"/>
        <v>small</v>
      </c>
    </row>
    <row r="169" spans="1:45" ht="16.2">
      <c r="A169" s="17">
        <v>2.4</v>
      </c>
      <c r="B169" s="20">
        <v>2.6636757681269851</v>
      </c>
      <c r="D169" s="20">
        <v>2.4</v>
      </c>
      <c r="E169" s="17">
        <v>2.6636757681269851</v>
      </c>
      <c r="F169" s="16">
        <f t="shared" si="26"/>
        <v>5.76</v>
      </c>
      <c r="G169" s="16">
        <f t="shared" si="35"/>
        <v>7.0951685977068841</v>
      </c>
      <c r="J169" s="16">
        <f t="shared" si="34"/>
        <v>-0.26367576812698523</v>
      </c>
      <c r="K169" s="16">
        <f t="shared" si="27"/>
        <v>6.9524910697355682E-2</v>
      </c>
      <c r="L169" s="16">
        <f t="shared" si="29"/>
        <v>4.5270118169904505E-2</v>
      </c>
      <c r="N169" s="22">
        <f t="shared" si="30"/>
        <v>1.2901350966137561</v>
      </c>
      <c r="O169" s="23"/>
      <c r="P169" s="16">
        <f t="shared" si="28"/>
        <v>0.26367576812698523</v>
      </c>
      <c r="R169" s="37">
        <v>146</v>
      </c>
      <c r="S169" s="37">
        <v>1.8343755987913193</v>
      </c>
      <c r="T169" s="37">
        <v>-0.61674137064716339</v>
      </c>
      <c r="AE169" s="9" t="s">
        <v>326</v>
      </c>
      <c r="AF169" s="3"/>
      <c r="AG169" s="20">
        <v>4.6482000000000001</v>
      </c>
      <c r="AH169" s="17">
        <v>3.3666224618353642</v>
      </c>
      <c r="AQ169" s="114">
        <f t="shared" si="31"/>
        <v>17699.627388781169</v>
      </c>
      <c r="AR169" s="114">
        <f t="shared" si="32"/>
        <v>17699.627388781169</v>
      </c>
      <c r="AS169" s="9" t="str">
        <f t="shared" si="33"/>
        <v>small</v>
      </c>
    </row>
    <row r="170" spans="1:45" ht="16.2">
      <c r="A170" s="17">
        <v>2.8956</v>
      </c>
      <c r="B170" s="20">
        <v>1.7957054870871156</v>
      </c>
      <c r="D170" s="20">
        <v>2.8956</v>
      </c>
      <c r="E170" s="17">
        <v>1.7957054870871156</v>
      </c>
      <c r="F170" s="16">
        <f t="shared" si="26"/>
        <v>8.3844993599999995</v>
      </c>
      <c r="G170" s="16">
        <f t="shared" si="35"/>
        <v>3.2245581963547751</v>
      </c>
      <c r="J170" s="16">
        <f t="shared" si="34"/>
        <v>1.0998945129128843</v>
      </c>
      <c r="K170" s="16">
        <f t="shared" si="27"/>
        <v>1.2097679395358711</v>
      </c>
      <c r="L170" s="16">
        <f t="shared" si="29"/>
        <v>-0.20750345824271521</v>
      </c>
      <c r="N170" s="22">
        <f t="shared" si="30"/>
        <v>2.2754502945548021</v>
      </c>
      <c r="O170" s="23"/>
      <c r="P170" s="16">
        <f t="shared" si="28"/>
        <v>1.0998945129128843</v>
      </c>
      <c r="R170" s="37">
        <v>147</v>
      </c>
      <c r="S170" s="37">
        <v>1.8538977192353072</v>
      </c>
      <c r="T170" s="37">
        <v>0.72824793341295413</v>
      </c>
      <c r="AE170" s="9" t="s">
        <v>327</v>
      </c>
      <c r="AF170" s="3"/>
      <c r="AG170" s="20">
        <v>4.6482000000000001</v>
      </c>
      <c r="AH170" s="17">
        <v>3.8031956121617507</v>
      </c>
      <c r="AQ170" s="114">
        <f t="shared" si="31"/>
        <v>-177921.97469085525</v>
      </c>
      <c r="AR170" s="114">
        <f t="shared" si="32"/>
        <v>0</v>
      </c>
      <c r="AS170" s="9" t="str">
        <f t="shared" si="33"/>
        <v>small</v>
      </c>
    </row>
    <row r="171" spans="1:45" ht="16.2">
      <c r="A171" s="17">
        <v>2.9</v>
      </c>
      <c r="B171" s="20">
        <v>3.0712037148927434</v>
      </c>
      <c r="D171" s="20">
        <v>2.9</v>
      </c>
      <c r="E171" s="17">
        <v>3.0712037148927434</v>
      </c>
      <c r="F171" s="16">
        <f t="shared" si="26"/>
        <v>8.41</v>
      </c>
      <c r="G171" s="16">
        <f t="shared" si="35"/>
        <v>9.4322922583709872</v>
      </c>
      <c r="J171" s="16">
        <f t="shared" si="34"/>
        <v>-0.17120371489274344</v>
      </c>
      <c r="K171" s="16">
        <f t="shared" si="27"/>
        <v>2.9310711993075781E-2</v>
      </c>
      <c r="L171" s="16">
        <f t="shared" si="29"/>
        <v>2.4910626528327928E-2</v>
      </c>
      <c r="N171" s="22">
        <f t="shared" si="30"/>
        <v>1.8409642362438814</v>
      </c>
      <c r="O171" s="23"/>
      <c r="P171" s="16">
        <f t="shared" si="28"/>
        <v>0.17120371489274344</v>
      </c>
      <c r="R171" s="37">
        <v>148</v>
      </c>
      <c r="S171" s="37">
        <v>1.9226375799535746</v>
      </c>
      <c r="T171" s="37">
        <v>-0.34145713647552345</v>
      </c>
      <c r="AE171" s="9" t="s">
        <v>328</v>
      </c>
      <c r="AF171" s="3"/>
      <c r="AG171" s="20">
        <v>5.0292000000000003</v>
      </c>
      <c r="AH171" s="17">
        <v>3.9468797613192441</v>
      </c>
      <c r="AQ171" s="114">
        <f t="shared" si="31"/>
        <v>-237417.32482664264</v>
      </c>
      <c r="AR171" s="114">
        <f t="shared" si="32"/>
        <v>0</v>
      </c>
      <c r="AS171" s="9" t="str">
        <f t="shared" si="33"/>
        <v>small</v>
      </c>
    </row>
    <row r="172" spans="1:45" ht="16.2">
      <c r="A172" s="17">
        <v>2.9</v>
      </c>
      <c r="B172" s="20">
        <v>2.5665433904476647</v>
      </c>
      <c r="D172" s="20">
        <v>2.9</v>
      </c>
      <c r="E172" s="17">
        <v>2.5665433904476647</v>
      </c>
      <c r="F172" s="16">
        <f t="shared" si="26"/>
        <v>8.41</v>
      </c>
      <c r="G172" s="16">
        <f t="shared" si="35"/>
        <v>6.5871449750505935</v>
      </c>
      <c r="J172" s="16">
        <f t="shared" si="34"/>
        <v>0.33345660955233525</v>
      </c>
      <c r="K172" s="16">
        <f t="shared" si="27"/>
        <v>0.11119331045413856</v>
      </c>
      <c r="L172" s="16">
        <f t="shared" si="29"/>
        <v>-5.3049386978895718E-2</v>
      </c>
      <c r="N172" s="22">
        <f t="shared" si="30"/>
        <v>2.0149850377766674</v>
      </c>
      <c r="O172" s="23"/>
      <c r="P172" s="16">
        <f t="shared" si="28"/>
        <v>0.33345660955233525</v>
      </c>
      <c r="R172" s="37">
        <v>149</v>
      </c>
      <c r="S172" s="37">
        <v>1.9226375799535746</v>
      </c>
      <c r="T172" s="37">
        <v>9.7722508704973121E-2</v>
      </c>
      <c r="AE172" s="9" t="s">
        <v>329</v>
      </c>
      <c r="AF172" s="3"/>
      <c r="AG172" s="20">
        <v>5.3339999999999996</v>
      </c>
      <c r="AH172" s="17">
        <v>4.4657647185342482</v>
      </c>
      <c r="AQ172" s="114">
        <f t="shared" si="31"/>
        <v>-435579.3858692518</v>
      </c>
      <c r="AR172" s="114">
        <f t="shared" si="32"/>
        <v>0</v>
      </c>
      <c r="AS172" s="9" t="str">
        <f t="shared" si="33"/>
        <v>small</v>
      </c>
    </row>
    <row r="173" spans="1:45" ht="16.2">
      <c r="A173" s="17">
        <v>3</v>
      </c>
      <c r="B173" s="20">
        <v>2.5610527841001605</v>
      </c>
      <c r="D173" s="20">
        <v>3</v>
      </c>
      <c r="E173" s="17">
        <v>2.5610527841001605</v>
      </c>
      <c r="F173" s="16">
        <f t="shared" si="26"/>
        <v>9</v>
      </c>
      <c r="G173" s="16">
        <f t="shared" si="35"/>
        <v>6.5589913629471832</v>
      </c>
      <c r="J173" s="16">
        <f t="shared" si="34"/>
        <v>0.43894721589983954</v>
      </c>
      <c r="K173" s="16">
        <f t="shared" si="27"/>
        <v>0.19267465834622036</v>
      </c>
      <c r="L173" s="16">
        <f t="shared" si="29"/>
        <v>-6.8702725213670657E-2</v>
      </c>
      <c r="N173" s="22">
        <f t="shared" si="30"/>
        <v>2.1463157386332798</v>
      </c>
      <c r="O173" s="23"/>
      <c r="P173" s="16">
        <f t="shared" si="28"/>
        <v>0.43894721589983954</v>
      </c>
      <c r="R173" s="37">
        <v>150</v>
      </c>
      <c r="S173" s="37">
        <v>1.9226375799535746</v>
      </c>
      <c r="T173" s="37">
        <v>-0.15948881270425419</v>
      </c>
      <c r="AE173" s="9" t="s">
        <v>330</v>
      </c>
      <c r="AF173" s="3"/>
      <c r="AG173" s="20">
        <v>5.4863999999999997</v>
      </c>
      <c r="AH173" s="17">
        <v>4.4260624049586799</v>
      </c>
      <c r="AQ173" s="114">
        <f t="shared" si="31"/>
        <v>-421252.29500906193</v>
      </c>
      <c r="AR173" s="114">
        <f t="shared" si="32"/>
        <v>0</v>
      </c>
      <c r="AS173" s="9" t="str">
        <f t="shared" si="33"/>
        <v>small</v>
      </c>
    </row>
    <row r="174" spans="1:45" ht="16.2">
      <c r="A174" s="17">
        <v>3.2</v>
      </c>
      <c r="B174" s="20">
        <v>3.378826361757024</v>
      </c>
      <c r="D174" s="20">
        <v>3.2</v>
      </c>
      <c r="E174" s="17">
        <v>3.378826361757024</v>
      </c>
      <c r="F174" s="16">
        <f t="shared" si="26"/>
        <v>10.240000000000002</v>
      </c>
      <c r="G174" s="16">
        <f t="shared" si="35"/>
        <v>11.416467582904207</v>
      </c>
      <c r="J174" s="16">
        <f t="shared" si="34"/>
        <v>-0.17882636175702382</v>
      </c>
      <c r="K174" s="16">
        <f t="shared" si="27"/>
        <v>3.1978867659253951E-2</v>
      </c>
      <c r="L174" s="16">
        <f t="shared" si="29"/>
        <v>2.3615895589229385E-2</v>
      </c>
      <c r="N174" s="22">
        <f t="shared" si="30"/>
        <v>2.1441167619509303</v>
      </c>
      <c r="O174" s="23"/>
      <c r="P174" s="16">
        <f t="shared" si="28"/>
        <v>0.17882636175702382</v>
      </c>
      <c r="R174" s="37">
        <v>151</v>
      </c>
      <c r="S174" s="37">
        <v>1.9226375799535746</v>
      </c>
      <c r="T174" s="37">
        <v>0.55887204327160611</v>
      </c>
      <c r="AE174" s="9" t="s">
        <v>331</v>
      </c>
      <c r="AF174" s="3"/>
      <c r="AG174" s="20">
        <v>5.7149999999999999</v>
      </c>
      <c r="AH174" s="17">
        <v>4.6135355573179515</v>
      </c>
      <c r="AQ174" s="114">
        <f t="shared" si="31"/>
        <v>-487807.58304280345</v>
      </c>
      <c r="AR174" s="114">
        <f t="shared" si="32"/>
        <v>0</v>
      </c>
      <c r="AS174" s="9" t="str">
        <f t="shared" si="33"/>
        <v>small</v>
      </c>
    </row>
    <row r="175" spans="1:45" ht="16.2">
      <c r="A175" s="17">
        <v>3.4</v>
      </c>
      <c r="B175" s="20">
        <v>3.4655035289162575</v>
      </c>
      <c r="D175" s="20">
        <v>3.4</v>
      </c>
      <c r="E175" s="17">
        <v>3.4655035289162575</v>
      </c>
      <c r="F175" s="16">
        <f t="shared" si="26"/>
        <v>11.559999999999999</v>
      </c>
      <c r="G175" s="16">
        <f t="shared" si="35"/>
        <v>12.009714708931034</v>
      </c>
      <c r="J175" s="16">
        <f t="shared" si="34"/>
        <v>-6.5503528916257547E-2</v>
      </c>
      <c r="K175" s="16">
        <f t="shared" si="27"/>
        <v>4.2907123004829887E-3</v>
      </c>
      <c r="L175" s="16">
        <f t="shared" si="29"/>
        <v>8.2874283824033723E-3</v>
      </c>
      <c r="N175" s="22">
        <f t="shared" si="30"/>
        <v>2.3807342562011007</v>
      </c>
      <c r="O175" s="23"/>
      <c r="P175" s="16">
        <f t="shared" si="28"/>
        <v>6.5503528916257547E-2</v>
      </c>
      <c r="R175" s="37">
        <v>152</v>
      </c>
      <c r="S175" s="37">
        <v>1.939135146525959</v>
      </c>
      <c r="T175" s="37">
        <v>-0.74053978356224692</v>
      </c>
      <c r="AE175" t="s">
        <v>211</v>
      </c>
      <c r="AF175" s="3"/>
      <c r="AG175" s="20">
        <v>0.60960000000000003</v>
      </c>
      <c r="AH175" s="17">
        <v>0.99397003646183746</v>
      </c>
      <c r="AQ175" s="114">
        <f t="shared" si="31"/>
        <v>1974945.054275491</v>
      </c>
      <c r="AR175" s="114">
        <f t="shared" si="32"/>
        <v>1974945.054275491</v>
      </c>
      <c r="AS175" s="9" t="str">
        <f t="shared" si="33"/>
        <v>large bloom</v>
      </c>
    </row>
    <row r="176" spans="1:45" ht="16.2">
      <c r="A176" s="17">
        <v>3.4289999999999998</v>
      </c>
      <c r="B176" s="20">
        <v>2.1525537799441801</v>
      </c>
      <c r="D176" s="20">
        <v>3.4289999999999998</v>
      </c>
      <c r="E176" s="17">
        <v>2.1525537799441801</v>
      </c>
      <c r="F176" s="16">
        <f t="shared" si="26"/>
        <v>11.758040999999999</v>
      </c>
      <c r="G176" s="16">
        <f t="shared" si="35"/>
        <v>4.6334877755519779</v>
      </c>
      <c r="J176" s="16">
        <f t="shared" si="34"/>
        <v>1.2764462200558198</v>
      </c>
      <c r="K176" s="16">
        <f t="shared" si="27"/>
        <v>1.6293149526947903</v>
      </c>
      <c r="L176" s="16">
        <f t="shared" si="29"/>
        <v>-0.20221347433130904</v>
      </c>
      <c r="N176" s="22">
        <f t="shared" si="30"/>
        <v>2.8012502828975849</v>
      </c>
      <c r="O176" s="23"/>
      <c r="P176" s="16">
        <f t="shared" si="28"/>
        <v>1.2764462200558198</v>
      </c>
      <c r="R176" s="37">
        <v>153</v>
      </c>
      <c r="S176" s="37">
        <v>1.939135146525959</v>
      </c>
      <c r="T176" s="37">
        <v>-0.40514780646407944</v>
      </c>
      <c r="AE176" t="s">
        <v>213</v>
      </c>
      <c r="AF176" s="3"/>
      <c r="AG176" s="20">
        <v>0.5</v>
      </c>
      <c r="AH176" s="17">
        <v>0.90225091407278757</v>
      </c>
      <c r="AQ176" s="114">
        <f t="shared" si="31"/>
        <v>2130269.6779729002</v>
      </c>
      <c r="AR176" s="114">
        <f t="shared" si="32"/>
        <v>2130269.6779729002</v>
      </c>
      <c r="AS176" s="9" t="str">
        <f t="shared" si="33"/>
        <v>large bloom</v>
      </c>
    </row>
    <row r="177" spans="1:45" ht="16.2">
      <c r="A177" s="17">
        <v>3.5051999999999999</v>
      </c>
      <c r="B177" s="20">
        <v>2.6826567717464309</v>
      </c>
      <c r="D177" s="20">
        <v>3.5051999999999999</v>
      </c>
      <c r="E177" s="17">
        <v>2.6826567717464309</v>
      </c>
      <c r="F177" s="16">
        <f t="shared" si="26"/>
        <v>12.28642704</v>
      </c>
      <c r="G177" s="16">
        <f t="shared" si="35"/>
        <v>7.1966473549969825</v>
      </c>
      <c r="J177" s="16">
        <f t="shared" si="34"/>
        <v>0.82254322825356896</v>
      </c>
      <c r="K177" s="16">
        <f t="shared" si="27"/>
        <v>0.67657736234580279</v>
      </c>
      <c r="L177" s="16">
        <f t="shared" si="29"/>
        <v>-0.11614769191163232</v>
      </c>
      <c r="N177" s="22">
        <f t="shared" si="30"/>
        <v>2.7398637077067125</v>
      </c>
      <c r="O177" s="23"/>
      <c r="P177" s="16">
        <f t="shared" si="28"/>
        <v>0.82254322825356896</v>
      </c>
      <c r="R177" s="37">
        <v>154</v>
      </c>
      <c r="S177" s="37">
        <v>2.0601173013901093</v>
      </c>
      <c r="T177" s="37">
        <v>0.77724409194901023</v>
      </c>
      <c r="AE177" t="s">
        <v>221</v>
      </c>
      <c r="AF177" s="3"/>
      <c r="AG177" s="20">
        <v>1.2192000000000001</v>
      </c>
      <c r="AH177" s="17">
        <v>1.1900186802425692</v>
      </c>
      <c r="AQ177" s="114">
        <f t="shared" si="31"/>
        <v>1686133.6196952788</v>
      </c>
      <c r="AR177" s="114">
        <f t="shared" si="32"/>
        <v>1686133.6196952788</v>
      </c>
      <c r="AS177" s="9" t="str">
        <f t="shared" si="33"/>
        <v>large bloom</v>
      </c>
    </row>
    <row r="178" spans="1:45" ht="16.2">
      <c r="A178" s="17">
        <v>3.6576</v>
      </c>
      <c r="B178" s="20">
        <v>2.7308146076645694</v>
      </c>
      <c r="D178" s="20">
        <v>3.6576</v>
      </c>
      <c r="E178" s="17">
        <v>2.7308146076645694</v>
      </c>
      <c r="F178" s="16">
        <f t="shared" si="26"/>
        <v>13.37803776</v>
      </c>
      <c r="G178" s="16">
        <f t="shared" si="35"/>
        <v>7.4573484214341965</v>
      </c>
      <c r="J178" s="16">
        <f t="shared" si="34"/>
        <v>0.92678539233543056</v>
      </c>
      <c r="K178" s="16">
        <f t="shared" si="27"/>
        <v>0.85893116344633791</v>
      </c>
      <c r="L178" s="16">
        <f t="shared" si="29"/>
        <v>-0.12690399140271208</v>
      </c>
      <c r="N178" s="22">
        <f t="shared" si="30"/>
        <v>2.9109862074407893</v>
      </c>
      <c r="O178" s="23"/>
      <c r="P178" s="16">
        <f t="shared" si="28"/>
        <v>0.92678539233543056</v>
      </c>
      <c r="R178" s="37">
        <v>155</v>
      </c>
      <c r="S178" s="37">
        <v>2.0601173013901093</v>
      </c>
      <c r="T178" s="37">
        <v>0.1703568656230745</v>
      </c>
      <c r="AE178" t="s">
        <v>222</v>
      </c>
      <c r="AF178" s="3"/>
      <c r="AG178" s="20">
        <v>1.3715999999999999</v>
      </c>
      <c r="AH178" s="17">
        <v>1.2176342281441559</v>
      </c>
      <c r="AQ178" s="114">
        <f t="shared" si="31"/>
        <v>1649328.4218822736</v>
      </c>
      <c r="AR178" s="114">
        <f t="shared" si="32"/>
        <v>1649328.4218822736</v>
      </c>
      <c r="AS178" s="9" t="str">
        <f t="shared" si="33"/>
        <v>large bloom</v>
      </c>
    </row>
    <row r="179" spans="1:45" ht="16.2">
      <c r="A179" s="17">
        <v>3.6576</v>
      </c>
      <c r="B179" s="20">
        <v>2.2599673516327745</v>
      </c>
      <c r="D179" s="20">
        <v>3.6576</v>
      </c>
      <c r="E179" s="17">
        <v>2.2599673516327745</v>
      </c>
      <c r="F179" s="16">
        <f t="shared" si="26"/>
        <v>13.37803776</v>
      </c>
      <c r="G179" s="16">
        <f t="shared" si="35"/>
        <v>5.1074524304460569</v>
      </c>
      <c r="J179" s="16">
        <f t="shared" si="34"/>
        <v>1.3976326483672254</v>
      </c>
      <c r="K179" s="16">
        <f t="shared" si="27"/>
        <v>1.9533770197819844</v>
      </c>
      <c r="L179" s="16">
        <f t="shared" si="29"/>
        <v>-0.20909404350944449</v>
      </c>
      <c r="N179" s="22">
        <f t="shared" si="30"/>
        <v>3.0397174126113367</v>
      </c>
      <c r="O179" s="23"/>
      <c r="P179" s="16">
        <f t="shared" si="28"/>
        <v>1.3976326483672254</v>
      </c>
      <c r="R179" s="37">
        <v>156</v>
      </c>
      <c r="S179" s="37">
        <v>2.1288571621083769</v>
      </c>
      <c r="T179" s="37">
        <v>0.45582980348033963</v>
      </c>
      <c r="AE179" t="s">
        <v>228</v>
      </c>
      <c r="AF179" s="3"/>
      <c r="AG179" s="20">
        <v>1.524</v>
      </c>
      <c r="AH179" s="17">
        <v>1.1985953629637121</v>
      </c>
      <c r="AQ179" s="114">
        <f t="shared" si="31"/>
        <v>1674612.2117590695</v>
      </c>
      <c r="AR179" s="114">
        <f t="shared" si="32"/>
        <v>1674612.2117590695</v>
      </c>
      <c r="AS179" s="9" t="str">
        <f t="shared" si="33"/>
        <v>large bloom</v>
      </c>
    </row>
    <row r="180" spans="1:45" ht="16.2">
      <c r="A180" s="17">
        <v>3.81</v>
      </c>
      <c r="B180" s="20">
        <v>3.153792243038215</v>
      </c>
      <c r="D180" s="20">
        <v>3.81</v>
      </c>
      <c r="E180" s="17">
        <v>3.153792243038215</v>
      </c>
      <c r="F180" s="16">
        <f t="shared" si="26"/>
        <v>14.5161</v>
      </c>
      <c r="G180" s="16">
        <f t="shared" si="35"/>
        <v>9.9464055122480151</v>
      </c>
      <c r="J180" s="16">
        <f t="shared" si="34"/>
        <v>0.65620775696178502</v>
      </c>
      <c r="K180" s="16">
        <f t="shared" si="27"/>
        <v>0.43060862029681712</v>
      </c>
      <c r="L180" s="16">
        <f t="shared" si="29"/>
        <v>-8.2091895013078509E-2</v>
      </c>
      <c r="N180" s="22">
        <f t="shared" si="30"/>
        <v>2.9822330070765841</v>
      </c>
      <c r="O180" s="23"/>
      <c r="P180" s="16">
        <f t="shared" si="28"/>
        <v>0.65620775696178502</v>
      </c>
      <c r="R180" s="37">
        <v>157</v>
      </c>
      <c r="S180" s="37">
        <v>2.1288571621083769</v>
      </c>
      <c r="T180" s="37">
        <v>0.62258755404995281</v>
      </c>
      <c r="AE180" t="s">
        <v>229</v>
      </c>
      <c r="AF180" s="3"/>
      <c r="AG180" s="20">
        <v>1.524</v>
      </c>
      <c r="AH180" s="17">
        <v>1.5339873400618795</v>
      </c>
      <c r="AQ180" s="114">
        <f t="shared" si="31"/>
        <v>1278785.7009329658</v>
      </c>
      <c r="AR180" s="114">
        <f t="shared" si="32"/>
        <v>1278785.7009329658</v>
      </c>
      <c r="AS180" s="9" t="str">
        <f t="shared" si="33"/>
        <v>large bloom</v>
      </c>
    </row>
    <row r="181" spans="1:45" ht="16.2">
      <c r="A181" s="17">
        <v>3.81</v>
      </c>
      <c r="B181" s="20">
        <v>3.1027111660888775</v>
      </c>
      <c r="D181" s="20">
        <v>3.81</v>
      </c>
      <c r="E181" s="17">
        <v>3.1027111660888775</v>
      </c>
      <c r="F181" s="16">
        <f t="shared" ref="F181:F241" si="36">D181^2</f>
        <v>14.5161</v>
      </c>
      <c r="G181" s="16">
        <f t="shared" si="35"/>
        <v>9.6268165801726013</v>
      </c>
      <c r="J181" s="16">
        <f t="shared" si="34"/>
        <v>0.70728883391112252</v>
      </c>
      <c r="K181" s="16">
        <f t="shared" ref="K181:K241" si="37">J181^2</f>
        <v>0.5002574945753554</v>
      </c>
      <c r="L181" s="16">
        <f t="shared" si="29"/>
        <v>-8.9183627037059121E-2</v>
      </c>
      <c r="N181" s="22">
        <f t="shared" si="30"/>
        <v>2.9956401138874336</v>
      </c>
      <c r="O181" s="23"/>
      <c r="P181" s="16">
        <f t="shared" ref="P181:P241" si="38">ABS(J181)</f>
        <v>0.70728883391112252</v>
      </c>
      <c r="R181" s="37">
        <v>158</v>
      </c>
      <c r="S181" s="37">
        <v>2.2663368835449118</v>
      </c>
      <c r="T181" s="37">
        <v>-0.5440196248145357</v>
      </c>
      <c r="AE181" t="s">
        <v>237</v>
      </c>
      <c r="AF181" s="3"/>
      <c r="AG181" s="20">
        <v>2.1335999999999999</v>
      </c>
      <c r="AH181" s="17">
        <v>1.8416312090376139</v>
      </c>
      <c r="AQ181" s="114">
        <f t="shared" si="31"/>
        <v>985539.77660519746</v>
      </c>
      <c r="AR181" s="114">
        <f t="shared" si="32"/>
        <v>985539.77660519746</v>
      </c>
      <c r="AS181" s="9" t="str">
        <f t="shared" si="33"/>
        <v>moderate</v>
      </c>
    </row>
    <row r="182" spans="1:45" ht="16.2">
      <c r="A182" s="17">
        <v>3.9624000000000001</v>
      </c>
      <c r="B182" s="20">
        <v>3.1914249222728759</v>
      </c>
      <c r="D182" s="20">
        <v>3.9624000000000001</v>
      </c>
      <c r="E182" s="17">
        <v>3.1914249222728759</v>
      </c>
      <c r="F182" s="16">
        <f t="shared" si="36"/>
        <v>15.700613760000001</v>
      </c>
      <c r="G182" s="16">
        <f t="shared" si="35"/>
        <v>10.185193034504431</v>
      </c>
      <c r="J182" s="16">
        <f t="shared" si="34"/>
        <v>0.77097507772712426</v>
      </c>
      <c r="K182" s="16">
        <f t="shared" si="37"/>
        <v>0.59440257047634526</v>
      </c>
      <c r="L182" s="16">
        <f t="shared" si="29"/>
        <v>-9.3973682792039326E-2</v>
      </c>
      <c r="N182" s="22">
        <f t="shared" si="30"/>
        <v>3.1569727533129228</v>
      </c>
      <c r="O182" s="23"/>
      <c r="P182" s="16">
        <f t="shared" si="38"/>
        <v>0.77097507772712426</v>
      </c>
      <c r="R182" s="37">
        <v>159</v>
      </c>
      <c r="S182" s="37">
        <v>2.335076744263179</v>
      </c>
      <c r="T182" s="37">
        <v>0.18379119716624626</v>
      </c>
      <c r="AE182" t="s">
        <v>239</v>
      </c>
      <c r="AF182" s="3"/>
      <c r="AG182" s="20">
        <v>2.286</v>
      </c>
      <c r="AH182" s="17">
        <v>2.5287355215418161</v>
      </c>
      <c r="AQ182" s="114">
        <f t="shared" si="31"/>
        <v>476850.82946402417</v>
      </c>
      <c r="AR182" s="114">
        <f t="shared" si="32"/>
        <v>476850.82946402417</v>
      </c>
      <c r="AS182" s="9" t="str">
        <f t="shared" si="33"/>
        <v>moderate</v>
      </c>
    </row>
    <row r="183" spans="1:45" ht="16.2">
      <c r="A183" s="17">
        <v>4</v>
      </c>
      <c r="B183" s="20">
        <v>3.2716258497186081</v>
      </c>
      <c r="D183" s="20">
        <v>4</v>
      </c>
      <c r="E183" s="17">
        <v>3.2716258497186081</v>
      </c>
      <c r="F183" s="16">
        <f t="shared" si="36"/>
        <v>16</v>
      </c>
      <c r="G183" s="16">
        <f t="shared" si="35"/>
        <v>10.703535700547004</v>
      </c>
      <c r="J183" s="16">
        <f t="shared" si="34"/>
        <v>0.72837415028139185</v>
      </c>
      <c r="K183" s="16">
        <f t="shared" si="37"/>
        <v>0.53052890279813958</v>
      </c>
      <c r="L183" s="16">
        <f t="shared" si="29"/>
        <v>-8.7296360354866764E-2</v>
      </c>
      <c r="N183" s="22">
        <f t="shared" si="30"/>
        <v>3.1820935375703479</v>
      </c>
      <c r="O183" s="23"/>
      <c r="P183" s="16">
        <f t="shared" si="38"/>
        <v>0.72837415028139185</v>
      </c>
      <c r="R183" s="37">
        <v>160</v>
      </c>
      <c r="S183" s="37">
        <v>2.335076744263179</v>
      </c>
      <c r="T183" s="37">
        <v>0.14525061914157256</v>
      </c>
      <c r="AE183" t="s">
        <v>244</v>
      </c>
      <c r="AF183" s="3"/>
      <c r="AG183" s="20">
        <v>2.8956</v>
      </c>
      <c r="AH183" s="17">
        <v>1.8204784071575397</v>
      </c>
      <c r="AQ183" s="114">
        <f t="shared" si="31"/>
        <v>1004073.8857550792</v>
      </c>
      <c r="AR183" s="114">
        <f t="shared" si="32"/>
        <v>1004073.8857550792</v>
      </c>
      <c r="AS183" s="9" t="str">
        <f t="shared" si="33"/>
        <v>large bloom</v>
      </c>
    </row>
    <row r="184" spans="1:45" ht="16.2">
      <c r="A184" s="17">
        <v>4.3</v>
      </c>
      <c r="B184" s="20">
        <v>3.6666959328045103</v>
      </c>
      <c r="D184" s="20">
        <v>4.3</v>
      </c>
      <c r="E184" s="17">
        <v>3.6666959328045103</v>
      </c>
      <c r="F184" s="16">
        <f t="shared" si="36"/>
        <v>18.489999999999998</v>
      </c>
      <c r="G184" s="16">
        <f t="shared" si="35"/>
        <v>13.444659063645139</v>
      </c>
      <c r="J184" s="16">
        <f t="shared" si="34"/>
        <v>0.63330406719548948</v>
      </c>
      <c r="K184" s="16">
        <f t="shared" si="37"/>
        <v>0.40107404152634907</v>
      </c>
      <c r="L184" s="16">
        <f t="shared" si="29"/>
        <v>-6.9193558757901674E-2</v>
      </c>
      <c r="N184" s="22">
        <f t="shared" si="30"/>
        <v>3.4472800156268577</v>
      </c>
      <c r="O184" s="23"/>
      <c r="P184" s="16">
        <f t="shared" si="38"/>
        <v>0.63330406719548948</v>
      </c>
      <c r="R184" s="37">
        <v>161</v>
      </c>
      <c r="S184" s="37">
        <v>2.3581733374645171</v>
      </c>
      <c r="T184" s="37">
        <v>-0.51654212842690317</v>
      </c>
      <c r="AE184" t="s">
        <v>250</v>
      </c>
      <c r="AF184" s="3"/>
      <c r="AG184" s="20">
        <v>3.4289999999999998</v>
      </c>
      <c r="AH184" s="17">
        <v>2.1766924450926184</v>
      </c>
      <c r="AQ184" s="114">
        <f t="shared" si="31"/>
        <v>717364.23874058994</v>
      </c>
      <c r="AR184" s="114">
        <f t="shared" si="32"/>
        <v>717364.23874058994</v>
      </c>
      <c r="AS184" s="9" t="str">
        <f t="shared" si="33"/>
        <v>moderate</v>
      </c>
    </row>
    <row r="185" spans="1:45" ht="16.2">
      <c r="A185" s="17">
        <v>4.5720000000000001</v>
      </c>
      <c r="B185" s="20">
        <v>3.1864301559897714</v>
      </c>
      <c r="D185" s="20">
        <v>4.5720000000000001</v>
      </c>
      <c r="E185" s="17">
        <v>3.1864301559897714</v>
      </c>
      <c r="F185" s="16">
        <f t="shared" si="36"/>
        <v>20.903184</v>
      </c>
      <c r="G185" s="16">
        <f t="shared" si="35"/>
        <v>10.153337139001</v>
      </c>
      <c r="J185" s="16">
        <f t="shared" si="34"/>
        <v>1.3855698440102286</v>
      </c>
      <c r="K185" s="16">
        <f t="shared" si="37"/>
        <v>1.9198037926305294</v>
      </c>
      <c r="L185" s="16">
        <f t="shared" si="29"/>
        <v>-0.15680181819205119</v>
      </c>
      <c r="N185" s="22">
        <f t="shared" si="30"/>
        <v>3.8750555214370577</v>
      </c>
      <c r="O185" s="23"/>
      <c r="P185" s="16">
        <f t="shared" si="38"/>
        <v>1.3855698440102286</v>
      </c>
      <c r="R185" s="37">
        <v>162</v>
      </c>
      <c r="S185" s="37">
        <v>2.4038166049814467</v>
      </c>
      <c r="T185" s="37">
        <v>0.13514304156546064</v>
      </c>
      <c r="AE185" t="s">
        <v>251</v>
      </c>
      <c r="AF185" s="3"/>
      <c r="AG185" s="20">
        <v>3.5051999999999999</v>
      </c>
      <c r="AH185" s="17">
        <v>2.707683974722654</v>
      </c>
      <c r="AQ185" s="114">
        <f t="shared" si="31"/>
        <v>367154.27390132169</v>
      </c>
      <c r="AR185" s="114">
        <f t="shared" si="32"/>
        <v>367154.27390132169</v>
      </c>
      <c r="AS185" s="9" t="str">
        <f t="shared" si="33"/>
        <v>moderate</v>
      </c>
    </row>
    <row r="186" spans="1:45" ht="16.2">
      <c r="A186" s="17">
        <v>4.5999999999999996</v>
      </c>
      <c r="B186" s="20">
        <v>3.1304691319426206</v>
      </c>
      <c r="D186" s="20">
        <v>4.5999999999999996</v>
      </c>
      <c r="E186" s="17">
        <v>3.1304691319426206</v>
      </c>
      <c r="F186" s="16">
        <f t="shared" si="36"/>
        <v>21.159999999999997</v>
      </c>
      <c r="G186" s="16">
        <f t="shared" si="35"/>
        <v>9.7998369860455838</v>
      </c>
      <c r="J186" s="16">
        <f t="shared" si="34"/>
        <v>1.4695308680573791</v>
      </c>
      <c r="K186" s="16">
        <f t="shared" si="37"/>
        <v>2.1595209721734743</v>
      </c>
      <c r="L186" s="16">
        <f t="shared" si="29"/>
        <v>-0.16714840590929075</v>
      </c>
      <c r="N186" s="22">
        <f t="shared" si="30"/>
        <v>3.9194632321863865</v>
      </c>
      <c r="O186" s="23"/>
      <c r="P186" s="16">
        <f t="shared" si="38"/>
        <v>1.4695308680573791</v>
      </c>
      <c r="R186" s="37">
        <v>163</v>
      </c>
      <c r="S186" s="37">
        <v>2.4629328851991565</v>
      </c>
      <c r="T186" s="37">
        <v>6.5802636342659593E-2</v>
      </c>
      <c r="AE186" t="s">
        <v>252</v>
      </c>
      <c r="AF186" s="3"/>
      <c r="AG186" s="20">
        <v>3.6576</v>
      </c>
      <c r="AH186" s="17">
        <v>2.7560500435046933</v>
      </c>
      <c r="AQ186" s="114">
        <f t="shared" si="31"/>
        <v>338749.39718636987</v>
      </c>
      <c r="AR186" s="114">
        <f t="shared" si="32"/>
        <v>338749.39718636987</v>
      </c>
      <c r="AS186" s="9" t="str">
        <f t="shared" si="33"/>
        <v>moderate</v>
      </c>
    </row>
    <row r="187" spans="1:45" ht="16.2">
      <c r="A187" s="17">
        <v>4.5999999999999996</v>
      </c>
      <c r="B187" s="20">
        <v>3.4369063538862235</v>
      </c>
      <c r="D187" s="20">
        <v>4.5999999999999996</v>
      </c>
      <c r="E187" s="17">
        <v>3.4369063538862235</v>
      </c>
      <c r="F187" s="16">
        <f t="shared" si="36"/>
        <v>21.159999999999997</v>
      </c>
      <c r="G187" s="16">
        <f t="shared" si="35"/>
        <v>11.812325285383494</v>
      </c>
      <c r="J187" s="16">
        <f t="shared" si="34"/>
        <v>1.1630936461137762</v>
      </c>
      <c r="K187" s="16">
        <f t="shared" si="37"/>
        <v>1.3527868296302381</v>
      </c>
      <c r="L187" s="16">
        <f t="shared" si="29"/>
        <v>-0.12659013269667108</v>
      </c>
      <c r="N187" s="22">
        <f t="shared" si="30"/>
        <v>3.8528464448073425</v>
      </c>
      <c r="O187" s="23"/>
      <c r="P187" s="16">
        <f t="shared" si="38"/>
        <v>1.1630936461137762</v>
      </c>
      <c r="R187" s="37">
        <v>164</v>
      </c>
      <c r="S187" s="37">
        <v>2.5412963264179815</v>
      </c>
      <c r="T187" s="37">
        <v>-0.10352167166327364</v>
      </c>
      <c r="AE187" t="s">
        <v>253</v>
      </c>
      <c r="AF187" s="3"/>
      <c r="AG187" s="20">
        <v>3.6576</v>
      </c>
      <c r="AH187" s="17">
        <v>2.2776279438203009</v>
      </c>
      <c r="AQ187" s="114">
        <f t="shared" si="31"/>
        <v>644642.01398880011</v>
      </c>
      <c r="AR187" s="114">
        <f t="shared" si="32"/>
        <v>644642.01398880011</v>
      </c>
      <c r="AS187" s="9" t="str">
        <f t="shared" si="33"/>
        <v>moderate</v>
      </c>
    </row>
    <row r="188" spans="1:45" ht="16.2">
      <c r="A188" s="17">
        <v>4.9000000000000004</v>
      </c>
      <c r="B188" s="20">
        <v>3.7234643516816779</v>
      </c>
      <c r="D188" s="20">
        <v>4.9000000000000004</v>
      </c>
      <c r="E188" s="17">
        <v>3.7234643516816779</v>
      </c>
      <c r="F188" s="16">
        <f t="shared" si="36"/>
        <v>24.010000000000005</v>
      </c>
      <c r="G188" s="16">
        <f t="shared" si="35"/>
        <v>13.864186778244258</v>
      </c>
      <c r="J188" s="16">
        <f t="shared" si="34"/>
        <v>1.1765356483183225</v>
      </c>
      <c r="K188" s="16">
        <f t="shared" si="37"/>
        <v>1.3842361317638154</v>
      </c>
      <c r="L188" s="16">
        <f t="shared" si="29"/>
        <v>-0.11924887974950094</v>
      </c>
      <c r="N188" s="22">
        <f t="shared" si="30"/>
        <v>4.1401093159833318</v>
      </c>
      <c r="O188" s="23"/>
      <c r="P188" s="16">
        <f t="shared" si="38"/>
        <v>1.1765356483183225</v>
      </c>
      <c r="R188" s="37">
        <v>165</v>
      </c>
      <c r="S188" s="37">
        <v>2.5412963264179815</v>
      </c>
      <c r="T188" s="37">
        <v>0.46089228573970509</v>
      </c>
      <c r="AE188" t="s">
        <v>254</v>
      </c>
      <c r="AF188" s="3"/>
      <c r="AG188" s="20">
        <v>3.81</v>
      </c>
      <c r="AH188" s="17">
        <v>3.1756963263697866</v>
      </c>
      <c r="AQ188" s="114">
        <f t="shared" si="31"/>
        <v>111366.78477162286</v>
      </c>
      <c r="AR188" s="114">
        <f t="shared" si="32"/>
        <v>111366.78477162286</v>
      </c>
      <c r="AS188" s="9" t="str">
        <f t="shared" si="33"/>
        <v>moderate</v>
      </c>
    </row>
    <row r="189" spans="1:45" ht="16.2">
      <c r="A189" s="17">
        <v>5</v>
      </c>
      <c r="B189" s="20">
        <v>4.011794473633346</v>
      </c>
      <c r="D189" s="20">
        <v>5</v>
      </c>
      <c r="E189" s="17">
        <v>4.011794473633346</v>
      </c>
      <c r="F189" s="16">
        <f t="shared" si="36"/>
        <v>25</v>
      </c>
      <c r="G189" s="16">
        <f t="shared" si="35"/>
        <v>16.094494898675055</v>
      </c>
      <c r="J189" s="16">
        <f t="shared" si="34"/>
        <v>0.98820552636665404</v>
      </c>
      <c r="K189" s="16">
        <f t="shared" si="37"/>
        <v>0.97655016234159575</v>
      </c>
      <c r="L189" s="16">
        <f t="shared" si="29"/>
        <v>-9.5631328555254691E-2</v>
      </c>
      <c r="N189" s="22">
        <f t="shared" si="30"/>
        <v>4.1976411052733305</v>
      </c>
      <c r="O189" s="23"/>
      <c r="P189" s="16">
        <f t="shared" si="38"/>
        <v>0.98820552636665404</v>
      </c>
      <c r="R189" s="37">
        <v>166</v>
      </c>
      <c r="S189" s="37">
        <v>2.5412963264179815</v>
      </c>
      <c r="T189" s="37">
        <v>0.16334545625552055</v>
      </c>
      <c r="AE189" t="s">
        <v>255</v>
      </c>
      <c r="AF189" s="3"/>
      <c r="AG189" s="20">
        <v>3.81</v>
      </c>
      <c r="AH189" s="17">
        <v>3.1362473690671231</v>
      </c>
      <c r="AQ189" s="114">
        <f t="shared" si="31"/>
        <v>131421.12559584854</v>
      </c>
      <c r="AR189" s="114">
        <f t="shared" si="32"/>
        <v>131421.12559584854</v>
      </c>
      <c r="AS189" s="9" t="str">
        <f t="shared" si="33"/>
        <v>moderate</v>
      </c>
    </row>
    <row r="190" spans="1:45" ht="16.2">
      <c r="A190" s="17">
        <v>0.60960000000000003</v>
      </c>
      <c r="B190" s="20">
        <v>2.9135708651226837</v>
      </c>
      <c r="D190" s="20">
        <v>0.60960000000000003</v>
      </c>
      <c r="E190" s="17">
        <v>2.9135708651226837</v>
      </c>
      <c r="F190" s="16">
        <f t="shared" si="36"/>
        <v>0.37161216000000002</v>
      </c>
      <c r="G190" s="16">
        <f t="shared" si="35"/>
        <v>8.4888951860917441</v>
      </c>
      <c r="J190" s="16">
        <f t="shared" si="34"/>
        <v>-2.3039708651226838</v>
      </c>
      <c r="K190" s="16">
        <f t="shared" si="37"/>
        <v>5.3082817473341679</v>
      </c>
      <c r="L190" s="16">
        <f t="shared" ref="L190:L253" si="39">LOG10(E190)-LOG10(D190)</f>
        <v>0.67938062732011306</v>
      </c>
      <c r="N190" s="22">
        <f t="shared" ref="N190:N253" si="40">ABS(D190-E190/D190)</f>
        <v>4.1698797656212001</v>
      </c>
      <c r="O190" s="23"/>
      <c r="P190" s="16">
        <f t="shared" si="38"/>
        <v>2.3039708651226838</v>
      </c>
      <c r="R190" s="37">
        <v>167</v>
      </c>
      <c r="S190" s="37">
        <v>2.5412963264179815</v>
      </c>
      <c r="T190" s="37">
        <v>0.17003590612481068</v>
      </c>
      <c r="AE190" t="s">
        <v>256</v>
      </c>
      <c r="AF190" s="3"/>
      <c r="AG190" s="20">
        <v>3.9624000000000001</v>
      </c>
      <c r="AH190" s="17">
        <v>3.2177556390681725</v>
      </c>
      <c r="AQ190" s="114">
        <f t="shared" si="31"/>
        <v>90257.994049322791</v>
      </c>
      <c r="AR190" s="114">
        <f t="shared" si="32"/>
        <v>90257.994049322791</v>
      </c>
      <c r="AS190" s="9" t="str">
        <f t="shared" si="33"/>
        <v>small</v>
      </c>
    </row>
    <row r="191" spans="1:45" ht="16.2">
      <c r="A191" s="17">
        <v>0.76200000000000001</v>
      </c>
      <c r="B191" s="20">
        <v>3.1889616725287731</v>
      </c>
      <c r="D191" s="20">
        <v>0.76200000000000001</v>
      </c>
      <c r="E191" s="17">
        <v>3.1889616725287731</v>
      </c>
      <c r="F191" s="16">
        <f t="shared" si="36"/>
        <v>0.58064400000000005</v>
      </c>
      <c r="G191" s="16">
        <f t="shared" si="35"/>
        <v>10.16947654885751</v>
      </c>
      <c r="J191" s="16">
        <f t="shared" si="34"/>
        <v>-2.426961672528773</v>
      </c>
      <c r="K191" s="16">
        <f t="shared" si="37"/>
        <v>5.8901429599236597</v>
      </c>
      <c r="L191" s="16">
        <f t="shared" si="39"/>
        <v>0.62169432823911042</v>
      </c>
      <c r="N191" s="22">
        <f t="shared" si="40"/>
        <v>3.4229890715600697</v>
      </c>
      <c r="O191" s="23"/>
      <c r="P191" s="16">
        <f t="shared" si="38"/>
        <v>2.426961672528773</v>
      </c>
      <c r="R191" s="37">
        <v>168</v>
      </c>
      <c r="S191" s="37">
        <v>2.8819710761377149</v>
      </c>
      <c r="T191" s="37">
        <v>-1.0614926689801751</v>
      </c>
      <c r="AE191" t="s">
        <v>259</v>
      </c>
      <c r="AF191" s="3"/>
      <c r="AG191" s="20">
        <v>4.5720000000000001</v>
      </c>
      <c r="AH191" s="17">
        <v>3.2218211342053955</v>
      </c>
      <c r="AQ191" s="114">
        <f t="shared" si="31"/>
        <v>88232.240993683925</v>
      </c>
      <c r="AR191" s="114">
        <f t="shared" si="32"/>
        <v>88232.240993683925</v>
      </c>
      <c r="AS191" s="9" t="str">
        <f t="shared" si="33"/>
        <v>small</v>
      </c>
    </row>
    <row r="192" spans="1:45" ht="16.2">
      <c r="A192" s="17">
        <v>0.76200000000000001</v>
      </c>
      <c r="B192" s="20">
        <v>2.944653393985238</v>
      </c>
      <c r="D192" s="20">
        <v>0.76200000000000001</v>
      </c>
      <c r="E192" s="17">
        <v>2.944653393985238</v>
      </c>
      <c r="F192" s="16">
        <f t="shared" si="36"/>
        <v>0.58064400000000005</v>
      </c>
      <c r="G192" s="16">
        <f t="shared" si="35"/>
        <v>8.670983610708781</v>
      </c>
      <c r="J192" s="16">
        <f t="shared" si="34"/>
        <v>-2.1826533939852379</v>
      </c>
      <c r="K192" s="16">
        <f t="shared" si="37"/>
        <v>4.7639758382752779</v>
      </c>
      <c r="L192" s="16">
        <f t="shared" si="39"/>
        <v>0.58707921133584129</v>
      </c>
      <c r="N192" s="22">
        <f t="shared" si="40"/>
        <v>3.102374532789026</v>
      </c>
      <c r="O192" s="23"/>
      <c r="P192" s="16">
        <f t="shared" si="38"/>
        <v>2.1826533939852379</v>
      </c>
      <c r="R192" s="37">
        <v>169</v>
      </c>
      <c r="S192" s="37">
        <v>2.8849956300093185</v>
      </c>
      <c r="T192" s="37">
        <v>0.21573779443119045</v>
      </c>
      <c r="AE192" s="9" t="s">
        <v>332</v>
      </c>
      <c r="AF192" s="3"/>
      <c r="AG192" s="20">
        <v>0.6</v>
      </c>
      <c r="AH192" s="17">
        <v>0.97191313230893095</v>
      </c>
      <c r="AQ192" s="114">
        <f t="shared" si="31"/>
        <v>2010947.7815451906</v>
      </c>
      <c r="AR192" s="114">
        <f t="shared" si="32"/>
        <v>2010947.7815451906</v>
      </c>
      <c r="AS192" s="9" t="str">
        <f t="shared" si="33"/>
        <v>large bloom</v>
      </c>
    </row>
    <row r="193" spans="1:45" ht="16.2">
      <c r="A193" s="17">
        <v>0.76200000000000001</v>
      </c>
      <c r="B193" s="20">
        <v>2.5238902683182385</v>
      </c>
      <c r="D193" s="20">
        <v>0.76200000000000001</v>
      </c>
      <c r="E193" s="17">
        <v>2.5238902683182385</v>
      </c>
      <c r="F193" s="16">
        <f t="shared" si="36"/>
        <v>0.58064400000000005</v>
      </c>
      <c r="G193" s="16">
        <f t="shared" si="35"/>
        <v>6.3700220865115096</v>
      </c>
      <c r="J193" s="16">
        <f t="shared" si="34"/>
        <v>-1.7618902683182385</v>
      </c>
      <c r="K193" s="16">
        <f t="shared" si="37"/>
        <v>3.1042573175945143</v>
      </c>
      <c r="L193" s="16">
        <f t="shared" si="39"/>
        <v>0.52011549773493848</v>
      </c>
      <c r="N193" s="22">
        <f t="shared" si="40"/>
        <v>2.5501919531735413</v>
      </c>
      <c r="O193" s="23"/>
      <c r="P193" s="16">
        <f t="shared" si="38"/>
        <v>1.7618902683182385</v>
      </c>
      <c r="R193" s="37">
        <v>170</v>
      </c>
      <c r="S193" s="37">
        <v>2.8849956300093185</v>
      </c>
      <c r="T193" s="37">
        <v>-0.28767724264952443</v>
      </c>
      <c r="AE193" s="9" t="s">
        <v>333</v>
      </c>
      <c r="AF193" s="3"/>
      <c r="AG193" s="20">
        <v>0.6</v>
      </c>
      <c r="AH193" s="17">
        <v>3.6452831587319072</v>
      </c>
      <c r="AQ193" s="114">
        <f t="shared" si="31"/>
        <v>-109885.1243045216</v>
      </c>
      <c r="AR193" s="114">
        <f t="shared" si="32"/>
        <v>0</v>
      </c>
      <c r="AS193" s="9" t="str">
        <f t="shared" si="33"/>
        <v>small</v>
      </c>
    </row>
    <row r="194" spans="1:45" ht="16.2">
      <c r="A194" s="17">
        <v>0.83819999999999995</v>
      </c>
      <c r="B194" s="20">
        <v>1.2820519526099072</v>
      </c>
      <c r="D194" s="20">
        <v>0.83819999999999995</v>
      </c>
      <c r="E194" s="17">
        <v>1.2820519526099072</v>
      </c>
      <c r="F194" s="16">
        <f t="shared" si="36"/>
        <v>0.70257923999999994</v>
      </c>
      <c r="G194" s="16">
        <f t="shared" si="35"/>
        <v>1.6436572091908759</v>
      </c>
      <c r="J194" s="16">
        <f t="shared" si="34"/>
        <v>-0.44385195260990729</v>
      </c>
      <c r="K194" s="16">
        <f t="shared" si="37"/>
        <v>0.19700455583562737</v>
      </c>
      <c r="L194" s="16">
        <f t="shared" si="39"/>
        <v>0.18455796796316504</v>
      </c>
      <c r="N194" s="22">
        <f t="shared" si="40"/>
        <v>0.69132988858256661</v>
      </c>
      <c r="O194" s="23"/>
      <c r="P194" s="16">
        <f t="shared" si="38"/>
        <v>0.44385195260990729</v>
      </c>
      <c r="R194" s="37">
        <v>171</v>
      </c>
      <c r="S194" s="37">
        <v>2.9537354907275857</v>
      </c>
      <c r="T194" s="37">
        <v>-0.36924403915548387</v>
      </c>
      <c r="AE194" s="9" t="s">
        <v>334</v>
      </c>
      <c r="AF194" s="3"/>
      <c r="AG194" s="20">
        <v>0.7</v>
      </c>
      <c r="AH194" s="17">
        <v>0.81871548827405027</v>
      </c>
      <c r="AQ194" s="114">
        <f t="shared" si="31"/>
        <v>2286142.3766234545</v>
      </c>
      <c r="AR194" s="114">
        <f t="shared" si="32"/>
        <v>2286142.3766234545</v>
      </c>
      <c r="AS194" s="9" t="str">
        <f t="shared" si="33"/>
        <v>large bloom</v>
      </c>
    </row>
    <row r="195" spans="1:45" ht="16.2">
      <c r="A195" s="17">
        <v>0.83819999999999995</v>
      </c>
      <c r="B195" s="20">
        <v>1.0862262450487929</v>
      </c>
      <c r="D195" s="20">
        <v>0.83819999999999995</v>
      </c>
      <c r="E195" s="17">
        <v>1.0862262450487929</v>
      </c>
      <c r="F195" s="16">
        <f t="shared" si="36"/>
        <v>0.70257923999999994</v>
      </c>
      <c r="G195" s="16">
        <f t="shared" si="35"/>
        <v>1.1798874554328005</v>
      </c>
      <c r="J195" s="16">
        <f t="shared" si="34"/>
        <v>-0.248026245048793</v>
      </c>
      <c r="K195" s="16">
        <f t="shared" si="37"/>
        <v>6.1517018233003914E-2</v>
      </c>
      <c r="L195" s="16">
        <f t="shared" si="39"/>
        <v>0.11257263536899183</v>
      </c>
      <c r="N195" s="22">
        <f t="shared" si="40"/>
        <v>0.45770341809686588</v>
      </c>
      <c r="O195" s="23"/>
      <c r="P195" s="16">
        <f t="shared" si="38"/>
        <v>0.248026245048793</v>
      </c>
      <c r="R195" s="37">
        <v>172</v>
      </c>
      <c r="S195" s="37">
        <v>3.091215212164121</v>
      </c>
      <c r="T195" s="37">
        <v>0.32954356967464893</v>
      </c>
      <c r="AE195" s="9" t="s">
        <v>335</v>
      </c>
      <c r="AF195" s="3"/>
      <c r="AG195" s="20">
        <v>1.4</v>
      </c>
      <c r="AH195" s="17">
        <v>2.1010708461377705</v>
      </c>
      <c r="AQ195" s="114">
        <f t="shared" si="31"/>
        <v>774093.17980667204</v>
      </c>
      <c r="AR195" s="114">
        <f t="shared" si="32"/>
        <v>774093.17980667204</v>
      </c>
      <c r="AS195" s="9" t="str">
        <f t="shared" si="33"/>
        <v>moderate</v>
      </c>
    </row>
    <row r="196" spans="1:45" ht="16.2">
      <c r="A196" s="17">
        <v>0.83819999999999995</v>
      </c>
      <c r="B196" s="20">
        <v>2.8811707136978031</v>
      </c>
      <c r="D196" s="20">
        <v>0.83819999999999995</v>
      </c>
      <c r="E196" s="17">
        <v>2.8811707136978031</v>
      </c>
      <c r="F196" s="16">
        <f t="shared" si="36"/>
        <v>0.70257923999999994</v>
      </c>
      <c r="G196" s="16">
        <f t="shared" si="35"/>
        <v>8.3011446814699088</v>
      </c>
      <c r="J196" s="16">
        <f t="shared" si="34"/>
        <v>-2.042970713697803</v>
      </c>
      <c r="K196" s="16">
        <f t="shared" si="37"/>
        <v>4.1737293370269111</v>
      </c>
      <c r="L196" s="16">
        <f t="shared" si="39"/>
        <v>0.53622133514615711</v>
      </c>
      <c r="N196" s="22">
        <f t="shared" si="40"/>
        <v>2.5991308443066132</v>
      </c>
      <c r="O196" s="23"/>
      <c r="P196" s="16">
        <f t="shared" si="38"/>
        <v>2.042970713697803</v>
      </c>
      <c r="R196" s="37">
        <v>173</v>
      </c>
      <c r="S196" s="37">
        <v>3.2286949336006554</v>
      </c>
      <c r="T196" s="37">
        <v>0.27347932771000671</v>
      </c>
      <c r="AE196" s="9" t="s">
        <v>336</v>
      </c>
      <c r="AF196" s="3"/>
      <c r="AG196" s="20">
        <v>3</v>
      </c>
      <c r="AH196" s="17">
        <v>5.1870308483655183</v>
      </c>
      <c r="AQ196" s="114">
        <f t="shared" si="31"/>
        <v>-675784.89877323271</v>
      </c>
      <c r="AR196" s="114">
        <f t="shared" si="32"/>
        <v>0</v>
      </c>
      <c r="AS196" s="9" t="str">
        <f t="shared" si="33"/>
        <v>small</v>
      </c>
    </row>
    <row r="197" spans="1:45" ht="16.2">
      <c r="A197" s="17">
        <v>0.83819999999999995</v>
      </c>
      <c r="B197" s="20">
        <v>3.7787968218721186</v>
      </c>
      <c r="D197" s="20">
        <v>0.83819999999999995</v>
      </c>
      <c r="E197" s="17">
        <v>3.7787968218721186</v>
      </c>
      <c r="F197" s="16">
        <f t="shared" si="36"/>
        <v>0.70257923999999994</v>
      </c>
      <c r="G197" s="16">
        <f t="shared" si="35"/>
        <v>14.279305420990823</v>
      </c>
      <c r="J197" s="16">
        <f t="shared" si="34"/>
        <v>-2.9405968218721186</v>
      </c>
      <c r="K197" s="16">
        <f t="shared" si="37"/>
        <v>8.6471096688044042</v>
      </c>
      <c r="L197" s="16">
        <f t="shared" si="39"/>
        <v>0.65400588492647715</v>
      </c>
      <c r="N197" s="22">
        <f t="shared" si="40"/>
        <v>3.6700281339443079</v>
      </c>
      <c r="O197" s="23"/>
      <c r="P197" s="16">
        <f t="shared" si="38"/>
        <v>2.9405968218721186</v>
      </c>
      <c r="R197" s="37">
        <v>174</v>
      </c>
      <c r="S197" s="37">
        <v>3.248629493208953</v>
      </c>
      <c r="T197" s="37">
        <v>-1.0719370481163346</v>
      </c>
      <c r="AE197" s="9" t="s">
        <v>337</v>
      </c>
      <c r="AF197" s="3"/>
      <c r="AG197" s="20">
        <v>3.44999999999999</v>
      </c>
      <c r="AH197" s="17">
        <v>5.770887643158412</v>
      </c>
      <c r="AQ197" s="114">
        <f t="shared" si="31"/>
        <v>-846912.50794268795</v>
      </c>
      <c r="AR197" s="114">
        <f t="shared" si="32"/>
        <v>0</v>
      </c>
      <c r="AS197" s="9" t="str">
        <f t="shared" si="33"/>
        <v>small</v>
      </c>
    </row>
    <row r="198" spans="1:45" ht="16.2">
      <c r="A198" s="17">
        <v>0.91439999999999999</v>
      </c>
      <c r="B198" s="20">
        <v>2.5049795480497692</v>
      </c>
      <c r="D198" s="20">
        <v>0.91439999999999999</v>
      </c>
      <c r="E198" s="17">
        <v>2.5049795480497692</v>
      </c>
      <c r="F198" s="16">
        <f t="shared" si="36"/>
        <v>0.83612735999999999</v>
      </c>
      <c r="G198" s="16">
        <f t="shared" si="35"/>
        <v>6.274922536147626</v>
      </c>
      <c r="J198" s="16">
        <f t="shared" si="34"/>
        <v>-1.5905795480497691</v>
      </c>
      <c r="K198" s="16">
        <f t="shared" si="37"/>
        <v>2.5299432986742079</v>
      </c>
      <c r="L198" s="16">
        <f t="shared" si="39"/>
        <v>0.4376679670254649</v>
      </c>
      <c r="N198" s="22">
        <f t="shared" si="40"/>
        <v>1.8250789458112084</v>
      </c>
      <c r="O198" s="23"/>
      <c r="P198" s="16">
        <f t="shared" si="38"/>
        <v>1.5905795480497691</v>
      </c>
      <c r="R198" s="37">
        <v>175</v>
      </c>
      <c r="S198" s="37">
        <v>3.3010092670762727</v>
      </c>
      <c r="T198" s="37">
        <v>-0.59332529235361875</v>
      </c>
      <c r="AE198" s="9" t="s">
        <v>338</v>
      </c>
      <c r="AF198" s="3"/>
      <c r="AG198" s="20">
        <v>0.52</v>
      </c>
      <c r="AH198" s="17">
        <v>0.96739039723228393</v>
      </c>
      <c r="AQ198" s="114">
        <f t="shared" si="31"/>
        <v>2018430.9663910479</v>
      </c>
      <c r="AR198" s="114">
        <f t="shared" si="32"/>
        <v>2018430.9663910479</v>
      </c>
      <c r="AS198" s="9" t="str">
        <f t="shared" si="33"/>
        <v>large bloom</v>
      </c>
    </row>
    <row r="199" spans="1:45" ht="16.2">
      <c r="A199" s="17">
        <v>0.91439999999999999</v>
      </c>
      <c r="B199" s="20">
        <v>2.839109878035849</v>
      </c>
      <c r="D199" s="20">
        <v>0.91439999999999999</v>
      </c>
      <c r="E199" s="17">
        <v>2.839109878035849</v>
      </c>
      <c r="F199" s="16">
        <f t="shared" si="36"/>
        <v>0.83612735999999999</v>
      </c>
      <c r="G199" s="16">
        <f t="shared" si="35"/>
        <v>8.0605448995607336</v>
      </c>
      <c r="J199" s="16">
        <f t="shared" si="34"/>
        <v>-1.9247098780358489</v>
      </c>
      <c r="K199" s="16">
        <f t="shared" si="37"/>
        <v>3.7045081146087724</v>
      </c>
      <c r="L199" s="16">
        <f t="shared" si="39"/>
        <v>0.49204598334618072</v>
      </c>
      <c r="N199" s="22">
        <f t="shared" si="40"/>
        <v>2.1904883180619521</v>
      </c>
      <c r="O199" s="23"/>
      <c r="P199" s="16">
        <f t="shared" si="38"/>
        <v>1.9247098780358489</v>
      </c>
      <c r="R199" s="37">
        <v>176</v>
      </c>
      <c r="S199" s="37">
        <v>3.4057688148109122</v>
      </c>
      <c r="T199" s="37">
        <v>-0.64971877130621891</v>
      </c>
      <c r="AE199" s="9" t="s">
        <v>339</v>
      </c>
      <c r="AF199" s="3"/>
      <c r="AG199" s="20">
        <v>0.54</v>
      </c>
      <c r="AH199" s="17">
        <v>0.8519962035304337</v>
      </c>
      <c r="AQ199" s="114">
        <f t="shared" si="31"/>
        <v>2222216.1724102423</v>
      </c>
      <c r="AR199" s="114">
        <f t="shared" si="32"/>
        <v>2222216.1724102423</v>
      </c>
      <c r="AS199" s="9" t="str">
        <f t="shared" si="33"/>
        <v>large bloom</v>
      </c>
    </row>
    <row r="200" spans="1:45" ht="16.2">
      <c r="A200" s="17">
        <v>0.91439999999999999</v>
      </c>
      <c r="B200" s="20">
        <v>3.1495621432929521</v>
      </c>
      <c r="D200" s="20">
        <v>0.91439999999999999</v>
      </c>
      <c r="E200" s="17">
        <v>3.1495621432929521</v>
      </c>
      <c r="F200" s="16">
        <f t="shared" si="36"/>
        <v>0.83612735999999999</v>
      </c>
      <c r="G200" s="16">
        <f t="shared" si="35"/>
        <v>9.9197416944640953</v>
      </c>
      <c r="J200" s="16">
        <f t="shared" si="34"/>
        <v>-2.235162143292952</v>
      </c>
      <c r="K200" s="16">
        <f t="shared" si="37"/>
        <v>4.9959498068099428</v>
      </c>
      <c r="L200" s="16">
        <f t="shared" si="39"/>
        <v>0.53711396434866221</v>
      </c>
      <c r="N200" s="22">
        <f t="shared" si="40"/>
        <v>2.5300030438461856</v>
      </c>
      <c r="O200" s="23"/>
      <c r="P200" s="16">
        <f t="shared" si="38"/>
        <v>2.235162143292952</v>
      </c>
      <c r="R200" s="37">
        <v>177</v>
      </c>
      <c r="S200" s="37">
        <v>3.4057688148109122</v>
      </c>
      <c r="T200" s="37">
        <v>-1.1281408709906113</v>
      </c>
      <c r="AE200" s="9" t="s">
        <v>340</v>
      </c>
      <c r="AF200" s="3"/>
      <c r="AG200" s="20">
        <v>0.55000000000000004</v>
      </c>
      <c r="AH200" s="17">
        <v>0.89770375658003254</v>
      </c>
      <c r="AQ200" s="114">
        <f t="shared" si="31"/>
        <v>2138375.7354061631</v>
      </c>
      <c r="AR200" s="114">
        <f t="shared" si="32"/>
        <v>2138375.7354061631</v>
      </c>
      <c r="AS200" s="9" t="str">
        <f t="shared" si="33"/>
        <v>large bloom</v>
      </c>
    </row>
    <row r="201" spans="1:45" ht="16.2">
      <c r="A201" s="17">
        <v>0.91439999999999999</v>
      </c>
      <c r="B201" s="20">
        <v>1.434561527170169</v>
      </c>
      <c r="D201" s="20">
        <v>0.91439999999999999</v>
      </c>
      <c r="E201" s="17">
        <v>1.434561527170169</v>
      </c>
      <c r="F201" s="16">
        <f t="shared" si="36"/>
        <v>0.83612735999999999</v>
      </c>
      <c r="G201" s="16">
        <f t="shared" si="35"/>
        <v>2.0579667752368076</v>
      </c>
      <c r="J201" s="16">
        <f t="shared" si="34"/>
        <v>-0.52016152717016906</v>
      </c>
      <c r="K201" s="16">
        <f t="shared" si="37"/>
        <v>0.27056801434800254</v>
      </c>
      <c r="L201" s="16">
        <f t="shared" si="39"/>
        <v>0.19558296212923898</v>
      </c>
      <c r="N201" s="22">
        <f t="shared" si="40"/>
        <v>0.65445556339694788</v>
      </c>
      <c r="O201" s="23"/>
      <c r="P201" s="16">
        <f t="shared" si="38"/>
        <v>0.52016152717016906</v>
      </c>
      <c r="R201" s="37">
        <v>178</v>
      </c>
      <c r="S201" s="37">
        <v>3.5105283625455526</v>
      </c>
      <c r="T201" s="37">
        <v>-0.33483203617576596</v>
      </c>
      <c r="AE201" s="9" t="s">
        <v>341</v>
      </c>
      <c r="AF201" s="3"/>
      <c r="AG201" s="20">
        <v>0.6</v>
      </c>
      <c r="AH201" s="17">
        <v>2.0116752385489658</v>
      </c>
      <c r="AQ201" s="114">
        <f t="shared" ref="AQ201:AQ264" si="41">-1604354.47*LN(AH201)+1965241.57</f>
        <v>843849.41243514488</v>
      </c>
      <c r="AR201" s="114">
        <f t="shared" ref="AR201:AR264" si="42">IF(AQ201&gt;0,AQ201,0)</f>
        <v>843849.41243514488</v>
      </c>
      <c r="AS201" s="9" t="str">
        <f t="shared" ref="AS201:AS264" si="43">IF(AR201&lt;100000,"small",IF(AR201&gt;1000000,"large bloom","moderate"))</f>
        <v>moderate</v>
      </c>
    </row>
    <row r="202" spans="1:45" ht="16.2">
      <c r="A202" s="17">
        <v>0.91439999999999999</v>
      </c>
      <c r="B202" s="20">
        <v>2.7675532304030002</v>
      </c>
      <c r="D202" s="20">
        <v>0.91439999999999999</v>
      </c>
      <c r="E202" s="17">
        <v>2.7675532304030002</v>
      </c>
      <c r="F202" s="16">
        <f t="shared" si="36"/>
        <v>0.83612735999999999</v>
      </c>
      <c r="G202" s="16">
        <f t="shared" si="35"/>
        <v>7.6593508831140813</v>
      </c>
      <c r="J202" s="16">
        <f t="shared" si="34"/>
        <v>-1.8531532304030001</v>
      </c>
      <c r="K202" s="16">
        <f t="shared" si="37"/>
        <v>3.4341768953530747</v>
      </c>
      <c r="L202" s="16">
        <f t="shared" si="39"/>
        <v>0.48095976535160062</v>
      </c>
      <c r="N202" s="22">
        <f t="shared" si="40"/>
        <v>2.1122330166262029</v>
      </c>
      <c r="O202" s="23"/>
      <c r="P202" s="16">
        <f t="shared" si="38"/>
        <v>1.8531532304030001</v>
      </c>
      <c r="R202" s="37">
        <v>179</v>
      </c>
      <c r="S202" s="37">
        <v>3.5105283625455526</v>
      </c>
      <c r="T202" s="37">
        <v>-0.37428099347842947</v>
      </c>
      <c r="AE202" s="9" t="s">
        <v>342</v>
      </c>
      <c r="AF202" s="3"/>
      <c r="AG202" s="20">
        <v>0.62</v>
      </c>
      <c r="AH202" s="17">
        <v>0.8911029598156377</v>
      </c>
      <c r="AQ202" s="114">
        <f t="shared" si="41"/>
        <v>2150216.1044792617</v>
      </c>
      <c r="AR202" s="114">
        <f t="shared" si="42"/>
        <v>2150216.1044792617</v>
      </c>
      <c r="AS202" s="9" t="str">
        <f t="shared" si="43"/>
        <v>large bloom</v>
      </c>
    </row>
    <row r="203" spans="1:45" ht="16.2">
      <c r="A203" s="17">
        <v>1.0668</v>
      </c>
      <c r="B203" s="20">
        <v>2.2076983356555293</v>
      </c>
      <c r="D203" s="20">
        <v>1.0668</v>
      </c>
      <c r="E203" s="17">
        <v>2.2076983356555293</v>
      </c>
      <c r="F203" s="16">
        <f t="shared" si="36"/>
        <v>1.13806224</v>
      </c>
      <c r="G203" s="16">
        <f t="shared" si="35"/>
        <v>4.8739319412561946</v>
      </c>
      <c r="J203" s="16">
        <f t="shared" si="34"/>
        <v>-1.1408983356555293</v>
      </c>
      <c r="K203" s="16">
        <f t="shared" si="37"/>
        <v>1.3016490123015569</v>
      </c>
      <c r="L203" s="16">
        <f t="shared" si="39"/>
        <v>0.31585672322111752</v>
      </c>
      <c r="N203" s="22">
        <f t="shared" si="40"/>
        <v>1.0026585073636383</v>
      </c>
      <c r="O203" s="23"/>
      <c r="P203" s="16">
        <f t="shared" si="38"/>
        <v>1.1408983356555293</v>
      </c>
      <c r="R203" s="37">
        <v>180</v>
      </c>
      <c r="S203" s="37">
        <v>3.615287910280192</v>
      </c>
      <c r="T203" s="37">
        <v>-0.39753227121201951</v>
      </c>
      <c r="AE203" s="9" t="s">
        <v>343</v>
      </c>
      <c r="AF203" s="3"/>
      <c r="AG203" s="20">
        <v>0.95</v>
      </c>
      <c r="AH203" s="17">
        <v>2.6192618187221983</v>
      </c>
      <c r="AQ203" s="114">
        <f t="shared" si="41"/>
        <v>420420.63617492304</v>
      </c>
      <c r="AR203" s="114">
        <f t="shared" si="42"/>
        <v>420420.63617492304</v>
      </c>
      <c r="AS203" s="9" t="str">
        <f t="shared" si="43"/>
        <v>moderate</v>
      </c>
    </row>
    <row r="204" spans="1:45" ht="16.2">
      <c r="A204" s="17">
        <v>1.18872</v>
      </c>
      <c r="B204" s="20">
        <v>1.5227337690073421</v>
      </c>
      <c r="D204" s="20">
        <v>1.18872</v>
      </c>
      <c r="E204" s="17">
        <v>1.5227337690073421</v>
      </c>
      <c r="F204" s="16">
        <f t="shared" si="36"/>
        <v>1.4130552383999999</v>
      </c>
      <c r="G204" s="16">
        <f t="shared" si="35"/>
        <v>2.3187181312753058</v>
      </c>
      <c r="J204" s="16">
        <f t="shared" si="34"/>
        <v>-0.33401376900734214</v>
      </c>
      <c r="K204" s="16">
        <f t="shared" si="37"/>
        <v>0.11156519788649011</v>
      </c>
      <c r="L204" s="16">
        <f t="shared" si="39"/>
        <v>0.10754440930972664</v>
      </c>
      <c r="N204" s="22">
        <f t="shared" si="40"/>
        <v>9.2266076626406734E-2</v>
      </c>
      <c r="O204" s="23"/>
      <c r="P204" s="16">
        <f t="shared" si="38"/>
        <v>0.33401376900734214</v>
      </c>
      <c r="R204" s="37">
        <v>181</v>
      </c>
      <c r="S204" s="37">
        <v>3.6411340979102604</v>
      </c>
      <c r="T204" s="37">
        <v>-0.33420630778738447</v>
      </c>
      <c r="AE204" s="9" t="s">
        <v>344</v>
      </c>
      <c r="AF204" s="3"/>
      <c r="AG204" s="20">
        <v>1</v>
      </c>
      <c r="AH204" s="17">
        <v>1.7159566787691369</v>
      </c>
      <c r="AQ204" s="114">
        <f t="shared" si="41"/>
        <v>1098937.0751059721</v>
      </c>
      <c r="AR204" s="114">
        <f t="shared" si="42"/>
        <v>1098937.0751059721</v>
      </c>
      <c r="AS204" s="9" t="str">
        <f t="shared" si="43"/>
        <v>large bloom</v>
      </c>
    </row>
    <row r="205" spans="1:45" ht="16.2">
      <c r="A205" s="17">
        <v>1.2192000000000001</v>
      </c>
      <c r="B205" s="20">
        <v>3.2409196792285666</v>
      </c>
      <c r="D205" s="20">
        <v>1.2192000000000001</v>
      </c>
      <c r="E205" s="17">
        <v>3.2409196792285666</v>
      </c>
      <c r="F205" s="16">
        <f t="shared" si="36"/>
        <v>1.4864486400000001</v>
      </c>
      <c r="G205" s="16">
        <f t="shared" si="35"/>
        <v>10.503560367210994</v>
      </c>
      <c r="J205" s="16">
        <f t="shared" si="34"/>
        <v>-2.0217196792285668</v>
      </c>
      <c r="K205" s="16">
        <f t="shared" si="37"/>
        <v>4.0873504613800593</v>
      </c>
      <c r="L205" s="16">
        <f t="shared" si="39"/>
        <v>0.42459331390799943</v>
      </c>
      <c r="N205" s="22">
        <f t="shared" si="40"/>
        <v>1.4390346450365537</v>
      </c>
      <c r="O205" s="23"/>
      <c r="P205" s="16">
        <f t="shared" si="38"/>
        <v>2.0217196792285668</v>
      </c>
      <c r="R205" s="37">
        <v>182</v>
      </c>
      <c r="S205" s="37">
        <v>3.8473536800650621</v>
      </c>
      <c r="T205" s="37">
        <v>-0.14214824337729359</v>
      </c>
      <c r="AE205" s="9" t="s">
        <v>345</v>
      </c>
      <c r="AF205" s="3"/>
      <c r="AG205" s="20">
        <v>1.1000000000000001</v>
      </c>
      <c r="AH205" s="17">
        <v>1.9371412621654025</v>
      </c>
      <c r="AQ205" s="114">
        <f t="shared" si="41"/>
        <v>904421.04033256229</v>
      </c>
      <c r="AR205" s="114">
        <f t="shared" si="42"/>
        <v>904421.04033256229</v>
      </c>
      <c r="AS205" s="9" t="str">
        <f t="shared" si="43"/>
        <v>moderate</v>
      </c>
    </row>
    <row r="206" spans="1:45" ht="16.2">
      <c r="A206" s="17">
        <v>1.2192000000000001</v>
      </c>
      <c r="B206" s="20">
        <v>3.3250402218039978</v>
      </c>
      <c r="D206" s="20">
        <v>1.2192000000000001</v>
      </c>
      <c r="E206" s="17">
        <v>3.3250402218039978</v>
      </c>
      <c r="F206" s="16">
        <f t="shared" si="36"/>
        <v>1.4864486400000001</v>
      </c>
      <c r="G206" s="16">
        <f t="shared" si="35"/>
        <v>11.055892476614378</v>
      </c>
      <c r="J206" s="16">
        <f t="shared" si="34"/>
        <v>-2.105840221803998</v>
      </c>
      <c r="K206" s="16">
        <f t="shared" si="37"/>
        <v>4.4345630397675118</v>
      </c>
      <c r="L206" s="16">
        <f t="shared" si="39"/>
        <v>0.43572194917799673</v>
      </c>
      <c r="N206" s="22">
        <f t="shared" si="40"/>
        <v>1.5080311530544599</v>
      </c>
      <c r="O206" s="23"/>
      <c r="P206" s="16">
        <f t="shared" si="38"/>
        <v>2.105840221803998</v>
      </c>
      <c r="R206" s="37">
        <v>183</v>
      </c>
      <c r="S206" s="37">
        <v>4.0343261012187499</v>
      </c>
      <c r="T206" s="37">
        <v>-0.8125049670133544</v>
      </c>
      <c r="AE206" s="9" t="s">
        <v>346</v>
      </c>
      <c r="AF206" s="3"/>
      <c r="AG206" s="20">
        <v>1.62</v>
      </c>
      <c r="AH206" s="17">
        <v>2.2520526952105402</v>
      </c>
      <c r="AQ206" s="114">
        <f t="shared" si="41"/>
        <v>662759.05301370868</v>
      </c>
      <c r="AR206" s="114">
        <f t="shared" si="42"/>
        <v>662759.05301370868</v>
      </c>
      <c r="AS206" s="9" t="str">
        <f t="shared" si="43"/>
        <v>moderate</v>
      </c>
    </row>
    <row r="207" spans="1:45" ht="16.2">
      <c r="A207" s="17">
        <v>1.2954000000000001</v>
      </c>
      <c r="B207" s="20">
        <v>1.5488906514613003</v>
      </c>
      <c r="D207" s="20">
        <v>1.2954000000000001</v>
      </c>
      <c r="E207" s="17">
        <v>1.5488906514613003</v>
      </c>
      <c r="F207" s="16">
        <f t="shared" si="36"/>
        <v>1.6780611600000004</v>
      </c>
      <c r="G207" s="16">
        <f t="shared" si="35"/>
        <v>2.3990622501842114</v>
      </c>
      <c r="J207" s="16">
        <f t="shared" si="34"/>
        <v>-0.25349065146130023</v>
      </c>
      <c r="K207" s="16">
        <f t="shared" si="37"/>
        <v>6.4257510378274388E-2</v>
      </c>
      <c r="L207" s="16">
        <f t="shared" si="39"/>
        <v>7.7616865813925462E-2</v>
      </c>
      <c r="N207" s="22">
        <f t="shared" si="40"/>
        <v>9.9714766511270536E-2</v>
      </c>
      <c r="O207" s="23"/>
      <c r="P207" s="16">
        <f t="shared" si="38"/>
        <v>0.25349065146130023</v>
      </c>
      <c r="R207" s="37">
        <v>184</v>
      </c>
      <c r="S207" s="37">
        <v>4.0535732622198646</v>
      </c>
      <c r="T207" s="37">
        <v>-0.89958437027789673</v>
      </c>
      <c r="AE207" s="9" t="s">
        <v>347</v>
      </c>
      <c r="AF207" s="3"/>
      <c r="AG207" s="20">
        <v>1.7</v>
      </c>
      <c r="AH207" s="17">
        <v>4.4748033541796728</v>
      </c>
      <c r="AQ207" s="114">
        <f t="shared" si="41"/>
        <v>-438823.29169779713</v>
      </c>
      <c r="AR207" s="114">
        <f t="shared" si="42"/>
        <v>0</v>
      </c>
      <c r="AS207" s="9" t="str">
        <f t="shared" si="43"/>
        <v>small</v>
      </c>
    </row>
    <row r="208" spans="1:45" ht="16.2">
      <c r="A208" s="17">
        <v>1.31064</v>
      </c>
      <c r="B208" s="20">
        <v>4.2453925313023158</v>
      </c>
      <c r="D208" s="20">
        <v>1.31064</v>
      </c>
      <c r="E208" s="17">
        <v>4.2453925313023158</v>
      </c>
      <c r="F208" s="16">
        <f t="shared" si="36"/>
        <v>1.7177772096000001</v>
      </c>
      <c r="G208" s="16">
        <f t="shared" si="35"/>
        <v>18.023357744837483</v>
      </c>
      <c r="J208" s="16">
        <f t="shared" si="34"/>
        <v>-2.9347525313023155</v>
      </c>
      <c r="K208" s="16">
        <f t="shared" si="37"/>
        <v>8.6127724199853475</v>
      </c>
      <c r="L208" s="16">
        <f t="shared" si="39"/>
        <v>0.51043443329330729</v>
      </c>
      <c r="N208" s="22">
        <f t="shared" si="40"/>
        <v>1.9285351596947413</v>
      </c>
      <c r="O208" s="23"/>
      <c r="P208" s="16">
        <f t="shared" si="38"/>
        <v>2.9347525313023155</v>
      </c>
      <c r="R208" s="37">
        <v>185</v>
      </c>
      <c r="S208" s="37">
        <v>4.0535732622198646</v>
      </c>
      <c r="T208" s="37">
        <v>-0.57763124105208563</v>
      </c>
      <c r="AE208" s="9" t="s">
        <v>348</v>
      </c>
      <c r="AF208" s="3"/>
      <c r="AG208" s="20">
        <v>4</v>
      </c>
      <c r="AH208" s="17">
        <v>6.3093445990977663</v>
      </c>
      <c r="AQ208" s="114">
        <f t="shared" si="41"/>
        <v>-990030.38885034365</v>
      </c>
      <c r="AR208" s="114">
        <f t="shared" si="42"/>
        <v>0</v>
      </c>
      <c r="AS208" s="9" t="str">
        <f t="shared" si="43"/>
        <v>small</v>
      </c>
    </row>
    <row r="209" spans="1:45" ht="16.2">
      <c r="A209" s="17">
        <v>1.3715999999999999</v>
      </c>
      <c r="B209" s="20">
        <v>2.0250815856293718</v>
      </c>
      <c r="D209" s="20">
        <v>1.3715999999999999</v>
      </c>
      <c r="E209" s="17">
        <v>2.0250815856293718</v>
      </c>
      <c r="F209" s="16">
        <f t="shared" si="36"/>
        <v>1.8812865599999997</v>
      </c>
      <c r="G209" s="16">
        <f t="shared" si="35"/>
        <v>4.1009554284551708</v>
      </c>
      <c r="J209" s="16">
        <f t="shared" si="34"/>
        <v>-0.65348158562937186</v>
      </c>
      <c r="K209" s="16">
        <f t="shared" si="37"/>
        <v>0.4270381827566781</v>
      </c>
      <c r="L209" s="16">
        <f t="shared" si="39"/>
        <v>0.16921504813241819</v>
      </c>
      <c r="N209" s="22">
        <f t="shared" si="40"/>
        <v>0.10483743484206176</v>
      </c>
      <c r="O209" s="23"/>
      <c r="P209" s="16">
        <f t="shared" si="38"/>
        <v>0.65348158562937186</v>
      </c>
      <c r="R209" s="37">
        <v>186</v>
      </c>
      <c r="S209" s="37">
        <v>4.2597928443746671</v>
      </c>
      <c r="T209" s="37">
        <v>-0.49652278221733681</v>
      </c>
      <c r="AE209" s="13" t="s">
        <v>172</v>
      </c>
      <c r="AG209" s="20">
        <v>1.1000000000000001</v>
      </c>
      <c r="AH209" s="17">
        <v>1.5250010742512858</v>
      </c>
      <c r="AQ209" s="114">
        <f t="shared" si="41"/>
        <v>1288211.8217559042</v>
      </c>
      <c r="AR209" s="114">
        <f t="shared" si="42"/>
        <v>1288211.8217559042</v>
      </c>
      <c r="AS209" s="9" t="str">
        <f t="shared" si="43"/>
        <v>large bloom</v>
      </c>
    </row>
    <row r="210" spans="1:45" ht="16.2">
      <c r="A210" s="17">
        <v>1.3715999999999999</v>
      </c>
      <c r="B210" s="20">
        <v>3.0213937976139587</v>
      </c>
      <c r="D210" s="20">
        <v>1.3715999999999999</v>
      </c>
      <c r="E210" s="17">
        <v>3.0213937976139587</v>
      </c>
      <c r="F210" s="16">
        <f t="shared" si="36"/>
        <v>1.8812865599999997</v>
      </c>
      <c r="G210" s="16">
        <f t="shared" si="35"/>
        <v>9.1288204802600994</v>
      </c>
      <c r="J210" s="16">
        <f t="shared" si="34"/>
        <v>-1.6497937976139587</v>
      </c>
      <c r="K210" s="16">
        <f t="shared" si="37"/>
        <v>2.7218195746454876</v>
      </c>
      <c r="L210" s="16">
        <f t="shared" si="39"/>
        <v>0.34297985690217436</v>
      </c>
      <c r="N210" s="22">
        <f t="shared" si="40"/>
        <v>0.83122429105712969</v>
      </c>
      <c r="O210" s="23"/>
      <c r="P210" s="16">
        <f t="shared" si="38"/>
        <v>1.6497937976139587</v>
      </c>
      <c r="R210" s="37">
        <v>187</v>
      </c>
      <c r="S210" s="37">
        <v>4.3285327050929343</v>
      </c>
      <c r="T210" s="37">
        <v>-0.2771279673937812</v>
      </c>
      <c r="AE210" s="13" t="s">
        <v>173</v>
      </c>
      <c r="AG210" s="20">
        <v>1.5</v>
      </c>
      <c r="AH210" s="17">
        <v>1.6182673882384955</v>
      </c>
      <c r="AQ210" s="114">
        <f t="shared" si="41"/>
        <v>1192975.8179044374</v>
      </c>
      <c r="AR210" s="114">
        <f t="shared" si="42"/>
        <v>1192975.8179044374</v>
      </c>
      <c r="AS210" s="9" t="str">
        <f t="shared" si="43"/>
        <v>large bloom</v>
      </c>
    </row>
    <row r="211" spans="1:45" ht="16.2">
      <c r="A211" s="17">
        <v>1.3715999999999999</v>
      </c>
      <c r="B211" s="20">
        <v>2.3843617459897843</v>
      </c>
      <c r="D211" s="20">
        <v>1.3715999999999999</v>
      </c>
      <c r="E211" s="17">
        <v>2.3843617459897843</v>
      </c>
      <c r="F211" s="16">
        <f t="shared" si="36"/>
        <v>1.8812865599999997</v>
      </c>
      <c r="G211" s="16">
        <f t="shared" si="35"/>
        <v>5.6851809357394529</v>
      </c>
      <c r="J211" s="16">
        <f t="shared" si="34"/>
        <v>-1.0127617459897844</v>
      </c>
      <c r="K211" s="16">
        <f t="shared" si="37"/>
        <v>1.0256863541402765</v>
      </c>
      <c r="L211" s="16">
        <f t="shared" si="39"/>
        <v>0.24014466907537149</v>
      </c>
      <c r="N211" s="22">
        <f t="shared" si="40"/>
        <v>0.3667798089747627</v>
      </c>
      <c r="O211" s="23"/>
      <c r="P211" s="16">
        <f t="shared" si="38"/>
        <v>1.0127617459897844</v>
      </c>
      <c r="R211" s="37">
        <v>188</v>
      </c>
      <c r="S211" s="37">
        <v>1.3105778601181215</v>
      </c>
      <c r="T211" s="37">
        <v>1.4266940747488097</v>
      </c>
      <c r="AE211" s="13" t="s">
        <v>174</v>
      </c>
      <c r="AG211" s="20">
        <v>1.2</v>
      </c>
      <c r="AH211" s="17">
        <v>1.0527918862528589</v>
      </c>
      <c r="AQ211" s="114">
        <f t="shared" si="41"/>
        <v>1882704.6322161525</v>
      </c>
      <c r="AR211" s="114">
        <f t="shared" si="42"/>
        <v>1882704.6322161525</v>
      </c>
      <c r="AS211" s="9" t="str">
        <f t="shared" si="43"/>
        <v>large bloom</v>
      </c>
    </row>
    <row r="212" spans="1:45" ht="16.2">
      <c r="A212" s="17">
        <v>1.3715999999999999</v>
      </c>
      <c r="B212" s="20">
        <v>2.0941412280867451</v>
      </c>
      <c r="D212" s="20">
        <v>1.3715999999999999</v>
      </c>
      <c r="E212" s="17">
        <v>2.0941412280867451</v>
      </c>
      <c r="F212" s="16">
        <f t="shared" si="36"/>
        <v>1.8812865599999997</v>
      </c>
      <c r="G212" s="16">
        <f t="shared" si="35"/>
        <v>4.385427483172661</v>
      </c>
      <c r="J212" s="16">
        <f t="shared" si="34"/>
        <v>-0.72254122808674515</v>
      </c>
      <c r="K212" s="16">
        <f t="shared" si="37"/>
        <v>0.5220658262851019</v>
      </c>
      <c r="L212" s="16">
        <f t="shared" si="39"/>
        <v>0.18377849054200215</v>
      </c>
      <c r="N212" s="22">
        <f t="shared" si="40"/>
        <v>0.15518713042194898</v>
      </c>
      <c r="O212" s="23"/>
      <c r="P212" s="16">
        <f t="shared" si="38"/>
        <v>0.72254122808674515</v>
      </c>
      <c r="R212" s="37">
        <v>189</v>
      </c>
      <c r="S212" s="37">
        <v>1.4153374078527612</v>
      </c>
      <c r="T212" s="37">
        <v>1.7989203352618495</v>
      </c>
      <c r="AE212" s="13" t="s">
        <v>175</v>
      </c>
      <c r="AG212" s="20">
        <v>1.8</v>
      </c>
      <c r="AH212" s="17">
        <v>1.3531840696303821</v>
      </c>
      <c r="AQ212" s="114">
        <f t="shared" si="41"/>
        <v>1479987.8985472841</v>
      </c>
      <c r="AR212" s="114">
        <f t="shared" si="42"/>
        <v>1479987.8985472841</v>
      </c>
      <c r="AS212" s="9" t="str">
        <f t="shared" si="43"/>
        <v>large bloom</v>
      </c>
    </row>
    <row r="213" spans="1:45" ht="16.2">
      <c r="A213" s="17">
        <v>1.3715999999999999</v>
      </c>
      <c r="B213" s="20">
        <v>2.6299449643122625</v>
      </c>
      <c r="D213" s="20">
        <v>1.3715999999999999</v>
      </c>
      <c r="E213" s="17">
        <v>2.6299449643122625</v>
      </c>
      <c r="F213" s="16">
        <f t="shared" si="36"/>
        <v>1.8812865599999997</v>
      </c>
      <c r="G213" s="16">
        <f t="shared" si="35"/>
        <v>6.9166105153114277</v>
      </c>
      <c r="J213" s="16">
        <f t="shared" si="34"/>
        <v>-1.2583449643122626</v>
      </c>
      <c r="K213" s="16">
        <f t="shared" si="37"/>
        <v>1.5834320492100296</v>
      </c>
      <c r="L213" s="16">
        <f t="shared" si="39"/>
        <v>0.28271918385461547</v>
      </c>
      <c r="N213" s="22">
        <f t="shared" si="40"/>
        <v>0.54582852457878595</v>
      </c>
      <c r="O213" s="23"/>
      <c r="P213" s="16">
        <f t="shared" si="38"/>
        <v>1.2583449643122626</v>
      </c>
      <c r="R213" s="37">
        <v>190</v>
      </c>
      <c r="S213" s="37">
        <v>1.4153374078527612</v>
      </c>
      <c r="T213" s="37">
        <v>1.5273321069589125</v>
      </c>
      <c r="AE213" s="13" t="s">
        <v>176</v>
      </c>
      <c r="AF213" s="3"/>
      <c r="AG213" s="20">
        <v>1.1000000000000001</v>
      </c>
      <c r="AH213" s="17">
        <v>1.1390382032104396</v>
      </c>
      <c r="AQ213" s="114">
        <f t="shared" si="41"/>
        <v>1756379.9268379824</v>
      </c>
      <c r="AR213" s="114">
        <f t="shared" si="42"/>
        <v>1756379.9268379824</v>
      </c>
      <c r="AS213" s="9" t="str">
        <f t="shared" si="43"/>
        <v>large bloom</v>
      </c>
    </row>
    <row r="214" spans="1:45" ht="16.2">
      <c r="A214" s="17">
        <v>1.3715999999999999</v>
      </c>
      <c r="B214" s="20">
        <v>4.3459086709434063</v>
      </c>
      <c r="D214" s="20">
        <v>1.3715999999999999</v>
      </c>
      <c r="E214" s="17">
        <v>4.3459086709434063</v>
      </c>
      <c r="F214" s="16">
        <f t="shared" si="36"/>
        <v>1.8812865599999997</v>
      </c>
      <c r="G214" s="16">
        <f t="shared" si="35"/>
        <v>18.886922176181084</v>
      </c>
      <c r="J214" s="16">
        <f t="shared" si="34"/>
        <v>-2.9743086709434063</v>
      </c>
      <c r="K214" s="16">
        <f t="shared" si="37"/>
        <v>8.8465120700491315</v>
      </c>
      <c r="L214" s="16">
        <f t="shared" si="39"/>
        <v>0.500853118960357</v>
      </c>
      <c r="N214" s="22">
        <f t="shared" si="40"/>
        <v>1.7968956772699087</v>
      </c>
      <c r="O214" s="23"/>
      <c r="P214" s="16">
        <f t="shared" si="38"/>
        <v>2.9743086709434063</v>
      </c>
      <c r="R214" s="37">
        <v>191</v>
      </c>
      <c r="S214" s="37">
        <v>1.4153374078527612</v>
      </c>
      <c r="T214" s="37">
        <v>1.1303166412522587</v>
      </c>
      <c r="AE214" s="13" t="s">
        <v>177</v>
      </c>
      <c r="AF214" s="3"/>
      <c r="AG214" s="20">
        <v>2.6</v>
      </c>
      <c r="AH214" s="17">
        <v>2.0198074183141834</v>
      </c>
      <c r="AQ214" s="114">
        <f t="shared" si="41"/>
        <v>837376.89710344165</v>
      </c>
      <c r="AR214" s="114">
        <f t="shared" si="42"/>
        <v>837376.89710344165</v>
      </c>
      <c r="AS214" s="9" t="str">
        <f t="shared" si="43"/>
        <v>moderate</v>
      </c>
    </row>
    <row r="215" spans="1:45" ht="16.2">
      <c r="A215" s="17">
        <v>1.524</v>
      </c>
      <c r="B215" s="20">
        <v>2.4991517490522859</v>
      </c>
      <c r="D215" s="20">
        <v>1.524</v>
      </c>
      <c r="E215" s="17">
        <v>2.4991517490522859</v>
      </c>
      <c r="F215" s="16">
        <f t="shared" si="36"/>
        <v>2.3225760000000002</v>
      </c>
      <c r="G215" s="16">
        <f t="shared" si="35"/>
        <v>6.2457594647910994</v>
      </c>
      <c r="J215" s="16">
        <f t="shared" ref="J215:J272" si="44">D215-E215</f>
        <v>-0.97515174905228585</v>
      </c>
      <c r="K215" s="16">
        <f t="shared" si="37"/>
        <v>0.95092093367973229</v>
      </c>
      <c r="L215" s="16">
        <f t="shared" si="39"/>
        <v>0.2148076603814339</v>
      </c>
      <c r="N215" s="22">
        <f t="shared" si="40"/>
        <v>0.11586335239651291</v>
      </c>
      <c r="O215" s="23"/>
      <c r="P215" s="16">
        <f t="shared" si="38"/>
        <v>0.97515174905228585</v>
      </c>
      <c r="R215" s="37">
        <v>192</v>
      </c>
      <c r="S215" s="37">
        <v>1.4677171817200809</v>
      </c>
      <c r="T215" s="37">
        <v>-0.16041272433218134</v>
      </c>
      <c r="AE215" s="42" t="s">
        <v>197</v>
      </c>
      <c r="AG215" s="20">
        <v>3.4</v>
      </c>
      <c r="AH215" s="17">
        <v>0.87167468946976412</v>
      </c>
      <c r="AQ215" s="114">
        <f t="shared" si="41"/>
        <v>2185581.988040403</v>
      </c>
      <c r="AR215" s="114">
        <f t="shared" si="42"/>
        <v>2185581.988040403</v>
      </c>
      <c r="AS215" s="9" t="str">
        <f t="shared" si="43"/>
        <v>large bloom</v>
      </c>
    </row>
    <row r="216" spans="1:45" ht="16.2">
      <c r="A216" s="17">
        <v>1.524</v>
      </c>
      <c r="B216" s="20">
        <v>2.9978912501464379</v>
      </c>
      <c r="D216" s="20">
        <v>1.524</v>
      </c>
      <c r="E216" s="17">
        <v>2.9978912501464379</v>
      </c>
      <c r="F216" s="16">
        <f t="shared" si="36"/>
        <v>2.3225760000000002</v>
      </c>
      <c r="G216" s="16">
        <f t="shared" ref="G216:G272" si="45">E216^2</f>
        <v>8.9873519477045729</v>
      </c>
      <c r="J216" s="16">
        <f t="shared" si="44"/>
        <v>-1.4738912501464378</v>
      </c>
      <c r="K216" s="16">
        <f t="shared" si="37"/>
        <v>2.1723554172582293</v>
      </c>
      <c r="L216" s="16">
        <f t="shared" si="39"/>
        <v>0.29383090756673952</v>
      </c>
      <c r="N216" s="22">
        <f t="shared" si="40"/>
        <v>0.44312024287823992</v>
      </c>
      <c r="O216" s="23"/>
      <c r="P216" s="16">
        <f t="shared" si="38"/>
        <v>1.4738912501464378</v>
      </c>
      <c r="R216" s="37">
        <v>193</v>
      </c>
      <c r="S216" s="37">
        <v>1.4677171817200809</v>
      </c>
      <c r="T216" s="37">
        <v>-0.3616965248596733</v>
      </c>
      <c r="AE216" s="42" t="s">
        <v>198</v>
      </c>
      <c r="AG216" s="20">
        <v>3.8</v>
      </c>
      <c r="AH216" s="17">
        <v>1.0192183965660506</v>
      </c>
      <c r="AQ216" s="114">
        <f t="shared" si="41"/>
        <v>1934700.9889805499</v>
      </c>
      <c r="AR216" s="114">
        <f t="shared" si="42"/>
        <v>1934700.9889805499</v>
      </c>
      <c r="AS216" s="9" t="str">
        <f t="shared" si="43"/>
        <v>large bloom</v>
      </c>
    </row>
    <row r="217" spans="1:45" ht="16.2">
      <c r="A217" s="17">
        <v>1.524</v>
      </c>
      <c r="B217" s="20">
        <v>2.705058972073703</v>
      </c>
      <c r="D217" s="20">
        <v>1.524</v>
      </c>
      <c r="E217" s="17">
        <v>2.705058972073703</v>
      </c>
      <c r="F217" s="16">
        <f t="shared" si="36"/>
        <v>2.3225760000000002</v>
      </c>
      <c r="G217" s="16">
        <f t="shared" si="45"/>
        <v>7.3173440423964387</v>
      </c>
      <c r="J217" s="16">
        <f t="shared" si="44"/>
        <v>-1.181058972073703</v>
      </c>
      <c r="K217" s="16">
        <f t="shared" si="37"/>
        <v>1.3949002955157921</v>
      </c>
      <c r="L217" s="16">
        <f t="shared" si="39"/>
        <v>0.24919177044899643</v>
      </c>
      <c r="N217" s="22">
        <f t="shared" si="40"/>
        <v>0.25097307878851893</v>
      </c>
      <c r="O217" s="23"/>
      <c r="P217" s="16">
        <f t="shared" si="38"/>
        <v>1.181058972073703</v>
      </c>
      <c r="R217" s="37">
        <v>194</v>
      </c>
      <c r="S217" s="37">
        <v>1.4677171817200809</v>
      </c>
      <c r="T217" s="37">
        <v>1.2709867942999644</v>
      </c>
      <c r="AE217" s="13" t="s">
        <v>178</v>
      </c>
      <c r="AG217" s="20">
        <v>2.9</v>
      </c>
      <c r="AH217" s="17">
        <v>1.4991590533588863</v>
      </c>
      <c r="AQ217" s="114">
        <f t="shared" si="41"/>
        <v>1315631.5146038085</v>
      </c>
      <c r="AR217" s="114">
        <f t="shared" si="42"/>
        <v>1315631.5146038085</v>
      </c>
      <c r="AS217" s="9" t="str">
        <f t="shared" si="43"/>
        <v>large bloom</v>
      </c>
    </row>
    <row r="218" spans="1:45" ht="16.2">
      <c r="A218" s="17">
        <v>1.524</v>
      </c>
      <c r="B218" s="20">
        <v>2.645608895646125</v>
      </c>
      <c r="D218" s="20">
        <v>1.524</v>
      </c>
      <c r="E218" s="17">
        <v>2.645608895646125</v>
      </c>
      <c r="F218" s="16">
        <f t="shared" si="36"/>
        <v>2.3225760000000002</v>
      </c>
      <c r="G218" s="16">
        <f t="shared" si="45"/>
        <v>6.9992464287219089</v>
      </c>
      <c r="J218" s="16">
        <f t="shared" si="44"/>
        <v>-1.121608895646125</v>
      </c>
      <c r="K218" s="16">
        <f t="shared" si="37"/>
        <v>1.2580065147925201</v>
      </c>
      <c r="L218" s="16">
        <f t="shared" si="39"/>
        <v>0.23954067518462069</v>
      </c>
      <c r="N218" s="22">
        <f t="shared" si="40"/>
        <v>0.21196384228748366</v>
      </c>
      <c r="O218" s="23"/>
      <c r="P218" s="16">
        <f t="shared" si="38"/>
        <v>1.121608895646125</v>
      </c>
      <c r="R218" s="37">
        <v>195</v>
      </c>
      <c r="S218" s="37">
        <v>1.4677171817200809</v>
      </c>
      <c r="T218" s="37">
        <v>2.3286790481269843</v>
      </c>
      <c r="AE218" s="13" t="s">
        <v>179</v>
      </c>
      <c r="AG218" s="20">
        <v>2</v>
      </c>
      <c r="AH218" s="17">
        <v>1.044567270173073</v>
      </c>
      <c r="AQ218" s="114">
        <f t="shared" si="41"/>
        <v>1895287.3767291426</v>
      </c>
      <c r="AR218" s="114">
        <f t="shared" si="42"/>
        <v>1895287.3767291426</v>
      </c>
      <c r="AS218" s="9" t="str">
        <f t="shared" si="43"/>
        <v>large bloom</v>
      </c>
    </row>
    <row r="219" spans="1:45" ht="16.2">
      <c r="A219" s="17">
        <v>1.524</v>
      </c>
      <c r="B219" s="20">
        <v>1.903345205622839</v>
      </c>
      <c r="D219" s="20">
        <v>1.524</v>
      </c>
      <c r="E219" s="17">
        <v>1.903345205622839</v>
      </c>
      <c r="F219" s="16">
        <f t="shared" si="36"/>
        <v>2.3225760000000002</v>
      </c>
      <c r="G219" s="16">
        <f t="shared" si="45"/>
        <v>3.6227229717674474</v>
      </c>
      <c r="J219" s="16">
        <f t="shared" si="44"/>
        <v>-0.37934520562283902</v>
      </c>
      <c r="K219" s="16">
        <f t="shared" si="37"/>
        <v>0.14390278502903403</v>
      </c>
      <c r="L219" s="16">
        <f t="shared" si="39"/>
        <v>9.6532595482536898E-2</v>
      </c>
      <c r="N219" s="22">
        <f t="shared" si="40"/>
        <v>0.2750858230821267</v>
      </c>
      <c r="O219" s="23"/>
      <c r="P219" s="16">
        <f t="shared" si="38"/>
        <v>0.37934520562283902</v>
      </c>
      <c r="R219" s="37">
        <v>196</v>
      </c>
      <c r="S219" s="37">
        <v>1.5200969555874007</v>
      </c>
      <c r="T219" s="37">
        <v>0.87324825559723895</v>
      </c>
      <c r="AE219" s="42" t="s">
        <v>199</v>
      </c>
      <c r="AF219" s="3"/>
      <c r="AG219" s="20">
        <v>4.3</v>
      </c>
      <c r="AH219" s="17">
        <v>1.246079061169576</v>
      </c>
      <c r="AQ219" s="114">
        <f t="shared" si="41"/>
        <v>1612280.5859208491</v>
      </c>
      <c r="AR219" s="114">
        <f t="shared" si="42"/>
        <v>1612280.5859208491</v>
      </c>
      <c r="AS219" s="9" t="str">
        <f t="shared" si="43"/>
        <v>large bloom</v>
      </c>
    </row>
    <row r="220" spans="1:45" ht="16.2">
      <c r="A220" s="17">
        <v>1.6763999999999999</v>
      </c>
      <c r="B220" s="20">
        <v>1.8878991808100611</v>
      </c>
      <c r="D220" s="20">
        <v>1.6763999999999999</v>
      </c>
      <c r="E220" s="17">
        <v>1.8878991808100611</v>
      </c>
      <c r="F220" s="16">
        <f t="shared" si="36"/>
        <v>2.8103169599999998</v>
      </c>
      <c r="G220" s="16">
        <f t="shared" si="45"/>
        <v>3.5641633169032998</v>
      </c>
      <c r="J220" s="16">
        <f t="shared" si="44"/>
        <v>-0.21149918081006125</v>
      </c>
      <c r="K220" s="16">
        <f t="shared" si="37"/>
        <v>4.4731903483326979E-2</v>
      </c>
      <c r="L220" s="16">
        <f t="shared" si="39"/>
        <v>5.1601145857993858E-2</v>
      </c>
      <c r="N220" s="22">
        <f t="shared" si="40"/>
        <v>0.55023728178831943</v>
      </c>
      <c r="O220" s="23"/>
      <c r="P220" s="16">
        <f t="shared" si="38"/>
        <v>0.21149918081006125</v>
      </c>
      <c r="R220" s="37">
        <v>197</v>
      </c>
      <c r="S220" s="37">
        <v>1.5200969555874007</v>
      </c>
      <c r="T220" s="37">
        <v>1.2311679451717314</v>
      </c>
      <c r="AE220" s="42" t="s">
        <v>200</v>
      </c>
      <c r="AF220" s="3"/>
      <c r="AG220" s="20">
        <v>4.5999999999999996</v>
      </c>
      <c r="AH220" s="17">
        <v>1.2622071513455866</v>
      </c>
      <c r="AQ220" s="114">
        <f t="shared" si="41"/>
        <v>1591648.546371351</v>
      </c>
      <c r="AR220" s="114">
        <f t="shared" si="42"/>
        <v>1591648.546371351</v>
      </c>
      <c r="AS220" s="9" t="str">
        <f t="shared" si="43"/>
        <v>large bloom</v>
      </c>
    </row>
    <row r="221" spans="1:45" ht="16.2">
      <c r="A221" s="17">
        <v>1.8288</v>
      </c>
      <c r="B221" s="20">
        <v>2.8298348419186672</v>
      </c>
      <c r="D221" s="20">
        <v>1.8288</v>
      </c>
      <c r="E221" s="17">
        <v>2.8298348419186672</v>
      </c>
      <c r="F221" s="16">
        <f t="shared" si="36"/>
        <v>3.3445094399999999</v>
      </c>
      <c r="G221" s="16">
        <f t="shared" si="45"/>
        <v>8.0079652325368489</v>
      </c>
      <c r="J221" s="16">
        <f t="shared" si="44"/>
        <v>-1.0010348419186672</v>
      </c>
      <c r="K221" s="16">
        <f t="shared" si="37"/>
        <v>1.0020707547351311</v>
      </c>
      <c r="L221" s="16">
        <f t="shared" si="39"/>
        <v>0.18959487641780531</v>
      </c>
      <c r="N221" s="22">
        <f t="shared" si="40"/>
        <v>0.28142749238918019</v>
      </c>
      <c r="O221" s="23"/>
      <c r="P221" s="16">
        <f t="shared" si="38"/>
        <v>1.0010348419186672</v>
      </c>
      <c r="R221" s="37">
        <v>198</v>
      </c>
      <c r="S221" s="37">
        <v>1.5200969555874007</v>
      </c>
      <c r="T221" s="37">
        <v>1.5991160725080762</v>
      </c>
      <c r="AE221" s="13" t="s">
        <v>193</v>
      </c>
      <c r="AF221" s="3"/>
      <c r="AG221" s="20">
        <v>2.6</v>
      </c>
      <c r="AH221" s="17">
        <v>1.1011894061826026</v>
      </c>
      <c r="AQ221" s="114">
        <f t="shared" si="41"/>
        <v>1810596.4404441002</v>
      </c>
      <c r="AR221" s="114">
        <f t="shared" si="42"/>
        <v>1810596.4404441002</v>
      </c>
      <c r="AS221" s="9" t="str">
        <f t="shared" si="43"/>
        <v>large bloom</v>
      </c>
    </row>
    <row r="222" spans="1:45" ht="16.2">
      <c r="A222" s="17">
        <v>1.9812000000000001</v>
      </c>
      <c r="B222" s="20">
        <v>2.750397300367132</v>
      </c>
      <c r="D222" s="20">
        <v>1.9812000000000001</v>
      </c>
      <c r="E222" s="17">
        <v>2.750397300367132</v>
      </c>
      <c r="F222" s="16">
        <f t="shared" si="36"/>
        <v>3.9251534400000003</v>
      </c>
      <c r="G222" s="16">
        <f t="shared" si="45"/>
        <v>7.5646853098668076</v>
      </c>
      <c r="J222" s="16">
        <f t="shared" si="44"/>
        <v>-0.76919730036713196</v>
      </c>
      <c r="K222" s="16">
        <f t="shared" si="37"/>
        <v>0.59166448689208384</v>
      </c>
      <c r="L222" s="16">
        <f t="shared" si="39"/>
        <v>0.14246711375411447</v>
      </c>
      <c r="N222" s="22">
        <f t="shared" si="40"/>
        <v>0.59295181689524945</v>
      </c>
      <c r="O222" s="23"/>
      <c r="P222" s="16">
        <f t="shared" si="38"/>
        <v>0.76919730036713196</v>
      </c>
      <c r="R222" s="37">
        <v>199</v>
      </c>
      <c r="S222" s="37">
        <v>1.5200969555874007</v>
      </c>
      <c r="T222" s="37">
        <v>-6.9019469429390634E-2</v>
      </c>
      <c r="AE222" s="13" t="s">
        <v>194</v>
      </c>
      <c r="AG222" s="20">
        <v>1.1000000000000001</v>
      </c>
      <c r="AH222" s="17">
        <v>2.0790905970134239</v>
      </c>
      <c r="AQ222" s="114">
        <f t="shared" si="41"/>
        <v>790965.46401143237</v>
      </c>
      <c r="AR222" s="114">
        <f t="shared" si="42"/>
        <v>790965.46401143237</v>
      </c>
      <c r="AS222" s="9" t="str">
        <f t="shared" si="43"/>
        <v>moderate</v>
      </c>
    </row>
    <row r="223" spans="1:45" ht="16.2">
      <c r="A223" s="17">
        <v>2.1335999999999999</v>
      </c>
      <c r="B223" s="20">
        <v>2.4885260454672671</v>
      </c>
      <c r="D223" s="20">
        <v>2.1335999999999999</v>
      </c>
      <c r="E223" s="17">
        <v>2.4885260454672671</v>
      </c>
      <c r="F223" s="16">
        <f t="shared" si="36"/>
        <v>4.55224896</v>
      </c>
      <c r="G223" s="16">
        <f t="shared" si="45"/>
        <v>6.1927618789689545</v>
      </c>
      <c r="J223" s="16">
        <f t="shared" si="44"/>
        <v>-0.35492604546726714</v>
      </c>
      <c r="K223" s="16">
        <f t="shared" si="37"/>
        <v>0.12597249775103259</v>
      </c>
      <c r="L223" s="16">
        <f t="shared" si="39"/>
        <v>6.6829187844683446E-2</v>
      </c>
      <c r="N223" s="22">
        <f t="shared" si="40"/>
        <v>0.96724921003596398</v>
      </c>
      <c r="O223" s="23"/>
      <c r="P223" s="16">
        <f t="shared" si="38"/>
        <v>0.35492604546726714</v>
      </c>
      <c r="R223" s="37">
        <v>200</v>
      </c>
      <c r="S223" s="37">
        <v>1.5200969555874007</v>
      </c>
      <c r="T223" s="37">
        <v>1.2017505116561116</v>
      </c>
      <c r="AE223" s="13" t="s">
        <v>195</v>
      </c>
      <c r="AG223" s="20">
        <v>4.3</v>
      </c>
      <c r="AH223" s="17">
        <v>2.5555511381309897</v>
      </c>
      <c r="AQ223" s="114">
        <f t="shared" si="41"/>
        <v>459927.25447939825</v>
      </c>
      <c r="AR223" s="114">
        <f t="shared" si="42"/>
        <v>459927.25447939825</v>
      </c>
      <c r="AS223" s="9" t="str">
        <f t="shared" si="43"/>
        <v>moderate</v>
      </c>
    </row>
    <row r="224" spans="1:45" ht="16.2">
      <c r="A224" s="17">
        <v>2.1335999999999999</v>
      </c>
      <c r="B224" s="20">
        <v>3.8623570894237425</v>
      </c>
      <c r="D224" s="20">
        <v>2.1335999999999999</v>
      </c>
      <c r="E224" s="17">
        <v>3.8623570894237425</v>
      </c>
      <c r="F224" s="16">
        <f t="shared" si="36"/>
        <v>4.55224896</v>
      </c>
      <c r="G224" s="16">
        <f t="shared" si="45"/>
        <v>14.917802286221843</v>
      </c>
      <c r="J224" s="16">
        <f t="shared" si="44"/>
        <v>-1.7287570894237425</v>
      </c>
      <c r="K224" s="16">
        <f t="shared" si="37"/>
        <v>2.9886010742328497</v>
      </c>
      <c r="L224" s="16">
        <f t="shared" si="39"/>
        <v>0.25773942077427009</v>
      </c>
      <c r="N224" s="22">
        <f t="shared" si="40"/>
        <v>0.32334639603311643</v>
      </c>
      <c r="O224" s="23"/>
      <c r="P224" s="16">
        <f t="shared" si="38"/>
        <v>1.7287570894237425</v>
      </c>
      <c r="R224" s="37">
        <v>201</v>
      </c>
      <c r="S224" s="37">
        <v>1.6248565033220403</v>
      </c>
      <c r="T224" s="37">
        <v>0.52675505114579613</v>
      </c>
      <c r="AE224" s="42" t="s">
        <v>201</v>
      </c>
      <c r="AG224" s="20">
        <v>5</v>
      </c>
      <c r="AH224" s="17">
        <v>1.6820896704909154</v>
      </c>
      <c r="AQ224" s="114">
        <f t="shared" si="41"/>
        <v>1130918.0899134022</v>
      </c>
      <c r="AR224" s="114">
        <f t="shared" si="42"/>
        <v>1130918.0899134022</v>
      </c>
      <c r="AS224" s="9" t="str">
        <f t="shared" si="43"/>
        <v>large bloom</v>
      </c>
    </row>
    <row r="225" spans="1:45" ht="16.2">
      <c r="A225" s="17">
        <v>2.1640799999999998</v>
      </c>
      <c r="B225" s="20">
        <v>2.866959594010051</v>
      </c>
      <c r="D225" s="20">
        <v>2.1640799999999998</v>
      </c>
      <c r="E225" s="17">
        <v>2.866959594010051</v>
      </c>
      <c r="F225" s="16">
        <f t="shared" si="36"/>
        <v>4.683242246399999</v>
      </c>
      <c r="G225" s="16">
        <f t="shared" si="45"/>
        <v>8.2194573136862754</v>
      </c>
      <c r="J225" s="16">
        <f t="shared" si="44"/>
        <v>-0.70287959401005118</v>
      </c>
      <c r="K225" s="16">
        <f t="shared" si="37"/>
        <v>0.4940397236757344</v>
      </c>
      <c r="L225" s="16">
        <f t="shared" si="39"/>
        <v>0.1221482607987272</v>
      </c>
      <c r="N225" s="22">
        <f t="shared" si="40"/>
        <v>0.83928627980016834</v>
      </c>
      <c r="O225" s="23"/>
      <c r="P225" s="16">
        <f t="shared" si="38"/>
        <v>0.70287959401005118</v>
      </c>
      <c r="R225" s="37">
        <v>202</v>
      </c>
      <c r="S225" s="37">
        <v>1.7086641415097519</v>
      </c>
      <c r="T225" s="37">
        <v>-0.1611465753157526</v>
      </c>
      <c r="AE225" s="13" t="s">
        <v>196</v>
      </c>
      <c r="AG225" s="20">
        <v>1.8</v>
      </c>
      <c r="AH225" s="17">
        <v>2.8626588989659707</v>
      </c>
      <c r="AQ225" s="114">
        <f t="shared" si="41"/>
        <v>277860.34772192757</v>
      </c>
      <c r="AR225" s="114">
        <f t="shared" si="42"/>
        <v>277860.34772192757</v>
      </c>
      <c r="AS225" s="9" t="str">
        <f t="shared" si="43"/>
        <v>moderate</v>
      </c>
    </row>
    <row r="226" spans="1:45" ht="16.2">
      <c r="A226" s="17">
        <v>2.286</v>
      </c>
      <c r="B226" s="20">
        <v>2.6260807468307346</v>
      </c>
      <c r="D226" s="20">
        <v>2.286</v>
      </c>
      <c r="E226" s="17">
        <v>2.6260807468307346</v>
      </c>
      <c r="F226" s="16">
        <f t="shared" si="36"/>
        <v>5.2257959999999999</v>
      </c>
      <c r="G226" s="16">
        <f t="shared" si="45"/>
        <v>6.8963000888750683</v>
      </c>
      <c r="J226" s="16">
        <f t="shared" si="44"/>
        <v>-0.34008074683073453</v>
      </c>
      <c r="K226" s="16">
        <f t="shared" si="37"/>
        <v>0.11565491436495015</v>
      </c>
      <c r="L226" s="16">
        <f t="shared" si="39"/>
        <v>6.0231849602757792E-2</v>
      </c>
      <c r="N226" s="22">
        <f t="shared" si="40"/>
        <v>1.1372332691029159</v>
      </c>
      <c r="O226" s="23"/>
      <c r="P226" s="16">
        <f t="shared" si="38"/>
        <v>0.34008074683073453</v>
      </c>
      <c r="R226" s="37">
        <v>203</v>
      </c>
      <c r="S226" s="37">
        <v>1.7296160510566798</v>
      </c>
      <c r="T226" s="37">
        <v>1.5431977337403735</v>
      </c>
      <c r="AE226" s="13" t="s">
        <v>180</v>
      </c>
      <c r="AG226" s="20">
        <v>2.7</v>
      </c>
      <c r="AH226" s="17">
        <v>1.5169150044258803</v>
      </c>
      <c r="AQ226" s="114">
        <f t="shared" si="41"/>
        <v>1296741.2831149651</v>
      </c>
      <c r="AR226" s="114">
        <f t="shared" si="42"/>
        <v>1296741.2831149651</v>
      </c>
      <c r="AS226" s="9" t="str">
        <f t="shared" si="43"/>
        <v>large bloom</v>
      </c>
    </row>
    <row r="227" spans="1:45" ht="16.2">
      <c r="A227" s="17">
        <v>2.3622000000000001</v>
      </c>
      <c r="B227" s="20">
        <v>4.77686552207697</v>
      </c>
      <c r="D227" s="20">
        <v>2.3622000000000001</v>
      </c>
      <c r="E227" s="17">
        <v>4.77686552207697</v>
      </c>
      <c r="F227" s="16">
        <f t="shared" si="36"/>
        <v>5.5799888400000004</v>
      </c>
      <c r="G227" s="16">
        <f t="shared" si="45"/>
        <v>22.818444216007684</v>
      </c>
      <c r="J227" s="16">
        <f t="shared" si="44"/>
        <v>-2.4146655220769699</v>
      </c>
      <c r="K227" s="16">
        <f t="shared" si="37"/>
        <v>5.830609583507246</v>
      </c>
      <c r="L227" s="16">
        <f t="shared" si="39"/>
        <v>0.30582635005924397</v>
      </c>
      <c r="N227" s="22">
        <f t="shared" si="40"/>
        <v>0.33998955123318542</v>
      </c>
      <c r="O227" s="23"/>
      <c r="P227" s="16">
        <f t="shared" si="38"/>
        <v>2.4146655220769699</v>
      </c>
      <c r="R227" s="37">
        <v>204</v>
      </c>
      <c r="S227" s="37">
        <v>1.7296160510566798</v>
      </c>
      <c r="T227" s="37">
        <v>1.6178506053696697</v>
      </c>
      <c r="AE227" s="13" t="s">
        <v>181</v>
      </c>
      <c r="AG227" s="20">
        <v>1.9</v>
      </c>
      <c r="AH227" s="17">
        <v>1.1834524836533258</v>
      </c>
      <c r="AQ227" s="114">
        <f t="shared" si="41"/>
        <v>1695010.520231918</v>
      </c>
      <c r="AR227" s="114">
        <f t="shared" si="42"/>
        <v>1695010.520231918</v>
      </c>
      <c r="AS227" s="9" t="str">
        <f t="shared" si="43"/>
        <v>large bloom</v>
      </c>
    </row>
    <row r="228" spans="1:45" ht="16.2">
      <c r="A228" s="17">
        <v>2.4384000000000001</v>
      </c>
      <c r="B228" s="20">
        <v>2.9347422484906014</v>
      </c>
      <c r="D228" s="20">
        <v>2.4384000000000001</v>
      </c>
      <c r="E228" s="17">
        <v>2.9347422484906014</v>
      </c>
      <c r="F228" s="16">
        <f t="shared" si="36"/>
        <v>5.9457945600000004</v>
      </c>
      <c r="G228" s="16">
        <f t="shared" si="45"/>
        <v>8.6127120650756712</v>
      </c>
      <c r="J228" s="16">
        <f t="shared" si="44"/>
        <v>-0.49634224849060127</v>
      </c>
      <c r="K228" s="16">
        <f t="shared" si="37"/>
        <v>0.24635562763670577</v>
      </c>
      <c r="L228" s="16">
        <f t="shared" si="39"/>
        <v>8.0465014536117874E-2</v>
      </c>
      <c r="N228" s="22">
        <f t="shared" si="40"/>
        <v>1.23484756869644</v>
      </c>
      <c r="O228" s="23"/>
      <c r="P228" s="16">
        <f t="shared" si="38"/>
        <v>0.49634224849060127</v>
      </c>
      <c r="R228" s="37">
        <v>205</v>
      </c>
      <c r="S228" s="37">
        <v>1.7819958249239995</v>
      </c>
      <c r="T228" s="37">
        <v>-0.21726705150671499</v>
      </c>
      <c r="AE228" s="13" t="s">
        <v>182</v>
      </c>
      <c r="AG228" s="20">
        <v>2</v>
      </c>
      <c r="AH228" s="17">
        <v>2.0953618480388436</v>
      </c>
      <c r="AQ228" s="114">
        <f t="shared" si="41"/>
        <v>778458.4409403007</v>
      </c>
      <c r="AR228" s="114">
        <f t="shared" si="42"/>
        <v>778458.4409403007</v>
      </c>
      <c r="AS228" s="9" t="str">
        <f t="shared" si="43"/>
        <v>moderate</v>
      </c>
    </row>
    <row r="229" spans="1:45" ht="16.2">
      <c r="A229" s="17">
        <v>2.4384000000000001</v>
      </c>
      <c r="B229" s="20">
        <v>2.3888978643069554</v>
      </c>
      <c r="D229" s="20">
        <v>2.4384000000000001</v>
      </c>
      <c r="E229" s="17">
        <v>2.3888978643069554</v>
      </c>
      <c r="F229" s="16">
        <f t="shared" si="36"/>
        <v>5.9457945600000004</v>
      </c>
      <c r="G229" s="16">
        <f t="shared" si="45"/>
        <v>5.7068330060903323</v>
      </c>
      <c r="J229" s="16">
        <f t="shared" si="44"/>
        <v>4.9502135693044735E-2</v>
      </c>
      <c r="K229" s="16">
        <f t="shared" si="37"/>
        <v>2.4504614381726138E-3</v>
      </c>
      <c r="L229" s="16">
        <f t="shared" si="39"/>
        <v>-8.9073674760191679E-3</v>
      </c>
      <c r="N229" s="22">
        <f t="shared" si="40"/>
        <v>1.4587010727087619</v>
      </c>
      <c r="O229" s="23"/>
      <c r="P229" s="16">
        <f t="shared" si="38"/>
        <v>4.9502135693044735E-2</v>
      </c>
      <c r="R229" s="37">
        <v>206</v>
      </c>
      <c r="S229" s="37">
        <v>1.7924717796974634</v>
      </c>
      <c r="T229" s="37">
        <v>2.4879254921216014</v>
      </c>
      <c r="AE229" s="13" t="s">
        <v>183</v>
      </c>
      <c r="AG229" s="20">
        <v>1.1000000000000001</v>
      </c>
      <c r="AH229" s="17">
        <v>1.9457614688043641</v>
      </c>
      <c r="AQ229" s="114">
        <f t="shared" si="41"/>
        <v>897297.56043497683</v>
      </c>
      <c r="AR229" s="114">
        <f t="shared" si="42"/>
        <v>897297.56043497683</v>
      </c>
      <c r="AS229" s="9" t="str">
        <f t="shared" si="43"/>
        <v>moderate</v>
      </c>
    </row>
    <row r="230" spans="1:45" ht="16.2">
      <c r="A230" s="17">
        <v>2.4384000000000001</v>
      </c>
      <c r="B230" s="20">
        <v>3.9718040624216111</v>
      </c>
      <c r="D230" s="20">
        <v>2.4384000000000001</v>
      </c>
      <c r="E230" s="17">
        <v>3.9718040624216111</v>
      </c>
      <c r="F230" s="16">
        <f t="shared" si="36"/>
        <v>5.9457945600000004</v>
      </c>
      <c r="G230" s="16">
        <f t="shared" si="45"/>
        <v>15.775227510268813</v>
      </c>
      <c r="J230" s="16">
        <f t="shared" si="44"/>
        <v>-1.533404062421611</v>
      </c>
      <c r="K230" s="16">
        <f t="shared" si="37"/>
        <v>2.3513280186510999</v>
      </c>
      <c r="L230" s="16">
        <f t="shared" si="39"/>
        <v>0.21188286601781325</v>
      </c>
      <c r="N230" s="22">
        <f t="shared" si="40"/>
        <v>0.80954334710399833</v>
      </c>
      <c r="O230" s="23"/>
      <c r="P230" s="16">
        <f t="shared" si="38"/>
        <v>1.533404062421611</v>
      </c>
      <c r="R230" s="37">
        <v>207</v>
      </c>
      <c r="S230" s="37">
        <v>1.8343755987913193</v>
      </c>
      <c r="T230" s="37">
        <v>0.21241777331123757</v>
      </c>
      <c r="AE230" s="13" t="s">
        <v>184</v>
      </c>
      <c r="AG230" s="20">
        <v>1.1000000000000001</v>
      </c>
      <c r="AH230" s="17">
        <v>1.8741877596387893</v>
      </c>
      <c r="AQ230" s="114">
        <f t="shared" si="41"/>
        <v>957425.60606221738</v>
      </c>
      <c r="AR230" s="114">
        <f t="shared" si="42"/>
        <v>957425.60606221738</v>
      </c>
      <c r="AS230" s="9" t="str">
        <f t="shared" si="43"/>
        <v>moderate</v>
      </c>
    </row>
    <row r="231" spans="1:45" ht="16.2">
      <c r="A231" s="17">
        <v>2.7431999999999999</v>
      </c>
      <c r="B231" s="20">
        <v>2.953482437993046</v>
      </c>
      <c r="D231" s="20">
        <v>2.7431999999999999</v>
      </c>
      <c r="E231" s="17">
        <v>2.953482437993046</v>
      </c>
      <c r="F231" s="16">
        <f t="shared" si="36"/>
        <v>7.5251462399999989</v>
      </c>
      <c r="G231" s="16">
        <f t="shared" si="45"/>
        <v>8.7230585115333472</v>
      </c>
      <c r="J231" s="16">
        <f t="shared" si="44"/>
        <v>-0.21028243799304613</v>
      </c>
      <c r="K231" s="16">
        <f t="shared" si="37"/>
        <v>4.4218703728299294E-2</v>
      </c>
      <c r="L231" s="16">
        <f t="shared" si="39"/>
        <v>3.2076920691317568E-2</v>
      </c>
      <c r="N231" s="22">
        <f t="shared" si="40"/>
        <v>1.6665441098013098</v>
      </c>
      <c r="O231" s="23"/>
      <c r="P231" s="16">
        <f t="shared" si="38"/>
        <v>0.21028243799304613</v>
      </c>
      <c r="R231" s="37">
        <v>208</v>
      </c>
      <c r="S231" s="37">
        <v>1.8343755987913193</v>
      </c>
      <c r="T231" s="37">
        <v>1.2069475688766373</v>
      </c>
      <c r="AE231" s="13" t="s">
        <v>185</v>
      </c>
      <c r="AG231" s="20">
        <v>5.2</v>
      </c>
      <c r="AH231" s="17">
        <v>5.7722279443069953</v>
      </c>
      <c r="AQ231" s="114">
        <f t="shared" si="41"/>
        <v>-847285.07947803219</v>
      </c>
      <c r="AR231" s="114">
        <f t="shared" si="42"/>
        <v>0</v>
      </c>
      <c r="AS231" s="9" t="str">
        <f t="shared" si="43"/>
        <v>small</v>
      </c>
    </row>
    <row r="232" spans="1:45" ht="16.2">
      <c r="A232" s="17">
        <v>2.7431999999999999</v>
      </c>
      <c r="B232" s="20">
        <v>3.9077837126050539</v>
      </c>
      <c r="D232" s="20">
        <v>2.7431999999999999</v>
      </c>
      <c r="E232" s="17">
        <v>3.9077837126050539</v>
      </c>
      <c r="F232" s="16">
        <f t="shared" si="36"/>
        <v>7.5251462399999989</v>
      </c>
      <c r="G232" s="16">
        <f t="shared" si="45"/>
        <v>15.270773544501338</v>
      </c>
      <c r="J232" s="16">
        <f t="shared" si="44"/>
        <v>-1.164583712605054</v>
      </c>
      <c r="K232" s="16">
        <f t="shared" si="37"/>
        <v>1.356255223664971</v>
      </c>
      <c r="L232" s="16">
        <f t="shared" si="39"/>
        <v>0.15367304634272366</v>
      </c>
      <c r="N232" s="22">
        <f t="shared" si="40"/>
        <v>1.3186652549558711</v>
      </c>
      <c r="O232" s="23"/>
      <c r="P232" s="16">
        <f t="shared" si="38"/>
        <v>1.164583712605054</v>
      </c>
      <c r="R232" s="37">
        <v>209</v>
      </c>
      <c r="S232" s="37">
        <v>1.8343755987913193</v>
      </c>
      <c r="T232" s="37">
        <v>0.57528748457996048</v>
      </c>
      <c r="AE232" s="13" t="s">
        <v>186</v>
      </c>
      <c r="AG232" s="20">
        <v>2.9</v>
      </c>
      <c r="AH232" s="17">
        <v>4.2273157428445591</v>
      </c>
      <c r="AQ232" s="114">
        <f t="shared" si="41"/>
        <v>-347543.23594448692</v>
      </c>
      <c r="AR232" s="114">
        <f t="shared" si="42"/>
        <v>0</v>
      </c>
      <c r="AS232" s="9" t="str">
        <f t="shared" si="43"/>
        <v>small</v>
      </c>
    </row>
    <row r="233" spans="1:45" ht="16.2">
      <c r="A233" s="17">
        <v>2.7431999999999999</v>
      </c>
      <c r="B233" s="20">
        <v>3.5066667250672179</v>
      </c>
      <c r="D233" s="20">
        <v>2.7431999999999999</v>
      </c>
      <c r="E233" s="17">
        <v>3.5066667250672179</v>
      </c>
      <c r="F233" s="16">
        <f t="shared" si="36"/>
        <v>7.5251462399999989</v>
      </c>
      <c r="G233" s="16">
        <f t="shared" si="45"/>
        <v>12.296711520693647</v>
      </c>
      <c r="J233" s="16">
        <f t="shared" si="44"/>
        <v>-0.76346672506721802</v>
      </c>
      <c r="K233" s="16">
        <f t="shared" si="37"/>
        <v>0.58288144028486311</v>
      </c>
      <c r="L233" s="16">
        <f t="shared" si="39"/>
        <v>0.10663702022397531</v>
      </c>
      <c r="N233" s="22">
        <f t="shared" si="40"/>
        <v>1.4648875455427171</v>
      </c>
      <c r="O233" s="23"/>
      <c r="P233" s="16">
        <f t="shared" si="38"/>
        <v>0.76346672506721802</v>
      </c>
      <c r="R233" s="37">
        <v>210</v>
      </c>
      <c r="S233" s="37">
        <v>1.8343755987913193</v>
      </c>
      <c r="T233" s="37">
        <v>0.22776038954538702</v>
      </c>
      <c r="AE233" s="13" t="s">
        <v>187</v>
      </c>
      <c r="AG233" s="20">
        <v>2.9</v>
      </c>
      <c r="AH233" s="17">
        <v>1.9838540689109598</v>
      </c>
      <c r="AQ233" s="114">
        <f t="shared" si="41"/>
        <v>866192.25405792263</v>
      </c>
      <c r="AR233" s="114">
        <f t="shared" si="42"/>
        <v>866192.25405792263</v>
      </c>
      <c r="AS233" s="9" t="str">
        <f t="shared" si="43"/>
        <v>moderate</v>
      </c>
    </row>
    <row r="234" spans="1:45" ht="16.2">
      <c r="A234" s="17">
        <v>2.7431999999999999</v>
      </c>
      <c r="B234" s="20">
        <v>3.8276644458630997</v>
      </c>
      <c r="D234" s="20">
        <v>2.7431999999999999</v>
      </c>
      <c r="E234" s="17">
        <v>3.8276644458630997</v>
      </c>
      <c r="F234" s="16">
        <f t="shared" si="36"/>
        <v>7.5251462399999989</v>
      </c>
      <c r="G234" s="16">
        <f t="shared" si="45"/>
        <v>14.651015110124471</v>
      </c>
      <c r="J234" s="16">
        <f t="shared" si="44"/>
        <v>-1.0844644458630999</v>
      </c>
      <c r="K234" s="16">
        <f t="shared" si="37"/>
        <v>1.1760631343411603</v>
      </c>
      <c r="L234" s="16">
        <f t="shared" si="39"/>
        <v>0.14467638602154259</v>
      </c>
      <c r="N234" s="22">
        <f t="shared" si="40"/>
        <v>1.3478717534765601</v>
      </c>
      <c r="O234" s="23"/>
      <c r="P234" s="16">
        <f t="shared" si="38"/>
        <v>1.0844644458630999</v>
      </c>
      <c r="R234" s="37">
        <v>211</v>
      </c>
      <c r="S234" s="37">
        <v>1.8343755987913193</v>
      </c>
      <c r="T234" s="37">
        <v>0.78889691265181749</v>
      </c>
      <c r="AE234" s="13" t="s">
        <v>188</v>
      </c>
      <c r="AG234" s="20">
        <v>5.2</v>
      </c>
      <c r="AH234" s="17">
        <v>5.0639212288765654</v>
      </c>
      <c r="AQ234" s="114">
        <f t="shared" si="41"/>
        <v>-637247.80224738666</v>
      </c>
      <c r="AR234" s="114">
        <f t="shared" si="42"/>
        <v>0</v>
      </c>
      <c r="AS234" s="9" t="str">
        <f t="shared" si="43"/>
        <v>small</v>
      </c>
    </row>
    <row r="235" spans="1:45" ht="16.2">
      <c r="A235" s="17">
        <v>3.048</v>
      </c>
      <c r="B235" s="20">
        <v>4.491439349827191</v>
      </c>
      <c r="D235" s="20">
        <v>3.048</v>
      </c>
      <c r="E235" s="17">
        <v>4.491439349827191</v>
      </c>
      <c r="F235" s="16">
        <f t="shared" si="36"/>
        <v>9.2903040000000008</v>
      </c>
      <c r="G235" s="16">
        <f t="shared" si="45"/>
        <v>20.173027433176099</v>
      </c>
      <c r="J235" s="16">
        <f t="shared" si="44"/>
        <v>-1.4434393498271909</v>
      </c>
      <c r="K235" s="16">
        <f t="shared" si="37"/>
        <v>2.0835171566295436</v>
      </c>
      <c r="L235" s="16">
        <f t="shared" si="39"/>
        <v>0.16837057689146634</v>
      </c>
      <c r="N235" s="22">
        <f t="shared" si="40"/>
        <v>1.5744306595055149</v>
      </c>
      <c r="O235" s="23"/>
      <c r="P235" s="16">
        <f t="shared" si="38"/>
        <v>1.4434393498271909</v>
      </c>
      <c r="R235" s="37">
        <v>212</v>
      </c>
      <c r="S235" s="37">
        <v>1.8343755987913193</v>
      </c>
      <c r="T235" s="37">
        <v>2.5397382641336144</v>
      </c>
      <c r="AE235" s="13" t="s">
        <v>189</v>
      </c>
      <c r="AG235" s="20">
        <v>3</v>
      </c>
      <c r="AH235" s="17">
        <v>3.6635877814030389</v>
      </c>
      <c r="AQ235" s="114">
        <f t="shared" si="41"/>
        <v>-117921.15746033937</v>
      </c>
      <c r="AR235" s="114">
        <f t="shared" si="42"/>
        <v>0</v>
      </c>
      <c r="AS235" s="9" t="str">
        <f t="shared" si="43"/>
        <v>small</v>
      </c>
    </row>
    <row r="236" spans="1:45" ht="16.2">
      <c r="A236" s="17">
        <v>3.048</v>
      </c>
      <c r="B236" s="20">
        <v>3.5282828081689415</v>
      </c>
      <c r="D236" s="20">
        <v>3.048</v>
      </c>
      <c r="E236" s="17">
        <v>3.5282828081689415</v>
      </c>
      <c r="F236" s="16">
        <f t="shared" si="36"/>
        <v>9.2903040000000008</v>
      </c>
      <c r="G236" s="16">
        <f t="shared" si="45"/>
        <v>12.448779574420511</v>
      </c>
      <c r="J236" s="16">
        <f t="shared" si="44"/>
        <v>-0.48028280816894142</v>
      </c>
      <c r="K236" s="16">
        <f t="shared" si="37"/>
        <v>0.23067157582264419</v>
      </c>
      <c r="L236" s="16">
        <f t="shared" si="39"/>
        <v>6.3548425896726213E-2</v>
      </c>
      <c r="N236" s="22">
        <f t="shared" si="40"/>
        <v>1.8904269002070402</v>
      </c>
      <c r="O236" s="23"/>
      <c r="P236" s="16">
        <f t="shared" si="38"/>
        <v>0.48028280816894142</v>
      </c>
      <c r="R236" s="37">
        <v>213</v>
      </c>
      <c r="S236" s="37">
        <v>1.939135146525959</v>
      </c>
      <c r="T236" s="37">
        <v>0.55100096536353793</v>
      </c>
      <c r="AE236" s="13" t="s">
        <v>190</v>
      </c>
      <c r="AG236" s="20">
        <v>2.4</v>
      </c>
      <c r="AH236" s="17">
        <v>3.7445241401785778</v>
      </c>
      <c r="AQ236" s="114">
        <f t="shared" si="41"/>
        <v>-152978.88261744264</v>
      </c>
      <c r="AR236" s="114">
        <f t="shared" si="42"/>
        <v>0</v>
      </c>
      <c r="AS236" s="9" t="str">
        <f t="shared" si="43"/>
        <v>small</v>
      </c>
    </row>
    <row r="237" spans="1:45" ht="16.2">
      <c r="A237" s="17">
        <v>3.048</v>
      </c>
      <c r="B237" s="20">
        <v>3.5188096734961753</v>
      </c>
      <c r="D237" s="20">
        <v>3.048</v>
      </c>
      <c r="E237" s="17">
        <v>3.5188096734961753</v>
      </c>
      <c r="F237" s="16">
        <f t="shared" si="36"/>
        <v>9.2903040000000008</v>
      </c>
      <c r="G237" s="16">
        <f t="shared" si="45"/>
        <v>12.38202151829026</v>
      </c>
      <c r="J237" s="16">
        <f t="shared" si="44"/>
        <v>-0.47080967349617531</v>
      </c>
      <c r="K237" s="16">
        <f t="shared" si="37"/>
        <v>0.22166174865757521</v>
      </c>
      <c r="L237" s="16">
        <f t="shared" si="39"/>
        <v>6.2380814543945895E-2</v>
      </c>
      <c r="N237" s="22">
        <f t="shared" si="40"/>
        <v>1.8935348840235646</v>
      </c>
      <c r="O237" s="23"/>
      <c r="P237" s="16">
        <f t="shared" si="38"/>
        <v>0.47080967349617531</v>
      </c>
      <c r="R237" s="37">
        <v>214</v>
      </c>
      <c r="S237" s="37">
        <v>1.939135146525959</v>
      </c>
      <c r="T237" s="37">
        <v>0.96708059379192446</v>
      </c>
      <c r="AE237" s="13" t="s">
        <v>191</v>
      </c>
      <c r="AG237" s="20">
        <v>2.7</v>
      </c>
      <c r="AH237" s="17">
        <v>1.5353529357692495</v>
      </c>
      <c r="AQ237" s="114">
        <f t="shared" si="41"/>
        <v>1277358.0979140722</v>
      </c>
      <c r="AR237" s="114">
        <f t="shared" si="42"/>
        <v>1277358.0979140722</v>
      </c>
      <c r="AS237" s="9" t="str">
        <f t="shared" si="43"/>
        <v>large bloom</v>
      </c>
    </row>
    <row r="238" spans="1:45" ht="16.2">
      <c r="A238" s="17">
        <v>3.048</v>
      </c>
      <c r="B238" s="20">
        <v>2.7064584765497246</v>
      </c>
      <c r="D238" s="20">
        <v>3.048</v>
      </c>
      <c r="E238" s="17">
        <v>2.7064584765497246</v>
      </c>
      <c r="F238" s="16">
        <f t="shared" si="36"/>
        <v>9.2903040000000008</v>
      </c>
      <c r="G238" s="16">
        <f t="shared" si="45"/>
        <v>7.3249174852878562</v>
      </c>
      <c r="J238" s="16">
        <f t="shared" si="44"/>
        <v>0.34154152345027544</v>
      </c>
      <c r="K238" s="16">
        <f t="shared" si="37"/>
        <v>0.11665061224073504</v>
      </c>
      <c r="L238" s="16">
        <f t="shared" si="39"/>
        <v>-5.1613594290052633E-2</v>
      </c>
      <c r="N238" s="22">
        <f t="shared" si="40"/>
        <v>2.1600543055939223</v>
      </c>
      <c r="O238" s="23"/>
      <c r="P238" s="16">
        <f t="shared" si="38"/>
        <v>0.34154152345027544</v>
      </c>
      <c r="R238" s="37">
        <v>215</v>
      </c>
      <c r="S238" s="37">
        <v>1.939135146525959</v>
      </c>
      <c r="T238" s="37">
        <v>0.67193746876762028</v>
      </c>
      <c r="AE238" s="13" t="s">
        <v>192</v>
      </c>
      <c r="AG238" s="20">
        <v>5</v>
      </c>
      <c r="AH238" s="17">
        <v>3.8368455893835014</v>
      </c>
      <c r="AQ238" s="114">
        <f t="shared" si="41"/>
        <v>-192054.57922653365</v>
      </c>
      <c r="AR238" s="114">
        <f t="shared" si="42"/>
        <v>0</v>
      </c>
      <c r="AS238" s="9" t="str">
        <f t="shared" si="43"/>
        <v>small</v>
      </c>
    </row>
    <row r="239" spans="1:45" ht="16.2">
      <c r="A239" s="17">
        <v>3.048</v>
      </c>
      <c r="B239" s="20">
        <v>5.5481600022903388</v>
      </c>
      <c r="D239" s="20">
        <v>3.048</v>
      </c>
      <c r="E239" s="17">
        <v>5.5481600022903388</v>
      </c>
      <c r="F239" s="16">
        <f t="shared" si="36"/>
        <v>9.2903040000000008</v>
      </c>
      <c r="G239" s="16">
        <f t="shared" si="45"/>
        <v>30.782079411014333</v>
      </c>
      <c r="J239" s="16">
        <f t="shared" si="44"/>
        <v>-2.5001600022903387</v>
      </c>
      <c r="K239" s="16">
        <f t="shared" si="37"/>
        <v>6.2508000370524268</v>
      </c>
      <c r="L239" s="16">
        <f t="shared" si="39"/>
        <v>0.26013401444705847</v>
      </c>
      <c r="N239" s="22">
        <f t="shared" si="40"/>
        <v>1.2277375320569754</v>
      </c>
      <c r="O239" s="23"/>
      <c r="P239" s="16">
        <f t="shared" si="38"/>
        <v>2.5001600022903387</v>
      </c>
      <c r="R239" s="37">
        <v>216</v>
      </c>
      <c r="S239" s="37">
        <v>1.939135146525959</v>
      </c>
      <c r="T239" s="37">
        <v>0.64514613548677269</v>
      </c>
      <c r="AE239" t="s">
        <v>207</v>
      </c>
      <c r="AF239" s="3"/>
      <c r="AG239" s="20">
        <v>0.5</v>
      </c>
      <c r="AH239" s="17">
        <v>1.0735429957430982</v>
      </c>
      <c r="AQ239" s="114">
        <f t="shared" si="41"/>
        <v>1851389.5345571958</v>
      </c>
      <c r="AR239" s="114">
        <f t="shared" si="42"/>
        <v>1851389.5345571958</v>
      </c>
      <c r="AS239" s="9" t="str">
        <f t="shared" si="43"/>
        <v>large bloom</v>
      </c>
    </row>
    <row r="240" spans="1:45" ht="16.2">
      <c r="A240" s="17">
        <v>3.2004000000000001</v>
      </c>
      <c r="B240" s="20">
        <v>3.9464978514642639</v>
      </c>
      <c r="D240" s="20">
        <v>3.2004000000000001</v>
      </c>
      <c r="E240" s="17">
        <v>3.9464978514642639</v>
      </c>
      <c r="F240" s="16">
        <f t="shared" si="36"/>
        <v>10.24256016</v>
      </c>
      <c r="G240" s="16">
        <f t="shared" si="45"/>
        <v>15.574845291612052</v>
      </c>
      <c r="J240" s="16">
        <f t="shared" si="44"/>
        <v>-0.74609785146426377</v>
      </c>
      <c r="K240" s="16">
        <f t="shared" si="37"/>
        <v>0.55666200395959065</v>
      </c>
      <c r="L240" s="16">
        <f t="shared" si="39"/>
        <v>9.1007608967175191E-2</v>
      </c>
      <c r="N240" s="22">
        <f t="shared" si="40"/>
        <v>1.96727356222214</v>
      </c>
      <c r="O240" s="23"/>
      <c r="P240" s="16">
        <f t="shared" si="38"/>
        <v>0.74609785146426377</v>
      </c>
      <c r="R240" s="37">
        <v>217</v>
      </c>
      <c r="S240" s="37">
        <v>1.939135146525959</v>
      </c>
      <c r="T240" s="37">
        <v>-1.3069212912179662E-2</v>
      </c>
      <c r="AE240" t="s">
        <v>208</v>
      </c>
      <c r="AF240" s="3"/>
      <c r="AG240" s="20">
        <v>0.6</v>
      </c>
      <c r="AH240" s="17">
        <v>1.4165085942596487</v>
      </c>
      <c r="AQ240" s="114">
        <f t="shared" si="41"/>
        <v>1406613.1928180847</v>
      </c>
      <c r="AR240" s="114">
        <f t="shared" si="42"/>
        <v>1406613.1928180847</v>
      </c>
      <c r="AS240" s="9" t="str">
        <f t="shared" si="43"/>
        <v>large bloom</v>
      </c>
    </row>
    <row r="241" spans="1:45" ht="16.2">
      <c r="A241" s="17">
        <v>3.2918400000000001</v>
      </c>
      <c r="B241" s="20">
        <v>4.3440662390458158</v>
      </c>
      <c r="D241" s="20">
        <v>3.2918400000000001</v>
      </c>
      <c r="E241" s="17">
        <v>4.3440662390458158</v>
      </c>
      <c r="F241" s="16">
        <f t="shared" si="36"/>
        <v>10.8362105856</v>
      </c>
      <c r="G241" s="16">
        <f t="shared" si="45"/>
        <v>18.870911489217658</v>
      </c>
      <c r="J241" s="16">
        <f t="shared" si="44"/>
        <v>-1.0522262390458157</v>
      </c>
      <c r="K241" s="16">
        <f t="shared" si="37"/>
        <v>1.1071800581365021</v>
      </c>
      <c r="L241" s="16">
        <f t="shared" si="39"/>
        <v>0.12045772067138827</v>
      </c>
      <c r="N241" s="22">
        <f t="shared" si="40"/>
        <v>1.9721931644776736</v>
      </c>
      <c r="O241" s="23"/>
      <c r="P241" s="16">
        <f t="shared" si="38"/>
        <v>1.0522262390458157</v>
      </c>
      <c r="R241" s="37">
        <v>218</v>
      </c>
      <c r="S241" s="37">
        <v>2.0438946942605982</v>
      </c>
      <c r="T241" s="37">
        <v>-0.13377712635244254</v>
      </c>
      <c r="AE241" t="s">
        <v>209</v>
      </c>
      <c r="AF241" s="3"/>
      <c r="AG241" s="20">
        <v>0.6</v>
      </c>
      <c r="AH241" s="17">
        <v>1.4910193378357717</v>
      </c>
      <c r="AQ241" s="114">
        <f t="shared" si="41"/>
        <v>1324366.1247386346</v>
      </c>
      <c r="AR241" s="114">
        <f t="shared" si="42"/>
        <v>1324366.1247386346</v>
      </c>
      <c r="AS241" s="9" t="str">
        <f t="shared" si="43"/>
        <v>large bloom</v>
      </c>
    </row>
    <row r="242" spans="1:45" ht="16.2">
      <c r="A242" s="17">
        <v>3.3527999999999998</v>
      </c>
      <c r="B242" s="20">
        <v>3.5754875239800006</v>
      </c>
      <c r="D242" s="20">
        <v>3.3527999999999998</v>
      </c>
      <c r="E242" s="17">
        <v>3.5754875239800006</v>
      </c>
      <c r="F242" s="16">
        <f t="shared" ref="F242:F272" si="46">D242^2</f>
        <v>11.241267839999999</v>
      </c>
      <c r="G242" s="16">
        <f t="shared" si="45"/>
        <v>12.784111034136636</v>
      </c>
      <c r="J242" s="16">
        <f t="shared" si="44"/>
        <v>-0.2226875239800008</v>
      </c>
      <c r="K242" s="16">
        <f t="shared" ref="K242:K272" si="47">J242^2</f>
        <v>4.9589733336343429E-2</v>
      </c>
      <c r="L242" s="16">
        <f t="shared" si="39"/>
        <v>2.7927619161338346E-2</v>
      </c>
      <c r="N242" s="22">
        <f t="shared" si="40"/>
        <v>2.2863816261095202</v>
      </c>
      <c r="O242" s="23"/>
      <c r="P242" s="16">
        <f t="shared" ref="P242:P272" si="48">ABS(J242)</f>
        <v>0.2226875239800008</v>
      </c>
      <c r="R242" s="37">
        <v>219</v>
      </c>
      <c r="S242" s="37">
        <v>2.1486542419952377</v>
      </c>
      <c r="T242" s="37">
        <v>0.7059948087671315</v>
      </c>
      <c r="AE242" t="s">
        <v>210</v>
      </c>
      <c r="AF242" s="3"/>
      <c r="AG242" s="20">
        <v>0.6</v>
      </c>
      <c r="AH242" s="17">
        <v>1.3154045290383041</v>
      </c>
      <c r="AQ242" s="114">
        <f t="shared" si="41"/>
        <v>1525417.0251616945</v>
      </c>
      <c r="AR242" s="114">
        <f t="shared" si="42"/>
        <v>1525417.0251616945</v>
      </c>
      <c r="AS242" s="9" t="str">
        <f t="shared" si="43"/>
        <v>large bloom</v>
      </c>
    </row>
    <row r="243" spans="1:45" ht="16.2">
      <c r="A243" s="17">
        <v>3.3527999999999998</v>
      </c>
      <c r="B243" s="20">
        <v>3.657047861996721</v>
      </c>
      <c r="D243" s="20">
        <v>3.3527999999999998</v>
      </c>
      <c r="E243" s="17">
        <v>3.657047861996721</v>
      </c>
      <c r="F243" s="16">
        <f t="shared" si="46"/>
        <v>11.241267839999999</v>
      </c>
      <c r="G243" s="16">
        <f t="shared" si="45"/>
        <v>13.373999064934788</v>
      </c>
      <c r="J243" s="16">
        <f t="shared" si="44"/>
        <v>-0.30424786199672127</v>
      </c>
      <c r="K243" s="16">
        <f t="shared" si="47"/>
        <v>9.256676152957595E-2</v>
      </c>
      <c r="L243" s="16">
        <f t="shared" si="39"/>
        <v>3.7722996423945721E-2</v>
      </c>
      <c r="N243" s="22">
        <f t="shared" si="40"/>
        <v>2.2620555887626095</v>
      </c>
      <c r="O243" s="23"/>
      <c r="P243" s="16">
        <f t="shared" si="48"/>
        <v>0.30424786199672127</v>
      </c>
      <c r="R243" s="37">
        <v>220</v>
      </c>
      <c r="S243" s="37">
        <v>2.2534137897298776</v>
      </c>
      <c r="T243" s="37">
        <v>0.52191241966555024</v>
      </c>
      <c r="AE243" t="s">
        <v>212</v>
      </c>
      <c r="AF243" s="3"/>
      <c r="AG243" s="20">
        <v>0.5</v>
      </c>
      <c r="AH243" s="17">
        <v>1.4454581433949691</v>
      </c>
      <c r="AQ243" s="114">
        <f t="shared" si="41"/>
        <v>1374155.1477126875</v>
      </c>
      <c r="AR243" s="114">
        <f t="shared" si="42"/>
        <v>1374155.1477126875</v>
      </c>
      <c r="AS243" s="9" t="str">
        <f t="shared" si="43"/>
        <v>large bloom</v>
      </c>
    </row>
    <row r="244" spans="1:45" ht="16.2">
      <c r="A244" s="17">
        <v>3.4289999999999998</v>
      </c>
      <c r="B244" s="20">
        <v>3.3403686047688423</v>
      </c>
      <c r="D244" s="20">
        <v>3.4289999999999998</v>
      </c>
      <c r="E244" s="17">
        <v>3.3403686047688423</v>
      </c>
      <c r="F244" s="16">
        <f t="shared" si="46"/>
        <v>11.758040999999999</v>
      </c>
      <c r="G244" s="16">
        <f t="shared" si="45"/>
        <v>11.158062415725343</v>
      </c>
      <c r="J244" s="16">
        <f t="shared" si="44"/>
        <v>8.8631395231157484E-2</v>
      </c>
      <c r="K244" s="16">
        <f t="shared" si="47"/>
        <v>7.8555242206216451E-3</v>
      </c>
      <c r="L244" s="16">
        <f t="shared" si="39"/>
        <v>-1.1373091900887533E-2</v>
      </c>
      <c r="N244" s="22">
        <f t="shared" si="40"/>
        <v>2.4548475926600051</v>
      </c>
      <c r="O244" s="23"/>
      <c r="P244" s="16">
        <f t="shared" si="48"/>
        <v>8.8631395231157484E-2</v>
      </c>
      <c r="R244" s="37">
        <v>221</v>
      </c>
      <c r="S244" s="37">
        <v>2.3581733374645171</v>
      </c>
      <c r="T244" s="37">
        <v>0.15340969454669739</v>
      </c>
      <c r="AE244" t="s">
        <v>214</v>
      </c>
      <c r="AF244" s="3"/>
      <c r="AG244" s="20">
        <v>0.6</v>
      </c>
      <c r="AH244" s="17">
        <v>0.74151504227889475</v>
      </c>
      <c r="AQ244" s="114">
        <f t="shared" si="41"/>
        <v>2445039.5471866718</v>
      </c>
      <c r="AR244" s="114">
        <f t="shared" si="42"/>
        <v>2445039.5471866718</v>
      </c>
      <c r="AS244" s="9" t="str">
        <f t="shared" si="43"/>
        <v>large bloom</v>
      </c>
    </row>
    <row r="245" spans="1:45" ht="16.2">
      <c r="A245" s="17">
        <v>3.6576</v>
      </c>
      <c r="B245" s="20">
        <v>3.6819968732258999</v>
      </c>
      <c r="D245" s="20">
        <v>3.6576</v>
      </c>
      <c r="E245" s="17">
        <v>3.6819968732258999</v>
      </c>
      <c r="F245" s="16">
        <f t="shared" si="46"/>
        <v>13.37803776</v>
      </c>
      <c r="G245" s="16">
        <f t="shared" si="45"/>
        <v>13.557100974445303</v>
      </c>
      <c r="J245" s="16">
        <f t="shared" si="44"/>
        <v>-2.4396873225899895E-2</v>
      </c>
      <c r="K245" s="16">
        <f t="shared" si="47"/>
        <v>5.9520742320063116E-4</v>
      </c>
      <c r="L245" s="16">
        <f t="shared" si="39"/>
        <v>2.8872066474538993E-3</v>
      </c>
      <c r="N245" s="22">
        <f t="shared" si="40"/>
        <v>2.6509298137505741</v>
      </c>
      <c r="O245" s="23"/>
      <c r="P245" s="16">
        <f t="shared" si="48"/>
        <v>2.4396873225899895E-2</v>
      </c>
      <c r="R245" s="37">
        <v>222</v>
      </c>
      <c r="S245" s="37">
        <v>2.3581733374645171</v>
      </c>
      <c r="T245" s="37">
        <v>1.5282580828201504</v>
      </c>
      <c r="AE245" t="s">
        <v>215</v>
      </c>
      <c r="AF245" s="3"/>
      <c r="AG245" s="20">
        <v>0.6</v>
      </c>
      <c r="AH245" s="17">
        <v>2.0741817700752585</v>
      </c>
      <c r="AQ245" s="114">
        <f t="shared" si="41"/>
        <v>794757.89629701292</v>
      </c>
      <c r="AR245" s="114">
        <f t="shared" si="42"/>
        <v>794757.89629701292</v>
      </c>
      <c r="AS245" s="9" t="str">
        <f t="shared" si="43"/>
        <v>moderate</v>
      </c>
    </row>
    <row r="246" spans="1:45" ht="16.2">
      <c r="A246" s="17">
        <v>4.1147999999999998</v>
      </c>
      <c r="B246" s="20">
        <v>3.3922554391940998</v>
      </c>
      <c r="D246" s="20">
        <v>4.1147999999999998</v>
      </c>
      <c r="E246" s="17">
        <v>3.3922554391940998</v>
      </c>
      <c r="F246" s="16">
        <f t="shared" si="46"/>
        <v>16.931579039999999</v>
      </c>
      <c r="G246" s="16">
        <f t="shared" si="45"/>
        <v>11.507396964741956</v>
      </c>
      <c r="J246" s="16">
        <f t="shared" si="44"/>
        <v>0.72254456080590002</v>
      </c>
      <c r="K246" s="16">
        <f t="shared" si="47"/>
        <v>0.52207064235019096</v>
      </c>
      <c r="L246" s="16">
        <f t="shared" si="39"/>
        <v>-8.3860183669997146E-2</v>
      </c>
      <c r="N246" s="22">
        <f t="shared" si="40"/>
        <v>3.2903965200753134</v>
      </c>
      <c r="O246" s="23"/>
      <c r="P246" s="16">
        <f t="shared" si="48"/>
        <v>0.72254456080590002</v>
      </c>
      <c r="R246" s="37">
        <v>223</v>
      </c>
      <c r="S246" s="37">
        <v>2.3791252470114448</v>
      </c>
      <c r="T246" s="37">
        <v>0.51545931725031702</v>
      </c>
      <c r="AE246" t="s">
        <v>216</v>
      </c>
      <c r="AF246" s="3"/>
      <c r="AG246" s="20">
        <v>0.6</v>
      </c>
      <c r="AH246" s="17">
        <v>1.114293731044492</v>
      </c>
      <c r="AQ246" s="114">
        <f t="shared" si="41"/>
        <v>1791617.0792375151</v>
      </c>
      <c r="AR246" s="114">
        <f t="shared" si="42"/>
        <v>1791617.0792375151</v>
      </c>
      <c r="AS246" s="9" t="str">
        <f t="shared" si="43"/>
        <v>large bloom</v>
      </c>
    </row>
    <row r="247" spans="1:45" ht="16.2">
      <c r="A247" s="17">
        <v>4.3433999999999999</v>
      </c>
      <c r="B247" s="20">
        <v>3.9790623001101557</v>
      </c>
      <c r="D247" s="20">
        <v>4.3433999999999999</v>
      </c>
      <c r="E247" s="17">
        <v>3.9790623001101557</v>
      </c>
      <c r="F247" s="16">
        <f t="shared" si="46"/>
        <v>18.865123560000001</v>
      </c>
      <c r="G247" s="16">
        <f t="shared" si="45"/>
        <v>15.832936788157923</v>
      </c>
      <c r="J247" s="16">
        <f t="shared" si="44"/>
        <v>0.36433769988984421</v>
      </c>
      <c r="K247" s="16">
        <f t="shared" si="47"/>
        <v>0.13274195956102219</v>
      </c>
      <c r="L247" s="16">
        <f t="shared" si="39"/>
        <v>-3.8049088071220316E-2</v>
      </c>
      <c r="N247" s="22">
        <f t="shared" si="40"/>
        <v>3.4272830639337486</v>
      </c>
      <c r="O247" s="23"/>
      <c r="P247" s="16">
        <f t="shared" si="48"/>
        <v>0.36433769988984421</v>
      </c>
      <c r="R247" s="37">
        <v>224</v>
      </c>
      <c r="S247" s="37">
        <v>2.4629328851991565</v>
      </c>
      <c r="T247" s="37">
        <v>0.18728972280072487</v>
      </c>
      <c r="AE247" t="s">
        <v>217</v>
      </c>
      <c r="AF247" s="3"/>
      <c r="AG247" s="20">
        <v>0.60960000000000003</v>
      </c>
      <c r="AH247" s="17">
        <v>1.0169165023546085</v>
      </c>
      <c r="AQ247" s="114">
        <f t="shared" si="41"/>
        <v>1938328.5048616354</v>
      </c>
      <c r="AR247" s="114">
        <f t="shared" si="42"/>
        <v>1938328.5048616354</v>
      </c>
      <c r="AS247" s="9" t="str">
        <f t="shared" si="43"/>
        <v>large bloom</v>
      </c>
    </row>
    <row r="248" spans="1:45" ht="16.2">
      <c r="A248" s="17">
        <v>4.4196</v>
      </c>
      <c r="B248" s="20">
        <v>3.5428577814707802</v>
      </c>
      <c r="D248" s="20">
        <v>4.4196</v>
      </c>
      <c r="E248" s="17">
        <v>3.5428577814707802</v>
      </c>
      <c r="F248" s="16">
        <f t="shared" si="46"/>
        <v>19.532864159999999</v>
      </c>
      <c r="G248" s="16">
        <f t="shared" si="45"/>
        <v>12.551841259728059</v>
      </c>
      <c r="J248" s="16">
        <f t="shared" si="44"/>
        <v>0.87674221852921974</v>
      </c>
      <c r="K248" s="16">
        <f t="shared" si="47"/>
        <v>0.76867691775153812</v>
      </c>
      <c r="L248" s="16">
        <f t="shared" si="39"/>
        <v>-9.6029245807333297E-2</v>
      </c>
      <c r="N248" s="22">
        <f t="shared" si="40"/>
        <v>3.617975920565033</v>
      </c>
      <c r="O248" s="23"/>
      <c r="P248" s="16">
        <f t="shared" si="48"/>
        <v>0.87674221852921974</v>
      </c>
      <c r="R248" s="37">
        <v>225</v>
      </c>
      <c r="S248" s="37">
        <v>2.5153126590664767</v>
      </c>
      <c r="T248" s="37">
        <v>2.2856505110262137</v>
      </c>
      <c r="AE248" t="s">
        <v>218</v>
      </c>
      <c r="AF248" s="3"/>
      <c r="AG248" s="20">
        <v>0.9</v>
      </c>
      <c r="AH248" s="17">
        <v>0.93059231508508</v>
      </c>
      <c r="AQ248" s="114">
        <f t="shared" si="41"/>
        <v>2080649.2006383394</v>
      </c>
      <c r="AR248" s="114">
        <f t="shared" si="42"/>
        <v>2080649.2006383394</v>
      </c>
      <c r="AS248" s="9" t="str">
        <f t="shared" si="43"/>
        <v>large bloom</v>
      </c>
    </row>
    <row r="249" spans="1:45" ht="16.2">
      <c r="A249" s="17">
        <v>4.5720000000000001</v>
      </c>
      <c r="B249" s="20">
        <v>4.0470777665074689</v>
      </c>
      <c r="D249" s="20">
        <v>4.5720000000000001</v>
      </c>
      <c r="E249" s="17">
        <v>4.0470777665074689</v>
      </c>
      <c r="F249" s="16">
        <f t="shared" si="46"/>
        <v>20.903184</v>
      </c>
      <c r="G249" s="16">
        <f t="shared" si="45"/>
        <v>16.378838448159083</v>
      </c>
      <c r="J249" s="16">
        <f t="shared" si="44"/>
        <v>0.5249222334925312</v>
      </c>
      <c r="K249" s="16">
        <f t="shared" si="47"/>
        <v>0.27554335121478746</v>
      </c>
      <c r="L249" s="16">
        <f t="shared" si="39"/>
        <v>-5.2964672078259944E-2</v>
      </c>
      <c r="N249" s="22">
        <f t="shared" si="40"/>
        <v>3.6868123870281129</v>
      </c>
      <c r="O249" s="23"/>
      <c r="P249" s="16">
        <f t="shared" si="48"/>
        <v>0.5249222334925312</v>
      </c>
      <c r="R249" s="37">
        <v>226</v>
      </c>
      <c r="S249" s="37">
        <v>2.5676924329337965</v>
      </c>
      <c r="T249" s="37">
        <v>0.39332709606619876</v>
      </c>
      <c r="AE249" t="s">
        <v>219</v>
      </c>
      <c r="AF249" s="3"/>
      <c r="AG249" s="20">
        <v>0.9</v>
      </c>
      <c r="AH249" s="17">
        <v>1.944610256787165</v>
      </c>
      <c r="AQ249" s="114">
        <f t="shared" si="41"/>
        <v>898247.05952138593</v>
      </c>
      <c r="AR249" s="114">
        <f t="shared" si="42"/>
        <v>898247.05952138593</v>
      </c>
      <c r="AS249" s="9" t="str">
        <f t="shared" si="43"/>
        <v>moderate</v>
      </c>
    </row>
    <row r="250" spans="1:45" ht="16.2">
      <c r="A250" s="17">
        <v>4.5720000000000001</v>
      </c>
      <c r="B250" s="20">
        <v>4.4879172431635856</v>
      </c>
      <c r="D250" s="20">
        <v>4.5720000000000001</v>
      </c>
      <c r="E250" s="17">
        <v>4.4879172431635856</v>
      </c>
      <c r="F250" s="16">
        <f t="shared" si="46"/>
        <v>20.903184</v>
      </c>
      <c r="G250" s="16">
        <f t="shared" si="45"/>
        <v>20.14140118148504</v>
      </c>
      <c r="J250" s="16">
        <f t="shared" si="44"/>
        <v>8.4082756836414418E-2</v>
      </c>
      <c r="K250" s="16">
        <f t="shared" si="47"/>
        <v>7.0699099972115955E-3</v>
      </c>
      <c r="L250" s="16">
        <f t="shared" si="39"/>
        <v>-8.0613817569497037E-3</v>
      </c>
      <c r="N250" s="22">
        <f t="shared" si="40"/>
        <v>3.5903908042074399</v>
      </c>
      <c r="O250" s="23"/>
      <c r="P250" s="16">
        <f t="shared" si="48"/>
        <v>8.4082756836414418E-2</v>
      </c>
      <c r="R250" s="37">
        <v>227</v>
      </c>
      <c r="S250" s="37">
        <v>2.5676924329337965</v>
      </c>
      <c r="T250" s="37">
        <v>-0.15118468102928162</v>
      </c>
      <c r="AE250" t="s">
        <v>220</v>
      </c>
      <c r="AF250" s="3"/>
      <c r="AG250" s="20">
        <v>1.1000000000000001</v>
      </c>
      <c r="AH250" s="17">
        <v>1.0592603678072565</v>
      </c>
      <c r="AQ250" s="114">
        <f t="shared" si="41"/>
        <v>1872877.441886642</v>
      </c>
      <c r="AR250" s="114">
        <f t="shared" si="42"/>
        <v>1872877.441886642</v>
      </c>
      <c r="AS250" s="9" t="str">
        <f t="shared" si="43"/>
        <v>large bloom</v>
      </c>
    </row>
    <row r="251" spans="1:45" ht="16.2">
      <c r="A251" s="17">
        <v>4.5720000000000001</v>
      </c>
      <c r="B251" s="20">
        <v>4.5366762642964549</v>
      </c>
      <c r="D251" s="20">
        <v>4.5720000000000001</v>
      </c>
      <c r="E251" s="17">
        <v>4.5366762642964549</v>
      </c>
      <c r="F251" s="16">
        <f t="shared" si="46"/>
        <v>20.903184</v>
      </c>
      <c r="G251" s="16">
        <f t="shared" si="45"/>
        <v>20.581431527030837</v>
      </c>
      <c r="J251" s="16">
        <f t="shared" si="44"/>
        <v>3.5323735703545189E-2</v>
      </c>
      <c r="K251" s="16">
        <f t="shared" si="47"/>
        <v>1.2477663040539131E-3</v>
      </c>
      <c r="L251" s="16">
        <f t="shared" si="39"/>
        <v>-3.3684324607518024E-3</v>
      </c>
      <c r="N251" s="22">
        <f t="shared" si="40"/>
        <v>3.5797261014224726</v>
      </c>
      <c r="O251" s="23"/>
      <c r="P251" s="16">
        <f t="shared" si="48"/>
        <v>3.5323735703545189E-2</v>
      </c>
      <c r="R251" s="37">
        <v>228</v>
      </c>
      <c r="S251" s="37">
        <v>2.5676924329337965</v>
      </c>
      <c r="T251" s="37">
        <v>1.441119088891031</v>
      </c>
      <c r="AE251" t="s">
        <v>223</v>
      </c>
      <c r="AF251" s="3"/>
      <c r="AG251" s="20">
        <v>1.4</v>
      </c>
      <c r="AH251" s="17">
        <v>2.5821456526482613</v>
      </c>
      <c r="AQ251" s="114">
        <f t="shared" si="41"/>
        <v>443317.7070230837</v>
      </c>
      <c r="AR251" s="114">
        <f t="shared" si="42"/>
        <v>443317.7070230837</v>
      </c>
      <c r="AS251" s="9" t="str">
        <f t="shared" si="43"/>
        <v>moderate</v>
      </c>
    </row>
    <row r="252" spans="1:45" ht="16.2">
      <c r="A252" s="17">
        <v>4.6482000000000001</v>
      </c>
      <c r="B252" s="20">
        <v>3.3335348859414431</v>
      </c>
      <c r="D252" s="20">
        <v>4.6482000000000001</v>
      </c>
      <c r="E252" s="17">
        <v>3.3335348859414431</v>
      </c>
      <c r="F252" s="16">
        <f t="shared" si="46"/>
        <v>21.605763240000002</v>
      </c>
      <c r="G252" s="16">
        <f t="shared" si="45"/>
        <v>11.112454835788631</v>
      </c>
      <c r="J252" s="16">
        <f t="shared" si="44"/>
        <v>1.314665114058557</v>
      </c>
      <c r="K252" s="16">
        <f t="shared" si="47"/>
        <v>1.7283443621225987</v>
      </c>
      <c r="L252" s="16">
        <f t="shared" si="39"/>
        <v>-0.14437980190825783</v>
      </c>
      <c r="N252" s="22">
        <f t="shared" si="40"/>
        <v>3.9310331642482161</v>
      </c>
      <c r="O252" s="23"/>
      <c r="P252" s="16">
        <f t="shared" si="48"/>
        <v>1.314665114058557</v>
      </c>
      <c r="R252" s="37">
        <v>229</v>
      </c>
      <c r="S252" s="37">
        <v>2.7772115284030754</v>
      </c>
      <c r="T252" s="37">
        <v>0.20202943558678843</v>
      </c>
      <c r="AE252" t="s">
        <v>224</v>
      </c>
      <c r="AF252" s="3"/>
      <c r="AG252" s="20">
        <v>1.5</v>
      </c>
      <c r="AH252" s="17">
        <v>1.5811804434780512</v>
      </c>
      <c r="AQ252" s="114">
        <f t="shared" si="41"/>
        <v>1230171.7804072048</v>
      </c>
      <c r="AR252" s="114">
        <f t="shared" si="42"/>
        <v>1230171.7804072048</v>
      </c>
      <c r="AS252" s="9" t="str">
        <f t="shared" si="43"/>
        <v>large bloom</v>
      </c>
    </row>
    <row r="253" spans="1:45" ht="16.2">
      <c r="A253" s="17">
        <v>4.6482000000000001</v>
      </c>
      <c r="B253" s="20">
        <v>3.7689837369519692</v>
      </c>
      <c r="D253" s="20">
        <v>4.6482000000000001</v>
      </c>
      <c r="E253" s="17">
        <v>3.7689837369519692</v>
      </c>
      <c r="F253" s="16">
        <f t="shared" si="46"/>
        <v>21.605763240000002</v>
      </c>
      <c r="G253" s="16">
        <f t="shared" si="45"/>
        <v>14.20523840940843</v>
      </c>
      <c r="J253" s="16">
        <f t="shared" si="44"/>
        <v>0.87921626304803091</v>
      </c>
      <c r="K253" s="16">
        <f t="shared" si="47"/>
        <v>0.77302123720814431</v>
      </c>
      <c r="L253" s="16">
        <f t="shared" si="39"/>
        <v>-9.1060542863950933E-2</v>
      </c>
      <c r="N253" s="22">
        <f t="shared" si="40"/>
        <v>3.8373519863706447</v>
      </c>
      <c r="O253" s="23"/>
      <c r="P253" s="16">
        <f t="shared" si="48"/>
        <v>0.87921626304803091</v>
      </c>
      <c r="R253" s="37">
        <v>230</v>
      </c>
      <c r="S253" s="37">
        <v>2.7772115284030754</v>
      </c>
      <c r="T253" s="37">
        <v>1.1599301079312268</v>
      </c>
      <c r="AE253" t="s">
        <v>225</v>
      </c>
      <c r="AF253" s="3"/>
      <c r="AG253" s="20">
        <v>1.5</v>
      </c>
      <c r="AH253" s="17">
        <v>2.0203600886585478</v>
      </c>
      <c r="AQ253" s="114">
        <f t="shared" si="41"/>
        <v>836937.96523172199</v>
      </c>
      <c r="AR253" s="114">
        <f t="shared" si="42"/>
        <v>836937.96523172199</v>
      </c>
      <c r="AS253" s="9" t="str">
        <f t="shared" si="43"/>
        <v>moderate</v>
      </c>
    </row>
    <row r="254" spans="1:45" ht="16.2">
      <c r="A254" s="17">
        <v>5.0292000000000003</v>
      </c>
      <c r="B254" s="20">
        <v>3.9166330719975448</v>
      </c>
      <c r="D254" s="20">
        <v>5.0292000000000003</v>
      </c>
      <c r="E254" s="17">
        <v>3.9166330719975448</v>
      </c>
      <c r="F254" s="16">
        <f t="shared" si="46"/>
        <v>25.292852640000003</v>
      </c>
      <c r="G254" s="16">
        <f t="shared" si="45"/>
        <v>15.340014620664926</v>
      </c>
      <c r="J254" s="16">
        <f t="shared" si="44"/>
        <v>1.1125669280024555</v>
      </c>
      <c r="K254" s="16">
        <f t="shared" si="47"/>
        <v>1.2378051692848209</v>
      </c>
      <c r="L254" s="16">
        <f t="shared" ref="L254:L272" si="49">LOG10(E254)-LOG10(D254)</f>
        <v>-0.10858602011048124</v>
      </c>
      <c r="N254" s="22">
        <f t="shared" ref="N254:N272" si="50">ABS(D254-E254/D254)</f>
        <v>4.2504214523189487</v>
      </c>
      <c r="O254" s="23"/>
      <c r="P254" s="16">
        <f t="shared" si="48"/>
        <v>1.1125669280024555</v>
      </c>
      <c r="R254" s="37">
        <v>231</v>
      </c>
      <c r="S254" s="37">
        <v>2.7772115284030754</v>
      </c>
      <c r="T254" s="37">
        <v>0.76403393284255561</v>
      </c>
      <c r="AE254" t="s">
        <v>226</v>
      </c>
      <c r="AF254" s="3"/>
      <c r="AG254" s="20">
        <v>1.5</v>
      </c>
      <c r="AH254" s="17">
        <v>1.7631487672493205</v>
      </c>
      <c r="AQ254" s="114">
        <f t="shared" si="41"/>
        <v>1055410.0918892522</v>
      </c>
      <c r="AR254" s="114">
        <f t="shared" si="42"/>
        <v>1055410.0918892522</v>
      </c>
      <c r="AS254" s="9" t="str">
        <f t="shared" si="43"/>
        <v>large bloom</v>
      </c>
    </row>
    <row r="255" spans="1:45" ht="16.2">
      <c r="A255" s="17">
        <v>5.3339999999999996</v>
      </c>
      <c r="B255" s="20">
        <v>4.4318911804805365</v>
      </c>
      <c r="D255" s="20">
        <v>5.3339999999999996</v>
      </c>
      <c r="E255" s="17">
        <v>4.4318911804805365</v>
      </c>
      <c r="F255" s="16">
        <f t="shared" si="46"/>
        <v>28.451555999999997</v>
      </c>
      <c r="G255" s="16">
        <f t="shared" si="45"/>
        <v>19.641659435621165</v>
      </c>
      <c r="J255" s="16">
        <f t="shared" si="44"/>
        <v>0.90210881951946309</v>
      </c>
      <c r="K255" s="16">
        <f t="shared" si="47"/>
        <v>0.81380032225479926</v>
      </c>
      <c r="L255" s="16">
        <f t="shared" si="49"/>
        <v>-8.0463923057902509E-2</v>
      </c>
      <c r="N255" s="22">
        <f t="shared" si="50"/>
        <v>4.5031242631270079</v>
      </c>
      <c r="O255" s="23"/>
      <c r="P255" s="16">
        <f t="shared" si="48"/>
        <v>0.90210881951946309</v>
      </c>
      <c r="R255" s="37">
        <v>232</v>
      </c>
      <c r="S255" s="37">
        <v>2.7772115284030754</v>
      </c>
      <c r="T255" s="37">
        <v>1.0774027118240661</v>
      </c>
      <c r="AE255" t="s">
        <v>227</v>
      </c>
      <c r="AF255" s="3"/>
      <c r="AG255" s="20">
        <v>1.5</v>
      </c>
      <c r="AH255" s="17">
        <v>2.4815096232251808</v>
      </c>
      <c r="AQ255" s="114">
        <f t="shared" si="41"/>
        <v>507096.58506505447</v>
      </c>
      <c r="AR255" s="114">
        <f t="shared" si="42"/>
        <v>507096.58506505447</v>
      </c>
      <c r="AS255" s="9" t="str">
        <f t="shared" si="43"/>
        <v>moderate</v>
      </c>
    </row>
    <row r="256" spans="1:45" ht="16.2">
      <c r="A256" s="17">
        <v>5.4863999999999997</v>
      </c>
      <c r="B256" s="20">
        <v>4.3953958225066501</v>
      </c>
      <c r="D256" s="20">
        <v>5.4863999999999997</v>
      </c>
      <c r="E256" s="17">
        <v>4.3953958225066501</v>
      </c>
      <c r="F256" s="16">
        <f t="shared" si="46"/>
        <v>30.100584959999996</v>
      </c>
      <c r="G256" s="16">
        <f t="shared" si="45"/>
        <v>19.319504436508911</v>
      </c>
      <c r="J256" s="16">
        <f t="shared" si="44"/>
        <v>1.0910041774933497</v>
      </c>
      <c r="K256" s="16">
        <f t="shared" si="47"/>
        <v>1.1902901153079404</v>
      </c>
      <c r="L256" s="16">
        <f t="shared" si="49"/>
        <v>-9.6289476691015063E-2</v>
      </c>
      <c r="N256" s="22">
        <f t="shared" si="50"/>
        <v>4.6852561128414534</v>
      </c>
      <c r="O256" s="23"/>
      <c r="P256" s="16">
        <f t="shared" si="48"/>
        <v>1.0910041774933497</v>
      </c>
      <c r="R256" s="37">
        <v>233</v>
      </c>
      <c r="S256" s="37">
        <v>2.9867306238723543</v>
      </c>
      <c r="T256" s="37">
        <v>1.5386183459908764</v>
      </c>
      <c r="AE256" t="s">
        <v>230</v>
      </c>
      <c r="AF256" s="3"/>
      <c r="AG256" s="20">
        <v>1.7</v>
      </c>
      <c r="AH256" s="17">
        <v>2.8373613933391195</v>
      </c>
      <c r="AQ256" s="114">
        <f t="shared" si="41"/>
        <v>292101.15060714213</v>
      </c>
      <c r="AR256" s="114">
        <f t="shared" si="42"/>
        <v>292101.15060714213</v>
      </c>
      <c r="AS256" s="9" t="str">
        <f t="shared" si="43"/>
        <v>moderate</v>
      </c>
    </row>
    <row r="257" spans="1:45" ht="16.2">
      <c r="A257" s="17">
        <v>5.7149999999999999</v>
      </c>
      <c r="B257" s="20">
        <v>4.5765295871333054</v>
      </c>
      <c r="D257" s="20">
        <v>5.7149999999999999</v>
      </c>
      <c r="E257" s="17">
        <v>4.5765295871333054</v>
      </c>
      <c r="F257" s="16">
        <f t="shared" si="46"/>
        <v>32.661225000000002</v>
      </c>
      <c r="G257" s="16">
        <f t="shared" si="45"/>
        <v>20.944623061906544</v>
      </c>
      <c r="J257" s="16">
        <f t="shared" si="44"/>
        <v>1.1384704128666945</v>
      </c>
      <c r="K257" s="16">
        <f t="shared" si="47"/>
        <v>1.2961148809728618</v>
      </c>
      <c r="L257" s="16">
        <f t="shared" si="49"/>
        <v>-9.647996032269246E-2</v>
      </c>
      <c r="N257" s="22">
        <f t="shared" si="50"/>
        <v>4.9142074213240061</v>
      </c>
      <c r="O257" s="23"/>
      <c r="P257" s="16">
        <f t="shared" si="48"/>
        <v>1.1384704128666945</v>
      </c>
      <c r="R257" s="37">
        <v>234</v>
      </c>
      <c r="S257" s="37">
        <v>2.9867306238723543</v>
      </c>
      <c r="T257" s="37">
        <v>0.56781682980475567</v>
      </c>
      <c r="AE257" t="s">
        <v>231</v>
      </c>
      <c r="AF257" s="3"/>
      <c r="AG257" s="20">
        <v>1.7</v>
      </c>
      <c r="AH257" s="17">
        <v>2.2304741670131838</v>
      </c>
      <c r="AQ257" s="114">
        <f t="shared" si="41"/>
        <v>678205.64225243032</v>
      </c>
      <c r="AR257" s="114">
        <f t="shared" si="42"/>
        <v>678205.64225243032</v>
      </c>
      <c r="AS257" s="9" t="str">
        <f t="shared" si="43"/>
        <v>moderate</v>
      </c>
    </row>
    <row r="258" spans="1:45" ht="16.2">
      <c r="A258" s="17">
        <v>0.6</v>
      </c>
      <c r="B258" s="20">
        <v>0.95600202582527793</v>
      </c>
      <c r="D258" s="20">
        <v>0.6</v>
      </c>
      <c r="E258" s="17">
        <v>0.95600202582527793</v>
      </c>
      <c r="F258" s="16">
        <f t="shared" si="46"/>
        <v>0.36</v>
      </c>
      <c r="G258" s="16">
        <f t="shared" si="45"/>
        <v>0.91393987338203542</v>
      </c>
      <c r="J258" s="16">
        <f t="shared" si="44"/>
        <v>-0.35600202582527796</v>
      </c>
      <c r="K258" s="16">
        <f t="shared" si="47"/>
        <v>0.12673744239170187</v>
      </c>
      <c r="L258" s="16">
        <f t="shared" si="49"/>
        <v>0.20230756218932605</v>
      </c>
      <c r="N258" s="22">
        <f t="shared" si="50"/>
        <v>0.99333670970879673</v>
      </c>
      <c r="O258" s="23"/>
      <c r="P258" s="16">
        <f t="shared" si="48"/>
        <v>0.35600202582527796</v>
      </c>
      <c r="R258" s="37">
        <v>235</v>
      </c>
      <c r="S258" s="37">
        <v>2.9867306238723543</v>
      </c>
      <c r="T258" s="37">
        <v>0.55970565986145759</v>
      </c>
      <c r="AE258" t="s">
        <v>232</v>
      </c>
      <c r="AF258" s="3"/>
      <c r="AG258" s="20">
        <v>1.8</v>
      </c>
      <c r="AH258" s="17">
        <v>2.5846869655887166</v>
      </c>
      <c r="AQ258" s="114">
        <f t="shared" si="41"/>
        <v>441739.49948058394</v>
      </c>
      <c r="AR258" s="114">
        <f t="shared" si="42"/>
        <v>441739.49948058394</v>
      </c>
      <c r="AS258" s="9" t="str">
        <f t="shared" si="43"/>
        <v>moderate</v>
      </c>
    </row>
    <row r="259" spans="1:45" ht="16.2">
      <c r="A259" s="17">
        <v>0.6</v>
      </c>
      <c r="B259" s="20">
        <v>3.8319987304902421</v>
      </c>
      <c r="D259" s="20">
        <v>0.6</v>
      </c>
      <c r="E259" s="17">
        <v>3.8319987304902421</v>
      </c>
      <c r="F259" s="16">
        <f t="shared" si="46"/>
        <v>0.36</v>
      </c>
      <c r="G259" s="16">
        <f t="shared" si="45"/>
        <v>14.684214270478828</v>
      </c>
      <c r="J259" s="16">
        <f t="shared" si="44"/>
        <v>-3.231998730490242</v>
      </c>
      <c r="K259" s="16">
        <f t="shared" si="47"/>
        <v>10.445815793890535</v>
      </c>
      <c r="L259" s="16">
        <f t="shared" si="49"/>
        <v>0.80527410614468631</v>
      </c>
      <c r="N259" s="22">
        <f t="shared" si="50"/>
        <v>5.7866645508170711</v>
      </c>
      <c r="O259" s="23"/>
      <c r="P259" s="16">
        <f t="shared" si="48"/>
        <v>3.231998730490242</v>
      </c>
      <c r="R259" s="37">
        <v>236</v>
      </c>
      <c r="S259" s="37">
        <v>2.9867306238723543</v>
      </c>
      <c r="T259" s="37">
        <v>-0.25881274788079223</v>
      </c>
      <c r="AE259" t="s">
        <v>233</v>
      </c>
      <c r="AF259" s="3"/>
      <c r="AG259" s="20">
        <v>1.8</v>
      </c>
      <c r="AH259" s="17">
        <v>2.7514447161583298</v>
      </c>
      <c r="AQ259" s="114">
        <f t="shared" si="41"/>
        <v>341432.49705607584</v>
      </c>
      <c r="AR259" s="114">
        <f t="shared" si="42"/>
        <v>341432.49705607584</v>
      </c>
      <c r="AS259" s="9" t="str">
        <f t="shared" si="43"/>
        <v>moderate</v>
      </c>
    </row>
    <row r="260" spans="1:45" ht="16.2">
      <c r="A260" s="17">
        <v>0.7</v>
      </c>
      <c r="B260" s="20">
        <v>0.80525009283481974</v>
      </c>
      <c r="D260" s="20">
        <v>0.7</v>
      </c>
      <c r="E260" s="17">
        <v>0.80525009283481974</v>
      </c>
      <c r="F260" s="16">
        <f t="shared" si="46"/>
        <v>0.48999999999999994</v>
      </c>
      <c r="G260" s="16">
        <f t="shared" si="45"/>
        <v>0.64842771201048577</v>
      </c>
      <c r="J260" s="16">
        <f t="shared" si="44"/>
        <v>-0.10525009283481979</v>
      </c>
      <c r="K260" s="16">
        <f t="shared" si="47"/>
        <v>1.1077582041738183E-2</v>
      </c>
      <c r="L260" s="16">
        <f t="shared" si="49"/>
        <v>6.0832743545957274E-2</v>
      </c>
      <c r="N260" s="22">
        <f t="shared" si="50"/>
        <v>0.45035727547831406</v>
      </c>
      <c r="O260" s="23"/>
      <c r="P260" s="16">
        <f t="shared" si="48"/>
        <v>0.10525009283481979</v>
      </c>
      <c r="R260" s="37">
        <v>237</v>
      </c>
      <c r="S260" s="37">
        <v>2.9867306238723543</v>
      </c>
      <c r="T260" s="37">
        <v>2.5887083384410481</v>
      </c>
      <c r="AE260" t="s">
        <v>234</v>
      </c>
      <c r="AF260" s="3"/>
      <c r="AG260" s="20">
        <v>2</v>
      </c>
      <c r="AH260" s="17">
        <v>1.7223172587303761</v>
      </c>
      <c r="AQ260" s="114">
        <f t="shared" si="41"/>
        <v>1093001.168474287</v>
      </c>
      <c r="AR260" s="114">
        <f t="shared" si="42"/>
        <v>1093001.168474287</v>
      </c>
      <c r="AS260" s="9" t="str">
        <f t="shared" si="43"/>
        <v>large bloom</v>
      </c>
    </row>
    <row r="261" spans="1:45" ht="16.2">
      <c r="A261" s="17">
        <v>1.4</v>
      </c>
      <c r="B261" s="20">
        <v>2.0897776595154993</v>
      </c>
      <c r="D261" s="20">
        <v>1.4</v>
      </c>
      <c r="E261" s="17">
        <v>2.0897776595154993</v>
      </c>
      <c r="F261" s="16">
        <f t="shared" si="46"/>
        <v>1.9599999999999997</v>
      </c>
      <c r="G261" s="16">
        <f t="shared" si="45"/>
        <v>4.367170666210078</v>
      </c>
      <c r="J261" s="16">
        <f t="shared" si="44"/>
        <v>-0.68977765951549941</v>
      </c>
      <c r="K261" s="16">
        <f t="shared" si="47"/>
        <v>0.47579321956668025</v>
      </c>
      <c r="L261" s="16">
        <f t="shared" si="49"/>
        <v>0.17397204642223013</v>
      </c>
      <c r="N261" s="22">
        <f t="shared" si="50"/>
        <v>9.2698328225356841E-2</v>
      </c>
      <c r="O261" s="23"/>
      <c r="P261" s="16">
        <f t="shared" si="48"/>
        <v>0.68977765951549941</v>
      </c>
      <c r="R261" s="37">
        <v>238</v>
      </c>
      <c r="S261" s="37">
        <v>3.0914901716069938</v>
      </c>
      <c r="T261" s="37">
        <v>0.88385647026956837</v>
      </c>
      <c r="AE261" t="s">
        <v>235</v>
      </c>
      <c r="AF261" s="3"/>
      <c r="AG261" s="20">
        <v>2.1</v>
      </c>
      <c r="AH261" s="17">
        <v>2.5188679414294253</v>
      </c>
      <c r="AQ261" s="114">
        <f t="shared" si="41"/>
        <v>483123.55534058972</v>
      </c>
      <c r="AR261" s="114">
        <f t="shared" si="42"/>
        <v>483123.55534058972</v>
      </c>
      <c r="AS261" s="9" t="str">
        <f t="shared" si="43"/>
        <v>moderate</v>
      </c>
    </row>
    <row r="262" spans="1:45" ht="16.2">
      <c r="A262" s="17">
        <v>3</v>
      </c>
      <c r="B262" s="20">
        <v>5.1639125260764294</v>
      </c>
      <c r="D262" s="20">
        <v>3</v>
      </c>
      <c r="E262" s="17">
        <v>5.1639125260764294</v>
      </c>
      <c r="F262" s="16">
        <f t="shared" si="46"/>
        <v>9</v>
      </c>
      <c r="G262" s="16">
        <f t="shared" si="45"/>
        <v>26.66599257696905</v>
      </c>
      <c r="J262" s="16">
        <f t="shared" si="44"/>
        <v>-2.1639125260764294</v>
      </c>
      <c r="K262" s="16">
        <f t="shared" si="47"/>
        <v>4.6825174205104734</v>
      </c>
      <c r="L262" s="16">
        <f t="shared" si="49"/>
        <v>0.2358576222201742</v>
      </c>
      <c r="N262" s="22">
        <f t="shared" si="50"/>
        <v>1.2786958246411901</v>
      </c>
      <c r="O262" s="23"/>
      <c r="P262" s="16">
        <f t="shared" si="48"/>
        <v>2.1639125260764294</v>
      </c>
      <c r="R262" s="37">
        <v>239</v>
      </c>
      <c r="S262" s="37">
        <v>3.1543459002477778</v>
      </c>
      <c r="T262" s="37">
        <v>1.2220177816016866</v>
      </c>
      <c r="AE262" t="s">
        <v>236</v>
      </c>
      <c r="AF262" s="3"/>
      <c r="AG262" s="20">
        <v>2.1</v>
      </c>
      <c r="AH262" s="17">
        <v>2.4803273634047516</v>
      </c>
      <c r="AQ262" s="114">
        <f t="shared" si="41"/>
        <v>507861.12604800612</v>
      </c>
      <c r="AR262" s="114">
        <f t="shared" si="42"/>
        <v>507861.12604800612</v>
      </c>
      <c r="AS262" s="9" t="str">
        <f t="shared" si="43"/>
        <v>moderate</v>
      </c>
    </row>
    <row r="263" spans="1:45" ht="16.2">
      <c r="A263" s="17">
        <v>3.44999999999999</v>
      </c>
      <c r="B263" s="20">
        <v>5.75493411556719</v>
      </c>
      <c r="D263" s="20">
        <v>3.44999999999999</v>
      </c>
      <c r="E263" s="17">
        <v>5.75493411556719</v>
      </c>
      <c r="F263" s="16">
        <f t="shared" si="46"/>
        <v>11.902499999999931</v>
      </c>
      <c r="G263" s="16">
        <f t="shared" si="45"/>
        <v>33.119266674519118</v>
      </c>
      <c r="J263" s="16">
        <f t="shared" si="44"/>
        <v>-2.3049341155672001</v>
      </c>
      <c r="K263" s="16">
        <f t="shared" si="47"/>
        <v>5.3127212771055508</v>
      </c>
      <c r="L263" s="16">
        <f t="shared" si="49"/>
        <v>0.22222126097083506</v>
      </c>
      <c r="N263" s="22">
        <f t="shared" si="50"/>
        <v>1.781903154908046</v>
      </c>
      <c r="O263" s="23"/>
      <c r="P263" s="16">
        <f t="shared" si="48"/>
        <v>2.3049341155672001</v>
      </c>
      <c r="R263" s="37">
        <v>240</v>
      </c>
      <c r="S263" s="37">
        <v>3.1962497193416333</v>
      </c>
      <c r="T263" s="37">
        <v>0.40480201536732885</v>
      </c>
      <c r="AE263" t="s">
        <v>238</v>
      </c>
      <c r="AF263" s="3"/>
      <c r="AG263" s="20">
        <v>2.2000000000000002</v>
      </c>
      <c r="AH263" s="17">
        <v>2.5389596465469073</v>
      </c>
      <c r="AQ263" s="114">
        <f t="shared" si="41"/>
        <v>470377.21873362316</v>
      </c>
      <c r="AR263" s="114">
        <f t="shared" si="42"/>
        <v>470377.21873362316</v>
      </c>
      <c r="AS263" s="9" t="str">
        <f t="shared" si="43"/>
        <v>moderate</v>
      </c>
    </row>
    <row r="264" spans="1:45" ht="16.2">
      <c r="A264" s="17">
        <v>0.52</v>
      </c>
      <c r="B264" s="20">
        <v>0.95078723685206734</v>
      </c>
      <c r="D264" s="20">
        <v>0.52</v>
      </c>
      <c r="E264" s="17">
        <v>0.95078723685206734</v>
      </c>
      <c r="F264" s="16">
        <f t="shared" si="46"/>
        <v>0.27040000000000003</v>
      </c>
      <c r="G264" s="16">
        <f t="shared" si="45"/>
        <v>0.90399636976078923</v>
      </c>
      <c r="J264" s="16">
        <f t="shared" si="44"/>
        <v>-0.43078723685206732</v>
      </c>
      <c r="K264" s="16">
        <f t="shared" si="47"/>
        <v>0.18557764343463914</v>
      </c>
      <c r="L264" s="16">
        <f t="shared" si="49"/>
        <v>0.26207999959180789</v>
      </c>
      <c r="N264" s="22">
        <f t="shared" si="50"/>
        <v>1.3084369939462832</v>
      </c>
      <c r="O264" s="23"/>
      <c r="P264" s="16">
        <f t="shared" si="48"/>
        <v>0.43078723685206732</v>
      </c>
      <c r="R264" s="37">
        <v>241</v>
      </c>
      <c r="S264" s="37">
        <v>3.1962497193416333</v>
      </c>
      <c r="T264" s="37">
        <v>0.49072822564602037</v>
      </c>
      <c r="AE264" t="s">
        <v>240</v>
      </c>
      <c r="AF264" s="3"/>
      <c r="AG264" s="20">
        <v>2.4</v>
      </c>
      <c r="AH264" s="17">
        <v>2.4377746547547079</v>
      </c>
      <c r="AQ264" s="114">
        <f t="shared" si="41"/>
        <v>535624.4102376888</v>
      </c>
      <c r="AR264" s="114">
        <f t="shared" si="42"/>
        <v>535624.4102376888</v>
      </c>
      <c r="AS264" s="9" t="str">
        <f t="shared" si="43"/>
        <v>moderate</v>
      </c>
    </row>
    <row r="265" spans="1:45" ht="16.2">
      <c r="A265" s="17">
        <v>0.54</v>
      </c>
      <c r="B265" s="20">
        <v>0.83651138763637201</v>
      </c>
      <c r="D265" s="20">
        <v>0.54</v>
      </c>
      <c r="E265" s="17">
        <v>0.83651138763637201</v>
      </c>
      <c r="F265" s="16">
        <f t="shared" si="46"/>
        <v>0.29160000000000003</v>
      </c>
      <c r="G265" s="16">
        <f t="shared" si="45"/>
        <v>0.69975130164532862</v>
      </c>
      <c r="J265" s="16">
        <f t="shared" si="44"/>
        <v>-0.29651138763637197</v>
      </c>
      <c r="K265" s="16">
        <f t="shared" si="47"/>
        <v>8.7919002998046836E-2</v>
      </c>
      <c r="L265" s="16">
        <f t="shared" si="49"/>
        <v>0.19007809767386125</v>
      </c>
      <c r="N265" s="22">
        <f t="shared" si="50"/>
        <v>1.0090951622895776</v>
      </c>
      <c r="O265" s="23"/>
      <c r="P265" s="16">
        <f t="shared" si="48"/>
        <v>0.29651138763637197</v>
      </c>
      <c r="R265" s="37">
        <v>242</v>
      </c>
      <c r="S265" s="37">
        <v>3.248629493208953</v>
      </c>
      <c r="T265" s="37">
        <v>0.12083171293921113</v>
      </c>
      <c r="AE265" t="s">
        <v>241</v>
      </c>
      <c r="AF265" s="3"/>
      <c r="AG265" s="20">
        <v>2.4</v>
      </c>
      <c r="AH265" s="17">
        <v>3.0021886121576866</v>
      </c>
      <c r="AQ265" s="114">
        <f t="shared" ref="AQ265:AQ278" si="51">-1604354.47*LN(AH265)+1965241.57</f>
        <v>201508.02404337912</v>
      </c>
      <c r="AR265" s="114">
        <f t="shared" ref="AR265:AR278" si="52">IF(AQ265&gt;0,AQ265,0)</f>
        <v>201508.02404337912</v>
      </c>
      <c r="AS265" s="9" t="str">
        <f t="shared" ref="AS265:AS278" si="53">IF(AR265&lt;100000,"small",IF(AR265&gt;1000000,"large bloom","moderate"))</f>
        <v>moderate</v>
      </c>
    </row>
    <row r="266" spans="1:45" ht="16.2">
      <c r="A266" s="17">
        <v>0.55000000000000004</v>
      </c>
      <c r="B266" s="20">
        <v>0.88168124989590047</v>
      </c>
      <c r="D266" s="20">
        <v>0.55000000000000004</v>
      </c>
      <c r="E266" s="17">
        <v>0.88168124989590047</v>
      </c>
      <c r="F266" s="16">
        <f t="shared" si="46"/>
        <v>0.30250000000000005</v>
      </c>
      <c r="G266" s="16">
        <f t="shared" si="45"/>
        <v>0.77736182641799734</v>
      </c>
      <c r="J266" s="16">
        <f t="shared" si="44"/>
        <v>-0.33168124989590042</v>
      </c>
      <c r="K266" s="16">
        <f t="shared" si="47"/>
        <v>0.11001245153250674</v>
      </c>
      <c r="L266" s="16">
        <f t="shared" si="49"/>
        <v>0.20494891555647343</v>
      </c>
      <c r="N266" s="22">
        <f t="shared" si="50"/>
        <v>1.0530568179925461</v>
      </c>
      <c r="O266" s="23"/>
      <c r="P266" s="16">
        <f t="shared" si="48"/>
        <v>0.33168124989590042</v>
      </c>
      <c r="R266" s="37">
        <v>243</v>
      </c>
      <c r="S266" s="37">
        <v>3.4057688148109122</v>
      </c>
      <c r="T266" s="37">
        <v>0.30100522394294282</v>
      </c>
      <c r="AE266" t="s">
        <v>242</v>
      </c>
      <c r="AF266" s="3"/>
      <c r="AG266" s="20">
        <v>2.4</v>
      </c>
      <c r="AH266" s="17">
        <v>2.7046417826735021</v>
      </c>
      <c r="AQ266" s="114">
        <f t="shared" si="51"/>
        <v>368957.84417607659</v>
      </c>
      <c r="AR266" s="114">
        <f t="shared" si="52"/>
        <v>368957.84417607659</v>
      </c>
      <c r="AS266" s="9" t="str">
        <f t="shared" si="53"/>
        <v>moderate</v>
      </c>
    </row>
    <row r="267" spans="1:45" ht="16.2">
      <c r="A267" s="17">
        <v>0.6</v>
      </c>
      <c r="B267" s="20">
        <v>2.0028460343598966</v>
      </c>
      <c r="D267" s="20">
        <v>0.6</v>
      </c>
      <c r="E267" s="17">
        <v>2.0028460343598966</v>
      </c>
      <c r="F267" s="16">
        <f t="shared" si="46"/>
        <v>0.36</v>
      </c>
      <c r="G267" s="16">
        <f t="shared" si="45"/>
        <v>4.0113922373511643</v>
      </c>
      <c r="J267" s="16">
        <f t="shared" si="44"/>
        <v>-1.4028460343598965</v>
      </c>
      <c r="K267" s="16">
        <f t="shared" si="47"/>
        <v>1.9679769961192879</v>
      </c>
      <c r="L267" s="16">
        <f t="shared" si="49"/>
        <v>0.52349631448758638</v>
      </c>
      <c r="N267" s="22">
        <f t="shared" si="50"/>
        <v>2.7380767239331609</v>
      </c>
      <c r="O267" s="23"/>
      <c r="P267" s="16">
        <f t="shared" si="48"/>
        <v>1.4028460343598965</v>
      </c>
      <c r="R267" s="37">
        <v>244</v>
      </c>
      <c r="S267" s="37">
        <v>3.7200474580148315</v>
      </c>
      <c r="T267" s="37">
        <v>-0.29476109993263089</v>
      </c>
      <c r="AE267" t="s">
        <v>243</v>
      </c>
      <c r="AF267" s="3"/>
      <c r="AG267" s="20">
        <v>2.4</v>
      </c>
      <c r="AH267" s="17">
        <v>2.7113322325427922</v>
      </c>
      <c r="AQ267" s="114">
        <f t="shared" si="51"/>
        <v>364994.06643861136</v>
      </c>
      <c r="AR267" s="114">
        <f t="shared" si="52"/>
        <v>364994.06643861136</v>
      </c>
      <c r="AS267" s="9" t="str">
        <f t="shared" si="53"/>
        <v>moderate</v>
      </c>
    </row>
    <row r="268" spans="1:45" ht="16.2">
      <c r="A268" s="17">
        <v>0.62</v>
      </c>
      <c r="B268" s="20">
        <v>0.87522688382425973</v>
      </c>
      <c r="D268" s="20">
        <v>0.62</v>
      </c>
      <c r="E268" s="17">
        <v>0.87522688382425973</v>
      </c>
      <c r="F268" s="16">
        <f t="shared" si="46"/>
        <v>0.38440000000000002</v>
      </c>
      <c r="G268" s="16">
        <f t="shared" si="45"/>
        <v>0.76602209816872424</v>
      </c>
      <c r="J268" s="16">
        <f t="shared" si="44"/>
        <v>-0.25522688382425973</v>
      </c>
      <c r="K268" s="16">
        <f t="shared" si="47"/>
        <v>6.5140762226642168E-2</v>
      </c>
      <c r="L268" s="16">
        <f t="shared" si="49"/>
        <v>0.14972895966159069</v>
      </c>
      <c r="N268" s="22">
        <f t="shared" si="50"/>
        <v>0.7916562642326771</v>
      </c>
      <c r="O268" s="23"/>
      <c r="P268" s="16">
        <f t="shared" si="48"/>
        <v>0.25522688382425973</v>
      </c>
      <c r="R268" s="37">
        <v>245</v>
      </c>
      <c r="S268" s="37">
        <v>3.8771867796167907</v>
      </c>
      <c r="T268" s="37">
        <v>0.1350658445393389</v>
      </c>
      <c r="AE268" t="s">
        <v>245</v>
      </c>
      <c r="AF268" s="3"/>
      <c r="AG268" s="20">
        <v>2.9</v>
      </c>
      <c r="AH268" s="17">
        <v>3.1007334244405089</v>
      </c>
      <c r="AQ268" s="114">
        <f t="shared" si="51"/>
        <v>149692.00809154147</v>
      </c>
      <c r="AR268" s="114">
        <f t="shared" si="52"/>
        <v>149692.00809154147</v>
      </c>
      <c r="AS268" s="9" t="str">
        <f t="shared" si="53"/>
        <v>moderate</v>
      </c>
    </row>
    <row r="269" spans="1:45" ht="16.2">
      <c r="A269" s="17">
        <v>0.95</v>
      </c>
      <c r="B269" s="20">
        <v>2.6074458389931072</v>
      </c>
      <c r="D269" s="20">
        <v>0.95</v>
      </c>
      <c r="E269" s="17">
        <v>2.6074458389931072</v>
      </c>
      <c r="F269" s="16">
        <f t="shared" si="46"/>
        <v>0.90249999999999997</v>
      </c>
      <c r="G269" s="16">
        <f t="shared" si="45"/>
        <v>6.7987738032824687</v>
      </c>
      <c r="J269" s="16">
        <f t="shared" si="44"/>
        <v>-1.6574458389931073</v>
      </c>
      <c r="K269" s="16">
        <f t="shared" si="47"/>
        <v>2.7471267091955651</v>
      </c>
      <c r="L269" s="16">
        <f t="shared" si="49"/>
        <v>0.43849169088135254</v>
      </c>
      <c r="N269" s="22">
        <f t="shared" si="50"/>
        <v>1.7946798305190603</v>
      </c>
      <c r="O269" s="23"/>
      <c r="P269" s="16">
        <f t="shared" si="48"/>
        <v>1.6574458389931073</v>
      </c>
      <c r="R269" s="37">
        <v>246</v>
      </c>
      <c r="S269" s="37">
        <v>3.9295665534841104</v>
      </c>
      <c r="T269" s="37">
        <v>-0.35752151603446158</v>
      </c>
      <c r="AE269" t="s">
        <v>246</v>
      </c>
      <c r="AF269" s="3"/>
      <c r="AG269" s="20">
        <v>2.9</v>
      </c>
      <c r="AH269" s="17">
        <v>2.597318387359794</v>
      </c>
      <c r="AQ269" s="114">
        <f t="shared" si="51"/>
        <v>433918.08026647638</v>
      </c>
      <c r="AR269" s="114">
        <f t="shared" si="52"/>
        <v>433918.08026647638</v>
      </c>
      <c r="AS269" s="9" t="str">
        <f t="shared" si="53"/>
        <v>moderate</v>
      </c>
    </row>
    <row r="270" spans="1:45" ht="16.2">
      <c r="A270" s="17">
        <v>1</v>
      </c>
      <c r="B270" s="20">
        <v>1.7762292337493508</v>
      </c>
      <c r="D270" s="20">
        <v>1</v>
      </c>
      <c r="E270" s="17">
        <v>1.7762292337493508</v>
      </c>
      <c r="F270" s="16">
        <f t="shared" si="46"/>
        <v>1</v>
      </c>
      <c r="G270" s="16">
        <f t="shared" si="45"/>
        <v>3.1549902908258058</v>
      </c>
      <c r="J270" s="16">
        <f t="shared" si="44"/>
        <v>-0.77622923374935082</v>
      </c>
      <c r="K270" s="16">
        <f t="shared" si="47"/>
        <v>0.60253182332710431</v>
      </c>
      <c r="L270" s="16">
        <f t="shared" si="49"/>
        <v>0.24949901354169868</v>
      </c>
      <c r="N270" s="22">
        <f t="shared" si="50"/>
        <v>0.77622923374935082</v>
      </c>
      <c r="O270" s="23"/>
      <c r="P270" s="16">
        <f t="shared" si="48"/>
        <v>0.77622923374935082</v>
      </c>
      <c r="R270" s="37">
        <v>247</v>
      </c>
      <c r="S270" s="37">
        <v>4.0343261012187499</v>
      </c>
      <c r="T270" s="37">
        <v>4.2939511822431164E-2</v>
      </c>
      <c r="AE270" t="s">
        <v>247</v>
      </c>
      <c r="AF270" s="3"/>
      <c r="AG270" s="20">
        <v>3</v>
      </c>
      <c r="AH270" s="17">
        <v>2.5844914515721018</v>
      </c>
      <c r="AQ270" s="114">
        <f t="shared" si="51"/>
        <v>441860.86259144568</v>
      </c>
      <c r="AR270" s="114">
        <f t="shared" si="52"/>
        <v>441860.86259144568</v>
      </c>
      <c r="AS270" s="9" t="str">
        <f t="shared" si="53"/>
        <v>moderate</v>
      </c>
    </row>
    <row r="271" spans="1:45" ht="16.2">
      <c r="A271" s="17">
        <v>1.1000000000000001</v>
      </c>
      <c r="B271" s="20">
        <v>1.9218237527477651</v>
      </c>
      <c r="D271" s="20">
        <v>1.1000000000000001</v>
      </c>
      <c r="E271" s="17">
        <v>1.9218237527477651</v>
      </c>
      <c r="F271" s="16">
        <f t="shared" si="46"/>
        <v>1.2100000000000002</v>
      </c>
      <c r="G271" s="16">
        <f t="shared" si="45"/>
        <v>3.6934065366255027</v>
      </c>
      <c r="J271" s="16">
        <f t="shared" si="44"/>
        <v>-0.82182375274776498</v>
      </c>
      <c r="K271" s="16">
        <f t="shared" si="47"/>
        <v>0.6753942805804195</v>
      </c>
      <c r="L271" s="16">
        <f t="shared" si="49"/>
        <v>0.24232087157762405</v>
      </c>
      <c r="N271" s="22">
        <f t="shared" si="50"/>
        <v>0.64711250249796803</v>
      </c>
      <c r="O271" s="23"/>
      <c r="P271" s="16">
        <f t="shared" si="48"/>
        <v>0.82182375274776498</v>
      </c>
      <c r="R271" s="37">
        <v>248</v>
      </c>
      <c r="S271" s="37">
        <v>4.0343261012187499</v>
      </c>
      <c r="T271" s="37">
        <v>0.4865673532656789</v>
      </c>
      <c r="AE271" t="s">
        <v>248</v>
      </c>
      <c r="AF271" s="3"/>
      <c r="AG271" s="20">
        <v>3.2</v>
      </c>
      <c r="AH271" s="17">
        <v>3.4207587818387699</v>
      </c>
      <c r="AQ271" s="114">
        <f t="shared" si="51"/>
        <v>-7893.6568932526279</v>
      </c>
      <c r="AR271" s="114">
        <f t="shared" si="52"/>
        <v>0</v>
      </c>
      <c r="AS271" s="9" t="str">
        <f t="shared" si="53"/>
        <v>small</v>
      </c>
    </row>
    <row r="272" spans="1:45" ht="16.2">
      <c r="A272" s="17">
        <v>1.62</v>
      </c>
      <c r="B272" s="20">
        <v>2.2854932462576278</v>
      </c>
      <c r="D272" s="20">
        <v>1.62</v>
      </c>
      <c r="E272" s="17">
        <v>2.2854932462576278</v>
      </c>
      <c r="F272" s="16">
        <f t="shared" si="46"/>
        <v>2.6244000000000005</v>
      </c>
      <c r="G272" s="16">
        <f t="shared" si="45"/>
        <v>5.2234793786892295</v>
      </c>
      <c r="J272" s="16">
        <f t="shared" si="44"/>
        <v>-0.66549324625762774</v>
      </c>
      <c r="K272" s="16">
        <f t="shared" si="47"/>
        <v>0.44288126081451556</v>
      </c>
      <c r="L272" s="16">
        <f t="shared" si="49"/>
        <v>0.14946492772355072</v>
      </c>
      <c r="N272" s="22">
        <f t="shared" si="50"/>
        <v>0.2092016998409707</v>
      </c>
      <c r="O272" s="23"/>
      <c r="P272" s="16">
        <f t="shared" si="48"/>
        <v>0.66549324625762774</v>
      </c>
      <c r="R272" s="37">
        <v>249</v>
      </c>
      <c r="S272" s="37">
        <v>4.0343261012187499</v>
      </c>
      <c r="T272" s="37">
        <v>0.531019998520323</v>
      </c>
      <c r="AE272" t="s">
        <v>249</v>
      </c>
      <c r="AF272" s="3"/>
      <c r="AG272" s="20">
        <v>3.4</v>
      </c>
      <c r="AH272" s="17">
        <v>3.5021742613106621</v>
      </c>
      <c r="AQ272" s="114">
        <f t="shared" si="51"/>
        <v>-45630.642015751218</v>
      </c>
      <c r="AR272" s="114">
        <f t="shared" si="52"/>
        <v>0</v>
      </c>
      <c r="AS272" s="9" t="str">
        <f t="shared" si="53"/>
        <v>small</v>
      </c>
    </row>
    <row r="273" spans="1:45" ht="16.2">
      <c r="A273" s="15">
        <v>1.7</v>
      </c>
      <c r="B273" s="15">
        <v>4.4553214251271207</v>
      </c>
      <c r="D273" s="15">
        <v>1.7</v>
      </c>
      <c r="E273" s="15">
        <v>4.4553214251271207</v>
      </c>
      <c r="F273" s="16">
        <f t="shared" ref="F273:F274" si="54">D273^2</f>
        <v>2.8899999999999997</v>
      </c>
      <c r="G273" s="16">
        <f t="shared" ref="G273:G274" si="55">E273^2</f>
        <v>19.849889001196757</v>
      </c>
      <c r="J273" s="16">
        <f t="shared" ref="J273:J274" si="56">D273-E273</f>
        <v>-2.7553214251271205</v>
      </c>
      <c r="K273" s="16">
        <f t="shared" ref="K273:K274" si="57">J273^2</f>
        <v>7.5917961557645466</v>
      </c>
      <c r="L273" s="16">
        <f t="shared" ref="L273:L274" si="58">LOG10(E273)-LOG10(D273)</f>
        <v>0.41843011990674572</v>
      </c>
      <c r="N273" s="22">
        <f t="shared" ref="N273:N274" si="59">ABS(D273-E273/D273)</f>
        <v>0.92077730889830645</v>
      </c>
      <c r="O273" s="23"/>
      <c r="P273" s="16">
        <f t="shared" ref="P273:P274" si="60">ABS(J273)</f>
        <v>2.7553214251271205</v>
      </c>
      <c r="R273" s="37">
        <v>250</v>
      </c>
      <c r="S273" s="37">
        <v>4.0867058750860696</v>
      </c>
      <c r="T273" s="37">
        <v>-0.72008341325070546</v>
      </c>
      <c r="AE273" t="s">
        <v>257</v>
      </c>
      <c r="AF273" s="3"/>
      <c r="AG273" s="20">
        <v>4</v>
      </c>
      <c r="AH273" s="17">
        <v>3.306927790122876</v>
      </c>
      <c r="AQ273" s="114">
        <f t="shared" si="51"/>
        <v>46402.181263061473</v>
      </c>
      <c r="AR273" s="114">
        <f t="shared" si="52"/>
        <v>46402.181263061473</v>
      </c>
      <c r="AS273" s="9" t="str">
        <f t="shared" si="53"/>
        <v>small</v>
      </c>
    </row>
    <row r="274" spans="1:45" ht="16.2">
      <c r="A274" s="15">
        <v>4</v>
      </c>
      <c r="B274" s="15">
        <v>6.2831366390287542</v>
      </c>
      <c r="D274" s="15">
        <v>4</v>
      </c>
      <c r="E274" s="15">
        <v>6.2831366390287542</v>
      </c>
      <c r="F274" s="16">
        <f t="shared" si="54"/>
        <v>16</v>
      </c>
      <c r="G274" s="16">
        <f t="shared" si="55"/>
        <v>39.477806024705551</v>
      </c>
      <c r="J274" s="16">
        <f t="shared" si="56"/>
        <v>-2.2831366390287542</v>
      </c>
      <c r="K274" s="16">
        <f t="shared" si="57"/>
        <v>5.2127129124755154</v>
      </c>
      <c r="L274" s="16">
        <f t="shared" si="58"/>
        <v>0.19611651306901245</v>
      </c>
      <c r="N274" s="22">
        <f t="shared" si="59"/>
        <v>2.4292158402428115</v>
      </c>
      <c r="O274" s="23"/>
      <c r="P274" s="16">
        <f t="shared" si="60"/>
        <v>2.2831366390287542</v>
      </c>
      <c r="R274" s="37">
        <v>251</v>
      </c>
      <c r="S274" s="37">
        <v>4.0867058750860696</v>
      </c>
      <c r="T274" s="37">
        <v>-0.28351026292431891</v>
      </c>
      <c r="AE274" t="s">
        <v>258</v>
      </c>
      <c r="AF274" s="3"/>
      <c r="AG274" s="20">
        <v>4.3</v>
      </c>
      <c r="AH274" s="17">
        <v>3.7052054366877685</v>
      </c>
      <c r="AQ274" s="114">
        <f t="shared" si="51"/>
        <v>-136043.57703715027</v>
      </c>
      <c r="AR274" s="114">
        <f t="shared" si="52"/>
        <v>0</v>
      </c>
      <c r="AS274" s="9" t="str">
        <f t="shared" si="53"/>
        <v>small</v>
      </c>
    </row>
    <row r="275" spans="1:45" ht="16.2">
      <c r="F275" s="20">
        <f>SUM(F4:F274)</f>
        <v>2078.6441659872007</v>
      </c>
      <c r="G275" s="20">
        <f>SUM(G4:G274)</f>
        <v>2193.9121129945433</v>
      </c>
      <c r="H275" s="20" t="s">
        <v>3</v>
      </c>
      <c r="J275" s="20">
        <f>SUM(J4:J274)</f>
        <v>-53.851599699083422</v>
      </c>
      <c r="K275" s="31" t="s">
        <v>86</v>
      </c>
      <c r="L275" s="20">
        <f>SUM(L4:L274)</f>
        <v>21.083516312338961</v>
      </c>
      <c r="M275" s="31" t="s">
        <v>86</v>
      </c>
      <c r="N275" s="20">
        <f>SUM(N4:N274)</f>
        <v>500.36208540742751</v>
      </c>
      <c r="O275" s="31" t="s">
        <v>86</v>
      </c>
      <c r="P275" s="20">
        <f>SUM(P4:P274)</f>
        <v>248.74352649475205</v>
      </c>
      <c r="R275" s="37">
        <v>252</v>
      </c>
      <c r="S275" s="37">
        <v>4.3486047444226683</v>
      </c>
      <c r="T275" s="37">
        <v>-0.40172498310342419</v>
      </c>
      <c r="AE275" t="s">
        <v>260</v>
      </c>
      <c r="AF275" s="3"/>
      <c r="AG275" s="20">
        <v>4.5999999999999996</v>
      </c>
      <c r="AH275" s="17">
        <v>3.1539888919419679</v>
      </c>
      <c r="AQ275" s="114">
        <f t="shared" si="51"/>
        <v>122370.98317648657</v>
      </c>
      <c r="AR275" s="114">
        <f t="shared" si="52"/>
        <v>122370.98317648657</v>
      </c>
      <c r="AS275" s="9" t="str">
        <f t="shared" si="53"/>
        <v>moderate</v>
      </c>
    </row>
    <row r="276" spans="1:45">
      <c r="R276" s="37">
        <v>253</v>
      </c>
      <c r="S276" s="37">
        <v>4.5581238398919472</v>
      </c>
      <c r="T276" s="37">
        <v>-9.2359121357699081E-2</v>
      </c>
      <c r="AE276" t="s">
        <v>261</v>
      </c>
      <c r="AF276" s="3"/>
      <c r="AG276" s="20">
        <v>4.5999999999999996</v>
      </c>
      <c r="AH276" s="17">
        <v>3.475942021167779</v>
      </c>
      <c r="AQ276" s="114">
        <f t="shared" si="51"/>
        <v>-33568.358076258563</v>
      </c>
      <c r="AR276" s="114">
        <f t="shared" si="52"/>
        <v>0</v>
      </c>
      <c r="AS276" s="9" t="str">
        <f t="shared" si="53"/>
        <v>small</v>
      </c>
    </row>
    <row r="277" spans="1:45">
      <c r="R277" s="37">
        <v>254</v>
      </c>
      <c r="S277" s="37">
        <v>4.6628833876265867</v>
      </c>
      <c r="T277" s="37">
        <v>-0.23682098266790685</v>
      </c>
      <c r="AE277" t="s">
        <v>262</v>
      </c>
      <c r="AF277" s="3"/>
      <c r="AG277" s="20">
        <v>4.9000000000000004</v>
      </c>
      <c r="AH277" s="17">
        <v>3.7632700621573303</v>
      </c>
      <c r="AQ277" s="114">
        <f t="shared" si="51"/>
        <v>-160990.60094904085</v>
      </c>
      <c r="AR277" s="114">
        <f t="shared" si="52"/>
        <v>0</v>
      </c>
      <c r="AS277" s="9" t="str">
        <f t="shared" si="53"/>
        <v>small</v>
      </c>
    </row>
    <row r="278" spans="1:45">
      <c r="R278" s="37">
        <v>255</v>
      </c>
      <c r="S278" s="37">
        <v>4.8200227092285468</v>
      </c>
      <c r="T278" s="37">
        <v>-0.2064871519105953</v>
      </c>
      <c r="AE278" t="s">
        <v>263</v>
      </c>
      <c r="AF278" s="3"/>
      <c r="AG278" s="20">
        <v>5</v>
      </c>
      <c r="AH278" s="17">
        <v>4.0514047376991531</v>
      </c>
      <c r="AQ278" s="114">
        <f t="shared" si="51"/>
        <v>-279352.4824500659</v>
      </c>
      <c r="AR278" s="114">
        <f t="shared" si="52"/>
        <v>0</v>
      </c>
      <c r="AS278" s="9" t="str">
        <f t="shared" si="53"/>
        <v>small</v>
      </c>
    </row>
    <row r="279" spans="1:45">
      <c r="R279" s="37">
        <v>256</v>
      </c>
      <c r="S279" s="37">
        <v>1.303978833489168</v>
      </c>
      <c r="T279" s="37">
        <v>-0.33206570118023704</v>
      </c>
    </row>
    <row r="280" spans="1:45">
      <c r="R280" s="37">
        <v>257</v>
      </c>
      <c r="S280" s="37">
        <v>1.303978833489168</v>
      </c>
      <c r="T280" s="37">
        <v>2.3413043252427395</v>
      </c>
    </row>
    <row r="281" spans="1:45">
      <c r="R281" s="37">
        <v>258</v>
      </c>
      <c r="S281" s="37">
        <v>1.3727186942074354</v>
      </c>
      <c r="T281" s="37">
        <v>-0.55400320593338515</v>
      </c>
    </row>
    <row r="282" spans="1:45">
      <c r="R282" s="37">
        <v>259</v>
      </c>
      <c r="S282" s="37">
        <v>1.8538977192353072</v>
      </c>
      <c r="T282" s="37">
        <v>0.24717312690246329</v>
      </c>
    </row>
    <row r="283" spans="1:45">
      <c r="R283" s="37">
        <v>260</v>
      </c>
      <c r="S283" s="37">
        <v>2.9537354907275857</v>
      </c>
      <c r="T283" s="37">
        <v>2.2332953576379326</v>
      </c>
    </row>
    <row r="284" spans="1:45">
      <c r="R284" s="37">
        <v>261</v>
      </c>
      <c r="S284" s="37">
        <v>3.2630648639597828</v>
      </c>
      <c r="T284" s="37">
        <v>2.5078227791986292</v>
      </c>
    </row>
    <row r="285" spans="1:45">
      <c r="R285" s="37">
        <v>262</v>
      </c>
      <c r="S285" s="37">
        <v>1.2489869449145541</v>
      </c>
      <c r="T285" s="37">
        <v>-0.28159654768227016</v>
      </c>
    </row>
    <row r="286" spans="1:45">
      <c r="R286" s="37">
        <v>263</v>
      </c>
      <c r="S286" s="37">
        <v>1.2627349170582076</v>
      </c>
      <c r="T286" s="37">
        <v>-0.41073871352777391</v>
      </c>
    </row>
    <row r="287" spans="1:45">
      <c r="R287" s="37">
        <v>264</v>
      </c>
      <c r="S287" s="37">
        <v>1.2696089031300342</v>
      </c>
      <c r="T287" s="37">
        <v>-0.37190514655000162</v>
      </c>
    </row>
    <row r="288" spans="1:45">
      <c r="R288" s="37">
        <v>265</v>
      </c>
      <c r="S288" s="37">
        <v>1.303978833489168</v>
      </c>
      <c r="T288" s="37">
        <v>0.70769640505979781</v>
      </c>
    </row>
    <row r="289" spans="18:20">
      <c r="R289" s="37">
        <v>266</v>
      </c>
      <c r="S289" s="37">
        <v>1.3177268056328213</v>
      </c>
      <c r="T289" s="37">
        <v>-0.4266238458171836</v>
      </c>
    </row>
    <row r="290" spans="18:20">
      <c r="R290" s="37">
        <v>267</v>
      </c>
      <c r="S290" s="37">
        <v>1.5445683460031039</v>
      </c>
      <c r="T290" s="37">
        <v>1.0746934727190944</v>
      </c>
    </row>
    <row r="291" spans="18:20">
      <c r="R291" s="37">
        <v>268</v>
      </c>
      <c r="S291" s="37">
        <v>1.5789382763622375</v>
      </c>
      <c r="T291" s="37">
        <v>0.13701840240689944</v>
      </c>
    </row>
    <row r="292" spans="18:20">
      <c r="R292" s="37">
        <v>269</v>
      </c>
      <c r="S292" s="37">
        <v>1.6476781370805051</v>
      </c>
      <c r="T292" s="37">
        <v>0.28946312508489735</v>
      </c>
    </row>
    <row r="293" spans="18:20">
      <c r="R293" s="37">
        <v>270</v>
      </c>
      <c r="S293" s="37">
        <v>2.0051254128154956</v>
      </c>
      <c r="T293" s="37">
        <v>0.24692728239504458</v>
      </c>
    </row>
    <row r="294" spans="18:20">
      <c r="R294" s="37">
        <v>271</v>
      </c>
      <c r="S294" s="37">
        <v>2.0601173013901093</v>
      </c>
      <c r="T294" s="37">
        <v>2.4146860527895635</v>
      </c>
    </row>
    <row r="295" spans="18:20" ht="16.2" thickBot="1">
      <c r="R295" s="38">
        <v>272</v>
      </c>
      <c r="S295" s="38">
        <v>3.6411340979102604</v>
      </c>
      <c r="T295" s="38">
        <v>2.6682105011875059</v>
      </c>
    </row>
  </sheetData>
  <conditionalFormatting sqref="AS8:AS278">
    <cfRule type="containsText" dxfId="4" priority="1" operator="containsText" text="moderate">
      <formula>NOT(ISERROR(SEARCH("moderate",AS8)))</formula>
    </cfRule>
    <cfRule type="containsText" dxfId="3" priority="2" operator="containsText" text="small">
      <formula>NOT(ISERROR(SEARCH("small",AS8)))</formula>
    </cfRule>
    <cfRule type="containsText" dxfId="2" priority="3" operator="containsText" text="large bloom">
      <formula>NOT(ISERROR(SEARCH("large bloom",AS8)))</formula>
    </cfRule>
  </conditionalFormatting>
  <conditionalFormatting sqref="AS8:AS278">
    <cfRule type="containsText" dxfId="1" priority="4" operator="containsText" text="water">
      <formula>NOT(ISERROR(SEARCH("water",AS8)))</formula>
    </cfRule>
    <cfRule type="containsText" dxfId="0" priority="5" operator="containsText" text="severe">
      <formula>NOT(ISERROR(SEARCH("severe",AS8)))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QAA_v6</vt:lpstr>
      <vt:lpstr>Zsd meas vs pred &lt;10 m depth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2023-01-26T22:59:16Z</dcterms:modified>
</cp:coreProperties>
</file>