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burke_roger_epa_gov/Documents/Net MyDocuments/MTM/WV/paper/proof response/"/>
    </mc:Choice>
  </mc:AlternateContent>
  <xr:revisionPtr revIDLastSave="1612" documentId="8_{D49AEE93-0857-4517-B8D9-321D1EF5EFA2}" xr6:coauthVersionLast="47" xr6:coauthVersionMax="47" xr10:uidLastSave="{C850A1C2-A1AC-4FE5-A2A2-12CD17F3C726}"/>
  <bookViews>
    <workbookView xWindow="-108" yWindow="-108" windowWidth="19416" windowHeight="13896" firstSheet="12" activeTab="14" xr2:uid="{6D0705EA-3338-468B-A8C7-72932C05ABE5}"/>
  </bookViews>
  <sheets>
    <sheet name="coal production" sheetId="14" r:id="rId1"/>
    <sheet name="study locations" sheetId="12" r:id="rId2"/>
    <sheet name="LU change" sheetId="13" r:id="rId3"/>
    <sheet name="T,cond,pH,HCO3" sheetId="15" r:id="rId4"/>
    <sheet name="Mixed Models Results" sheetId="16" r:id="rId5"/>
    <sheet name="DIC_DOC" sheetId="1" r:id="rId6"/>
    <sheet name="pCO2_NO3" sheetId="2" r:id="rId7"/>
    <sheet name="AFDM" sheetId="3" r:id="rId8"/>
    <sheet name="SOD" sheetId="5" r:id="rId9"/>
    <sheet name="FDA" sheetId="6" r:id="rId10"/>
    <sheet name="DEA_DeN" sheetId="4" r:id="rId11"/>
    <sheet name="DHA" sheetId="7" r:id="rId12"/>
    <sheet name="BfOD_BfFDA" sheetId="8" r:id="rId13"/>
    <sheet name="BfDHA_BfChla" sheetId="9" r:id="rId14"/>
    <sheet name="Regressions" sheetId="18" r:id="rId15"/>
    <sheet name="DOC isotope mass balance" sheetId="11" r:id="rId16"/>
    <sheet name="DOC transport" sheetId="10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3" l="1"/>
  <c r="M40" i="3"/>
  <c r="L40" i="3"/>
  <c r="K40" i="3"/>
  <c r="E40" i="3"/>
  <c r="D40" i="3"/>
  <c r="C40" i="3"/>
  <c r="B40" i="3"/>
  <c r="N32" i="3"/>
  <c r="M32" i="3"/>
  <c r="L32" i="3"/>
  <c r="K32" i="3"/>
  <c r="E32" i="3"/>
  <c r="D32" i="3"/>
  <c r="C32" i="3"/>
  <c r="B32" i="3"/>
  <c r="N21" i="3"/>
  <c r="M21" i="3"/>
  <c r="L21" i="3"/>
  <c r="K21" i="3"/>
  <c r="H21" i="3"/>
  <c r="G21" i="3"/>
  <c r="F21" i="3"/>
  <c r="E21" i="3"/>
  <c r="D21" i="3"/>
  <c r="C21" i="3"/>
  <c r="B21" i="3"/>
  <c r="N13" i="3"/>
  <c r="M13" i="3"/>
  <c r="L13" i="3"/>
  <c r="K13" i="3"/>
  <c r="H13" i="3"/>
  <c r="G13" i="3"/>
  <c r="F13" i="3"/>
  <c r="E13" i="3"/>
  <c r="D13" i="3"/>
  <c r="C13" i="3"/>
  <c r="B13" i="3"/>
  <c r="H31" i="10"/>
  <c r="F20" i="15"/>
  <c r="E20" i="15"/>
  <c r="H20" i="15"/>
  <c r="G20" i="15"/>
  <c r="D20" i="15"/>
  <c r="F19" i="15"/>
  <c r="E19" i="15"/>
  <c r="H19" i="15"/>
  <c r="G19" i="15"/>
  <c r="D19" i="15"/>
  <c r="F14" i="14"/>
  <c r="E14" i="14"/>
  <c r="B14" i="14"/>
  <c r="F13" i="14"/>
  <c r="F12" i="14"/>
  <c r="F11" i="14"/>
  <c r="F10" i="14"/>
  <c r="F9" i="14"/>
  <c r="F8" i="14"/>
  <c r="F7" i="14"/>
  <c r="E13" i="14"/>
  <c r="E12" i="14"/>
  <c r="E11" i="14"/>
  <c r="E10" i="14"/>
  <c r="E9" i="14"/>
  <c r="E8" i="14"/>
  <c r="E7" i="14"/>
  <c r="E14" i="11"/>
  <c r="F14" i="11" s="1"/>
  <c r="E13" i="11"/>
  <c r="F13" i="11" s="1"/>
  <c r="E11" i="11"/>
  <c r="F11" i="11" s="1"/>
  <c r="E10" i="11"/>
  <c r="F10" i="11" s="1"/>
  <c r="E12" i="11"/>
  <c r="F12" i="11" s="1"/>
  <c r="E9" i="11"/>
  <c r="F9" i="11" s="1"/>
  <c r="E8" i="11"/>
  <c r="F8" i="11" s="1"/>
  <c r="O26" i="10"/>
  <c r="O25" i="10"/>
  <c r="O24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M26" i="10"/>
  <c r="M25" i="10"/>
  <c r="M24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23" i="10"/>
  <c r="O23" i="10" s="1"/>
  <c r="G26" i="10"/>
  <c r="G25" i="10"/>
  <c r="G24" i="10"/>
  <c r="G23" i="10"/>
  <c r="G21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E26" i="10"/>
  <c r="E25" i="10"/>
  <c r="E24" i="10"/>
  <c r="E23" i="10"/>
  <c r="E21" i="10"/>
  <c r="E19" i="10"/>
  <c r="E18" i="10"/>
  <c r="E17" i="10"/>
  <c r="E16" i="10"/>
  <c r="E15" i="10"/>
  <c r="E14" i="10"/>
  <c r="E13" i="10"/>
  <c r="E12" i="10"/>
  <c r="E11" i="10"/>
  <c r="E10" i="10"/>
  <c r="E9" i="10"/>
  <c r="E7" i="10"/>
  <c r="E8" i="10"/>
  <c r="E22" i="10"/>
  <c r="G22" i="10" s="1"/>
  <c r="E20" i="10"/>
  <c r="G20" i="10" s="1"/>
  <c r="O28" i="10" l="1"/>
  <c r="O27" i="10"/>
  <c r="G28" i="10"/>
  <c r="G27" i="10"/>
</calcChain>
</file>

<file path=xl/sharedStrings.xml><?xml version="1.0" encoding="utf-8"?>
<sst xmlns="http://schemas.openxmlformats.org/spreadsheetml/2006/main" count="1066" uniqueCount="337">
  <si>
    <t>site</t>
  </si>
  <si>
    <t>concentration (mg/L)</t>
  </si>
  <si>
    <t xml:space="preserve">10_07 </t>
  </si>
  <si>
    <t xml:space="preserve">12_07 </t>
  </si>
  <si>
    <t xml:space="preserve">1_08 </t>
  </si>
  <si>
    <t xml:space="preserve">2_08 </t>
  </si>
  <si>
    <t xml:space="preserve">4_08 </t>
  </si>
  <si>
    <t xml:space="preserve">6_08 </t>
  </si>
  <si>
    <t xml:space="preserve">7_08 </t>
  </si>
  <si>
    <t>reference</t>
  </si>
  <si>
    <t>Ash</t>
  </si>
  <si>
    <t>Laurel</t>
  </si>
  <si>
    <t>Neil</t>
  </si>
  <si>
    <t>Peters</t>
  </si>
  <si>
    <t>mined</t>
  </si>
  <si>
    <t>Beech</t>
  </si>
  <si>
    <t>Buckles</t>
  </si>
  <si>
    <t>Hardway</t>
  </si>
  <si>
    <t>10_07</t>
  </si>
  <si>
    <t>12_07</t>
  </si>
  <si>
    <t>1_08</t>
  </si>
  <si>
    <t>AFDM2_DEA (%)</t>
  </si>
  <si>
    <t>AFDM2_SOD (%)</t>
  </si>
  <si>
    <t>AFDMf_FDA (%)</t>
  </si>
  <si>
    <t>AFDMf_DHA (%)</t>
  </si>
  <si>
    <t>2_08</t>
  </si>
  <si>
    <t>4_08</t>
  </si>
  <si>
    <t>6_08</t>
  </si>
  <si>
    <t>7_08</t>
  </si>
  <si>
    <t>Lost</t>
  </si>
  <si>
    <t xml:space="preserve"> DIC</t>
  </si>
  <si>
    <t xml:space="preserve"> DOC</t>
  </si>
  <si>
    <r>
      <rPr>
        <b/>
        <sz val="11"/>
        <color theme="1"/>
        <rFont val="Symbol"/>
        <family val="1"/>
        <charset val="2"/>
      </rPr>
      <t xml:space="preserve"> d</t>
    </r>
    <r>
      <rPr>
        <b/>
        <vertAlign val="superscript"/>
        <sz val="11"/>
        <color theme="1"/>
        <rFont val="Times New Roman"/>
        <family val="1"/>
      </rPr>
      <t>13</t>
    </r>
    <r>
      <rPr>
        <b/>
        <sz val="11"/>
        <color theme="1"/>
        <rFont val="Times New Roman"/>
        <family val="1"/>
      </rPr>
      <t>C-DIC</t>
    </r>
    <r>
      <rPr>
        <b/>
        <sz val="11"/>
        <color theme="1"/>
        <rFont val="Symbol"/>
        <family val="1"/>
        <charset val="2"/>
      </rPr>
      <t xml:space="preserve"> </t>
    </r>
    <r>
      <rPr>
        <b/>
        <sz val="11"/>
        <color theme="1"/>
        <rFont val="Times New Roman"/>
        <family val="1"/>
      </rPr>
      <t>(‰</t>
    </r>
    <r>
      <rPr>
        <b/>
        <sz val="11"/>
        <color theme="1"/>
        <rFont val="Symbol"/>
        <family val="1"/>
        <charset val="2"/>
      </rPr>
      <t>)</t>
    </r>
  </si>
  <si>
    <r>
      <rPr>
        <b/>
        <sz val="11"/>
        <color theme="1"/>
        <rFont val="Symbol"/>
        <family val="1"/>
        <charset val="2"/>
      </rPr>
      <t xml:space="preserve"> d</t>
    </r>
    <r>
      <rPr>
        <b/>
        <vertAlign val="superscript"/>
        <sz val="11"/>
        <color theme="1"/>
        <rFont val="Times New Roman"/>
        <family val="1"/>
      </rPr>
      <t>13</t>
    </r>
    <r>
      <rPr>
        <b/>
        <sz val="11"/>
        <color theme="1"/>
        <rFont val="Times New Roman"/>
        <family val="1"/>
      </rPr>
      <t>C-DOC</t>
    </r>
    <r>
      <rPr>
        <b/>
        <sz val="11"/>
        <color theme="1"/>
        <rFont val="Symbol"/>
        <family val="1"/>
        <charset val="2"/>
      </rPr>
      <t xml:space="preserve"> </t>
    </r>
    <r>
      <rPr>
        <b/>
        <sz val="11"/>
        <color theme="1"/>
        <rFont val="Times New Roman"/>
        <family val="1"/>
      </rPr>
      <t>(‰</t>
    </r>
    <r>
      <rPr>
        <b/>
        <sz val="11"/>
        <color theme="1"/>
        <rFont val="Symbol"/>
        <family val="1"/>
        <charset val="2"/>
      </rPr>
      <t>)</t>
    </r>
  </si>
  <si>
    <t xml:space="preserve"> DEA</t>
  </si>
  <si>
    <t xml:space="preserve"> DeN</t>
  </si>
  <si>
    <t>SOD (mg O2/gAFDM2/hr)</t>
  </si>
  <si>
    <r>
      <t>SOD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g O2/gDM/hr)</t>
    </r>
  </si>
  <si>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g N/gAFDM2/d</t>
    </r>
  </si>
  <si>
    <t>BfOD (gO2/d/m2/d)</t>
  </si>
  <si>
    <t>BfFDA (nmolFDA/hr/cm2/d)</t>
  </si>
  <si>
    <t>date</t>
  </si>
  <si>
    <t>[DOC]</t>
  </si>
  <si>
    <t>m3/s</t>
  </si>
  <si>
    <t>mg/L</t>
  </si>
  <si>
    <t xml:space="preserve">site </t>
  </si>
  <si>
    <t>discharge</t>
  </si>
  <si>
    <t>Forested streams</t>
  </si>
  <si>
    <t>12/07</t>
  </si>
  <si>
    <t>2/08</t>
  </si>
  <si>
    <t>4/08</t>
  </si>
  <si>
    <t>7/08</t>
  </si>
  <si>
    <t>DOC transp</t>
  </si>
  <si>
    <t>ws area</t>
  </si>
  <si>
    <t>mg/s</t>
  </si>
  <si>
    <t>km2</t>
  </si>
  <si>
    <t>kg/ha/220d</t>
  </si>
  <si>
    <r>
      <t>d</t>
    </r>
    <r>
      <rPr>
        <vertAlign val="superscript"/>
        <sz val="12"/>
        <color theme="1"/>
        <rFont val="Times New Roman"/>
        <family val="1"/>
      </rPr>
      <t>13</t>
    </r>
    <r>
      <rPr>
        <sz val="12"/>
        <color theme="1"/>
        <rFont val="Times New Roman"/>
        <family val="1"/>
      </rPr>
      <t xml:space="preserve">C-DOC </t>
    </r>
  </si>
  <si>
    <t>stream</t>
  </si>
  <si>
    <t>fg</t>
  </si>
  <si>
    <t>fs</t>
  </si>
  <si>
    <t>mean M streams, mean F streams</t>
  </si>
  <si>
    <r>
      <t>δ</t>
    </r>
    <r>
      <rPr>
        <vertAlign val="superscript"/>
        <sz val="12"/>
        <color theme="1"/>
        <rFont val="Times New Roman"/>
        <family val="1"/>
      </rPr>
      <t>13</t>
    </r>
    <r>
      <rPr>
        <sz val="12"/>
        <color theme="1"/>
        <rFont val="Times New Roman"/>
        <family val="1"/>
      </rPr>
      <t>Cg</t>
    </r>
  </si>
  <si>
    <t>most negative  M and F streams</t>
  </si>
  <si>
    <t>10th percentile</t>
  </si>
  <si>
    <t>25th percentile</t>
  </si>
  <si>
    <t>50th percentile</t>
  </si>
  <si>
    <t>75th percentile</t>
  </si>
  <si>
    <t>90th percentile</t>
  </si>
  <si>
    <t>forest</t>
  </si>
  <si>
    <t>land use</t>
  </si>
  <si>
    <t>area km2</t>
  </si>
  <si>
    <t>watershed</t>
  </si>
  <si>
    <t>canopy</t>
  </si>
  <si>
    <t>cover (%)</t>
  </si>
  <si>
    <t>RCE#3</t>
  </si>
  <si>
    <t>riparian zone metrics†</t>
  </si>
  <si>
    <t>†RCE - Riparian, Channel, and Environmental Inventory</t>
  </si>
  <si>
    <t>from: Petersen, R.C. (1992) Freshwater Biology 27: 295-306.</t>
  </si>
  <si>
    <t>RCE#2 Width of riparian zone</t>
  </si>
  <si>
    <t>RCE#3 Completeness of riparian zone</t>
  </si>
  <si>
    <t>RCE#4 Vegetation of riparian zone</t>
  </si>
  <si>
    <t xml:space="preserve"> N</t>
  </si>
  <si>
    <t>Lattitude</t>
  </si>
  <si>
    <t>Longitude</t>
  </si>
  <si>
    <t>W</t>
  </si>
  <si>
    <t>MTR</t>
  </si>
  <si>
    <r>
      <t>δ</t>
    </r>
    <r>
      <rPr>
        <vertAlign val="superscript"/>
        <sz val="12"/>
        <color theme="1"/>
        <rFont val="Times New Roman"/>
        <family val="1"/>
      </rPr>
      <t>13</t>
    </r>
    <r>
      <rPr>
        <sz val="12"/>
        <color theme="1"/>
        <rFont val="Times New Roman"/>
        <family val="1"/>
      </rPr>
      <t>Cs †</t>
    </r>
  </si>
  <si>
    <t>watershed land use</t>
  </si>
  <si>
    <t>% forest</t>
  </si>
  <si>
    <t>% barren</t>
  </si>
  <si>
    <t>min</t>
  </si>
  <si>
    <t>max</t>
  </si>
  <si>
    <t>Fall</t>
  </si>
  <si>
    <t>Summer</t>
  </si>
  <si>
    <t>Winter</t>
  </si>
  <si>
    <t>Spring</t>
  </si>
  <si>
    <t>2001 NLCD</t>
  </si>
  <si>
    <t>2007 photo</t>
  </si>
  <si>
    <t>mined site</t>
  </si>
  <si>
    <t>year</t>
  </si>
  <si>
    <t>short tons (millions)</t>
  </si>
  <si>
    <t>surface mining</t>
  </si>
  <si>
    <t>Kentucky</t>
  </si>
  <si>
    <t>West Virginia</t>
  </si>
  <si>
    <t>KY + WV</t>
  </si>
  <si>
    <t>%</t>
  </si>
  <si>
    <t>MTR data from:</t>
  </si>
  <si>
    <t>surface mining data from Annual Coal Reports:</t>
  </si>
  <si>
    <t>https://www.eia.gov/todayinenergy/detail.php?id=21952</t>
  </si>
  <si>
    <t>https://www.eia.gov/coal/annual/</t>
  </si>
  <si>
    <t>Jack</t>
  </si>
  <si>
    <t xml:space="preserve">Jack  </t>
  </si>
  <si>
    <t>Sugarcamp</t>
  </si>
  <si>
    <t>NLCD -</t>
  </si>
  <si>
    <t>National Land Cover Database</t>
  </si>
  <si>
    <t>https://www.usgs.gov/centers/eros/science/national-land-cover-database</t>
  </si>
  <si>
    <t>RBP #2</t>
  </si>
  <si>
    <t>RBP #4</t>
  </si>
  <si>
    <t>RCE #4</t>
  </si>
  <si>
    <t>RCE #2</t>
  </si>
  <si>
    <t>RCE #11</t>
  </si>
  <si>
    <t>Sediment metrics*</t>
  </si>
  <si>
    <t>*RBP - Rapid Bioassessment Protocol</t>
  </si>
  <si>
    <t>from: Barbour et al. (1999) EPA 84-B-99-002.</t>
  </si>
  <si>
    <t>1 to 30</t>
  </si>
  <si>
    <t>1 to 25</t>
  </si>
  <si>
    <t>RCE#11 Stream bottom</t>
  </si>
  <si>
    <t>RBP#2 Embeddedness</t>
  </si>
  <si>
    <t>RBP#4 Sediment Deposition</t>
  </si>
  <si>
    <t>0 to 20</t>
  </si>
  <si>
    <t>Scores : 16-20: Optimal, 11-15: Suboptimal, 6-10: Marginal, 0-5: Poor</t>
  </si>
  <si>
    <r>
      <t xml:space="preserve">Scores - </t>
    </r>
    <r>
      <rPr>
        <b/>
        <sz val="11"/>
        <color theme="1"/>
        <rFont val="Calibri"/>
        <family val="2"/>
        <scheme val="minor"/>
      </rPr>
      <t>30</t>
    </r>
    <r>
      <rPr>
        <sz val="11"/>
        <color theme="1"/>
        <rFont val="Calibri"/>
        <family val="2"/>
        <scheme val="minor"/>
      </rPr>
      <t xml:space="preserve">: Marshy or woody riparian zone &gt; 30 m wide, </t>
    </r>
    <r>
      <rPr>
        <b/>
        <sz val="11"/>
        <color theme="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 xml:space="preserve">: Marshy or woody riparian zone varying from 5 to 30 m,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: Marshy or woody riparian zone 1-5 m,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 Marshy or woody riparian zone absent</t>
    </r>
  </si>
  <si>
    <r>
      <t xml:space="preserve">Scores - </t>
    </r>
    <r>
      <rPr>
        <b/>
        <sz val="11"/>
        <color theme="1"/>
        <rFont val="Calibri"/>
        <family val="2"/>
        <scheme val="minor"/>
      </rPr>
      <t>30</t>
    </r>
    <r>
      <rPr>
        <sz val="11"/>
        <color theme="1"/>
        <rFont val="Calibri"/>
        <family val="2"/>
        <scheme val="minor"/>
      </rPr>
      <t xml:space="preserve">: Riparian zone intact without breaks in vegetation, </t>
    </r>
    <r>
      <rPr>
        <b/>
        <sz val="11"/>
        <color theme="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 xml:space="preserve">: Breaks occurring at intervals of &gt; 50 m,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: Breaks frequent with some gullies and scars every 50 m,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 Deeply scarred with gullies all along its length</t>
    </r>
  </si>
  <si>
    <r>
      <t xml:space="preserve">Scores - </t>
    </r>
    <r>
      <rPr>
        <b/>
        <sz val="11"/>
        <color theme="1"/>
        <rFont val="Calibri"/>
        <family val="2"/>
        <scheme val="minor"/>
      </rPr>
      <t>25</t>
    </r>
    <r>
      <rPr>
        <sz val="11"/>
        <color theme="1"/>
        <rFont val="Calibri"/>
        <family val="2"/>
        <scheme val="minor"/>
      </rPr>
      <t xml:space="preserve">: &gt;90% plant density of non-pioneer trees or shrubs, or native marsh plants, </t>
    </r>
    <r>
      <rPr>
        <b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 xml:space="preserve">: Mixed pioneer species along channel and mature trees behind,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: Vegetation of mixed grasses and sparse pioneer tree or shrub species,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 Vegetation consisting of grasses, few trees, shrubs</t>
    </r>
  </si>
  <si>
    <r>
      <t xml:space="preserve">Scores - </t>
    </r>
    <r>
      <rPr>
        <b/>
        <sz val="11"/>
        <color theme="1"/>
        <rFont val="Calibri"/>
        <family val="2"/>
        <scheme val="minor"/>
      </rPr>
      <t>25</t>
    </r>
    <r>
      <rPr>
        <sz val="11"/>
        <color theme="1"/>
        <rFont val="Calibri"/>
        <family val="2"/>
        <scheme val="minor"/>
      </rPr>
      <t xml:space="preserve">: Stony bottom of several sizes packed together, interstices obvious, </t>
    </r>
    <r>
      <rPr>
        <b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 xml:space="preserve">: Stony bottom easily moved, with little silt, 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: Bottom of silt, gravel and sand, stable in places,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 Uniform bottom of sand and silt loosely held together, stony substrate absent</t>
    </r>
  </si>
  <si>
    <t>Stream pH</t>
  </si>
  <si>
    <t>Mixed Model Results</t>
  </si>
  <si>
    <t xml:space="preserve">R matrix structures can be found on pages 272-275 of the NCSS manual </t>
  </si>
  <si>
    <t>https://ncss-wpengine.netdna-ssl.com/wp-content/uploads/2012/09/NCSSUG2.pdf</t>
  </si>
  <si>
    <t>error variance-covariance</t>
  </si>
  <si>
    <t>Parameter</t>
  </si>
  <si>
    <t>Sig, p, F (NDF, DDF)</t>
  </si>
  <si>
    <t>pattern (R matrix structure)</t>
  </si>
  <si>
    <t>AIC</t>
  </si>
  <si>
    <t>cAIC</t>
  </si>
  <si>
    <r>
      <t xml:space="preserve">D </t>
    </r>
    <r>
      <rPr>
        <b/>
        <sz val="11"/>
        <color theme="1"/>
        <rFont val="Calibri"/>
        <family val="2"/>
        <scheme val="minor"/>
      </rPr>
      <t>cAIC</t>
    </r>
  </si>
  <si>
    <t>LSmeanF</t>
  </si>
  <si>
    <t>LSmeanM</t>
  </si>
  <si>
    <t>SEM F</t>
  </si>
  <si>
    <t>SEM M</t>
  </si>
  <si>
    <t>lower CI F</t>
  </si>
  <si>
    <t>upper CI F</t>
  </si>
  <si>
    <t>lower CI M</t>
  </si>
  <si>
    <t>upper CI M</t>
  </si>
  <si>
    <t>units</t>
  </si>
  <si>
    <t>Structural parameters</t>
  </si>
  <si>
    <t>lu, 0.026, 7.7562 (1, 7.4); time, &lt; 0.001, 6.4699 (5, 34.1); lu*time, 0.027, 2.904 (5, 34.1)</t>
  </si>
  <si>
    <t>AR1</t>
  </si>
  <si>
    <t>lu, &lt;0.001, 54.8319 (1, 7.9); time, &lt; 0.001, 11.4739 (5, 10); lu*time, 0.002, 8.4407 (5, 10)</t>
  </si>
  <si>
    <t>Toeplitz All</t>
  </si>
  <si>
    <t>‰</t>
  </si>
  <si>
    <t>All: Jan,Feb,Apr,Jun,Jul&gt;Oct; Feb&gt;Jul; F: Jan,Feb,Apr,Jun,Jul&gt;Oct; Feb&gt;Jun,Jul; M&gt;F: Oct,Jan,Apr,Jun,Jul</t>
  </si>
  <si>
    <t>banded 2</t>
  </si>
  <si>
    <t>none</t>
  </si>
  <si>
    <t>lu, &lt; 0.001, 22.4565 (1, 20.4); time, 0.004, 4.7658 (6, 19.6); lu*time, 0.019, 3.3748 (6, 19.6)</t>
  </si>
  <si>
    <t>diagonalUV</t>
  </si>
  <si>
    <t>All: Feb,Apr&gt;Dec; F:Feb,Apr&gt;Dec;Apr&gt;Jun; M&gt;F: Dec,Jun</t>
  </si>
  <si>
    <t>lu 0.07, 4.1047 (1, 10); time 0.021, 4.6046 (3, 13.1); lu*time 0.061, 3.1497 (3, 13.1)</t>
  </si>
  <si>
    <r>
      <t xml:space="preserve"> </t>
    </r>
    <r>
      <rPr>
        <sz val="12"/>
        <color theme="1"/>
        <rFont val="Symbol"/>
        <family val="1"/>
        <charset val="2"/>
      </rPr>
      <t>m</t>
    </r>
    <r>
      <rPr>
        <sz val="12"/>
        <color theme="1"/>
        <rFont val="Times New Roman"/>
        <family val="1"/>
      </rPr>
      <t xml:space="preserve">atm </t>
    </r>
  </si>
  <si>
    <t>lu, &lt;0.001, 26.8858 (1, 8.1)</t>
  </si>
  <si>
    <t>Compound Symmetry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</si>
  <si>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g/L</t>
    </r>
  </si>
  <si>
    <t>Mean AFDM2_DEA</t>
  </si>
  <si>
    <t>Mean AFDM2_SOD</t>
  </si>
  <si>
    <t>lu, 0.023, 7.9427 (1, 7.7)</t>
  </si>
  <si>
    <t>Mean AFDMf_FDA</t>
  </si>
  <si>
    <t>time, 0.019, 5.0728 (3, 11)</t>
  </si>
  <si>
    <t>unstructured</t>
  </si>
  <si>
    <t>Functional parameters</t>
  </si>
  <si>
    <t>Mean DEA</t>
  </si>
  <si>
    <t>none sig.</t>
  </si>
  <si>
    <r>
      <t>m</t>
    </r>
    <r>
      <rPr>
        <sz val="11"/>
        <color theme="1"/>
        <rFont val="Times New Roman"/>
        <family val="1"/>
      </rPr>
      <t>g N/gDM/d</t>
    </r>
  </si>
  <si>
    <t>Mean DEA/AFDM2</t>
  </si>
  <si>
    <t>time 0.017, 2.9477 (6, 43.4)</t>
  </si>
  <si>
    <r>
      <t>m</t>
    </r>
    <r>
      <rPr>
        <sz val="11"/>
        <color theme="1"/>
        <rFont val="Times New Roman"/>
        <family val="1"/>
      </rPr>
      <t>g N/gAFDM2/d</t>
    </r>
  </si>
  <si>
    <t>Mean DeN</t>
  </si>
  <si>
    <t>time, 0.032, 4.5767 (2, 12.8)</t>
  </si>
  <si>
    <t>Mean DeN/AFDM</t>
  </si>
  <si>
    <t>time, 0.066, 3.0489 (2, 24)</t>
  </si>
  <si>
    <t>diagonal</t>
  </si>
  <si>
    <t>time, 0.011, 7.6925 (3,7.4); lu*time, 0.062, 3.8182 (3, 7.4)</t>
  </si>
  <si>
    <t>diagonal UV</t>
  </si>
  <si>
    <r>
      <t>m</t>
    </r>
    <r>
      <rPr>
        <sz val="11"/>
        <color theme="1"/>
        <rFont val="Times New Roman"/>
        <family val="1"/>
      </rPr>
      <t>g 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/gDM/hr</t>
    </r>
  </si>
  <si>
    <t>All: Jul&gt;Feb</t>
  </si>
  <si>
    <t>lu, 0.028, 5.854 (1, 15.3); time, 0.048, 3.8795 (3, 9.3); lu*time, 0.069, 3.3296 (3, 9.3)</t>
  </si>
  <si>
    <r>
      <t>mg 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/gAFDM2/hr</t>
    </r>
  </si>
  <si>
    <t>Mean FDA</t>
  </si>
  <si>
    <t>lu, 0.028, 5.5557 (1, 22.4); time &lt;0.001, 8.6683 (3, 19.2)</t>
  </si>
  <si>
    <r>
      <t>m</t>
    </r>
    <r>
      <rPr>
        <sz val="11"/>
        <color theme="1"/>
        <rFont val="Times New Roman"/>
        <family val="1"/>
      </rPr>
      <t>mol FDA/gDM/d</t>
    </r>
  </si>
  <si>
    <t>Mean FDA/AFDM</t>
  </si>
  <si>
    <t>lu,  0.004, 11.6445 (1, 14.6); time, &lt; 0.001, 14.7947 (3, 15.3)</t>
  </si>
  <si>
    <r>
      <t>m</t>
    </r>
    <r>
      <rPr>
        <sz val="12"/>
        <color theme="1"/>
        <rFont val="Times New Roman"/>
        <family val="1"/>
      </rPr>
      <t>mol FDA/gAFDMf/d</t>
    </r>
  </si>
  <si>
    <t>Mean DHA</t>
  </si>
  <si>
    <t>lu, 0.075, 3.5472 (1, 19.5); time 0.037, 3.612 (3, 25.8)</t>
  </si>
  <si>
    <r>
      <t>m</t>
    </r>
    <r>
      <rPr>
        <sz val="11"/>
        <color theme="1"/>
        <rFont val="Times New Roman"/>
        <family val="1"/>
      </rPr>
      <t>mol INTF/gDM/d</t>
    </r>
  </si>
  <si>
    <t>All: Oct&gt;Feb</t>
  </si>
  <si>
    <t>Mean DHA/AFDM</t>
  </si>
  <si>
    <t>time, 0.036, 3.3309 (3, 24)</t>
  </si>
  <si>
    <r>
      <t>m</t>
    </r>
    <r>
      <rPr>
        <sz val="11"/>
        <color theme="1"/>
        <rFont val="Times New Roman"/>
        <family val="1"/>
      </rPr>
      <t>mol INTF/gAFDMf/d</t>
    </r>
  </si>
  <si>
    <t>time, 0.049, 3.8121 (3, 9.5)</t>
  </si>
  <si>
    <t>All: Oct&gt;Feb,Apr,Jul</t>
  </si>
  <si>
    <t>BfFDA</t>
  </si>
  <si>
    <t xml:space="preserve">diagonal  </t>
  </si>
  <si>
    <r>
      <t>nmol FDA/hr/cm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/d </t>
    </r>
  </si>
  <si>
    <t>time, 0.01, 5.5971 (3, 13.5)</t>
  </si>
  <si>
    <r>
      <t>nmol INTF/d/cm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/d</t>
    </r>
  </si>
  <si>
    <t>time, &lt;0.001, 10.7551 (3, 13.7); lu*time, 0.068, 2.9886 (3, 13.7)</t>
  </si>
  <si>
    <r>
      <t>mg/m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/d</t>
    </r>
  </si>
  <si>
    <r>
      <rPr>
        <b/>
        <sz val="11"/>
        <color theme="1"/>
        <rFont val="Calibri"/>
        <family val="2"/>
        <scheme val="minor"/>
      </rPr>
      <t xml:space="preserve">SEM </t>
    </r>
    <r>
      <rPr>
        <sz val="11"/>
        <color theme="1"/>
        <rFont val="Calibri"/>
        <family val="2"/>
        <scheme val="minor"/>
      </rPr>
      <t>is standard error of the mean</t>
    </r>
  </si>
  <si>
    <r>
      <t xml:space="preserve"> Nitrate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g N/ L)</t>
    </r>
  </si>
  <si>
    <t xml:space="preserve">10th percentile M and F </t>
  </si>
  <si>
    <t>25th percentile M and F</t>
  </si>
  <si>
    <t>50th percentile M and F</t>
  </si>
  <si>
    <t>75th percentile M and F</t>
  </si>
  <si>
    <t>90th percentile M and F</t>
  </si>
  <si>
    <r>
      <t xml:space="preserve">(1) fg + fs =1;     fg = fraction of DOC from geogenic organic carbon, fs = fraction of DOC from soil C3 carbon                                                        (2) δ13C-DOC =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13Cg*fg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13Cs*fs            (3) δ13C-DOC =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13Cg*fg +</t>
    </r>
    <r>
      <rPr>
        <sz val="11"/>
        <color theme="1"/>
        <rFont val="Symbol"/>
        <family val="1"/>
        <charset val="2"/>
      </rPr>
      <t xml:space="preserve"> d</t>
    </r>
    <r>
      <rPr>
        <sz val="11"/>
        <color theme="1"/>
        <rFont val="Calibri"/>
        <family val="2"/>
        <scheme val="minor"/>
      </rPr>
      <t>13Cs*(1-fg)    (4) fg = ((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13C-DOC-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13Cs)/(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13Cg-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13Cs) † estimated from d13C-DOC of forested streams; percentile values calculated with NCSS software</t>
    </r>
  </si>
  <si>
    <t>Sediment Ash-Free Dry Mass (AFDM)</t>
  </si>
  <si>
    <t>Geogenic organic carbon contribution to MTR stream DOC transport (%) =</t>
  </si>
  <si>
    <t>((MTR_transport - 0.7*Forest_transport)/MTR_transport)*100</t>
  </si>
  <si>
    <t>BfDHA (nmol INTF/d/cm2/d)</t>
  </si>
  <si>
    <t>BfChla (mg/m2/d)</t>
  </si>
  <si>
    <t>Significant (p = 0.05) Linear Regression Results</t>
  </si>
  <si>
    <t>Independent variable</t>
  </si>
  <si>
    <t>Dependent variable</t>
  </si>
  <si>
    <t>R2</t>
  </si>
  <si>
    <t>Temperature</t>
  </si>
  <si>
    <t>SOD/gAFDM</t>
  </si>
  <si>
    <t>p</t>
  </si>
  <si>
    <t>pos or neg</t>
  </si>
  <si>
    <t>pos</t>
  </si>
  <si>
    <t>FDA/gDM</t>
  </si>
  <si>
    <t>FDA/gAFDM</t>
  </si>
  <si>
    <t>&lt; 0.001</t>
  </si>
  <si>
    <t>SOD/gDM</t>
  </si>
  <si>
    <t>DHA/gDM</t>
  </si>
  <si>
    <t>All values from all streams and times</t>
  </si>
  <si>
    <t>Ln Conductivity</t>
  </si>
  <si>
    <t>Ln SOD/gAFDM</t>
  </si>
  <si>
    <t>neg</t>
  </si>
  <si>
    <t>All: Jul&gt;Apr</t>
  </si>
  <si>
    <t>All: Jul&gt;Feb,Apr</t>
  </si>
  <si>
    <t>All: Jul&gt;Oct,Feb,Apr; F: Jul&gt;Oct,Feb,Apr; M: Jul&gt;Oct,Feb,Apr;Oct&gt;Feb,Apr;Oct: M&gt;F</t>
  </si>
  <si>
    <t>All: Oct&gt;Apr</t>
  </si>
  <si>
    <t>All: Oct&gt;Jul</t>
  </si>
  <si>
    <t>All: Apr&gt;Oct, Jul</t>
  </si>
  <si>
    <t xml:space="preserve">none </t>
  </si>
  <si>
    <t>All: Oct&gt;Jan,Feb,Apr; M: Oct&gt;Jan,Feb,Apr; M&gt;F: Oct</t>
  </si>
  <si>
    <t>significant  (p ≤ 0.05) individual differences</t>
  </si>
  <si>
    <t>lu &lt; 0.001, 26.8256 (1, 21.2)</t>
  </si>
  <si>
    <t>lu, 0.092, 3.6349 (1, 8.3); time, 0.04, 2.4756 (6, 39.9); lu*time, 0.007, 3.547 (6, 39.9)</t>
  </si>
  <si>
    <t>lu, 0.084, 3.203 (1, 29); time, &lt;0.001, 92.9306 (3, 29); lu*time, 0.033, 3.321 (3, 29);</t>
  </si>
  <si>
    <r>
      <t xml:space="preserve"> pCO2</t>
    </r>
    <r>
      <rPr>
        <b/>
        <sz val="11"/>
        <color theme="1"/>
        <rFont val="Symbol"/>
        <family val="1"/>
        <charset val="2"/>
      </rPr>
      <t xml:space="preserve"> (m</t>
    </r>
    <r>
      <rPr>
        <b/>
        <sz val="11"/>
        <color theme="1"/>
        <rFont val="Calibri"/>
        <family val="2"/>
        <scheme val="minor"/>
      </rPr>
      <t>atm)</t>
    </r>
  </si>
  <si>
    <t xml:space="preserve">NA† </t>
  </si>
  <si>
    <t>NA† - not available, Hydrolab meter unavailable</t>
  </si>
  <si>
    <t>NA* - not available, pH not measured</t>
  </si>
  <si>
    <t xml:space="preserve">NA* </t>
  </si>
  <si>
    <t xml:space="preserve"> DIC*</t>
  </si>
  <si>
    <t>NA† - not available, sample not collected, or lost</t>
  </si>
  <si>
    <t>* DIC parameters not available for 12/07 because  butyl septa unavailable</t>
  </si>
  <si>
    <t>NA*</t>
  </si>
  <si>
    <t>NA† - not available, DO meter problem</t>
  </si>
  <si>
    <t>NA* - not available,  sample lost, or not taken</t>
  </si>
  <si>
    <t>mean</t>
  </si>
  <si>
    <t>std. dev</t>
  </si>
  <si>
    <t>Notes: Land use coverage was obtained for the area drained at the toe of the fill. 2001 land use coverage was obtained from the 2001 National Land Cover Database (NLCD; https://www.usgs.gov/centers/eros/science/national-land-cover-database).</t>
  </si>
  <si>
    <t>Land use in 2007 was derived from  aerial photos (accessed through GlobeXplorer Premium US)</t>
  </si>
  <si>
    <t>Mean AFDMf_DHA</t>
  </si>
  <si>
    <t>Mean DIC</t>
  </si>
  <si>
    <r>
      <rPr>
        <sz val="11"/>
        <color theme="1"/>
        <rFont val="Calibri"/>
        <family val="2"/>
        <scheme val="minor"/>
      </rPr>
      <t>Mean</t>
    </r>
    <r>
      <rPr>
        <sz val="11"/>
        <color theme="1"/>
        <rFont val="Symbol"/>
        <family val="1"/>
        <charset val="2"/>
      </rPr>
      <t xml:space="preserve"> d</t>
    </r>
    <r>
      <rPr>
        <vertAlign val="superscript"/>
        <sz val="11"/>
        <color theme="1"/>
        <rFont val="Times New Roman"/>
        <family val="1"/>
      </rPr>
      <t>13</t>
    </r>
    <r>
      <rPr>
        <sz val="11"/>
        <color theme="1"/>
        <rFont val="Times New Roman"/>
        <family val="1"/>
      </rPr>
      <t>C-DIC</t>
    </r>
  </si>
  <si>
    <t>Mean DOC</t>
  </si>
  <si>
    <r>
      <rPr>
        <sz val="11"/>
        <color theme="1"/>
        <rFont val="Calibri"/>
        <family val="2"/>
        <scheme val="minor"/>
      </rPr>
      <t>Mean</t>
    </r>
    <r>
      <rPr>
        <sz val="11"/>
        <color theme="1"/>
        <rFont val="Symbol"/>
        <family val="1"/>
        <charset val="2"/>
      </rPr>
      <t xml:space="preserve"> d</t>
    </r>
    <r>
      <rPr>
        <vertAlign val="superscript"/>
        <sz val="11"/>
        <color theme="1"/>
        <rFont val="Times New Roman"/>
        <family val="1"/>
      </rPr>
      <t>13</t>
    </r>
    <r>
      <rPr>
        <sz val="11"/>
        <color theme="1"/>
        <rFont val="Times New Roman"/>
        <family val="1"/>
      </rPr>
      <t>C-DOC</t>
    </r>
  </si>
  <si>
    <t>Mean pCO2</t>
  </si>
  <si>
    <t>Mean nitrate</t>
  </si>
  <si>
    <t>Mean SOD</t>
  </si>
  <si>
    <t>MeanSOD_AFDM</t>
  </si>
  <si>
    <t>Mean BfOD</t>
  </si>
  <si>
    <t>Mean BfFDA</t>
  </si>
  <si>
    <t>Mean BfDHA</t>
  </si>
  <si>
    <t>Mean BfChla</t>
  </si>
  <si>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g N/gDM/d</t>
    </r>
  </si>
  <si>
    <r>
      <t>FDA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mol FDA/gDM/d)</t>
    </r>
  </si>
  <si>
    <r>
      <t>FDA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mol FDA/gAFDMf/d)</t>
    </r>
  </si>
  <si>
    <r>
      <t>DHA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mol INTF/gDM/d)</t>
    </r>
  </si>
  <si>
    <r>
      <t>DHA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mol INTF/gAFDMf/d)</t>
    </r>
  </si>
  <si>
    <r>
      <t>g 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/d/cm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/d</t>
    </r>
  </si>
  <si>
    <t>n</t>
  </si>
  <si>
    <t>Sediment Oxygen Demand (SOD)</t>
  </si>
  <si>
    <t>Sediment Fluorescein Diacetate Activity (FDA)</t>
  </si>
  <si>
    <t>Sediment Denitrification Enzyme Activity (DEA) and Sediment Denitrification Rate (DeN)</t>
  </si>
  <si>
    <t>Sediment Dehydrogenase Activity ( DHA)</t>
  </si>
  <si>
    <t>Biofilm Oxygen Demand and Biofilm FDA Production</t>
  </si>
  <si>
    <r>
      <t xml:space="preserve">Biofilm DHA and Chlorophyl 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 xml:space="preserve"> Production</t>
    </r>
  </si>
  <si>
    <t xml:space="preserve"> DOC Isotope Mass Balance Model</t>
  </si>
  <si>
    <t>DOC Transport Calculation</t>
  </si>
  <si>
    <t>Stream pCO2 and Nitrate Concentration</t>
  </si>
  <si>
    <r>
      <t xml:space="preserve"> d</t>
    </r>
    <r>
      <rPr>
        <b/>
        <vertAlign val="superscript"/>
        <sz val="11"/>
        <color theme="1"/>
        <rFont val="Times New Roman"/>
        <family val="1"/>
      </rPr>
      <t>13</t>
    </r>
    <r>
      <rPr>
        <b/>
        <sz val="11"/>
        <color theme="1"/>
        <rFont val="Times New Roman"/>
        <family val="1"/>
      </rPr>
      <t>C-DOC</t>
    </r>
    <r>
      <rPr>
        <b/>
        <sz val="11"/>
        <color theme="1"/>
        <rFont val="Symbol"/>
        <family val="1"/>
        <charset val="2"/>
      </rPr>
      <t xml:space="preserve"> </t>
    </r>
    <r>
      <rPr>
        <b/>
        <sz val="11"/>
        <color theme="1"/>
        <rFont val="Times New Roman"/>
        <family val="1"/>
      </rPr>
      <t>(‰</t>
    </r>
    <r>
      <rPr>
        <b/>
        <sz val="11"/>
        <color theme="1"/>
        <rFont val="Symbol"/>
        <family val="1"/>
        <charset val="2"/>
      </rPr>
      <t>)</t>
    </r>
  </si>
  <si>
    <r>
      <t>Stream Dissolved inorganic carbon (DIC) and Dissolved Organic Carbon (DOC) Concentration and Stable Carbon Isotopic Composition (</t>
    </r>
    <r>
      <rPr>
        <b/>
        <sz val="11"/>
        <color theme="1"/>
        <rFont val="Symbol"/>
        <family val="1"/>
        <charset val="2"/>
      </rPr>
      <t>d</t>
    </r>
    <r>
      <rPr>
        <b/>
        <vertAlign val="superscript"/>
        <sz val="11"/>
        <color theme="1"/>
        <rFont val="Calibri"/>
        <family val="2"/>
        <scheme val="minor"/>
      </rPr>
      <t>13</t>
    </r>
    <r>
      <rPr>
        <b/>
        <sz val="11"/>
        <color theme="1"/>
        <rFont val="Calibri"/>
        <family val="2"/>
        <scheme val="minor"/>
      </rPr>
      <t>C)</t>
    </r>
  </si>
  <si>
    <t>Mixed Models Results</t>
  </si>
  <si>
    <t>Stream Temperature (degrees C)</t>
  </si>
  <si>
    <r>
      <t>Stream Conductivity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S/cm)</t>
    </r>
  </si>
  <si>
    <t>Stream Bicarbonate Concentration (µmol/L)</t>
  </si>
  <si>
    <t>NA† - not available, dissoved oxygen (DO) meter problem</t>
  </si>
  <si>
    <t>Land Use Change of the Mined Watersheds</t>
  </si>
  <si>
    <t>Watershed Land Use, Riparian Metrics, and Sediment Metrics</t>
  </si>
  <si>
    <t>Coal Production in Kentucky and West Virginia by Surface Mining</t>
  </si>
  <si>
    <t>NA</t>
  </si>
  <si>
    <t>NA - measuements not taken</t>
  </si>
  <si>
    <t>Mean values for each date and category in bold</t>
  </si>
  <si>
    <t>Supplementary Table 9</t>
  </si>
  <si>
    <t>Supplementary Table 8</t>
  </si>
  <si>
    <t>Supplementary Table 7</t>
  </si>
  <si>
    <t>Supplementary Table 6</t>
  </si>
  <si>
    <t>Supplementary Table 5</t>
  </si>
  <si>
    <t>Supplementary Table 4</t>
  </si>
  <si>
    <t>Supplementary Table 3</t>
  </si>
  <si>
    <t>Supplementary Table 2</t>
  </si>
  <si>
    <t>Supplementary Table 1</t>
  </si>
  <si>
    <t>Supplementary Table 10</t>
  </si>
  <si>
    <t>Supplementary Table 11</t>
  </si>
  <si>
    <t>Supplementary Table 12</t>
  </si>
  <si>
    <t>Supplementary Table 13</t>
  </si>
  <si>
    <t>Supplementary Table 14</t>
  </si>
  <si>
    <t>Supplementary Table 15</t>
  </si>
  <si>
    <t xml:space="preserve">Supplementary Table 16  </t>
  </si>
  <si>
    <t>All: Oct&gt;Feb; F: Oct&gt;Feb</t>
  </si>
  <si>
    <t>Supplementary Table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</si>
</sst>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theme="1"/>
      <name val="Symbol"/>
      <family val="1"/>
      <charset val="2"/>
    </font>
    <font>
      <b/>
      <vertAlign val="super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Segoe UI Symbol"/>
      <family val="2"/>
    </font>
    <font>
      <b/>
      <sz val="10"/>
      <name val="Symbol"/>
      <family val="1"/>
      <charset val="2"/>
    </font>
    <font>
      <b/>
      <sz val="10"/>
      <name val="Arial"/>
      <family val="1"/>
      <charset val="2"/>
    </font>
    <font>
      <i/>
      <sz val="10"/>
      <name val="Arial"/>
      <family val="2"/>
    </font>
    <font>
      <sz val="11"/>
      <color theme="1"/>
      <name val="Symbol"/>
      <family val="1"/>
      <charset val="2"/>
    </font>
    <font>
      <sz val="12"/>
      <color theme="1"/>
      <name val="Symbol"/>
      <family val="1"/>
      <charset val="2"/>
    </font>
    <font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2"/>
      <charset val="2"/>
    </font>
    <font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1"/>
      <charset val="2"/>
      <scheme val="minor"/>
    </font>
    <font>
      <vertAlign val="subscript"/>
      <sz val="11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2" fontId="0" fillId="0" borderId="0" xfId="0" applyNumberFormat="1"/>
    <xf numFmtId="2" fontId="3" fillId="0" borderId="0" xfId="0" applyNumberFormat="1" applyFont="1" applyAlignment="1">
      <alignment vertical="top"/>
    </xf>
    <xf numFmtId="0" fontId="4" fillId="0" borderId="0" xfId="0" applyFont="1"/>
    <xf numFmtId="0" fontId="1" fillId="0" borderId="0" xfId="0" applyFont="1"/>
    <xf numFmtId="2" fontId="0" fillId="0" borderId="0" xfId="0" applyNumberFormat="1" applyAlignment="1">
      <alignment vertical="top"/>
    </xf>
    <xf numFmtId="2" fontId="5" fillId="0" borderId="0" xfId="0" applyNumberFormat="1" applyFont="1"/>
    <xf numFmtId="0" fontId="6" fillId="0" borderId="0" xfId="0" applyFont="1"/>
    <xf numFmtId="164" fontId="0" fillId="0" borderId="0" xfId="0" applyNumberFormat="1"/>
    <xf numFmtId="2" fontId="1" fillId="0" borderId="0" xfId="0" applyNumberFormat="1" applyFont="1"/>
    <xf numFmtId="0" fontId="9" fillId="0" borderId="0" xfId="0" applyFont="1"/>
    <xf numFmtId="0" fontId="5" fillId="0" borderId="0" xfId="0" applyFont="1"/>
    <xf numFmtId="0" fontId="0" fillId="0" borderId="0" xfId="0" quotePrefix="1"/>
    <xf numFmtId="0" fontId="1" fillId="0" borderId="0" xfId="0" quotePrefix="1" applyFont="1"/>
    <xf numFmtId="0" fontId="2" fillId="0" borderId="0" xfId="0" quotePrefix="1" applyFont="1"/>
    <xf numFmtId="11" fontId="0" fillId="0" borderId="0" xfId="0" applyNumberFormat="1"/>
    <xf numFmtId="0" fontId="11" fillId="0" borderId="0" xfId="0" applyFont="1"/>
    <xf numFmtId="165" fontId="0" fillId="0" borderId="0" xfId="0" applyNumberFormat="1"/>
    <xf numFmtId="14" fontId="0" fillId="0" borderId="0" xfId="0" quotePrefix="1" applyNumberFormat="1"/>
    <xf numFmtId="0" fontId="12" fillId="0" borderId="0" xfId="0" applyFont="1"/>
    <xf numFmtId="0" fontId="0" fillId="0" borderId="0" xfId="0" applyAlignment="1">
      <alignment vertical="top" wrapText="1"/>
    </xf>
    <xf numFmtId="0" fontId="14" fillId="0" borderId="0" xfId="0" applyFont="1"/>
    <xf numFmtId="0" fontId="16" fillId="0" borderId="0" xfId="0" applyFont="1"/>
    <xf numFmtId="0" fontId="0" fillId="0" borderId="0" xfId="0" applyAlignment="1">
      <alignment wrapText="1"/>
    </xf>
    <xf numFmtId="0" fontId="0" fillId="0" borderId="0" xfId="0" applyFill="1"/>
    <xf numFmtId="166" fontId="0" fillId="0" borderId="0" xfId="0" applyNumberFormat="1"/>
    <xf numFmtId="164" fontId="1" fillId="0" borderId="0" xfId="0" applyNumberFormat="1" applyFont="1"/>
    <xf numFmtId="0" fontId="17" fillId="0" borderId="0" xfId="1" applyAlignment="1">
      <alignment vertical="center"/>
    </xf>
    <xf numFmtId="0" fontId="17" fillId="0" borderId="0" xfId="1"/>
    <xf numFmtId="0" fontId="13" fillId="0" borderId="0" xfId="0" applyFont="1"/>
    <xf numFmtId="0" fontId="18" fillId="0" borderId="0" xfId="0" applyFont="1"/>
    <xf numFmtId="0" fontId="21" fillId="0" borderId="0" xfId="0" applyFont="1"/>
    <xf numFmtId="0" fontId="2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ia.gov/coal/annual/" TargetMode="External"/><Relationship Id="rId1" Type="http://schemas.openxmlformats.org/officeDocument/2006/relationships/hyperlink" Target="https://www.eia.gov/todayinenergy/detail.php?id=21952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gs.gov/centers/eros/science/national-land-cover-databas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ncss-wpengine.netdna-ssl.com/wp-content/uploads/2012/09/NCSSUG2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17F47-E72B-4ABD-86CB-2E0B8DB272B4}">
  <dimension ref="A1:F18"/>
  <sheetViews>
    <sheetView workbookViewId="0"/>
  </sheetViews>
  <sheetFormatPr defaultRowHeight="14.4"/>
  <cols>
    <col min="2" max="2" width="18.33203125" customWidth="1"/>
    <col min="3" max="3" width="18.109375" customWidth="1"/>
    <col min="4" max="4" width="18.44140625" customWidth="1"/>
    <col min="5" max="5" width="17.88671875" customWidth="1"/>
  </cols>
  <sheetData>
    <row r="1" spans="1:6">
      <c r="A1" s="5" t="s">
        <v>327</v>
      </c>
      <c r="B1" s="5"/>
      <c r="C1" s="5" t="s">
        <v>315</v>
      </c>
      <c r="D1" s="5"/>
      <c r="E1" s="5"/>
      <c r="F1" s="5"/>
    </row>
    <row r="2" spans="1:6">
      <c r="A2" s="5"/>
      <c r="B2" s="5"/>
      <c r="C2" s="5"/>
      <c r="D2" s="5"/>
      <c r="E2" s="5"/>
      <c r="F2" s="5"/>
    </row>
    <row r="3" spans="1:6">
      <c r="A3" s="5" t="s">
        <v>100</v>
      </c>
      <c r="B3" s="5" t="s">
        <v>101</v>
      </c>
      <c r="C3" s="5" t="s">
        <v>101</v>
      </c>
      <c r="D3" s="5" t="s">
        <v>101</v>
      </c>
      <c r="E3" s="5" t="s">
        <v>101</v>
      </c>
      <c r="F3" s="5"/>
    </row>
    <row r="4" spans="1:6">
      <c r="A4" s="5"/>
      <c r="B4" s="5" t="s">
        <v>86</v>
      </c>
      <c r="C4" s="5" t="s">
        <v>102</v>
      </c>
      <c r="D4" s="5" t="s">
        <v>102</v>
      </c>
      <c r="E4" s="5" t="s">
        <v>102</v>
      </c>
      <c r="F4" s="5" t="s">
        <v>86</v>
      </c>
    </row>
    <row r="5" spans="1:6">
      <c r="A5" s="5"/>
      <c r="B5" s="5"/>
      <c r="C5" s="5" t="s">
        <v>103</v>
      </c>
      <c r="D5" s="5" t="s">
        <v>104</v>
      </c>
      <c r="E5" s="5" t="s">
        <v>105</v>
      </c>
      <c r="F5" s="5" t="s">
        <v>106</v>
      </c>
    </row>
    <row r="7" spans="1:6">
      <c r="A7">
        <v>2008</v>
      </c>
      <c r="B7">
        <v>53</v>
      </c>
      <c r="C7">
        <v>50.8</v>
      </c>
      <c r="D7">
        <v>69.400000000000006</v>
      </c>
      <c r="E7">
        <f>C7+D7</f>
        <v>120.2</v>
      </c>
      <c r="F7" s="9">
        <f>(B7/E7)*100</f>
        <v>44.093178036605657</v>
      </c>
    </row>
    <row r="8" spans="1:6">
      <c r="A8">
        <v>2009</v>
      </c>
      <c r="B8">
        <v>44</v>
      </c>
      <c r="C8">
        <v>44.2</v>
      </c>
      <c r="D8">
        <v>56.2</v>
      </c>
      <c r="E8">
        <f t="shared" ref="E8:E13" si="0">C8+D8</f>
        <v>100.4</v>
      </c>
      <c r="F8" s="9">
        <f t="shared" ref="F8:F14" si="1">(B8/E8)*100</f>
        <v>43.82470119521912</v>
      </c>
    </row>
    <row r="9" spans="1:6">
      <c r="A9">
        <v>2010</v>
      </c>
      <c r="B9">
        <v>38</v>
      </c>
      <c r="C9">
        <v>41</v>
      </c>
      <c r="D9">
        <v>50.7</v>
      </c>
      <c r="E9">
        <f t="shared" si="0"/>
        <v>91.7</v>
      </c>
      <c r="F9" s="9">
        <f t="shared" si="1"/>
        <v>41.43947655398037</v>
      </c>
    </row>
    <row r="10" spans="1:6">
      <c r="A10">
        <v>2011</v>
      </c>
      <c r="B10">
        <v>39</v>
      </c>
      <c r="C10">
        <v>43.5</v>
      </c>
      <c r="D10">
        <v>51.3</v>
      </c>
      <c r="E10">
        <f t="shared" si="0"/>
        <v>94.8</v>
      </c>
      <c r="F10" s="9">
        <f t="shared" si="1"/>
        <v>41.139240506329116</v>
      </c>
    </row>
    <row r="11" spans="1:6">
      <c r="A11">
        <v>2012</v>
      </c>
      <c r="B11">
        <v>27</v>
      </c>
      <c r="C11">
        <v>32.700000000000003</v>
      </c>
      <c r="D11">
        <v>40</v>
      </c>
      <c r="E11">
        <f t="shared" si="0"/>
        <v>72.7</v>
      </c>
      <c r="F11" s="9">
        <f t="shared" si="1"/>
        <v>37.138927097661622</v>
      </c>
    </row>
    <row r="12" spans="1:6">
      <c r="A12">
        <v>2013</v>
      </c>
      <c r="B12">
        <v>24</v>
      </c>
      <c r="C12">
        <v>25.8</v>
      </c>
      <c r="D12">
        <v>34</v>
      </c>
      <c r="E12">
        <f t="shared" si="0"/>
        <v>59.8</v>
      </c>
      <c r="F12" s="9">
        <f t="shared" si="1"/>
        <v>40.133779264214049</v>
      </c>
    </row>
    <row r="13" spans="1:6">
      <c r="A13">
        <v>2014</v>
      </c>
      <c r="B13">
        <v>20</v>
      </c>
      <c r="C13">
        <v>24.5</v>
      </c>
      <c r="D13">
        <v>30.6</v>
      </c>
      <c r="E13">
        <f t="shared" si="0"/>
        <v>55.1</v>
      </c>
      <c r="F13" s="9">
        <f t="shared" si="1"/>
        <v>36.297640653357533</v>
      </c>
    </row>
    <row r="14" spans="1:6">
      <c r="B14" s="5">
        <f>SUM(B7:B13)</f>
        <v>245</v>
      </c>
      <c r="E14" s="5">
        <f>SUM(E7:E13)</f>
        <v>594.70000000000005</v>
      </c>
      <c r="F14" s="27">
        <f t="shared" si="1"/>
        <v>41.19724230704557</v>
      </c>
    </row>
    <row r="16" spans="1:6">
      <c r="B16" t="s">
        <v>107</v>
      </c>
      <c r="C16" s="28" t="s">
        <v>109</v>
      </c>
    </row>
    <row r="18" spans="2:5">
      <c r="B18" t="s">
        <v>108</v>
      </c>
      <c r="E18" s="28" t="s">
        <v>110</v>
      </c>
    </row>
  </sheetData>
  <hyperlinks>
    <hyperlink ref="C16" r:id="rId1" xr:uid="{C8D5BABA-726E-4F82-8711-D6BE8AD3091B}"/>
    <hyperlink ref="E18" r:id="rId2" xr:uid="{62DA5904-9B37-430D-AF77-B2D31C4CEF1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93C8-6341-4D71-996C-5E423C142B3E}">
  <dimension ref="A1:K18"/>
  <sheetViews>
    <sheetView workbookViewId="0"/>
  </sheetViews>
  <sheetFormatPr defaultRowHeight="14.4"/>
  <cols>
    <col min="1" max="1" width="11.109375" customWidth="1"/>
    <col min="7" max="7" width="11.44140625" customWidth="1"/>
  </cols>
  <sheetData>
    <row r="1" spans="1:11">
      <c r="A1" s="5" t="s">
        <v>328</v>
      </c>
      <c r="B1" s="5"/>
      <c r="C1" s="5"/>
      <c r="E1" s="5" t="s">
        <v>298</v>
      </c>
    </row>
    <row r="3" spans="1:11">
      <c r="B3" s="5" t="s">
        <v>291</v>
      </c>
      <c r="H3" s="5" t="s">
        <v>292</v>
      </c>
    </row>
    <row r="5" spans="1:11">
      <c r="A5" t="s">
        <v>0</v>
      </c>
      <c r="B5" s="5" t="s">
        <v>18</v>
      </c>
      <c r="C5" s="5" t="s">
        <v>5</v>
      </c>
      <c r="D5" s="5" t="s">
        <v>6</v>
      </c>
      <c r="E5" s="5" t="s">
        <v>8</v>
      </c>
      <c r="H5" s="5" t="s">
        <v>18</v>
      </c>
      <c r="I5" s="5" t="s">
        <v>5</v>
      </c>
      <c r="J5" s="5" t="s">
        <v>6</v>
      </c>
      <c r="K5" s="5" t="s">
        <v>8</v>
      </c>
    </row>
    <row r="6" spans="1:11">
      <c r="A6" s="1" t="s">
        <v>9</v>
      </c>
      <c r="G6" s="1" t="s">
        <v>9</v>
      </c>
    </row>
    <row r="7" spans="1:11">
      <c r="A7" t="s">
        <v>10</v>
      </c>
      <c r="B7">
        <v>2085.9</v>
      </c>
      <c r="C7">
        <v>656.1</v>
      </c>
      <c r="D7">
        <v>366</v>
      </c>
      <c r="E7">
        <v>1760.1</v>
      </c>
      <c r="G7" t="s">
        <v>10</v>
      </c>
      <c r="H7">
        <v>11243.4</v>
      </c>
      <c r="I7">
        <v>3000.5</v>
      </c>
      <c r="J7">
        <v>1989.3</v>
      </c>
      <c r="K7">
        <v>7440.4</v>
      </c>
    </row>
    <row r="8" spans="1:11">
      <c r="A8" t="s">
        <v>111</v>
      </c>
      <c r="B8">
        <v>685.79999999999905</v>
      </c>
      <c r="C8">
        <v>223.7</v>
      </c>
      <c r="D8">
        <v>117.3</v>
      </c>
      <c r="E8">
        <v>1181.5999999999999</v>
      </c>
      <c r="G8" t="s">
        <v>111</v>
      </c>
      <c r="H8">
        <v>3544.8</v>
      </c>
      <c r="I8">
        <v>1792</v>
      </c>
      <c r="J8">
        <v>585.20000000000005</v>
      </c>
      <c r="K8">
        <v>6332.6</v>
      </c>
    </row>
    <row r="9" spans="1:11">
      <c r="A9" t="s">
        <v>11</v>
      </c>
      <c r="B9">
        <v>835</v>
      </c>
      <c r="C9">
        <v>663</v>
      </c>
      <c r="D9">
        <v>491.6</v>
      </c>
      <c r="E9">
        <v>1193.0999999999999</v>
      </c>
      <c r="G9" t="s">
        <v>11</v>
      </c>
      <c r="H9">
        <v>5968.1</v>
      </c>
      <c r="I9">
        <v>3794.4</v>
      </c>
      <c r="J9">
        <v>2690.4</v>
      </c>
      <c r="K9">
        <v>5710.5</v>
      </c>
    </row>
    <row r="10" spans="1:11">
      <c r="A10" t="s">
        <v>12</v>
      </c>
      <c r="B10">
        <v>217.4</v>
      </c>
      <c r="C10">
        <v>149</v>
      </c>
      <c r="D10">
        <v>86</v>
      </c>
      <c r="E10">
        <v>382.4</v>
      </c>
      <c r="G10" t="s">
        <v>12</v>
      </c>
      <c r="H10">
        <v>2283.1</v>
      </c>
      <c r="I10">
        <v>1203.9000000000001</v>
      </c>
      <c r="J10">
        <v>863.2</v>
      </c>
      <c r="K10">
        <v>4317.6000000000004</v>
      </c>
    </row>
    <row r="11" spans="1:11">
      <c r="A11" t="s">
        <v>13</v>
      </c>
      <c r="B11">
        <v>326.60000000000002</v>
      </c>
      <c r="C11">
        <v>150.6</v>
      </c>
      <c r="D11">
        <v>100.1</v>
      </c>
      <c r="E11">
        <v>697</v>
      </c>
      <c r="G11" t="s">
        <v>13</v>
      </c>
      <c r="H11">
        <v>3048.8</v>
      </c>
      <c r="I11">
        <v>1356</v>
      </c>
      <c r="J11">
        <v>658.4</v>
      </c>
      <c r="K11">
        <v>5058.1000000000004</v>
      </c>
    </row>
    <row r="13" spans="1:11">
      <c r="A13" s="1" t="s">
        <v>14</v>
      </c>
      <c r="G13" s="1" t="s">
        <v>14</v>
      </c>
    </row>
    <row r="14" spans="1:11">
      <c r="A14" t="s">
        <v>15</v>
      </c>
      <c r="B14">
        <v>212.8</v>
      </c>
      <c r="C14">
        <v>47.1</v>
      </c>
      <c r="D14">
        <v>181.1</v>
      </c>
      <c r="E14">
        <v>324</v>
      </c>
      <c r="G14" t="s">
        <v>15</v>
      </c>
      <c r="H14">
        <v>1818.3</v>
      </c>
      <c r="I14">
        <v>387.9</v>
      </c>
      <c r="J14">
        <v>1419.4</v>
      </c>
      <c r="K14">
        <v>2815.2</v>
      </c>
    </row>
    <row r="15" spans="1:11">
      <c r="A15" t="s">
        <v>16</v>
      </c>
      <c r="B15">
        <v>119.8</v>
      </c>
      <c r="C15">
        <v>50.7</v>
      </c>
      <c r="D15">
        <v>48.7</v>
      </c>
      <c r="E15">
        <v>204.2</v>
      </c>
      <c r="G15" t="s">
        <v>16</v>
      </c>
      <c r="H15">
        <v>1183.8</v>
      </c>
      <c r="I15">
        <v>480.6</v>
      </c>
      <c r="J15">
        <v>372.7</v>
      </c>
      <c r="K15">
        <v>2355.1999999999998</v>
      </c>
    </row>
    <row r="16" spans="1:11">
      <c r="A16" t="s">
        <v>17</v>
      </c>
      <c r="B16">
        <v>797.4</v>
      </c>
      <c r="C16">
        <v>171.1</v>
      </c>
      <c r="D16">
        <v>79.3</v>
      </c>
      <c r="E16">
        <v>580.1</v>
      </c>
      <c r="G16" t="s">
        <v>17</v>
      </c>
      <c r="H16">
        <v>6118.8</v>
      </c>
      <c r="I16">
        <v>1420.6</v>
      </c>
      <c r="J16">
        <v>837</v>
      </c>
      <c r="K16">
        <v>5598</v>
      </c>
    </row>
    <row r="17" spans="1:11">
      <c r="A17" t="s">
        <v>29</v>
      </c>
      <c r="B17">
        <v>56.3</v>
      </c>
      <c r="C17">
        <v>8.1999999999999904</v>
      </c>
      <c r="D17">
        <v>2.6</v>
      </c>
      <c r="E17">
        <v>109.6</v>
      </c>
      <c r="G17" t="s">
        <v>29</v>
      </c>
      <c r="H17">
        <v>316.5</v>
      </c>
      <c r="I17">
        <v>63.7</v>
      </c>
      <c r="J17">
        <v>9.8000000000000007</v>
      </c>
      <c r="K17">
        <v>1157.7</v>
      </c>
    </row>
    <row r="18" spans="1:11">
      <c r="A18" t="s">
        <v>113</v>
      </c>
      <c r="B18">
        <v>139.6</v>
      </c>
      <c r="C18">
        <v>95.7</v>
      </c>
      <c r="D18">
        <v>61</v>
      </c>
      <c r="E18">
        <v>525.5</v>
      </c>
      <c r="G18" t="s">
        <v>113</v>
      </c>
      <c r="H18">
        <v>1462.4</v>
      </c>
      <c r="I18">
        <v>966</v>
      </c>
      <c r="J18">
        <v>709.29999999999905</v>
      </c>
      <c r="K18">
        <v>4666.7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6126-8AC5-491E-92CD-DFF72016C505}">
  <dimension ref="A1:Q34"/>
  <sheetViews>
    <sheetView zoomScale="120" zoomScaleNormal="120" workbookViewId="0"/>
  </sheetViews>
  <sheetFormatPr defaultRowHeight="14.4"/>
  <cols>
    <col min="1" max="1" width="10.5546875" customWidth="1"/>
    <col min="4" max="4" width="10.88671875" customWidth="1"/>
    <col min="5" max="5" width="9.88671875" customWidth="1"/>
    <col min="10" max="10" width="11" customWidth="1"/>
    <col min="11" max="11" width="11.88671875" customWidth="1"/>
    <col min="13" max="13" width="11.6640625" customWidth="1"/>
    <col min="14" max="14" width="10.109375" customWidth="1"/>
    <col min="15" max="15" width="12.109375" customWidth="1"/>
  </cols>
  <sheetData>
    <row r="1" spans="1:17">
      <c r="A1" s="5" t="s">
        <v>329</v>
      </c>
      <c r="B1" s="5"/>
      <c r="C1" s="5"/>
      <c r="F1" s="5" t="s">
        <v>299</v>
      </c>
      <c r="G1" s="5"/>
    </row>
    <row r="4" spans="1:17" ht="15">
      <c r="D4" s="1" t="s">
        <v>34</v>
      </c>
      <c r="E4" s="17" t="s">
        <v>290</v>
      </c>
      <c r="M4" s="1" t="s">
        <v>34</v>
      </c>
      <c r="N4" s="17" t="s">
        <v>38</v>
      </c>
      <c r="O4" s="11"/>
    </row>
    <row r="5" spans="1:17" ht="15">
      <c r="B5" s="11"/>
      <c r="C5" s="11"/>
      <c r="F5" s="11"/>
      <c r="G5" s="11"/>
      <c r="H5" s="11"/>
      <c r="K5" s="11"/>
      <c r="L5" s="11"/>
      <c r="P5" s="11"/>
      <c r="Q5" s="11"/>
    </row>
    <row r="6" spans="1:17">
      <c r="B6" s="5" t="s">
        <v>18</v>
      </c>
      <c r="C6" s="1" t="s">
        <v>19</v>
      </c>
      <c r="D6" s="5" t="s">
        <v>20</v>
      </c>
      <c r="E6" s="5" t="s">
        <v>25</v>
      </c>
      <c r="F6" s="5" t="s">
        <v>26</v>
      </c>
      <c r="G6" s="14" t="s">
        <v>27</v>
      </c>
      <c r="H6" s="5" t="s">
        <v>28</v>
      </c>
      <c r="K6" s="5" t="s">
        <v>18</v>
      </c>
      <c r="L6" s="1" t="s">
        <v>19</v>
      </c>
      <c r="M6" s="5" t="s">
        <v>20</v>
      </c>
      <c r="N6" s="5" t="s">
        <v>25</v>
      </c>
      <c r="O6" s="5" t="s">
        <v>26</v>
      </c>
      <c r="P6" s="14" t="s">
        <v>27</v>
      </c>
      <c r="Q6" s="5" t="s">
        <v>28</v>
      </c>
    </row>
    <row r="7" spans="1:17">
      <c r="A7" s="5" t="s">
        <v>9</v>
      </c>
      <c r="J7" s="5" t="s">
        <v>9</v>
      </c>
    </row>
    <row r="8" spans="1:17">
      <c r="A8" t="s">
        <v>10</v>
      </c>
      <c r="B8">
        <v>0.12</v>
      </c>
      <c r="C8">
        <v>0.95</v>
      </c>
      <c r="D8">
        <v>0.85</v>
      </c>
      <c r="E8">
        <v>2.16</v>
      </c>
      <c r="F8">
        <v>0.95</v>
      </c>
      <c r="G8">
        <v>3.79</v>
      </c>
      <c r="H8">
        <v>1.61</v>
      </c>
      <c r="J8" t="s">
        <v>10</v>
      </c>
      <c r="K8" s="2">
        <v>10.16949153</v>
      </c>
      <c r="L8" s="2">
        <v>84.070796459999997</v>
      </c>
      <c r="M8" s="2">
        <v>102.40963859999999</v>
      </c>
      <c r="N8" s="2">
        <v>213.86138611000001</v>
      </c>
      <c r="O8" s="2">
        <v>113.0952381</v>
      </c>
      <c r="P8" s="2">
        <v>291.53846149999998</v>
      </c>
      <c r="Q8" s="2">
        <v>171.2765957</v>
      </c>
    </row>
    <row r="9" spans="1:17">
      <c r="A9" t="s">
        <v>111</v>
      </c>
      <c r="B9">
        <v>2.38</v>
      </c>
      <c r="C9">
        <v>0.79</v>
      </c>
      <c r="D9">
        <v>0.28000000000000003</v>
      </c>
      <c r="E9">
        <v>1.29</v>
      </c>
      <c r="F9">
        <v>1.23</v>
      </c>
      <c r="G9">
        <v>3.1</v>
      </c>
      <c r="H9">
        <v>3.14</v>
      </c>
      <c r="J9" t="s">
        <v>111</v>
      </c>
      <c r="K9" s="2">
        <v>105.3097345</v>
      </c>
      <c r="L9" s="2">
        <v>36.744186050000003</v>
      </c>
      <c r="M9" s="2">
        <v>15.38461538</v>
      </c>
      <c r="N9" s="2">
        <v>61.428571429999899</v>
      </c>
      <c r="O9" s="2">
        <v>67.582417579999998</v>
      </c>
      <c r="P9" s="2">
        <v>144.8598131</v>
      </c>
      <c r="Q9" s="2">
        <v>168.81720429999999</v>
      </c>
    </row>
    <row r="10" spans="1:17">
      <c r="A10" t="s">
        <v>11</v>
      </c>
      <c r="B10">
        <v>4.51</v>
      </c>
      <c r="C10" s="12">
        <v>0.57999999999999996</v>
      </c>
      <c r="D10">
        <v>0.83</v>
      </c>
      <c r="E10">
        <v>1.9</v>
      </c>
      <c r="F10">
        <v>1.1299999999999999</v>
      </c>
      <c r="G10">
        <v>4.83</v>
      </c>
      <c r="H10">
        <v>2.12</v>
      </c>
      <c r="J10" t="s">
        <v>11</v>
      </c>
      <c r="K10" s="2">
        <v>181.85483871</v>
      </c>
      <c r="L10" s="2">
        <v>35.802469139999999</v>
      </c>
      <c r="M10" s="2">
        <v>74.774774769999894</v>
      </c>
      <c r="N10" s="2">
        <v>155.73770490000001</v>
      </c>
      <c r="O10" s="2">
        <v>77.397260270000004</v>
      </c>
      <c r="P10" s="2">
        <v>276</v>
      </c>
      <c r="Q10" s="2">
        <v>166.92913390000001</v>
      </c>
    </row>
    <row r="11" spans="1:17">
      <c r="A11" t="s">
        <v>12</v>
      </c>
      <c r="B11">
        <v>0.89</v>
      </c>
      <c r="C11">
        <v>1.79</v>
      </c>
      <c r="D11">
        <v>0.18</v>
      </c>
      <c r="E11">
        <v>0.56000000000000005</v>
      </c>
      <c r="F11">
        <v>0.51</v>
      </c>
      <c r="G11">
        <v>1.2</v>
      </c>
      <c r="H11">
        <v>1.0900000000000001</v>
      </c>
      <c r="J11" t="s">
        <v>12</v>
      </c>
      <c r="K11" s="2">
        <v>48.633879780000001</v>
      </c>
      <c r="L11" s="2">
        <v>97.814207659999894</v>
      </c>
      <c r="M11" s="2">
        <v>10.77844311</v>
      </c>
      <c r="N11" s="2">
        <v>38.356164380000003</v>
      </c>
      <c r="O11" s="2">
        <v>28.021978019999999</v>
      </c>
      <c r="P11" s="2">
        <v>53.81165919</v>
      </c>
      <c r="Q11" s="2">
        <v>67.283950619999999</v>
      </c>
    </row>
    <row r="12" spans="1:17">
      <c r="A12" t="s">
        <v>13</v>
      </c>
      <c r="B12">
        <v>0.15</v>
      </c>
      <c r="C12">
        <v>1.18</v>
      </c>
      <c r="D12">
        <v>0.37</v>
      </c>
      <c r="E12">
        <v>1.04</v>
      </c>
      <c r="F12">
        <v>0.4</v>
      </c>
      <c r="G12">
        <v>2.4300000000000002</v>
      </c>
      <c r="H12">
        <v>0.63</v>
      </c>
      <c r="J12" t="s">
        <v>13</v>
      </c>
      <c r="K12" s="2">
        <v>6.8493150680000001</v>
      </c>
      <c r="L12" s="2">
        <v>43.866171000000001</v>
      </c>
      <c r="M12" s="2">
        <v>15.87982833</v>
      </c>
      <c r="N12" s="2">
        <v>48.148148149999898</v>
      </c>
      <c r="O12" s="2">
        <v>16.87763713</v>
      </c>
      <c r="P12" s="2">
        <v>138.06818179999999</v>
      </c>
      <c r="Q12" s="2">
        <v>27.391304349999999</v>
      </c>
    </row>
    <row r="13" spans="1:17">
      <c r="K13" s="2"/>
      <c r="L13" s="2"/>
      <c r="M13" s="2"/>
      <c r="N13" s="2"/>
      <c r="O13" s="2"/>
      <c r="P13" s="2"/>
      <c r="Q13" s="2"/>
    </row>
    <row r="14" spans="1:17">
      <c r="A14" s="5" t="s">
        <v>14</v>
      </c>
      <c r="J14" s="5" t="s">
        <v>14</v>
      </c>
      <c r="K14" s="2"/>
      <c r="L14" s="2"/>
      <c r="M14" s="2"/>
      <c r="N14" s="2"/>
      <c r="O14" s="2"/>
      <c r="P14" s="2"/>
      <c r="Q14" s="2"/>
    </row>
    <row r="15" spans="1:17">
      <c r="A15" t="s">
        <v>15</v>
      </c>
      <c r="B15">
        <v>0.53</v>
      </c>
      <c r="C15">
        <v>0.28999999999999998</v>
      </c>
      <c r="D15">
        <v>5.82</v>
      </c>
      <c r="E15">
        <v>1.25</v>
      </c>
      <c r="F15">
        <v>2.16</v>
      </c>
      <c r="G15">
        <v>9.84</v>
      </c>
      <c r="H15">
        <v>0.62</v>
      </c>
      <c r="J15" t="s">
        <v>15</v>
      </c>
      <c r="K15" s="2">
        <v>9.6892138939999999</v>
      </c>
      <c r="L15" s="2">
        <v>8.5798816569999996</v>
      </c>
      <c r="M15" s="2">
        <v>81.398601400000004</v>
      </c>
      <c r="N15" s="2">
        <v>35.511363639999999</v>
      </c>
      <c r="O15" s="2">
        <v>73.220338979999894</v>
      </c>
      <c r="P15" s="2">
        <v>163.72712150000001</v>
      </c>
      <c r="Q15" s="2">
        <v>20</v>
      </c>
    </row>
    <row r="16" spans="1:17">
      <c r="A16" t="s">
        <v>16</v>
      </c>
      <c r="B16">
        <v>0.86</v>
      </c>
      <c r="C16">
        <v>0.69</v>
      </c>
      <c r="D16">
        <v>6.47</v>
      </c>
      <c r="E16">
        <v>5.26</v>
      </c>
      <c r="F16">
        <v>3.51</v>
      </c>
      <c r="G16">
        <v>1.6</v>
      </c>
      <c r="H16">
        <v>0.03</v>
      </c>
      <c r="J16" t="s">
        <v>16</v>
      </c>
      <c r="K16" s="2">
        <v>43.877551019999999</v>
      </c>
      <c r="L16" s="2">
        <v>21.296296300000002</v>
      </c>
      <c r="M16" s="2">
        <v>107.6539101</v>
      </c>
      <c r="N16" s="2">
        <v>220.08368200000001</v>
      </c>
      <c r="O16" s="2">
        <v>173.76237620000001</v>
      </c>
      <c r="P16" s="2">
        <v>58.60805861</v>
      </c>
      <c r="Q16" s="2">
        <v>1.9736842109999999</v>
      </c>
    </row>
    <row r="17" spans="1:17">
      <c r="A17" t="s">
        <v>17</v>
      </c>
      <c r="B17">
        <v>2.14</v>
      </c>
      <c r="C17">
        <v>0.55000000000000004</v>
      </c>
      <c r="D17">
        <v>0.53</v>
      </c>
      <c r="E17">
        <v>0.36</v>
      </c>
      <c r="F17">
        <v>0.63</v>
      </c>
      <c r="G17">
        <v>8.16</v>
      </c>
      <c r="H17">
        <v>1.43</v>
      </c>
      <c r="J17" t="s">
        <v>17</v>
      </c>
      <c r="K17" s="2">
        <v>104.9019608</v>
      </c>
      <c r="L17" s="2">
        <v>26.960784310000001</v>
      </c>
      <c r="M17" s="2">
        <v>20.866141729999999</v>
      </c>
      <c r="N17" s="2">
        <v>18.94736842</v>
      </c>
      <c r="O17" s="2">
        <v>25.819672130000001</v>
      </c>
      <c r="P17" s="2">
        <v>79.146459750000005</v>
      </c>
      <c r="Q17" s="2">
        <v>45.396825399999898</v>
      </c>
    </row>
    <row r="18" spans="1:17">
      <c r="A18" t="s">
        <v>29</v>
      </c>
      <c r="B18">
        <v>0.49</v>
      </c>
      <c r="C18">
        <v>0.02</v>
      </c>
      <c r="D18">
        <v>3.0000000000000001E-3</v>
      </c>
      <c r="E18">
        <v>0.09</v>
      </c>
      <c r="F18">
        <v>2E-3</v>
      </c>
      <c r="G18">
        <v>0.01</v>
      </c>
      <c r="H18">
        <v>4.0000000000000001E-3</v>
      </c>
      <c r="J18" t="s">
        <v>29</v>
      </c>
      <c r="K18" s="2">
        <v>6.9111424540000002</v>
      </c>
      <c r="L18" s="2">
        <v>0.50890585200000005</v>
      </c>
      <c r="M18" s="2">
        <v>2.1582733999999999E-2</v>
      </c>
      <c r="N18" s="2">
        <v>2.2784810129999999</v>
      </c>
      <c r="O18" s="2"/>
      <c r="P18" s="2">
        <v>0.22026431699999999</v>
      </c>
      <c r="Q18" s="2">
        <v>0.111111111</v>
      </c>
    </row>
    <row r="19" spans="1:17">
      <c r="A19" t="s">
        <v>113</v>
      </c>
      <c r="B19">
        <v>0.24</v>
      </c>
      <c r="C19">
        <v>4.17</v>
      </c>
      <c r="D19">
        <v>2.4700000000000002</v>
      </c>
      <c r="E19">
        <v>1.92</v>
      </c>
      <c r="F19">
        <v>1.53</v>
      </c>
      <c r="G19">
        <v>6.91</v>
      </c>
      <c r="H19">
        <v>4</v>
      </c>
      <c r="J19" t="s">
        <v>113</v>
      </c>
      <c r="K19" s="2">
        <v>15.686274510000001</v>
      </c>
      <c r="L19" s="2">
        <v>127.9141104</v>
      </c>
      <c r="M19" s="2">
        <v>69.382022469999896</v>
      </c>
      <c r="N19" s="2">
        <v>85.333333330000002</v>
      </c>
      <c r="O19" s="2">
        <v>57.518796989999899</v>
      </c>
      <c r="P19" s="2">
        <v>144.56066949999999</v>
      </c>
      <c r="Q19" s="2">
        <v>223.46368720000001</v>
      </c>
    </row>
    <row r="21" spans="1:17">
      <c r="F21" s="1" t="s">
        <v>35</v>
      </c>
      <c r="G21" s="17" t="s">
        <v>290</v>
      </c>
      <c r="O21" s="1" t="s">
        <v>35</v>
      </c>
      <c r="P21" s="17" t="s">
        <v>38</v>
      </c>
    </row>
    <row r="22" spans="1:17">
      <c r="D22" s="12"/>
      <c r="F22" s="14" t="s">
        <v>26</v>
      </c>
      <c r="G22" s="15" t="s">
        <v>27</v>
      </c>
      <c r="H22" s="14" t="s">
        <v>28</v>
      </c>
      <c r="O22" s="14" t="s">
        <v>26</v>
      </c>
      <c r="P22" s="15" t="s">
        <v>27</v>
      </c>
      <c r="Q22" s="14" t="s">
        <v>28</v>
      </c>
    </row>
    <row r="23" spans="1:17">
      <c r="D23" s="13"/>
      <c r="E23" s="13"/>
    </row>
    <row r="24" spans="1:17">
      <c r="E24" t="s">
        <v>10</v>
      </c>
      <c r="F24">
        <v>1.69</v>
      </c>
      <c r="G24">
        <v>1.69</v>
      </c>
      <c r="H24">
        <v>0.6</v>
      </c>
      <c r="N24" t="s">
        <v>10</v>
      </c>
      <c r="O24" s="2">
        <v>204.10628019323701</v>
      </c>
      <c r="P24" s="2">
        <v>131.92818110850899</v>
      </c>
      <c r="Q24" s="2">
        <v>61.287027579162398</v>
      </c>
    </row>
    <row r="25" spans="1:17">
      <c r="E25" t="s">
        <v>111</v>
      </c>
      <c r="F25">
        <v>0.65</v>
      </c>
      <c r="G25">
        <v>2.65</v>
      </c>
      <c r="H25">
        <v>0.64</v>
      </c>
      <c r="N25" t="s">
        <v>111</v>
      </c>
      <c r="O25" s="2">
        <v>39.441747572815501</v>
      </c>
      <c r="P25" s="2">
        <v>125.29550827423201</v>
      </c>
      <c r="Q25" s="2">
        <v>35.164835164835203</v>
      </c>
    </row>
    <row r="26" spans="1:17">
      <c r="E26" t="s">
        <v>11</v>
      </c>
      <c r="F26">
        <v>1.36</v>
      </c>
      <c r="G26">
        <v>2.4300000000000002</v>
      </c>
      <c r="H26">
        <v>0.31</v>
      </c>
      <c r="N26" t="s">
        <v>11</v>
      </c>
      <c r="O26" s="2">
        <v>104.857363145721</v>
      </c>
      <c r="P26" s="2">
        <v>148.35164835164801</v>
      </c>
      <c r="Q26" s="2">
        <v>25.598678777869502</v>
      </c>
    </row>
    <row r="27" spans="1:17">
      <c r="E27" t="s">
        <v>12</v>
      </c>
      <c r="F27">
        <v>0.65</v>
      </c>
      <c r="G27">
        <v>1.26</v>
      </c>
      <c r="H27">
        <v>0.4</v>
      </c>
      <c r="N27" t="s">
        <v>12</v>
      </c>
      <c r="O27" s="2">
        <v>37.313432835820898</v>
      </c>
      <c r="P27" s="2">
        <v>62.438057482656099</v>
      </c>
      <c r="Q27" s="2">
        <v>26.402640264026399</v>
      </c>
    </row>
    <row r="28" spans="1:17">
      <c r="E28" t="s">
        <v>13</v>
      </c>
      <c r="F28">
        <v>0.34</v>
      </c>
      <c r="G28">
        <v>0.68</v>
      </c>
      <c r="H28">
        <v>0.1</v>
      </c>
      <c r="N28" t="s">
        <v>13</v>
      </c>
      <c r="O28" s="2">
        <v>10.7697180867913</v>
      </c>
      <c r="P28" s="2">
        <v>30.6444344299234</v>
      </c>
      <c r="Q28" s="2">
        <v>4.7348484848484897</v>
      </c>
    </row>
    <row r="29" spans="1:17">
      <c r="O29" s="2"/>
      <c r="P29" s="2"/>
      <c r="Q29" s="2"/>
    </row>
    <row r="30" spans="1:17">
      <c r="E30" t="s">
        <v>15</v>
      </c>
      <c r="F30">
        <v>1.34</v>
      </c>
      <c r="G30">
        <v>7.66</v>
      </c>
      <c r="H30">
        <v>0.03</v>
      </c>
      <c r="N30" t="s">
        <v>15</v>
      </c>
      <c r="O30" s="2">
        <v>47.383309759547402</v>
      </c>
      <c r="P30" s="2">
        <v>116.484184914842</v>
      </c>
      <c r="Q30" s="2">
        <v>1.0373443983402499</v>
      </c>
    </row>
    <row r="31" spans="1:17">
      <c r="E31" t="s">
        <v>16</v>
      </c>
      <c r="F31">
        <v>2.72</v>
      </c>
      <c r="G31">
        <v>0.64</v>
      </c>
      <c r="H31">
        <v>1.2999999999999999E-3</v>
      </c>
      <c r="N31" t="s">
        <v>16</v>
      </c>
      <c r="O31" s="2">
        <v>128.12058407913301</v>
      </c>
      <c r="P31" s="2">
        <v>25.579536370903298</v>
      </c>
      <c r="Q31" s="2">
        <v>7.9462102689486599E-2</v>
      </c>
    </row>
    <row r="32" spans="1:17">
      <c r="E32" t="s">
        <v>17</v>
      </c>
      <c r="F32">
        <v>0.41</v>
      </c>
      <c r="G32">
        <v>9.73</v>
      </c>
      <c r="H32">
        <v>0.37</v>
      </c>
      <c r="N32" t="s">
        <v>17</v>
      </c>
      <c r="O32" s="2">
        <v>20.4386839481555</v>
      </c>
      <c r="P32" s="2">
        <v>99.336396120469601</v>
      </c>
      <c r="Q32" s="2">
        <v>11.409189022510001</v>
      </c>
    </row>
    <row r="33" spans="5:17">
      <c r="E33" t="s">
        <v>29</v>
      </c>
      <c r="F33">
        <v>2E-3</v>
      </c>
      <c r="G33">
        <v>0.01</v>
      </c>
      <c r="H33">
        <v>4.0000000000000001E-3</v>
      </c>
      <c r="N33" t="s">
        <v>29</v>
      </c>
      <c r="O33" s="2">
        <v>6.8004080244814705E-2</v>
      </c>
      <c r="P33" s="2">
        <v>0.24283632831471599</v>
      </c>
      <c r="Q33" s="2">
        <v>0.118168389955687</v>
      </c>
    </row>
    <row r="34" spans="5:17">
      <c r="E34" t="s">
        <v>113</v>
      </c>
      <c r="F34">
        <v>0.93</v>
      </c>
      <c r="G34">
        <v>2.93</v>
      </c>
      <c r="H34">
        <v>1.6</v>
      </c>
      <c r="N34" t="s">
        <v>113</v>
      </c>
      <c r="O34" s="2">
        <v>29.245283018867902</v>
      </c>
      <c r="P34" s="2">
        <v>61.335566254971702</v>
      </c>
      <c r="Q34" s="2">
        <v>88.202866593164302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326A6-E615-4560-A3FC-296627D6348A}">
  <dimension ref="A1:K18"/>
  <sheetViews>
    <sheetView workbookViewId="0"/>
  </sheetViews>
  <sheetFormatPr defaultRowHeight="14.4"/>
  <cols>
    <col min="1" max="1" width="10.88671875" customWidth="1"/>
    <col min="7" max="7" width="10.6640625" customWidth="1"/>
  </cols>
  <sheetData>
    <row r="1" spans="1:11">
      <c r="A1" s="5" t="s">
        <v>330</v>
      </c>
      <c r="B1" s="5"/>
      <c r="C1" s="5"/>
      <c r="E1" s="5" t="s">
        <v>300</v>
      </c>
    </row>
    <row r="3" spans="1:11">
      <c r="B3" s="5" t="s">
        <v>293</v>
      </c>
      <c r="H3" s="5" t="s">
        <v>294</v>
      </c>
    </row>
    <row r="5" spans="1:11">
      <c r="A5" t="s">
        <v>0</v>
      </c>
      <c r="B5" s="5" t="s">
        <v>18</v>
      </c>
      <c r="C5" s="5" t="s">
        <v>5</v>
      </c>
      <c r="D5" s="5" t="s">
        <v>6</v>
      </c>
      <c r="E5" s="5" t="s">
        <v>8</v>
      </c>
      <c r="H5" s="5" t="s">
        <v>18</v>
      </c>
      <c r="I5" s="5" t="s">
        <v>5</v>
      </c>
      <c r="J5" s="5" t="s">
        <v>6</v>
      </c>
      <c r="K5" s="5" t="s">
        <v>8</v>
      </c>
    </row>
    <row r="6" spans="1:11">
      <c r="A6" s="1" t="s">
        <v>9</v>
      </c>
      <c r="G6" s="1" t="s">
        <v>9</v>
      </c>
    </row>
    <row r="7" spans="1:11">
      <c r="A7" t="s">
        <v>10</v>
      </c>
      <c r="B7">
        <v>1.2689999999999999</v>
      </c>
      <c r="C7">
        <v>0.439</v>
      </c>
      <c r="D7">
        <v>1.266</v>
      </c>
      <c r="E7">
        <v>1.8049999999999999</v>
      </c>
      <c r="G7" t="s">
        <v>10</v>
      </c>
      <c r="H7">
        <v>5.9569999999999999</v>
      </c>
      <c r="I7">
        <v>15.475</v>
      </c>
      <c r="J7">
        <v>7.2839999999999998</v>
      </c>
      <c r="K7">
        <v>7.6529999999999996</v>
      </c>
    </row>
    <row r="8" spans="1:11">
      <c r="A8" t="s">
        <v>111</v>
      </c>
      <c r="B8">
        <v>1.6970000000000001</v>
      </c>
      <c r="C8">
        <v>0.32600000000000001</v>
      </c>
      <c r="D8">
        <v>0.74099999999999999</v>
      </c>
      <c r="E8">
        <v>1.383</v>
      </c>
      <c r="G8" t="s">
        <v>111</v>
      </c>
      <c r="H8">
        <v>7.5940000000000003</v>
      </c>
      <c r="I8">
        <v>3.839</v>
      </c>
      <c r="J8">
        <v>4.0590000000000002</v>
      </c>
      <c r="K8">
        <v>7.3319999999999999</v>
      </c>
    </row>
    <row r="9" spans="1:11">
      <c r="A9" t="s">
        <v>11</v>
      </c>
      <c r="B9">
        <v>2.5779999999999998</v>
      </c>
      <c r="C9">
        <v>0.22600000000000001</v>
      </c>
      <c r="D9">
        <v>0.88100000000000001</v>
      </c>
      <c r="E9">
        <v>0.84</v>
      </c>
      <c r="G9" t="s">
        <v>11</v>
      </c>
      <c r="H9">
        <v>10.786</v>
      </c>
      <c r="I9">
        <v>8.0749999999999904</v>
      </c>
      <c r="J9">
        <v>4.8129999999999997</v>
      </c>
      <c r="K9">
        <v>4.1500000000000004</v>
      </c>
    </row>
    <row r="10" spans="1:11">
      <c r="A10" t="s">
        <v>12</v>
      </c>
      <c r="B10">
        <v>1.1539999999999999</v>
      </c>
      <c r="C10">
        <v>1.083</v>
      </c>
      <c r="D10">
        <v>0.53300000000000003</v>
      </c>
      <c r="E10">
        <v>0.52200000000000002</v>
      </c>
      <c r="G10" t="s">
        <v>12</v>
      </c>
      <c r="H10">
        <v>10.538</v>
      </c>
      <c r="I10">
        <v>8.0449999999999999</v>
      </c>
      <c r="J10">
        <v>5.9130000000000003</v>
      </c>
      <c r="K10">
        <v>5.8849999999999998</v>
      </c>
    </row>
    <row r="11" spans="1:11">
      <c r="A11" t="s">
        <v>13</v>
      </c>
      <c r="B11">
        <v>1.2250000000000001</v>
      </c>
      <c r="C11">
        <v>0.61199999999999999</v>
      </c>
      <c r="D11">
        <v>0.60299999999999998</v>
      </c>
      <c r="E11">
        <v>0.56599999999999895</v>
      </c>
      <c r="G11" t="s">
        <v>13</v>
      </c>
      <c r="H11">
        <v>11.055999999999999</v>
      </c>
      <c r="I11">
        <v>6.0970000000000004</v>
      </c>
      <c r="J11">
        <v>5.1989999999999998</v>
      </c>
      <c r="K11">
        <v>4.3310000000000004</v>
      </c>
    </row>
    <row r="13" spans="1:11">
      <c r="A13" s="1" t="s">
        <v>14</v>
      </c>
      <c r="G13" s="1" t="s">
        <v>14</v>
      </c>
    </row>
    <row r="14" spans="1:11">
      <c r="A14" t="s">
        <v>15</v>
      </c>
      <c r="B14">
        <v>1.76</v>
      </c>
      <c r="C14">
        <v>0.36699999999999999</v>
      </c>
      <c r="D14">
        <v>1.298</v>
      </c>
      <c r="E14">
        <v>1.006</v>
      </c>
      <c r="G14" t="s">
        <v>15</v>
      </c>
      <c r="H14">
        <v>12.759</v>
      </c>
      <c r="I14">
        <v>3.3380000000000001</v>
      </c>
      <c r="J14">
        <v>10.388999999999999</v>
      </c>
      <c r="K14">
        <v>9.4700000000000006</v>
      </c>
    </row>
    <row r="15" spans="1:11">
      <c r="A15" t="s">
        <v>16</v>
      </c>
      <c r="B15">
        <v>3.5019999999999998</v>
      </c>
      <c r="C15">
        <v>1.1100000000000001</v>
      </c>
      <c r="D15">
        <v>1.897</v>
      </c>
      <c r="E15">
        <v>0.89300000000000002</v>
      </c>
      <c r="G15" t="s">
        <v>16</v>
      </c>
      <c r="H15">
        <v>14.715</v>
      </c>
      <c r="I15">
        <v>9.4719999999999995</v>
      </c>
      <c r="J15">
        <v>10.614000000000001</v>
      </c>
      <c r="K15">
        <v>8.9890000000000008</v>
      </c>
    </row>
    <row r="16" spans="1:11">
      <c r="A16" t="s">
        <v>17</v>
      </c>
      <c r="B16">
        <v>4.0270000000000001</v>
      </c>
      <c r="C16">
        <v>0.91400000000000003</v>
      </c>
      <c r="D16">
        <v>0.83599999999999997</v>
      </c>
      <c r="E16">
        <v>1.1830000000000001</v>
      </c>
      <c r="G16" t="s">
        <v>17</v>
      </c>
      <c r="H16">
        <v>25.638000000000002</v>
      </c>
      <c r="I16">
        <v>14.186999999999999</v>
      </c>
      <c r="J16">
        <v>9.9019999999999904</v>
      </c>
      <c r="K16">
        <v>12.647</v>
      </c>
    </row>
    <row r="17" spans="1:11">
      <c r="A17" t="s">
        <v>29</v>
      </c>
      <c r="B17">
        <v>0.56100000000000005</v>
      </c>
      <c r="C17">
        <v>0.33300000000000002</v>
      </c>
      <c r="D17">
        <v>0.50600000000000001</v>
      </c>
      <c r="E17">
        <v>0.86799999999999999</v>
      </c>
      <c r="G17" t="s">
        <v>29</v>
      </c>
      <c r="H17">
        <v>2.6629999999999998</v>
      </c>
      <c r="I17">
        <v>2.2410000000000001</v>
      </c>
      <c r="J17">
        <v>2.9390000000000001</v>
      </c>
      <c r="K17">
        <v>9.3230000000000004</v>
      </c>
    </row>
    <row r="18" spans="1:11">
      <c r="A18" t="s">
        <v>113</v>
      </c>
      <c r="B18">
        <v>1.9419999999999999</v>
      </c>
      <c r="C18">
        <v>1.8859999999999999</v>
      </c>
      <c r="D18">
        <v>0.83399999999999996</v>
      </c>
      <c r="E18">
        <v>2.3490000000000002</v>
      </c>
      <c r="G18" t="s">
        <v>113</v>
      </c>
      <c r="H18">
        <v>19.765000000000001</v>
      </c>
      <c r="I18">
        <v>20.231000000000002</v>
      </c>
      <c r="J18">
        <v>8.4149999999999903</v>
      </c>
      <c r="K18">
        <v>19.902000000000001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EA62-C1AD-49DB-877F-38C76098C4A2}">
  <dimension ref="A1:K23"/>
  <sheetViews>
    <sheetView zoomScale="110" zoomScaleNormal="110" workbookViewId="0"/>
  </sheetViews>
  <sheetFormatPr defaultRowHeight="14.4"/>
  <cols>
    <col min="1" max="1" width="9.6640625" customWidth="1"/>
    <col min="6" max="6" width="9.33203125" customWidth="1"/>
    <col min="7" max="7" width="10.44140625" customWidth="1"/>
  </cols>
  <sheetData>
    <row r="1" spans="1:11">
      <c r="A1" s="5" t="s">
        <v>331</v>
      </c>
      <c r="B1" s="5"/>
      <c r="C1" s="5"/>
      <c r="E1" s="5" t="s">
        <v>301</v>
      </c>
    </row>
    <row r="3" spans="1:11">
      <c r="B3" s="5" t="s">
        <v>39</v>
      </c>
      <c r="H3" s="5" t="s">
        <v>40</v>
      </c>
    </row>
    <row r="5" spans="1:11">
      <c r="A5" t="s">
        <v>0</v>
      </c>
      <c r="B5" s="5" t="s">
        <v>18</v>
      </c>
      <c r="C5" s="5" t="s">
        <v>5</v>
      </c>
      <c r="D5" s="5" t="s">
        <v>6</v>
      </c>
      <c r="E5" s="5" t="s">
        <v>8</v>
      </c>
      <c r="H5" s="5" t="s">
        <v>18</v>
      </c>
      <c r="I5" s="5" t="s">
        <v>5</v>
      </c>
      <c r="J5" s="5" t="s">
        <v>6</v>
      </c>
      <c r="K5" s="5" t="s">
        <v>8</v>
      </c>
    </row>
    <row r="6" spans="1:11">
      <c r="A6" s="1" t="s">
        <v>9</v>
      </c>
      <c r="G6" s="1" t="s">
        <v>9</v>
      </c>
    </row>
    <row r="7" spans="1:11">
      <c r="A7" t="s">
        <v>10</v>
      </c>
      <c r="B7" s="18">
        <v>0.11488888899999999</v>
      </c>
      <c r="C7" s="18">
        <v>1.5031249999999999E-2</v>
      </c>
      <c r="D7" s="18">
        <v>7.6299999999999996E-3</v>
      </c>
      <c r="E7" s="18">
        <v>4.62E-3</v>
      </c>
      <c r="G7" t="s">
        <v>10</v>
      </c>
      <c r="H7">
        <v>0.35799999999999998</v>
      </c>
      <c r="I7">
        <v>5.12</v>
      </c>
      <c r="J7">
        <v>1.4790000000000001</v>
      </c>
      <c r="K7">
        <v>22.274999999999999</v>
      </c>
    </row>
    <row r="8" spans="1:11">
      <c r="A8" t="s">
        <v>111</v>
      </c>
      <c r="B8" s="18">
        <v>4.7416667000000003E-2</v>
      </c>
      <c r="C8" t="s">
        <v>263</v>
      </c>
      <c r="D8" t="s">
        <v>263</v>
      </c>
      <c r="E8" s="18">
        <v>1.0321429E-2</v>
      </c>
      <c r="G8" t="s">
        <v>111</v>
      </c>
      <c r="H8">
        <v>1.052</v>
      </c>
      <c r="I8">
        <v>2.641</v>
      </c>
      <c r="J8">
        <v>1.794</v>
      </c>
      <c r="K8">
        <v>14.43</v>
      </c>
    </row>
    <row r="9" spans="1:11">
      <c r="A9" t="s">
        <v>11</v>
      </c>
      <c r="B9" s="18">
        <v>2.98E-2</v>
      </c>
      <c r="C9" s="18">
        <v>1.3093749999999999E-2</v>
      </c>
      <c r="D9" s="18">
        <v>1.1900000000000001E-3</v>
      </c>
      <c r="E9" s="18">
        <v>4.0699999999999998E-3</v>
      </c>
      <c r="G9" t="s">
        <v>11</v>
      </c>
      <c r="H9">
        <v>2.3769999999999998</v>
      </c>
      <c r="I9">
        <v>2.339</v>
      </c>
      <c r="J9">
        <v>0.69899999999999896</v>
      </c>
      <c r="K9">
        <v>21.832999999999998</v>
      </c>
    </row>
    <row r="10" spans="1:11">
      <c r="A10" t="s">
        <v>12</v>
      </c>
      <c r="B10" s="18">
        <v>3.2909091000000001E-2</v>
      </c>
      <c r="C10" s="18">
        <v>7.9100000000000004E-3</v>
      </c>
      <c r="D10" s="18">
        <v>8.3300000000000006E-3</v>
      </c>
      <c r="E10" s="18">
        <v>1.137931E-2</v>
      </c>
      <c r="G10" t="s">
        <v>12</v>
      </c>
      <c r="H10">
        <v>6.0919999999999996</v>
      </c>
      <c r="I10">
        <v>2.8279999999999998</v>
      </c>
      <c r="J10">
        <v>1.8340000000000001</v>
      </c>
      <c r="K10">
        <v>29.495000000000001</v>
      </c>
    </row>
    <row r="11" spans="1:11">
      <c r="A11" t="s">
        <v>13</v>
      </c>
      <c r="B11" s="18">
        <v>6.4333333000000006E-2</v>
      </c>
      <c r="C11" s="18">
        <v>7.3600000000000002E-3</v>
      </c>
      <c r="D11" t="s">
        <v>263</v>
      </c>
      <c r="E11" s="18">
        <v>8.9999999999999993E-3</v>
      </c>
      <c r="G11" t="s">
        <v>13</v>
      </c>
      <c r="H11">
        <v>0.622</v>
      </c>
      <c r="I11">
        <v>3.3029999999999999</v>
      </c>
      <c r="J11">
        <v>2.5640000000000001</v>
      </c>
      <c r="K11">
        <v>15.029</v>
      </c>
    </row>
    <row r="13" spans="1:11">
      <c r="A13" s="1" t="s">
        <v>14</v>
      </c>
      <c r="G13" s="1" t="s">
        <v>14</v>
      </c>
    </row>
    <row r="14" spans="1:11">
      <c r="A14" t="s">
        <v>15</v>
      </c>
      <c r="B14" s="18">
        <v>2.7230768999999998E-2</v>
      </c>
      <c r="C14" s="18">
        <v>1.2E-2</v>
      </c>
      <c r="D14" s="18">
        <v>9.8200000000000006E-3</v>
      </c>
      <c r="E14" s="18">
        <v>5.8100000000000001E-3</v>
      </c>
      <c r="G14" t="s">
        <v>15</v>
      </c>
      <c r="H14">
        <v>7.3819999999999997</v>
      </c>
      <c r="I14">
        <v>2.3119999999999998</v>
      </c>
      <c r="J14">
        <v>1.554</v>
      </c>
      <c r="K14">
        <v>22.39</v>
      </c>
    </row>
    <row r="15" spans="1:11">
      <c r="A15" t="s">
        <v>16</v>
      </c>
      <c r="B15" s="18">
        <v>0</v>
      </c>
      <c r="C15" s="18" t="s">
        <v>270</v>
      </c>
      <c r="D15" t="s">
        <v>263</v>
      </c>
      <c r="E15" s="18" t="s">
        <v>270</v>
      </c>
      <c r="G15" t="s">
        <v>16</v>
      </c>
      <c r="H15">
        <v>10.276999999999999</v>
      </c>
      <c r="I15" s="18" t="s">
        <v>270</v>
      </c>
      <c r="J15">
        <v>2.3039999999999998</v>
      </c>
      <c r="K15" s="18" t="s">
        <v>270</v>
      </c>
    </row>
    <row r="16" spans="1:11">
      <c r="A16" t="s">
        <v>17</v>
      </c>
      <c r="B16" s="18">
        <v>2.75E-2</v>
      </c>
      <c r="C16" s="18">
        <v>0</v>
      </c>
      <c r="D16" t="s">
        <v>263</v>
      </c>
      <c r="E16" s="18">
        <v>9.1000000000000004E-3</v>
      </c>
      <c r="G16" t="s">
        <v>17</v>
      </c>
      <c r="H16">
        <v>10.265000000000001</v>
      </c>
      <c r="I16">
        <v>0.93200000000000005</v>
      </c>
      <c r="J16">
        <v>2.1789999999999998</v>
      </c>
      <c r="K16">
        <v>21.724</v>
      </c>
    </row>
    <row r="17" spans="1:11">
      <c r="A17" t="s">
        <v>29</v>
      </c>
      <c r="B17" s="18">
        <v>4.2076923000000002E-2</v>
      </c>
      <c r="C17" s="18">
        <v>1.0800000000000001E-2</v>
      </c>
      <c r="D17" s="18">
        <v>4.4600000000000004E-3</v>
      </c>
      <c r="E17" s="18" t="s">
        <v>270</v>
      </c>
      <c r="G17" t="s">
        <v>29</v>
      </c>
      <c r="H17">
        <v>3.516</v>
      </c>
      <c r="I17">
        <v>0.307</v>
      </c>
      <c r="J17">
        <v>0.53100000000000003</v>
      </c>
      <c r="K17" s="18" t="s">
        <v>270</v>
      </c>
    </row>
    <row r="18" spans="1:11">
      <c r="A18" t="s">
        <v>113</v>
      </c>
      <c r="B18" s="18">
        <v>9.8363636000000004E-2</v>
      </c>
      <c r="C18" t="s">
        <v>263</v>
      </c>
      <c r="D18" s="18">
        <v>2.97E-3</v>
      </c>
      <c r="E18" s="18">
        <v>4.7888888999999997E-2</v>
      </c>
      <c r="G18" t="s">
        <v>113</v>
      </c>
      <c r="H18">
        <v>7.3840000000000003</v>
      </c>
      <c r="I18">
        <v>1.77</v>
      </c>
      <c r="J18">
        <v>1.123</v>
      </c>
      <c r="K18">
        <v>27.329000000000001</v>
      </c>
    </row>
    <row r="21" spans="1:11">
      <c r="B21" t="s">
        <v>271</v>
      </c>
      <c r="H21" t="s">
        <v>272</v>
      </c>
    </row>
    <row r="23" spans="1:11">
      <c r="B23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BB74-EFB7-454D-B2D8-6916F07660CF}">
  <dimension ref="A1:K21"/>
  <sheetViews>
    <sheetView zoomScale="110" zoomScaleNormal="110" workbookViewId="0">
      <selection activeCell="H14" sqref="H14:K18"/>
    </sheetView>
  </sheetViews>
  <sheetFormatPr defaultRowHeight="14.4"/>
  <cols>
    <col min="1" max="1" width="11.44140625" customWidth="1"/>
    <col min="7" max="7" width="11.44140625" customWidth="1"/>
  </cols>
  <sheetData>
    <row r="1" spans="1:11">
      <c r="A1" s="5" t="s">
        <v>332</v>
      </c>
      <c r="B1" s="5"/>
      <c r="F1" s="5" t="s">
        <v>302</v>
      </c>
    </row>
    <row r="3" spans="1:11">
      <c r="B3" s="5" t="s">
        <v>230</v>
      </c>
      <c r="G3" s="5" t="s">
        <v>231</v>
      </c>
    </row>
    <row r="5" spans="1:11">
      <c r="A5" t="s">
        <v>0</v>
      </c>
      <c r="B5" s="5" t="s">
        <v>18</v>
      </c>
      <c r="C5" s="5" t="s">
        <v>5</v>
      </c>
      <c r="D5" s="5" t="s">
        <v>6</v>
      </c>
      <c r="E5" s="5" t="s">
        <v>8</v>
      </c>
      <c r="H5" s="5" t="s">
        <v>18</v>
      </c>
      <c r="I5" s="5" t="s">
        <v>5</v>
      </c>
      <c r="J5" s="5" t="s">
        <v>6</v>
      </c>
      <c r="K5" s="5" t="s">
        <v>8</v>
      </c>
    </row>
    <row r="6" spans="1:11">
      <c r="A6" s="1" t="s">
        <v>9</v>
      </c>
      <c r="G6" s="1" t="s">
        <v>9</v>
      </c>
    </row>
    <row r="7" spans="1:11">
      <c r="A7" t="s">
        <v>10</v>
      </c>
      <c r="B7">
        <v>3.4809999999999999</v>
      </c>
      <c r="C7">
        <v>2.04</v>
      </c>
      <c r="D7">
        <v>1.3819999999999999</v>
      </c>
      <c r="E7">
        <v>0.65300000000000002</v>
      </c>
      <c r="G7" t="s">
        <v>10</v>
      </c>
      <c r="H7">
        <v>6.4000000000000001E-2</v>
      </c>
      <c r="I7">
        <v>8.5000000000000006E-2</v>
      </c>
      <c r="J7">
        <v>1.3380000000000001</v>
      </c>
      <c r="K7">
        <v>0.27</v>
      </c>
    </row>
    <row r="8" spans="1:11">
      <c r="A8" t="s">
        <v>111</v>
      </c>
      <c r="B8">
        <v>2.879</v>
      </c>
      <c r="C8">
        <v>1.623</v>
      </c>
      <c r="D8">
        <v>1.117</v>
      </c>
      <c r="E8">
        <v>0.35099999999999998</v>
      </c>
      <c r="G8" t="s">
        <v>111</v>
      </c>
      <c r="H8">
        <v>0.126</v>
      </c>
      <c r="I8">
        <v>0.38800000000000001</v>
      </c>
      <c r="J8">
        <v>1.224</v>
      </c>
      <c r="K8">
        <v>6.3E-2</v>
      </c>
    </row>
    <row r="9" spans="1:11">
      <c r="A9" t="s">
        <v>11</v>
      </c>
      <c r="B9">
        <v>1.6839999999999999</v>
      </c>
      <c r="C9">
        <v>1.4710000000000001</v>
      </c>
      <c r="D9">
        <v>0.85099999999999998</v>
      </c>
      <c r="E9">
        <v>0.45100000000000001</v>
      </c>
      <c r="G9" t="s">
        <v>11</v>
      </c>
      <c r="H9">
        <v>9.0999999999999998E-2</v>
      </c>
      <c r="I9">
        <v>0.39100000000000001</v>
      </c>
      <c r="J9">
        <v>1.4330000000000001</v>
      </c>
      <c r="K9">
        <v>0.27300000000000002</v>
      </c>
    </row>
    <row r="10" spans="1:11">
      <c r="A10" t="s">
        <v>12</v>
      </c>
      <c r="B10">
        <v>1.841</v>
      </c>
      <c r="C10">
        <v>1.0569999999999999</v>
      </c>
      <c r="D10">
        <v>1.274</v>
      </c>
      <c r="E10">
        <v>0.93700000000000006</v>
      </c>
      <c r="G10" t="s">
        <v>12</v>
      </c>
      <c r="H10">
        <v>0.26100000000000001</v>
      </c>
      <c r="I10">
        <v>0.57799999999999896</v>
      </c>
      <c r="J10">
        <v>1.0149999999999999</v>
      </c>
      <c r="K10">
        <v>0.45900000000000002</v>
      </c>
    </row>
    <row r="11" spans="1:11">
      <c r="A11" t="s">
        <v>13</v>
      </c>
      <c r="B11">
        <v>1.381</v>
      </c>
      <c r="C11">
        <v>1.1519999999999999</v>
      </c>
      <c r="D11">
        <v>0.313</v>
      </c>
      <c r="E11">
        <v>0.55300000000000005</v>
      </c>
      <c r="G11" t="s">
        <v>13</v>
      </c>
      <c r="H11">
        <v>0.35799999999999998</v>
      </c>
      <c r="I11">
        <v>0.66300000000000003</v>
      </c>
      <c r="J11">
        <v>1.399</v>
      </c>
      <c r="K11">
        <v>0.312</v>
      </c>
    </row>
    <row r="13" spans="1:11">
      <c r="A13" s="1" t="s">
        <v>14</v>
      </c>
      <c r="G13" s="1" t="s">
        <v>14</v>
      </c>
    </row>
    <row r="14" spans="1:11">
      <c r="A14" t="s">
        <v>15</v>
      </c>
      <c r="B14">
        <v>0.65100000000000002</v>
      </c>
      <c r="C14">
        <v>9.9000000000000005E-2</v>
      </c>
      <c r="D14">
        <v>0</v>
      </c>
      <c r="E14">
        <v>0.46300000000000002</v>
      </c>
      <c r="G14" t="s">
        <v>15</v>
      </c>
      <c r="H14">
        <v>0.24</v>
      </c>
      <c r="I14">
        <v>6.2E-2</v>
      </c>
      <c r="J14">
        <v>2.4990000000000001</v>
      </c>
      <c r="K14">
        <v>0.13500000000000001</v>
      </c>
    </row>
    <row r="15" spans="1:11">
      <c r="A15" t="s">
        <v>16</v>
      </c>
      <c r="B15">
        <v>2.1349999999999998</v>
      </c>
      <c r="C15" s="18" t="s">
        <v>270</v>
      </c>
      <c r="D15">
        <v>1.4930000000000001</v>
      </c>
      <c r="E15" s="18" t="s">
        <v>270</v>
      </c>
      <c r="G15" t="s">
        <v>16</v>
      </c>
      <c r="H15">
        <v>1.264</v>
      </c>
      <c r="I15">
        <v>0.60099999999999998</v>
      </c>
      <c r="J15">
        <v>1.879</v>
      </c>
      <c r="K15" s="18" t="s">
        <v>270</v>
      </c>
    </row>
    <row r="16" spans="1:11">
      <c r="A16" t="s">
        <v>17</v>
      </c>
      <c r="B16">
        <v>4.6749999999999998</v>
      </c>
      <c r="C16">
        <v>4.9029999999999898</v>
      </c>
      <c r="D16">
        <v>0.73599999999999999</v>
      </c>
      <c r="E16">
        <v>0.52400000000000002</v>
      </c>
      <c r="G16" t="s">
        <v>17</v>
      </c>
      <c r="H16">
        <v>1.17</v>
      </c>
      <c r="I16">
        <v>1.375</v>
      </c>
      <c r="J16">
        <v>0.80800000000000005</v>
      </c>
      <c r="K16">
        <v>5.8000000000000003E-2</v>
      </c>
    </row>
    <row r="17" spans="1:11">
      <c r="A17" t="s">
        <v>29</v>
      </c>
      <c r="B17">
        <v>1.5569999999999999</v>
      </c>
      <c r="C17">
        <v>0.93</v>
      </c>
      <c r="D17">
        <v>0.186</v>
      </c>
      <c r="E17" s="18" t="s">
        <v>270</v>
      </c>
      <c r="G17" t="s">
        <v>29</v>
      </c>
      <c r="H17">
        <v>0.378</v>
      </c>
      <c r="I17">
        <v>0.53800000000000003</v>
      </c>
      <c r="J17">
        <v>0.495</v>
      </c>
      <c r="K17" s="18" t="s">
        <v>270</v>
      </c>
    </row>
    <row r="18" spans="1:11">
      <c r="A18" t="s">
        <v>113</v>
      </c>
      <c r="B18">
        <v>0.56100000000000005</v>
      </c>
      <c r="C18">
        <v>0.85299999999999998</v>
      </c>
      <c r="D18">
        <v>9.8000000000000004E-2</v>
      </c>
      <c r="E18">
        <v>0.222</v>
      </c>
      <c r="G18" t="s">
        <v>113</v>
      </c>
      <c r="H18">
        <v>0.20799999999999999</v>
      </c>
      <c r="I18">
        <v>1.2170000000000001</v>
      </c>
      <c r="J18">
        <v>0.501</v>
      </c>
      <c r="K18">
        <v>3.1E-2</v>
      </c>
    </row>
    <row r="21" spans="1:11">
      <c r="B21" t="s">
        <v>272</v>
      </c>
      <c r="H21" t="s">
        <v>272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D413F-E653-435D-BB4F-B1EFFE154448}">
  <dimension ref="A1:I13"/>
  <sheetViews>
    <sheetView tabSelected="1" workbookViewId="0">
      <selection activeCell="G1" sqref="G1"/>
    </sheetView>
  </sheetViews>
  <sheetFormatPr defaultRowHeight="14.4"/>
  <cols>
    <col min="1" max="1" width="19.5546875" customWidth="1"/>
    <col min="2" max="2" width="19.44140625" customWidth="1"/>
    <col min="3" max="3" width="11" customWidth="1"/>
    <col min="5" max="5" width="10.33203125" customWidth="1"/>
  </cols>
  <sheetData>
    <row r="1" spans="1:9">
      <c r="A1" s="5" t="s">
        <v>333</v>
      </c>
      <c r="C1" s="5" t="s">
        <v>232</v>
      </c>
      <c r="I1" s="5" t="s">
        <v>246</v>
      </c>
    </row>
    <row r="4" spans="1:9">
      <c r="A4" s="5" t="s">
        <v>233</v>
      </c>
      <c r="B4" s="5" t="s">
        <v>234</v>
      </c>
      <c r="C4" s="5" t="s">
        <v>235</v>
      </c>
      <c r="D4" s="5" t="s">
        <v>238</v>
      </c>
      <c r="E4" s="5" t="s">
        <v>296</v>
      </c>
      <c r="F4" s="5" t="s">
        <v>239</v>
      </c>
    </row>
    <row r="6" spans="1:9">
      <c r="A6" t="s">
        <v>236</v>
      </c>
      <c r="B6" t="s">
        <v>237</v>
      </c>
      <c r="C6">
        <v>0.26</v>
      </c>
      <c r="D6">
        <v>3.0000000000000001E-3</v>
      </c>
      <c r="E6">
        <v>32</v>
      </c>
      <c r="F6" t="s">
        <v>240</v>
      </c>
    </row>
    <row r="7" spans="1:9">
      <c r="A7" t="s">
        <v>236</v>
      </c>
      <c r="B7" t="s">
        <v>241</v>
      </c>
      <c r="C7">
        <v>0.18</v>
      </c>
      <c r="D7">
        <v>7.0000000000000001E-3</v>
      </c>
      <c r="E7">
        <v>40</v>
      </c>
      <c r="F7" t="s">
        <v>240</v>
      </c>
    </row>
    <row r="8" spans="1:9">
      <c r="A8" t="s">
        <v>236</v>
      </c>
      <c r="B8" t="s">
        <v>242</v>
      </c>
      <c r="C8">
        <v>0.3</v>
      </c>
      <c r="D8" t="s">
        <v>243</v>
      </c>
      <c r="E8">
        <v>40</v>
      </c>
      <c r="F8" t="s">
        <v>240</v>
      </c>
    </row>
    <row r="9" spans="1:9">
      <c r="A9" t="s">
        <v>236</v>
      </c>
      <c r="B9" t="s">
        <v>244</v>
      </c>
      <c r="C9">
        <v>0.43</v>
      </c>
      <c r="D9" t="s">
        <v>243</v>
      </c>
      <c r="E9">
        <v>32</v>
      </c>
      <c r="F9" t="s">
        <v>240</v>
      </c>
    </row>
    <row r="10" spans="1:9">
      <c r="A10" t="s">
        <v>236</v>
      </c>
      <c r="B10" t="s">
        <v>245</v>
      </c>
      <c r="C10">
        <v>0.24</v>
      </c>
      <c r="D10">
        <v>1E-3</v>
      </c>
      <c r="E10">
        <v>40</v>
      </c>
      <c r="F10" t="s">
        <v>240</v>
      </c>
    </row>
    <row r="11" spans="1:9">
      <c r="A11" t="s">
        <v>236</v>
      </c>
      <c r="B11" t="s">
        <v>212</v>
      </c>
      <c r="C11">
        <v>0.35</v>
      </c>
      <c r="D11" t="s">
        <v>243</v>
      </c>
      <c r="E11">
        <v>37</v>
      </c>
      <c r="F11" t="s">
        <v>240</v>
      </c>
    </row>
    <row r="13" spans="1:9">
      <c r="A13" t="s">
        <v>247</v>
      </c>
      <c r="B13" t="s">
        <v>248</v>
      </c>
      <c r="C13">
        <v>0.26</v>
      </c>
      <c r="D13">
        <v>5.0000000000000001E-3</v>
      </c>
      <c r="E13">
        <v>29</v>
      </c>
      <c r="F13" t="s">
        <v>249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6B1B-B6A6-4702-AF8A-DA5916F3DC19}">
  <dimension ref="A1:N14"/>
  <sheetViews>
    <sheetView workbookViewId="0"/>
  </sheetViews>
  <sheetFormatPr defaultRowHeight="14.4"/>
  <cols>
    <col min="1" max="1" width="38.88671875" customWidth="1"/>
    <col min="2" max="2" width="11.109375" customWidth="1"/>
    <col min="3" max="4" width="10.109375" customWidth="1"/>
    <col min="5" max="6" width="10.109375" style="18" customWidth="1"/>
    <col min="7" max="7" width="12.5546875" customWidth="1"/>
    <col min="8" max="8" width="10.44140625" customWidth="1"/>
    <col min="9" max="10" width="10" customWidth="1"/>
    <col min="11" max="11" width="10.5546875" customWidth="1"/>
    <col min="12" max="12" width="10.6640625" customWidth="1"/>
    <col min="13" max="13" width="10.44140625" customWidth="1"/>
  </cols>
  <sheetData>
    <row r="1" spans="1:14">
      <c r="A1" s="5" t="s">
        <v>334</v>
      </c>
      <c r="C1" s="5" t="s">
        <v>303</v>
      </c>
    </row>
    <row r="3" spans="1:14" ht="148.5" customHeight="1">
      <c r="A3" s="21" t="s">
        <v>226</v>
      </c>
      <c r="B3" s="24"/>
      <c r="I3" s="24" t="s">
        <v>64</v>
      </c>
      <c r="J3" s="24" t="s">
        <v>65</v>
      </c>
      <c r="K3" s="24" t="s">
        <v>66</v>
      </c>
      <c r="L3" s="24" t="s">
        <v>67</v>
      </c>
      <c r="M3" s="24" t="s">
        <v>68</v>
      </c>
    </row>
    <row r="4" spans="1:14">
      <c r="B4" t="s">
        <v>86</v>
      </c>
    </row>
    <row r="5" spans="1:14">
      <c r="B5" t="s">
        <v>58</v>
      </c>
      <c r="I5">
        <v>-28.46</v>
      </c>
      <c r="J5">
        <v>-28</v>
      </c>
      <c r="K5">
        <v>-27.7</v>
      </c>
      <c r="L5">
        <v>-27.5</v>
      </c>
      <c r="M5">
        <v>-27.12</v>
      </c>
      <c r="N5" t="s">
        <v>69</v>
      </c>
    </row>
    <row r="6" spans="1:14" ht="18.600000000000001">
      <c r="B6" s="22" t="s">
        <v>57</v>
      </c>
      <c r="C6" s="23" t="s">
        <v>62</v>
      </c>
      <c r="D6" s="23" t="s">
        <v>87</v>
      </c>
      <c r="E6" s="18" t="s">
        <v>59</v>
      </c>
      <c r="F6" s="18" t="s">
        <v>60</v>
      </c>
      <c r="I6">
        <v>-27.65</v>
      </c>
      <c r="J6">
        <v>-27.324999999999999</v>
      </c>
      <c r="K6">
        <v>-27.25</v>
      </c>
      <c r="L6">
        <v>-26.8</v>
      </c>
      <c r="M6">
        <v>-26.35</v>
      </c>
      <c r="N6" t="s">
        <v>14</v>
      </c>
    </row>
    <row r="7" spans="1:14" ht="15.6">
      <c r="B7" s="22"/>
      <c r="C7" s="23"/>
      <c r="D7" s="23"/>
    </row>
    <row r="8" spans="1:14">
      <c r="A8" t="s">
        <v>61</v>
      </c>
      <c r="B8">
        <v>-27</v>
      </c>
      <c r="C8">
        <v>-24.7</v>
      </c>
      <c r="D8">
        <v>-27.7</v>
      </c>
      <c r="E8" s="18">
        <f>(B8-D8)/(C8-D8)</f>
        <v>0.23333333333333309</v>
      </c>
      <c r="F8" s="18">
        <f>(1-E8)</f>
        <v>0.76666666666666694</v>
      </c>
    </row>
    <row r="9" spans="1:14">
      <c r="A9" t="s">
        <v>63</v>
      </c>
      <c r="B9">
        <v>-28.1</v>
      </c>
      <c r="C9">
        <v>-24.7</v>
      </c>
      <c r="D9">
        <v>-28.7</v>
      </c>
      <c r="E9" s="18">
        <f>(B9-D9)/(C9-D9)</f>
        <v>0.14999999999999947</v>
      </c>
      <c r="F9" s="18">
        <f>(1-E9)</f>
        <v>0.85000000000000053</v>
      </c>
    </row>
    <row r="10" spans="1:14">
      <c r="A10" t="s">
        <v>221</v>
      </c>
      <c r="B10">
        <v>-27.65</v>
      </c>
      <c r="C10">
        <v>-24.7</v>
      </c>
      <c r="D10">
        <v>-28.46</v>
      </c>
      <c r="E10" s="18">
        <f t="shared" ref="E10:E11" si="0">(B10-D10)/(C10-D10)</f>
        <v>0.21542553191489414</v>
      </c>
      <c r="F10" s="18">
        <f t="shared" ref="F10:F11" si="1">(1-E10)</f>
        <v>0.78457446808510589</v>
      </c>
    </row>
    <row r="11" spans="1:14">
      <c r="A11" t="s">
        <v>222</v>
      </c>
      <c r="B11">
        <v>-27.324999999999999</v>
      </c>
      <c r="C11">
        <v>-24.7</v>
      </c>
      <c r="D11">
        <v>-28</v>
      </c>
      <c r="E11" s="18">
        <f t="shared" si="0"/>
        <v>0.20454545454545472</v>
      </c>
      <c r="F11" s="18">
        <f t="shared" si="1"/>
        <v>0.7954545454545453</v>
      </c>
    </row>
    <row r="12" spans="1:14">
      <c r="A12" t="s">
        <v>223</v>
      </c>
      <c r="B12">
        <v>-27.25</v>
      </c>
      <c r="C12">
        <v>-24.7</v>
      </c>
      <c r="D12">
        <v>-27.7</v>
      </c>
      <c r="E12" s="18">
        <f>(B12-D12)/(C12-D12)</f>
        <v>0.14999999999999977</v>
      </c>
      <c r="F12" s="18">
        <f>(1-E12)</f>
        <v>0.8500000000000002</v>
      </c>
    </row>
    <row r="13" spans="1:14">
      <c r="A13" t="s">
        <v>224</v>
      </c>
      <c r="B13">
        <v>-26.8</v>
      </c>
      <c r="C13">
        <v>-24.7</v>
      </c>
      <c r="D13">
        <v>-27.5</v>
      </c>
      <c r="E13" s="18">
        <f>(B13-D13)/(C13-D13)</f>
        <v>0.24999999999999969</v>
      </c>
      <c r="F13" s="18">
        <f>(1-E13)</f>
        <v>0.75000000000000033</v>
      </c>
    </row>
    <row r="14" spans="1:14">
      <c r="A14" t="s">
        <v>225</v>
      </c>
      <c r="B14">
        <v>-26.35</v>
      </c>
      <c r="C14">
        <v>-24.7</v>
      </c>
      <c r="D14">
        <v>-27.12</v>
      </c>
      <c r="E14" s="18">
        <f>(B14-D14)/(C14-D14)</f>
        <v>0.31818181818181779</v>
      </c>
      <c r="F14" s="18">
        <f>(1-E14)</f>
        <v>0.68181818181818221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8EF4C-2F64-485D-884B-5FD8C406F39A}">
  <dimension ref="A1:P31"/>
  <sheetViews>
    <sheetView workbookViewId="0"/>
  </sheetViews>
  <sheetFormatPr defaultRowHeight="14.4"/>
  <cols>
    <col min="5" max="5" width="11.109375" customWidth="1"/>
    <col min="9" max="9" width="11.44140625" customWidth="1"/>
    <col min="13" max="13" width="10.5546875" customWidth="1"/>
  </cols>
  <sheetData>
    <row r="1" spans="1:15">
      <c r="A1" s="5" t="s">
        <v>336</v>
      </c>
      <c r="B1" s="5"/>
      <c r="C1" s="5"/>
      <c r="E1" s="5" t="s">
        <v>304</v>
      </c>
    </row>
    <row r="3" spans="1:15">
      <c r="B3" s="5" t="s">
        <v>47</v>
      </c>
    </row>
    <row r="4" spans="1:15">
      <c r="A4" s="12" t="s">
        <v>45</v>
      </c>
      <c r="B4" s="12" t="s">
        <v>41</v>
      </c>
      <c r="C4" s="12" t="s">
        <v>46</v>
      </c>
      <c r="D4" s="12" t="s">
        <v>42</v>
      </c>
      <c r="E4" s="12" t="s">
        <v>52</v>
      </c>
      <c r="F4" s="12" t="s">
        <v>53</v>
      </c>
      <c r="G4" s="12" t="s">
        <v>56</v>
      </c>
      <c r="I4" s="12" t="s">
        <v>45</v>
      </c>
      <c r="J4" s="12" t="s">
        <v>41</v>
      </c>
      <c r="K4" s="12" t="s">
        <v>46</v>
      </c>
      <c r="L4" s="12" t="s">
        <v>42</v>
      </c>
      <c r="M4" s="12" t="s">
        <v>52</v>
      </c>
      <c r="N4" s="12" t="s">
        <v>53</v>
      </c>
      <c r="O4" s="12" t="s">
        <v>56</v>
      </c>
    </row>
    <row r="5" spans="1:15">
      <c r="C5" s="12" t="s">
        <v>43</v>
      </c>
      <c r="D5" s="12" t="s">
        <v>44</v>
      </c>
      <c r="E5" t="s">
        <v>54</v>
      </c>
      <c r="F5" s="12" t="s">
        <v>55</v>
      </c>
      <c r="K5" s="12" t="s">
        <v>43</v>
      </c>
      <c r="L5" s="12" t="s">
        <v>44</v>
      </c>
      <c r="M5" t="s">
        <v>54</v>
      </c>
      <c r="N5" s="12" t="s">
        <v>55</v>
      </c>
    </row>
    <row r="6" spans="1:15">
      <c r="C6" s="12"/>
      <c r="D6" s="12"/>
      <c r="F6" s="12"/>
    </row>
    <row r="7" spans="1:15">
      <c r="A7" t="s">
        <v>10</v>
      </c>
      <c r="B7" s="19" t="s">
        <v>48</v>
      </c>
      <c r="C7">
        <v>8.3879999999999979E-3</v>
      </c>
      <c r="D7" s="2">
        <v>0.98234934483610936</v>
      </c>
      <c r="E7">
        <f>1000*C7*D7</f>
        <v>8.239946304485283</v>
      </c>
      <c r="F7">
        <v>3.99</v>
      </c>
      <c r="G7">
        <f>(0.1901*E7)/F7</f>
        <v>0.39258491039665466</v>
      </c>
      <c r="I7" t="s">
        <v>15</v>
      </c>
      <c r="J7" s="19" t="s">
        <v>48</v>
      </c>
      <c r="K7">
        <v>6.9240000000000013E-3</v>
      </c>
      <c r="L7">
        <v>1.03</v>
      </c>
      <c r="M7">
        <f t="shared" ref="M7:M26" si="0">1000*K7*L7</f>
        <v>7.1317200000000014</v>
      </c>
      <c r="N7">
        <v>0.56999999999999995</v>
      </c>
      <c r="O7">
        <f t="shared" ref="O7:O26" si="1">(0.1901*M7)/N7</f>
        <v>2.3784911789473693</v>
      </c>
    </row>
    <row r="8" spans="1:15">
      <c r="A8" t="s">
        <v>112</v>
      </c>
      <c r="B8" s="19" t="s">
        <v>48</v>
      </c>
      <c r="C8">
        <v>1.6559999999999999E-3</v>
      </c>
      <c r="D8" s="2">
        <v>1.3861471517090398</v>
      </c>
      <c r="E8">
        <f>1000*C8*D8</f>
        <v>2.2954596832301699</v>
      </c>
      <c r="F8">
        <v>0.91</v>
      </c>
      <c r="G8">
        <f t="shared" ref="G8:G26" si="2">(0.1901*E8)/F8</f>
        <v>0.47952405030995088</v>
      </c>
      <c r="I8" t="s">
        <v>16</v>
      </c>
      <c r="J8" s="19" t="s">
        <v>48</v>
      </c>
      <c r="K8">
        <v>2.5248E-2</v>
      </c>
      <c r="L8">
        <v>0.91</v>
      </c>
      <c r="M8">
        <f t="shared" si="0"/>
        <v>22.975680000000001</v>
      </c>
      <c r="N8">
        <v>2.61</v>
      </c>
      <c r="O8">
        <f t="shared" si="1"/>
        <v>1.6734393747126437</v>
      </c>
    </row>
    <row r="9" spans="1:15">
      <c r="A9" t="s">
        <v>11</v>
      </c>
      <c r="B9" s="19" t="s">
        <v>48</v>
      </c>
      <c r="C9">
        <v>2.9159999999999998E-3</v>
      </c>
      <c r="D9" s="2">
        <v>0.96839927030889794</v>
      </c>
      <c r="E9">
        <f t="shared" ref="E9:E26" si="3">1000*C9*D9</f>
        <v>2.8238522722207464</v>
      </c>
      <c r="F9">
        <v>1.41</v>
      </c>
      <c r="G9">
        <f t="shared" si="2"/>
        <v>0.38071937372281123</v>
      </c>
      <c r="I9" t="s">
        <v>17</v>
      </c>
      <c r="J9" s="19" t="s">
        <v>48</v>
      </c>
      <c r="K9">
        <v>1.6152000000000003E-2</v>
      </c>
      <c r="L9">
        <v>1.1200000000000001</v>
      </c>
      <c r="M9">
        <f t="shared" si="0"/>
        <v>18.090240000000009</v>
      </c>
      <c r="N9">
        <v>1.43</v>
      </c>
      <c r="O9">
        <f t="shared" si="1"/>
        <v>2.4048633734265743</v>
      </c>
    </row>
    <row r="10" spans="1:15">
      <c r="A10" t="s">
        <v>12</v>
      </c>
      <c r="B10" s="19" t="s">
        <v>48</v>
      </c>
      <c r="C10">
        <v>2.9975999999999999E-2</v>
      </c>
      <c r="D10" s="2">
        <v>0.86901455837724506</v>
      </c>
      <c r="E10">
        <f t="shared" si="3"/>
        <v>26.049580401916298</v>
      </c>
      <c r="F10">
        <v>3.73</v>
      </c>
      <c r="G10">
        <f t="shared" si="2"/>
        <v>1.3276207062746079</v>
      </c>
      <c r="I10" t="s">
        <v>29</v>
      </c>
      <c r="J10" s="19" t="s">
        <v>48</v>
      </c>
      <c r="K10">
        <v>7.26E-3</v>
      </c>
      <c r="L10">
        <v>1.27</v>
      </c>
      <c r="M10">
        <f t="shared" si="0"/>
        <v>9.2202000000000002</v>
      </c>
      <c r="N10">
        <v>0.79</v>
      </c>
      <c r="O10">
        <f t="shared" si="1"/>
        <v>2.2186835696202531</v>
      </c>
    </row>
    <row r="11" spans="1:15">
      <c r="A11" t="s">
        <v>13</v>
      </c>
      <c r="B11" s="19" t="s">
        <v>48</v>
      </c>
      <c r="C11">
        <v>9.9719999999999982E-3</v>
      </c>
      <c r="D11" s="2">
        <v>0.99552085686955771</v>
      </c>
      <c r="E11">
        <f t="shared" si="3"/>
        <v>9.9273339847032265</v>
      </c>
      <c r="F11">
        <v>1.62</v>
      </c>
      <c r="G11">
        <f t="shared" si="2"/>
        <v>1.1649297472173352</v>
      </c>
      <c r="I11" t="s">
        <v>113</v>
      </c>
      <c r="J11" s="19" t="s">
        <v>48</v>
      </c>
      <c r="K11">
        <v>4.5479999999999993E-2</v>
      </c>
      <c r="L11">
        <v>1.1100000000000001</v>
      </c>
      <c r="M11">
        <f t="shared" si="0"/>
        <v>50.48279999999999</v>
      </c>
      <c r="N11">
        <v>5.27</v>
      </c>
      <c r="O11">
        <f t="shared" si="1"/>
        <v>1.8210209259962045</v>
      </c>
    </row>
    <row r="12" spans="1:15">
      <c r="A12" t="s">
        <v>10</v>
      </c>
      <c r="B12" s="19" t="s">
        <v>49</v>
      </c>
      <c r="C12">
        <v>0.16932</v>
      </c>
      <c r="D12" s="2">
        <v>0.75481757053776899</v>
      </c>
      <c r="E12">
        <f t="shared" si="3"/>
        <v>127.80571104345503</v>
      </c>
      <c r="F12">
        <v>3.99</v>
      </c>
      <c r="G12">
        <f t="shared" si="2"/>
        <v>6.0891893908172428</v>
      </c>
      <c r="I12" t="s">
        <v>15</v>
      </c>
      <c r="J12" s="19" t="s">
        <v>49</v>
      </c>
      <c r="K12">
        <v>8.3499999999999998E-3</v>
      </c>
      <c r="L12">
        <v>0.93</v>
      </c>
      <c r="M12">
        <f t="shared" si="0"/>
        <v>7.7655000000000003</v>
      </c>
      <c r="N12">
        <v>0.56999999999999995</v>
      </c>
      <c r="O12">
        <f t="shared" si="1"/>
        <v>2.5898623684210529</v>
      </c>
    </row>
    <row r="13" spans="1:15">
      <c r="A13" t="s">
        <v>111</v>
      </c>
      <c r="B13" s="19" t="s">
        <v>49</v>
      </c>
      <c r="C13">
        <v>3.2580000000000005E-2</v>
      </c>
      <c r="D13" s="2">
        <v>0.93577867949675753</v>
      </c>
      <c r="E13">
        <f t="shared" si="3"/>
        <v>30.487669378004366</v>
      </c>
      <c r="F13">
        <v>0.91</v>
      </c>
      <c r="G13">
        <f t="shared" si="2"/>
        <v>6.368907635998494</v>
      </c>
      <c r="I13" t="s">
        <v>16</v>
      </c>
      <c r="J13" s="19" t="s">
        <v>49</v>
      </c>
      <c r="K13">
        <v>5.4990000000000004E-2</v>
      </c>
      <c r="L13">
        <v>0.81</v>
      </c>
      <c r="M13">
        <f t="shared" si="0"/>
        <v>44.541900000000005</v>
      </c>
      <c r="N13">
        <v>2.61</v>
      </c>
      <c r="O13">
        <f t="shared" si="1"/>
        <v>3.2442203793103452</v>
      </c>
    </row>
    <row r="14" spans="1:15">
      <c r="A14" t="s">
        <v>11</v>
      </c>
      <c r="B14" s="19" t="s">
        <v>49</v>
      </c>
      <c r="C14">
        <v>7.9619999999999996E-2</v>
      </c>
      <c r="D14" s="2">
        <v>0.78310024145478441</v>
      </c>
      <c r="E14">
        <f t="shared" si="3"/>
        <v>62.350441224629925</v>
      </c>
      <c r="F14">
        <v>1.41</v>
      </c>
      <c r="G14">
        <f t="shared" si="2"/>
        <v>8.4062545225547147</v>
      </c>
      <c r="I14" t="s">
        <v>17</v>
      </c>
      <c r="J14" s="19" t="s">
        <v>49</v>
      </c>
      <c r="K14">
        <v>4.2630000000000001E-2</v>
      </c>
      <c r="L14">
        <v>1.05</v>
      </c>
      <c r="M14">
        <f t="shared" si="0"/>
        <v>44.761500000000005</v>
      </c>
      <c r="N14">
        <v>1.43</v>
      </c>
      <c r="O14">
        <f t="shared" si="1"/>
        <v>5.9504623426573433</v>
      </c>
    </row>
    <row r="15" spans="1:15">
      <c r="A15" t="s">
        <v>12</v>
      </c>
      <c r="B15" s="19" t="s">
        <v>49</v>
      </c>
      <c r="C15">
        <v>0.19210000000000002</v>
      </c>
      <c r="D15" s="2">
        <v>0.81394485549921847</v>
      </c>
      <c r="E15">
        <f t="shared" si="3"/>
        <v>156.35880674139989</v>
      </c>
      <c r="F15">
        <v>3.73</v>
      </c>
      <c r="G15">
        <f t="shared" si="2"/>
        <v>7.9688496411635708</v>
      </c>
      <c r="I15" t="s">
        <v>29</v>
      </c>
      <c r="J15" s="19" t="s">
        <v>49</v>
      </c>
      <c r="K15">
        <v>1.2E-2</v>
      </c>
      <c r="L15">
        <v>1.17</v>
      </c>
      <c r="M15">
        <f t="shared" si="0"/>
        <v>14.04</v>
      </c>
      <c r="N15">
        <v>0.79</v>
      </c>
      <c r="O15">
        <f t="shared" si="1"/>
        <v>3.3784860759493665</v>
      </c>
    </row>
    <row r="16" spans="1:15">
      <c r="A16" t="s">
        <v>13</v>
      </c>
      <c r="B16" s="19" t="s">
        <v>49</v>
      </c>
      <c r="C16">
        <v>4.4319999999999998E-2</v>
      </c>
      <c r="D16" s="2">
        <v>0.805337617570418</v>
      </c>
      <c r="E16">
        <f t="shared" si="3"/>
        <v>35.692563210720927</v>
      </c>
      <c r="F16">
        <v>1.62</v>
      </c>
      <c r="G16">
        <f t="shared" si="2"/>
        <v>4.1883680656531164</v>
      </c>
      <c r="I16" t="s">
        <v>113</v>
      </c>
      <c r="J16" s="19" t="s">
        <v>49</v>
      </c>
      <c r="K16">
        <v>9.8550000000000026E-2</v>
      </c>
      <c r="L16">
        <v>0.95</v>
      </c>
      <c r="M16">
        <f t="shared" si="0"/>
        <v>93.622500000000016</v>
      </c>
      <c r="N16">
        <v>5.27</v>
      </c>
      <c r="O16">
        <f t="shared" si="1"/>
        <v>3.377160768500949</v>
      </c>
    </row>
    <row r="17" spans="1:16">
      <c r="A17" t="s">
        <v>10</v>
      </c>
      <c r="B17" s="19" t="s">
        <v>50</v>
      </c>
      <c r="C17">
        <v>0.12098000000000002</v>
      </c>
      <c r="D17">
        <v>0.68</v>
      </c>
      <c r="E17">
        <f t="shared" si="3"/>
        <v>82.266400000000019</v>
      </c>
      <c r="F17">
        <v>3.99</v>
      </c>
      <c r="G17">
        <f t="shared" si="2"/>
        <v>3.9195094335839604</v>
      </c>
      <c r="I17" t="s">
        <v>15</v>
      </c>
      <c r="J17" s="19" t="s">
        <v>50</v>
      </c>
      <c r="K17">
        <v>1.0780000000000001E-2</v>
      </c>
      <c r="L17" s="6">
        <v>1.0503503968868915</v>
      </c>
      <c r="M17">
        <f t="shared" si="0"/>
        <v>11.322777278440691</v>
      </c>
      <c r="N17">
        <v>0.56999999999999995</v>
      </c>
      <c r="O17">
        <f t="shared" si="1"/>
        <v>3.7762455449676766</v>
      </c>
    </row>
    <row r="18" spans="1:16">
      <c r="A18" t="s">
        <v>111</v>
      </c>
      <c r="B18" s="19" t="s">
        <v>50</v>
      </c>
      <c r="C18">
        <v>1.8645000000000002E-2</v>
      </c>
      <c r="D18">
        <v>0.82</v>
      </c>
      <c r="E18">
        <f t="shared" si="3"/>
        <v>15.288900000000002</v>
      </c>
      <c r="F18">
        <v>0.91</v>
      </c>
      <c r="G18">
        <f t="shared" si="2"/>
        <v>3.1938680109890107</v>
      </c>
      <c r="I18" t="s">
        <v>16</v>
      </c>
      <c r="J18" s="19" t="s">
        <v>50</v>
      </c>
      <c r="K18">
        <v>6.5130000000000007E-2</v>
      </c>
      <c r="L18" s="2">
        <v>0.86</v>
      </c>
      <c r="M18">
        <f t="shared" si="0"/>
        <v>56.011800000000008</v>
      </c>
      <c r="N18">
        <v>2.61</v>
      </c>
      <c r="O18">
        <f t="shared" si="1"/>
        <v>4.0796334022988514</v>
      </c>
    </row>
    <row r="19" spans="1:16">
      <c r="A19" t="s">
        <v>11</v>
      </c>
      <c r="B19" s="19" t="s">
        <v>50</v>
      </c>
      <c r="C19">
        <v>3.7850000000000002E-2</v>
      </c>
      <c r="D19">
        <v>0.7</v>
      </c>
      <c r="E19">
        <f t="shared" si="3"/>
        <v>26.495000000000001</v>
      </c>
      <c r="F19">
        <v>1.41</v>
      </c>
      <c r="G19">
        <f t="shared" si="2"/>
        <v>3.5721273049645395</v>
      </c>
      <c r="I19" t="s">
        <v>17</v>
      </c>
      <c r="J19" s="19" t="s">
        <v>50</v>
      </c>
      <c r="K19">
        <v>2.5435000000000003E-2</v>
      </c>
      <c r="L19" s="2">
        <v>0.98079446252389069</v>
      </c>
      <c r="M19">
        <f t="shared" si="0"/>
        <v>24.946507154295162</v>
      </c>
      <c r="N19">
        <v>1.43</v>
      </c>
      <c r="O19">
        <f t="shared" si="1"/>
        <v>3.3163153916304267</v>
      </c>
    </row>
    <row r="20" spans="1:16">
      <c r="A20" t="s">
        <v>12</v>
      </c>
      <c r="B20" s="19" t="s">
        <v>50</v>
      </c>
      <c r="C20" s="25">
        <v>6.3094999999999984E-2</v>
      </c>
      <c r="D20">
        <v>0.76</v>
      </c>
      <c r="E20">
        <f t="shared" si="3"/>
        <v>47.952199999999991</v>
      </c>
      <c r="F20">
        <v>3.73</v>
      </c>
      <c r="G20">
        <f t="shared" si="2"/>
        <v>2.4438909436997314</v>
      </c>
      <c r="I20" t="s">
        <v>29</v>
      </c>
      <c r="J20" s="19" t="s">
        <v>50</v>
      </c>
      <c r="K20">
        <v>1.4632000000000001E-2</v>
      </c>
      <c r="L20" s="2">
        <v>1.1341977030493999</v>
      </c>
      <c r="M20">
        <f t="shared" si="0"/>
        <v>16.595580791018822</v>
      </c>
      <c r="N20">
        <v>0.79</v>
      </c>
      <c r="O20">
        <f t="shared" si="1"/>
        <v>3.9934429219907313</v>
      </c>
    </row>
    <row r="21" spans="1:16">
      <c r="A21" t="s">
        <v>13</v>
      </c>
      <c r="B21" s="19" t="s">
        <v>50</v>
      </c>
      <c r="C21">
        <v>2.6300000000000004E-2</v>
      </c>
      <c r="D21">
        <v>0.74</v>
      </c>
      <c r="E21">
        <f t="shared" si="3"/>
        <v>19.462000000000003</v>
      </c>
      <c r="F21">
        <v>1.62</v>
      </c>
      <c r="G21">
        <f t="shared" si="2"/>
        <v>2.2837816049382718</v>
      </c>
      <c r="I21" t="s">
        <v>113</v>
      </c>
      <c r="J21" s="19" t="s">
        <v>50</v>
      </c>
      <c r="K21">
        <v>7.3110000000000008E-2</v>
      </c>
      <c r="L21" s="2">
        <v>0.94</v>
      </c>
      <c r="M21">
        <f t="shared" si="0"/>
        <v>68.723400000000012</v>
      </c>
      <c r="N21">
        <v>5.27</v>
      </c>
      <c r="O21">
        <f t="shared" si="1"/>
        <v>2.4789977874762812</v>
      </c>
    </row>
    <row r="22" spans="1:16">
      <c r="A22" t="s">
        <v>10</v>
      </c>
      <c r="B22" s="19" t="s">
        <v>51</v>
      </c>
      <c r="C22" s="25">
        <v>3.4200000000000007E-3</v>
      </c>
      <c r="D22">
        <v>0.84</v>
      </c>
      <c r="E22">
        <f t="shared" si="3"/>
        <v>2.8728000000000007</v>
      </c>
      <c r="F22">
        <v>3.99</v>
      </c>
      <c r="G22">
        <f t="shared" si="2"/>
        <v>0.13687200000000002</v>
      </c>
      <c r="I22" t="s">
        <v>15</v>
      </c>
      <c r="J22" s="19" t="s">
        <v>51</v>
      </c>
      <c r="K22">
        <v>5.7000000000000011E-3</v>
      </c>
      <c r="L22" s="6">
        <v>1.1782564526404602</v>
      </c>
      <c r="M22">
        <f t="shared" si="0"/>
        <v>6.7160617800506239</v>
      </c>
      <c r="N22">
        <v>0.56999999999999995</v>
      </c>
      <c r="O22">
        <f t="shared" si="1"/>
        <v>2.2398655164695151</v>
      </c>
    </row>
    <row r="23" spans="1:16">
      <c r="A23" t="s">
        <v>111</v>
      </c>
      <c r="B23" s="19" t="s">
        <v>51</v>
      </c>
      <c r="C23">
        <v>8.0250000000000015E-4</v>
      </c>
      <c r="D23">
        <v>1.31</v>
      </c>
      <c r="E23">
        <f t="shared" si="3"/>
        <v>1.0512750000000002</v>
      </c>
      <c r="F23">
        <v>0.91</v>
      </c>
      <c r="G23">
        <f t="shared" si="2"/>
        <v>0.21961250274725277</v>
      </c>
      <c r="I23" t="s">
        <v>16</v>
      </c>
      <c r="J23" s="19" t="s">
        <v>51</v>
      </c>
      <c r="K23" s="25">
        <v>4.6890000000000008E-2</v>
      </c>
      <c r="L23" s="2">
        <v>1.0277390361072369</v>
      </c>
      <c r="M23">
        <f t="shared" si="0"/>
        <v>48.190683403068348</v>
      </c>
      <c r="N23">
        <v>2.61</v>
      </c>
      <c r="O23">
        <f t="shared" si="1"/>
        <v>3.5099804271736752</v>
      </c>
    </row>
    <row r="24" spans="1:16">
      <c r="A24" t="s">
        <v>11</v>
      </c>
      <c r="B24" s="19" t="s">
        <v>51</v>
      </c>
      <c r="C24">
        <v>7.5500000000000014E-4</v>
      </c>
      <c r="D24">
        <v>0.86</v>
      </c>
      <c r="E24">
        <f t="shared" si="3"/>
        <v>0.6493000000000001</v>
      </c>
      <c r="F24">
        <v>1.41</v>
      </c>
      <c r="G24">
        <f t="shared" si="2"/>
        <v>8.7540375886524829E-2</v>
      </c>
      <c r="I24" t="s">
        <v>17</v>
      </c>
      <c r="J24" s="19" t="s">
        <v>51</v>
      </c>
      <c r="K24">
        <v>1.1380000000000001E-2</v>
      </c>
      <c r="L24" s="7">
        <v>1.1757425486853659</v>
      </c>
      <c r="M24">
        <f t="shared" si="0"/>
        <v>13.379950204039465</v>
      </c>
      <c r="N24">
        <v>1.43</v>
      </c>
      <c r="O24">
        <f t="shared" si="1"/>
        <v>1.7786912823691623</v>
      </c>
    </row>
    <row r="25" spans="1:16">
      <c r="A25" t="s">
        <v>12</v>
      </c>
      <c r="B25" s="19" t="s">
        <v>51</v>
      </c>
      <c r="C25">
        <v>7.3600000000000002E-3</v>
      </c>
      <c r="D25">
        <v>0.82</v>
      </c>
      <c r="E25">
        <f t="shared" si="3"/>
        <v>6.0351999999999997</v>
      </c>
      <c r="F25">
        <v>3.73</v>
      </c>
      <c r="G25">
        <f t="shared" si="2"/>
        <v>0.30758485790884715</v>
      </c>
      <c r="I25" t="s">
        <v>29</v>
      </c>
      <c r="J25" s="19" t="s">
        <v>51</v>
      </c>
      <c r="K25">
        <v>1.3225000000000001E-2</v>
      </c>
      <c r="L25" s="2">
        <v>1.2303183704392444</v>
      </c>
      <c r="M25">
        <f t="shared" si="0"/>
        <v>16.270960449059007</v>
      </c>
      <c r="N25">
        <v>0.79</v>
      </c>
      <c r="O25">
        <f t="shared" si="1"/>
        <v>3.9153285840077432</v>
      </c>
    </row>
    <row r="26" spans="1:16">
      <c r="A26" t="s">
        <v>13</v>
      </c>
      <c r="B26" s="19" t="s">
        <v>51</v>
      </c>
      <c r="C26">
        <v>4.2500000000000003E-3</v>
      </c>
      <c r="D26">
        <v>0.93</v>
      </c>
      <c r="E26">
        <f t="shared" si="3"/>
        <v>3.9525000000000001</v>
      </c>
      <c r="F26">
        <v>1.62</v>
      </c>
      <c r="G26">
        <f t="shared" si="2"/>
        <v>0.46380879629629629</v>
      </c>
      <c r="I26" t="s">
        <v>113</v>
      </c>
      <c r="J26" s="19" t="s">
        <v>51</v>
      </c>
      <c r="K26">
        <v>7.3770000000000016E-2</v>
      </c>
      <c r="L26" s="2">
        <v>1.88</v>
      </c>
      <c r="M26">
        <f t="shared" si="0"/>
        <v>138.6876</v>
      </c>
      <c r="N26">
        <v>5.27</v>
      </c>
      <c r="O26">
        <f t="shared" si="1"/>
        <v>5.0027538444022772</v>
      </c>
    </row>
    <row r="27" spans="1:16">
      <c r="G27" s="1">
        <f>AVERAGE(G7:G26)</f>
        <v>2.6697771937561461</v>
      </c>
      <c r="O27" s="1">
        <f>AVERAGE(O7:O26)</f>
        <v>3.1563972530164222</v>
      </c>
      <c r="P27" t="s">
        <v>273</v>
      </c>
    </row>
    <row r="28" spans="1:16">
      <c r="G28" s="20">
        <f>_xlfn.STDEV.S(G7:G26)</f>
        <v>2.7177953602287426</v>
      </c>
      <c r="O28" s="20">
        <f>_xlfn.STDEV.S(O7:O26)</f>
        <v>1.1129613699907581</v>
      </c>
      <c r="P28" t="s">
        <v>274</v>
      </c>
    </row>
    <row r="31" spans="1:16">
      <c r="A31" t="s">
        <v>228</v>
      </c>
      <c r="H31">
        <f>((O27-0.7*G27)/O27)*100</f>
        <v>40.791862182640834</v>
      </c>
      <c r="J3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49F2-52CC-4C05-A939-20B1ADAD73B5}">
  <dimension ref="A1:P35"/>
  <sheetViews>
    <sheetView zoomScaleNormal="100" workbookViewId="0"/>
  </sheetViews>
  <sheetFormatPr defaultRowHeight="14.4"/>
  <cols>
    <col min="1" max="1" width="11.109375" customWidth="1"/>
    <col min="4" max="4" width="9.33203125" customWidth="1"/>
    <col min="5" max="5" width="11.109375" customWidth="1"/>
    <col min="7" max="7" width="10.88671875" customWidth="1"/>
    <col min="20" max="20" width="10.44140625" customWidth="1"/>
    <col min="22" max="22" width="10.5546875" customWidth="1"/>
    <col min="24" max="24" width="10.33203125" customWidth="1"/>
  </cols>
  <sheetData>
    <row r="1" spans="1:16">
      <c r="A1" s="5" t="s">
        <v>326</v>
      </c>
      <c r="B1" s="5"/>
      <c r="C1" s="5"/>
      <c r="E1" s="5" t="s">
        <v>314</v>
      </c>
      <c r="F1" s="5"/>
      <c r="G1" s="5"/>
      <c r="H1" s="5"/>
      <c r="I1" s="5"/>
    </row>
    <row r="2" spans="1:16">
      <c r="A2" s="5"/>
      <c r="B2" s="5"/>
      <c r="C2" s="5"/>
    </row>
    <row r="3" spans="1:16">
      <c r="A3" s="5"/>
      <c r="B3" s="5"/>
      <c r="C3" s="5"/>
      <c r="D3" s="5"/>
      <c r="E3" s="5"/>
      <c r="F3" s="5"/>
      <c r="G3" s="5"/>
      <c r="H3" s="5"/>
      <c r="I3" s="5"/>
      <c r="J3" s="5" t="s">
        <v>76</v>
      </c>
      <c r="K3" s="5"/>
      <c r="L3" s="5"/>
      <c r="M3" s="5"/>
      <c r="N3" s="5" t="s">
        <v>122</v>
      </c>
      <c r="O3" s="5"/>
      <c r="P3" s="5"/>
    </row>
    <row r="4" spans="1:16">
      <c r="A4" s="5"/>
      <c r="B4" s="5"/>
      <c r="C4" s="5" t="s">
        <v>83</v>
      </c>
      <c r="D4" s="5" t="s">
        <v>84</v>
      </c>
      <c r="E4" s="1" t="s">
        <v>72</v>
      </c>
      <c r="F4" s="5" t="s">
        <v>88</v>
      </c>
      <c r="G4" s="5"/>
      <c r="H4" s="5" t="s">
        <v>73</v>
      </c>
      <c r="I4" s="5"/>
      <c r="J4" s="5" t="s">
        <v>120</v>
      </c>
      <c r="K4" s="5" t="s">
        <v>75</v>
      </c>
      <c r="L4" s="5" t="s">
        <v>119</v>
      </c>
      <c r="M4" s="5"/>
      <c r="N4" s="5" t="s">
        <v>121</v>
      </c>
      <c r="O4" s="5" t="s">
        <v>117</v>
      </c>
      <c r="P4" s="5" t="s">
        <v>118</v>
      </c>
    </row>
    <row r="5" spans="1:16">
      <c r="A5" s="5" t="s">
        <v>0</v>
      </c>
      <c r="B5" s="5" t="s">
        <v>70</v>
      </c>
      <c r="C5" s="5" t="s">
        <v>82</v>
      </c>
      <c r="D5" s="5" t="s">
        <v>85</v>
      </c>
      <c r="E5" s="1" t="s">
        <v>71</v>
      </c>
      <c r="F5" s="5" t="s">
        <v>89</v>
      </c>
      <c r="G5" s="5" t="s">
        <v>90</v>
      </c>
      <c r="H5" s="5" t="s">
        <v>74</v>
      </c>
      <c r="I5" s="5"/>
      <c r="J5" s="5" t="s">
        <v>125</v>
      </c>
      <c r="K5" s="5" t="s">
        <v>125</v>
      </c>
      <c r="L5" s="5" t="s">
        <v>126</v>
      </c>
      <c r="M5" s="5"/>
      <c r="N5" s="5" t="s">
        <v>126</v>
      </c>
      <c r="O5" s="5" t="s">
        <v>130</v>
      </c>
      <c r="P5" s="5" t="s">
        <v>130</v>
      </c>
    </row>
    <row r="7" spans="1:16">
      <c r="A7" t="s">
        <v>10</v>
      </c>
      <c r="B7" t="s">
        <v>69</v>
      </c>
      <c r="C7" s="26">
        <v>38.296250000000001</v>
      </c>
      <c r="D7" s="26">
        <v>81.10848</v>
      </c>
      <c r="E7">
        <v>3.99</v>
      </c>
      <c r="F7">
        <v>100</v>
      </c>
      <c r="G7">
        <v>0</v>
      </c>
      <c r="H7">
        <v>98.25</v>
      </c>
      <c r="J7">
        <v>30</v>
      </c>
      <c r="K7">
        <v>30</v>
      </c>
      <c r="L7">
        <v>25</v>
      </c>
      <c r="N7">
        <v>25</v>
      </c>
      <c r="O7">
        <v>18</v>
      </c>
      <c r="P7">
        <v>17</v>
      </c>
    </row>
    <row r="8" spans="1:16">
      <c r="A8" t="s">
        <v>111</v>
      </c>
      <c r="B8" t="s">
        <v>69</v>
      </c>
      <c r="C8" s="26">
        <v>38.289380000000001</v>
      </c>
      <c r="D8" s="26">
        <v>81.128649999999993</v>
      </c>
      <c r="E8">
        <v>0.91</v>
      </c>
      <c r="F8">
        <v>99.7</v>
      </c>
      <c r="G8">
        <v>0</v>
      </c>
      <c r="H8">
        <v>92</v>
      </c>
      <c r="J8">
        <v>30</v>
      </c>
      <c r="K8">
        <v>30</v>
      </c>
      <c r="L8">
        <v>25</v>
      </c>
      <c r="N8">
        <v>25</v>
      </c>
      <c r="O8">
        <v>18</v>
      </c>
      <c r="P8">
        <v>15</v>
      </c>
    </row>
    <row r="9" spans="1:16">
      <c r="A9" t="s">
        <v>11</v>
      </c>
      <c r="B9" t="s">
        <v>69</v>
      </c>
      <c r="C9" s="26">
        <v>38.301180000000002</v>
      </c>
      <c r="D9" s="26">
        <v>81.114199999999997</v>
      </c>
      <c r="E9">
        <v>1.41</v>
      </c>
      <c r="F9">
        <v>100</v>
      </c>
      <c r="G9">
        <v>0</v>
      </c>
      <c r="H9">
        <v>94.25</v>
      </c>
      <c r="J9">
        <v>30</v>
      </c>
      <c r="K9">
        <v>20</v>
      </c>
      <c r="L9">
        <v>25</v>
      </c>
      <c r="N9">
        <v>25</v>
      </c>
      <c r="O9">
        <v>19</v>
      </c>
      <c r="P9">
        <v>18</v>
      </c>
    </row>
    <row r="10" spans="1:16">
      <c r="A10" t="s">
        <v>12</v>
      </c>
      <c r="B10" t="s">
        <v>69</v>
      </c>
      <c r="C10" s="26">
        <v>38.298279999999998</v>
      </c>
      <c r="D10" s="26">
        <v>81.08802</v>
      </c>
      <c r="E10">
        <v>3.73</v>
      </c>
      <c r="F10">
        <v>99.8</v>
      </c>
      <c r="G10">
        <v>0.1</v>
      </c>
      <c r="H10" t="s">
        <v>316</v>
      </c>
      <c r="J10">
        <v>30</v>
      </c>
      <c r="K10">
        <v>20</v>
      </c>
      <c r="L10">
        <v>25</v>
      </c>
      <c r="N10">
        <v>25</v>
      </c>
      <c r="O10">
        <v>18</v>
      </c>
      <c r="P10">
        <v>18</v>
      </c>
    </row>
    <row r="11" spans="1:16">
      <c r="A11" t="s">
        <v>13</v>
      </c>
      <c r="B11" t="s">
        <v>69</v>
      </c>
      <c r="C11" s="26">
        <v>38.301519999999996</v>
      </c>
      <c r="D11" s="26">
        <v>81.049260000000004</v>
      </c>
      <c r="E11">
        <v>1.62</v>
      </c>
      <c r="F11">
        <v>94.7</v>
      </c>
      <c r="G11">
        <v>1.2</v>
      </c>
      <c r="H11">
        <v>81.75</v>
      </c>
      <c r="J11">
        <v>30</v>
      </c>
      <c r="K11">
        <v>30</v>
      </c>
      <c r="L11">
        <v>25</v>
      </c>
      <c r="N11">
        <v>25</v>
      </c>
      <c r="O11">
        <v>19</v>
      </c>
      <c r="P11">
        <v>18</v>
      </c>
    </row>
    <row r="13" spans="1:16">
      <c r="A13" t="s">
        <v>15</v>
      </c>
      <c r="B13" t="s">
        <v>14</v>
      </c>
      <c r="C13" s="26">
        <v>38.317920000000001</v>
      </c>
      <c r="D13" s="26">
        <v>81.047920000000005</v>
      </c>
      <c r="E13">
        <v>0.56999999999999995</v>
      </c>
      <c r="F13">
        <v>36.1</v>
      </c>
      <c r="G13">
        <v>63.9</v>
      </c>
      <c r="H13">
        <v>87.25</v>
      </c>
      <c r="J13">
        <v>30</v>
      </c>
      <c r="K13">
        <v>30</v>
      </c>
      <c r="L13">
        <v>25</v>
      </c>
      <c r="N13">
        <v>25</v>
      </c>
      <c r="O13">
        <v>16</v>
      </c>
      <c r="P13">
        <v>12</v>
      </c>
    </row>
    <row r="14" spans="1:16">
      <c r="A14" t="s">
        <v>16</v>
      </c>
      <c r="B14" t="s">
        <v>14</v>
      </c>
      <c r="C14" s="26">
        <v>38.233130000000003</v>
      </c>
      <c r="D14" s="26">
        <v>81.19802</v>
      </c>
      <c r="E14">
        <v>2.61</v>
      </c>
      <c r="F14">
        <v>61.9</v>
      </c>
      <c r="G14">
        <v>38.1</v>
      </c>
      <c r="H14">
        <v>91.5</v>
      </c>
      <c r="J14">
        <v>30</v>
      </c>
      <c r="K14">
        <v>20</v>
      </c>
      <c r="L14">
        <v>25</v>
      </c>
      <c r="N14">
        <v>15</v>
      </c>
      <c r="O14">
        <v>12</v>
      </c>
      <c r="P14">
        <v>10</v>
      </c>
    </row>
    <row r="15" spans="1:16">
      <c r="A15" t="s">
        <v>17</v>
      </c>
      <c r="B15" t="s">
        <v>14</v>
      </c>
      <c r="C15" s="26">
        <v>38.305579999999999</v>
      </c>
      <c r="D15" s="26">
        <v>81.049000000000007</v>
      </c>
      <c r="E15">
        <v>1.43</v>
      </c>
      <c r="F15">
        <v>40.6</v>
      </c>
      <c r="G15" s="9">
        <v>59.4</v>
      </c>
      <c r="H15">
        <v>95.25</v>
      </c>
      <c r="J15">
        <v>20</v>
      </c>
      <c r="K15">
        <v>20</v>
      </c>
      <c r="L15">
        <v>15</v>
      </c>
      <c r="N15">
        <v>25</v>
      </c>
      <c r="O15">
        <v>15</v>
      </c>
      <c r="P15">
        <v>15</v>
      </c>
    </row>
    <row r="16" spans="1:16">
      <c r="A16" t="s">
        <v>29</v>
      </c>
      <c r="B16" t="s">
        <v>14</v>
      </c>
      <c r="C16" s="26">
        <v>38.318950000000001</v>
      </c>
      <c r="D16" s="26">
        <v>81.038330000000002</v>
      </c>
      <c r="E16">
        <v>0.79</v>
      </c>
      <c r="F16">
        <v>8.1</v>
      </c>
      <c r="G16" s="9">
        <v>91.9</v>
      </c>
      <c r="H16">
        <v>89.75</v>
      </c>
      <c r="J16">
        <v>5</v>
      </c>
      <c r="K16">
        <v>5</v>
      </c>
      <c r="L16">
        <v>15</v>
      </c>
      <c r="N16">
        <v>25</v>
      </c>
      <c r="O16">
        <v>12</v>
      </c>
      <c r="P16">
        <v>10</v>
      </c>
    </row>
    <row r="17" spans="1:16">
      <c r="A17" t="s">
        <v>113</v>
      </c>
      <c r="B17" t="s">
        <v>14</v>
      </c>
      <c r="C17" s="26">
        <v>38.319699999999997</v>
      </c>
      <c r="D17" s="26">
        <v>81.03237</v>
      </c>
      <c r="E17">
        <v>5.27</v>
      </c>
      <c r="F17">
        <v>18.899999999999999</v>
      </c>
      <c r="G17" s="9">
        <v>77.400000000000006</v>
      </c>
      <c r="H17" t="s">
        <v>316</v>
      </c>
      <c r="J17">
        <v>20</v>
      </c>
      <c r="K17">
        <v>20</v>
      </c>
      <c r="L17">
        <v>25</v>
      </c>
      <c r="N17">
        <v>25</v>
      </c>
      <c r="O17">
        <v>15</v>
      </c>
      <c r="P17">
        <v>14</v>
      </c>
    </row>
    <row r="19" spans="1:16">
      <c r="A19" t="s">
        <v>317</v>
      </c>
    </row>
    <row r="21" spans="1:16">
      <c r="A21" t="s">
        <v>77</v>
      </c>
      <c r="F21" t="s">
        <v>78</v>
      </c>
    </row>
    <row r="23" spans="1:16">
      <c r="A23" t="s">
        <v>123</v>
      </c>
      <c r="E23" t="s">
        <v>124</v>
      </c>
    </row>
    <row r="25" spans="1:16">
      <c r="A25" t="s">
        <v>79</v>
      </c>
      <c r="E25" t="s">
        <v>132</v>
      </c>
    </row>
    <row r="27" spans="1:16">
      <c r="A27" t="s">
        <v>80</v>
      </c>
      <c r="E27" t="s">
        <v>133</v>
      </c>
    </row>
    <row r="29" spans="1:16">
      <c r="A29" t="s">
        <v>81</v>
      </c>
      <c r="E29" t="s">
        <v>134</v>
      </c>
    </row>
    <row r="31" spans="1:16">
      <c r="A31" t="s">
        <v>127</v>
      </c>
      <c r="E31" t="s">
        <v>135</v>
      </c>
    </row>
    <row r="33" spans="1:4">
      <c r="A33" t="s">
        <v>128</v>
      </c>
      <c r="D33" t="s">
        <v>131</v>
      </c>
    </row>
    <row r="35" spans="1:4">
      <c r="A35" t="s">
        <v>129</v>
      </c>
      <c r="D35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8ED76-C9BA-4381-918A-634BE53DE682}">
  <sheetPr>
    <pageSetUpPr autoPageBreaks="0"/>
  </sheetPr>
  <dimension ref="A1:E15"/>
  <sheetViews>
    <sheetView workbookViewId="0"/>
  </sheetViews>
  <sheetFormatPr defaultRowHeight="14.4"/>
  <cols>
    <col min="1" max="1" width="10.5546875" customWidth="1"/>
    <col min="2" max="2" width="10" customWidth="1"/>
    <col min="3" max="3" width="11.109375" customWidth="1"/>
    <col min="4" max="4" width="10.33203125" customWidth="1"/>
    <col min="5" max="5" width="10.5546875" customWidth="1"/>
  </cols>
  <sheetData>
    <row r="1" spans="1:5">
      <c r="A1" s="5" t="s">
        <v>325</v>
      </c>
      <c r="B1" s="5"/>
      <c r="D1" s="5" t="s">
        <v>313</v>
      </c>
    </row>
    <row r="3" spans="1:5">
      <c r="A3" s="5" t="s">
        <v>99</v>
      </c>
      <c r="B3" s="5" t="s">
        <v>97</v>
      </c>
      <c r="C3" s="5" t="s">
        <v>98</v>
      </c>
      <c r="D3" s="5" t="s">
        <v>97</v>
      </c>
      <c r="E3" s="5" t="s">
        <v>98</v>
      </c>
    </row>
    <row r="4" spans="1:5">
      <c r="A4" s="5"/>
      <c r="B4" s="5" t="s">
        <v>90</v>
      </c>
      <c r="C4" s="5" t="s">
        <v>90</v>
      </c>
      <c r="D4" s="5" t="s">
        <v>89</v>
      </c>
      <c r="E4" s="5" t="s">
        <v>89</v>
      </c>
    </row>
    <row r="5" spans="1:5">
      <c r="A5" s="5"/>
      <c r="B5" s="5"/>
      <c r="C5" s="5"/>
      <c r="D5" s="5"/>
      <c r="E5" s="5"/>
    </row>
    <row r="6" spans="1:5">
      <c r="A6" t="s">
        <v>15</v>
      </c>
      <c r="B6">
        <v>0</v>
      </c>
      <c r="C6" s="2">
        <v>63.88</v>
      </c>
      <c r="D6">
        <v>100</v>
      </c>
      <c r="E6" s="2">
        <v>36.119999999999997</v>
      </c>
    </row>
    <row r="7" spans="1:5">
      <c r="A7" t="s">
        <v>16</v>
      </c>
      <c r="B7">
        <v>9.23</v>
      </c>
      <c r="C7" s="2">
        <v>38.119999999999997</v>
      </c>
      <c r="D7">
        <v>90.36</v>
      </c>
      <c r="E7" s="2">
        <v>61.88</v>
      </c>
    </row>
    <row r="8" spans="1:5">
      <c r="A8" t="s">
        <v>17</v>
      </c>
      <c r="B8">
        <v>3.34</v>
      </c>
      <c r="C8" s="2">
        <v>59.36</v>
      </c>
      <c r="D8">
        <v>96.22</v>
      </c>
      <c r="E8" s="2">
        <v>40.64</v>
      </c>
    </row>
    <row r="9" spans="1:5">
      <c r="A9" t="s">
        <v>29</v>
      </c>
      <c r="B9">
        <v>0</v>
      </c>
      <c r="C9" s="2">
        <v>91.94</v>
      </c>
      <c r="D9">
        <v>100</v>
      </c>
      <c r="E9" s="2">
        <v>8.06</v>
      </c>
    </row>
    <row r="10" spans="1:5">
      <c r="A10" t="s">
        <v>113</v>
      </c>
      <c r="B10">
        <v>18.03</v>
      </c>
      <c r="C10" s="2">
        <v>77.42</v>
      </c>
      <c r="D10">
        <v>72.34</v>
      </c>
      <c r="E10" s="2">
        <v>18.89</v>
      </c>
    </row>
    <row r="12" spans="1:5">
      <c r="A12" t="s">
        <v>275</v>
      </c>
    </row>
    <row r="13" spans="1:5">
      <c r="A13" t="s">
        <v>276</v>
      </c>
    </row>
    <row r="15" spans="1:5">
      <c r="A15" t="s">
        <v>114</v>
      </c>
      <c r="B15" t="s">
        <v>115</v>
      </c>
      <c r="E15" s="29" t="s">
        <v>116</v>
      </c>
    </row>
  </sheetData>
  <hyperlinks>
    <hyperlink ref="E15" r:id="rId1" xr:uid="{EA9D8425-5F3D-41AB-A14B-D3040E3CEB96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B878E-0B21-4B7A-BDD6-EC8F69B08FBE}">
  <dimension ref="A1:P42"/>
  <sheetViews>
    <sheetView zoomScale="120" zoomScaleNormal="120" workbookViewId="0"/>
  </sheetViews>
  <sheetFormatPr defaultRowHeight="14.4"/>
  <cols>
    <col min="1" max="1" width="10.33203125" customWidth="1"/>
    <col min="10" max="10" width="9.88671875" customWidth="1"/>
    <col min="12" max="12" width="10.6640625" customWidth="1"/>
    <col min="14" max="14" width="10.33203125" customWidth="1"/>
  </cols>
  <sheetData>
    <row r="1" spans="1:16">
      <c r="A1" s="5" t="s">
        <v>324</v>
      </c>
      <c r="E1" s="5" t="s">
        <v>309</v>
      </c>
      <c r="K1" s="5" t="s">
        <v>310</v>
      </c>
    </row>
    <row r="3" spans="1:16">
      <c r="D3" t="s">
        <v>93</v>
      </c>
      <c r="E3" t="s">
        <v>95</v>
      </c>
      <c r="F3" t="s">
        <v>96</v>
      </c>
      <c r="H3" t="s">
        <v>94</v>
      </c>
      <c r="P3" s="5"/>
    </row>
    <row r="4" spans="1:16">
      <c r="C4" s="12"/>
      <c r="D4" s="5" t="s">
        <v>2</v>
      </c>
      <c r="E4" s="5" t="s">
        <v>5</v>
      </c>
      <c r="F4" s="5" t="s">
        <v>6</v>
      </c>
      <c r="G4" s="5" t="s">
        <v>7</v>
      </c>
      <c r="H4" s="5" t="s">
        <v>8</v>
      </c>
      <c r="J4" s="5" t="s">
        <v>2</v>
      </c>
      <c r="K4" s="5" t="s">
        <v>5</v>
      </c>
      <c r="L4" s="5" t="s">
        <v>6</v>
      </c>
      <c r="M4" s="5" t="s">
        <v>7</v>
      </c>
      <c r="N4" s="5" t="s">
        <v>8</v>
      </c>
      <c r="P4" s="5"/>
    </row>
    <row r="5" spans="1:16">
      <c r="A5" t="s">
        <v>0</v>
      </c>
      <c r="B5" t="s">
        <v>70</v>
      </c>
      <c r="C5" s="12"/>
    </row>
    <row r="6" spans="1:16">
      <c r="C6" s="12"/>
    </row>
    <row r="7" spans="1:16">
      <c r="A7" t="s">
        <v>10</v>
      </c>
      <c r="B7" t="s">
        <v>69</v>
      </c>
      <c r="C7" s="12"/>
      <c r="D7">
        <v>18.600000000000001</v>
      </c>
      <c r="E7">
        <v>7.28</v>
      </c>
      <c r="F7">
        <v>9.39</v>
      </c>
      <c r="G7">
        <v>14.2</v>
      </c>
      <c r="H7">
        <v>17.22</v>
      </c>
      <c r="J7">
        <v>54</v>
      </c>
      <c r="K7">
        <v>37</v>
      </c>
      <c r="L7">
        <v>38</v>
      </c>
      <c r="M7">
        <v>36</v>
      </c>
      <c r="N7">
        <v>39</v>
      </c>
    </row>
    <row r="8" spans="1:16">
      <c r="A8" t="s">
        <v>111</v>
      </c>
      <c r="B8" t="s">
        <v>69</v>
      </c>
      <c r="C8" s="12"/>
      <c r="D8">
        <v>19.899999999999999</v>
      </c>
      <c r="E8">
        <v>6.78</v>
      </c>
      <c r="F8">
        <v>11.48</v>
      </c>
      <c r="G8" t="s">
        <v>263</v>
      </c>
      <c r="H8">
        <v>18.649999999999999</v>
      </c>
      <c r="K8">
        <v>44</v>
      </c>
      <c r="L8">
        <v>45</v>
      </c>
      <c r="M8" t="s">
        <v>263</v>
      </c>
      <c r="N8">
        <v>53</v>
      </c>
    </row>
    <row r="9" spans="1:16">
      <c r="A9" t="s">
        <v>11</v>
      </c>
      <c r="B9" t="s">
        <v>69</v>
      </c>
      <c r="C9" s="12"/>
      <c r="D9">
        <v>16.7</v>
      </c>
      <c r="E9">
        <v>7.15</v>
      </c>
      <c r="F9">
        <v>8.49</v>
      </c>
      <c r="G9" t="s">
        <v>263</v>
      </c>
      <c r="H9">
        <v>17.72</v>
      </c>
      <c r="J9">
        <v>55</v>
      </c>
      <c r="K9">
        <v>37</v>
      </c>
      <c r="L9">
        <v>37</v>
      </c>
      <c r="M9" t="s">
        <v>263</v>
      </c>
      <c r="N9">
        <v>43</v>
      </c>
    </row>
    <row r="10" spans="1:16">
      <c r="A10" t="s">
        <v>12</v>
      </c>
      <c r="B10" t="s">
        <v>69</v>
      </c>
      <c r="C10" s="12"/>
      <c r="D10">
        <v>16.7</v>
      </c>
      <c r="E10">
        <v>8.1199999999999992</v>
      </c>
      <c r="F10">
        <v>9.91</v>
      </c>
      <c r="G10">
        <v>17.399999999999999</v>
      </c>
      <c r="H10">
        <v>17.899999999999999</v>
      </c>
      <c r="J10">
        <v>63</v>
      </c>
      <c r="K10">
        <v>44</v>
      </c>
      <c r="L10">
        <v>44</v>
      </c>
      <c r="M10">
        <v>47</v>
      </c>
      <c r="N10">
        <v>50</v>
      </c>
    </row>
    <row r="11" spans="1:16">
      <c r="A11" t="s">
        <v>13</v>
      </c>
      <c r="B11" t="s">
        <v>69</v>
      </c>
      <c r="C11" s="12"/>
      <c r="D11">
        <v>19.600000000000001</v>
      </c>
      <c r="E11">
        <v>6.57</v>
      </c>
      <c r="F11">
        <v>11.46</v>
      </c>
      <c r="G11">
        <v>18.899999999999999</v>
      </c>
      <c r="H11">
        <v>16.86</v>
      </c>
      <c r="J11">
        <v>92</v>
      </c>
      <c r="K11">
        <v>77</v>
      </c>
      <c r="L11">
        <v>82</v>
      </c>
      <c r="M11">
        <v>98</v>
      </c>
      <c r="N11">
        <v>90</v>
      </c>
    </row>
    <row r="12" spans="1:16">
      <c r="C12" s="12"/>
    </row>
    <row r="13" spans="1:16">
      <c r="A13" t="s">
        <v>15</v>
      </c>
      <c r="B13" t="s">
        <v>14</v>
      </c>
      <c r="C13" s="12"/>
      <c r="D13">
        <v>22.4</v>
      </c>
      <c r="E13">
        <v>3.99</v>
      </c>
      <c r="F13">
        <v>8.5399999999999991</v>
      </c>
      <c r="G13">
        <v>15.7</v>
      </c>
      <c r="H13">
        <v>17.68</v>
      </c>
      <c r="K13">
        <v>1118</v>
      </c>
      <c r="L13">
        <v>1237</v>
      </c>
      <c r="M13">
        <v>1740</v>
      </c>
      <c r="N13">
        <v>1408</v>
      </c>
    </row>
    <row r="14" spans="1:16">
      <c r="A14" t="s">
        <v>16</v>
      </c>
      <c r="B14" t="s">
        <v>14</v>
      </c>
      <c r="C14" s="12"/>
      <c r="D14">
        <v>16.8</v>
      </c>
      <c r="E14">
        <v>6.21</v>
      </c>
      <c r="F14">
        <v>12.7</v>
      </c>
      <c r="G14">
        <v>15.7</v>
      </c>
      <c r="H14">
        <v>17.34</v>
      </c>
      <c r="J14">
        <v>1391</v>
      </c>
      <c r="K14">
        <v>1073</v>
      </c>
      <c r="L14">
        <v>1074</v>
      </c>
      <c r="M14">
        <v>1365</v>
      </c>
      <c r="N14">
        <v>1490</v>
      </c>
    </row>
    <row r="15" spans="1:16">
      <c r="A15" t="s">
        <v>17</v>
      </c>
      <c r="B15" t="s">
        <v>14</v>
      </c>
      <c r="D15">
        <v>19.7</v>
      </c>
      <c r="E15">
        <v>7.34</v>
      </c>
      <c r="F15">
        <v>10.07</v>
      </c>
      <c r="G15">
        <v>20.6</v>
      </c>
      <c r="H15">
        <v>17.48</v>
      </c>
      <c r="J15">
        <v>2359</v>
      </c>
      <c r="K15">
        <v>1334</v>
      </c>
      <c r="L15">
        <v>1550</v>
      </c>
      <c r="M15">
        <v>2170</v>
      </c>
      <c r="N15">
        <v>1750</v>
      </c>
    </row>
    <row r="16" spans="1:16">
      <c r="A16" t="s">
        <v>29</v>
      </c>
      <c r="B16" t="s">
        <v>14</v>
      </c>
      <c r="D16">
        <v>16.399999999999999</v>
      </c>
      <c r="E16">
        <v>8.52</v>
      </c>
      <c r="F16">
        <v>10.52</v>
      </c>
      <c r="G16" t="s">
        <v>263</v>
      </c>
      <c r="H16">
        <v>13.92</v>
      </c>
      <c r="J16">
        <v>2573</v>
      </c>
      <c r="K16">
        <v>2520</v>
      </c>
      <c r="L16">
        <v>2520</v>
      </c>
      <c r="M16" t="s">
        <v>263</v>
      </c>
      <c r="N16">
        <v>2530</v>
      </c>
    </row>
    <row r="17" spans="1:16">
      <c r="A17" t="s">
        <v>113</v>
      </c>
      <c r="B17" t="s">
        <v>14</v>
      </c>
      <c r="D17">
        <v>19.5</v>
      </c>
      <c r="E17">
        <v>3.7</v>
      </c>
      <c r="F17">
        <v>9.1199999999999992</v>
      </c>
      <c r="G17">
        <v>22.9</v>
      </c>
      <c r="H17">
        <v>25.39</v>
      </c>
      <c r="J17">
        <v>2181</v>
      </c>
      <c r="K17">
        <v>1284</v>
      </c>
      <c r="L17">
        <v>1262</v>
      </c>
      <c r="M17">
        <v>1670</v>
      </c>
      <c r="N17">
        <v>1570</v>
      </c>
    </row>
    <row r="19" spans="1:16">
      <c r="C19" s="12" t="s">
        <v>91</v>
      </c>
      <c r="D19">
        <f>MIN(D7:D17)</f>
        <v>16.399999999999999</v>
      </c>
      <c r="E19">
        <f>MIN(E7:E17)</f>
        <v>3.7</v>
      </c>
      <c r="F19">
        <f>MIN(F7:F17)</f>
        <v>8.49</v>
      </c>
      <c r="G19">
        <f>MIN(G7:G17)</f>
        <v>14.2</v>
      </c>
      <c r="H19">
        <f>MIN(H7:H17)</f>
        <v>13.92</v>
      </c>
    </row>
    <row r="20" spans="1:16">
      <c r="C20" s="12" t="s">
        <v>92</v>
      </c>
      <c r="D20">
        <f>MAX(D7:D17)</f>
        <v>22.4</v>
      </c>
      <c r="E20">
        <f>MAX(E7:E17)</f>
        <v>8.52</v>
      </c>
      <c r="F20">
        <f>MAX(F7:F17)</f>
        <v>12.7</v>
      </c>
      <c r="G20">
        <f>MAX(G7:G17)</f>
        <v>22.9</v>
      </c>
      <c r="H20">
        <f>MAX(H7:H17)</f>
        <v>25.39</v>
      </c>
    </row>
    <row r="21" spans="1:16">
      <c r="C21" s="12"/>
    </row>
    <row r="22" spans="1:16">
      <c r="B22" t="s">
        <v>264</v>
      </c>
      <c r="C22" s="12"/>
      <c r="K22" t="s">
        <v>264</v>
      </c>
    </row>
    <row r="23" spans="1:16">
      <c r="C23" s="12"/>
    </row>
    <row r="24" spans="1:16">
      <c r="C24" s="12"/>
    </row>
    <row r="25" spans="1:16">
      <c r="D25" s="5" t="s">
        <v>136</v>
      </c>
      <c r="H25" s="5" t="s">
        <v>311</v>
      </c>
    </row>
    <row r="27" spans="1:16">
      <c r="C27" s="5" t="s">
        <v>5</v>
      </c>
      <c r="D27" s="5" t="s">
        <v>6</v>
      </c>
      <c r="E27" s="5" t="s">
        <v>7</v>
      </c>
      <c r="F27" s="5" t="s">
        <v>8</v>
      </c>
      <c r="H27" s="5" t="s">
        <v>5</v>
      </c>
      <c r="I27" s="5" t="s">
        <v>6</v>
      </c>
      <c r="J27" s="5" t="s">
        <v>7</v>
      </c>
      <c r="K27" s="5" t="s">
        <v>8</v>
      </c>
      <c r="N27" s="5"/>
      <c r="O27" s="5"/>
      <c r="P27" s="5"/>
    </row>
    <row r="28" spans="1:16">
      <c r="A28" t="s">
        <v>0</v>
      </c>
      <c r="B28" t="s">
        <v>70</v>
      </c>
    </row>
    <row r="30" spans="1:16">
      <c r="A30" t="s">
        <v>10</v>
      </c>
      <c r="B30" t="s">
        <v>69</v>
      </c>
      <c r="C30">
        <v>5.84</v>
      </c>
      <c r="D30">
        <v>5.7</v>
      </c>
      <c r="E30">
        <v>5.95</v>
      </c>
      <c r="F30">
        <v>6.72</v>
      </c>
      <c r="H30">
        <v>5.3217800000000004</v>
      </c>
      <c r="I30">
        <v>6.5350400000000004</v>
      </c>
      <c r="J30">
        <v>22.760590000000001</v>
      </c>
      <c r="K30">
        <v>59.090600000000002</v>
      </c>
    </row>
    <row r="31" spans="1:16">
      <c r="A31" t="s">
        <v>111</v>
      </c>
      <c r="B31" t="s">
        <v>69</v>
      </c>
      <c r="C31">
        <v>6.7</v>
      </c>
      <c r="D31">
        <v>6.27</v>
      </c>
      <c r="E31" t="s">
        <v>263</v>
      </c>
      <c r="F31">
        <v>6.94</v>
      </c>
      <c r="H31">
        <v>44.580060000000003</v>
      </c>
      <c r="I31">
        <v>34.335059999999999</v>
      </c>
      <c r="J31" t="s">
        <v>266</v>
      </c>
      <c r="K31">
        <v>135.56845000000001</v>
      </c>
    </row>
    <row r="32" spans="1:16">
      <c r="A32" t="s">
        <v>11</v>
      </c>
      <c r="B32" t="s">
        <v>69</v>
      </c>
      <c r="C32">
        <v>5.97</v>
      </c>
      <c r="D32">
        <v>6.11</v>
      </c>
      <c r="E32" t="s">
        <v>263</v>
      </c>
      <c r="F32">
        <v>6.72</v>
      </c>
      <c r="H32">
        <v>7.6988300000000001</v>
      </c>
      <c r="I32">
        <v>19.995519999999999</v>
      </c>
      <c r="J32" t="s">
        <v>266</v>
      </c>
      <c r="K32">
        <v>82.783349999999999</v>
      </c>
    </row>
    <row r="33" spans="1:11">
      <c r="A33" t="s">
        <v>12</v>
      </c>
      <c r="B33" t="s">
        <v>69</v>
      </c>
      <c r="C33">
        <v>6.01</v>
      </c>
      <c r="D33">
        <v>5.84</v>
      </c>
      <c r="E33">
        <v>5.77</v>
      </c>
      <c r="F33">
        <v>6.87</v>
      </c>
      <c r="H33">
        <v>12.379860000000001</v>
      </c>
      <c r="I33">
        <v>13.063689999999999</v>
      </c>
      <c r="J33">
        <v>25.100470000000001</v>
      </c>
      <c r="K33">
        <v>147.02464000000001</v>
      </c>
    </row>
    <row r="34" spans="1:11">
      <c r="A34" t="s">
        <v>13</v>
      </c>
      <c r="B34" t="s">
        <v>69</v>
      </c>
      <c r="C34">
        <v>6.54</v>
      </c>
      <c r="D34">
        <v>6.31</v>
      </c>
      <c r="E34">
        <v>5.94</v>
      </c>
      <c r="F34">
        <v>6.88</v>
      </c>
      <c r="H34">
        <v>26.619160000000001</v>
      </c>
      <c r="I34">
        <v>30.0427</v>
      </c>
      <c r="J34">
        <v>27.822150000000001</v>
      </c>
      <c r="K34">
        <v>97.354470000000006</v>
      </c>
    </row>
    <row r="36" spans="1:11">
      <c r="A36" t="s">
        <v>15</v>
      </c>
      <c r="B36" t="s">
        <v>14</v>
      </c>
      <c r="C36">
        <v>7.04</v>
      </c>
      <c r="D36">
        <v>7.05</v>
      </c>
      <c r="E36">
        <v>6.52</v>
      </c>
      <c r="F36">
        <v>7.13</v>
      </c>
      <c r="H36">
        <v>252.94030000000001</v>
      </c>
      <c r="I36">
        <v>265.85149999999999</v>
      </c>
      <c r="J36">
        <v>114.06849</v>
      </c>
      <c r="K36">
        <v>290.46208999999999</v>
      </c>
    </row>
    <row r="37" spans="1:11">
      <c r="A37" t="s">
        <v>16</v>
      </c>
      <c r="B37" t="s">
        <v>14</v>
      </c>
      <c r="C37">
        <v>7.86</v>
      </c>
      <c r="D37">
        <v>8.08</v>
      </c>
      <c r="E37">
        <v>7.4</v>
      </c>
      <c r="F37">
        <v>7.77</v>
      </c>
      <c r="H37">
        <v>1723.90796</v>
      </c>
      <c r="I37">
        <v>1833.4102800000001</v>
      </c>
      <c r="J37">
        <v>2742.8088699999998</v>
      </c>
      <c r="K37">
        <v>2778.0690399999999</v>
      </c>
    </row>
    <row r="38" spans="1:11">
      <c r="A38" t="s">
        <v>17</v>
      </c>
      <c r="B38" t="s">
        <v>14</v>
      </c>
      <c r="C38">
        <v>7.49</v>
      </c>
      <c r="D38">
        <v>7.48</v>
      </c>
      <c r="E38">
        <v>7.07</v>
      </c>
      <c r="F38">
        <v>7.52</v>
      </c>
      <c r="H38">
        <v>452.52123</v>
      </c>
      <c r="I38">
        <v>547.01928999999996</v>
      </c>
      <c r="J38">
        <v>870.34857</v>
      </c>
      <c r="K38">
        <v>1045.0033100000001</v>
      </c>
    </row>
    <row r="39" spans="1:11">
      <c r="A39" t="s">
        <v>29</v>
      </c>
      <c r="B39" t="s">
        <v>14</v>
      </c>
      <c r="C39">
        <v>7.74</v>
      </c>
      <c r="D39">
        <v>8.1300000000000008</v>
      </c>
      <c r="E39" t="s">
        <v>263</v>
      </c>
      <c r="F39">
        <v>7.58</v>
      </c>
      <c r="H39">
        <v>1798.3547599999999</v>
      </c>
      <c r="I39">
        <v>1667.0238400000001</v>
      </c>
      <c r="J39" t="s">
        <v>266</v>
      </c>
      <c r="K39">
        <v>1972.35132</v>
      </c>
    </row>
    <row r="40" spans="1:11">
      <c r="A40" t="s">
        <v>113</v>
      </c>
      <c r="B40" t="s">
        <v>14</v>
      </c>
      <c r="C40">
        <v>7.99</v>
      </c>
      <c r="D40">
        <v>8.89</v>
      </c>
      <c r="E40">
        <v>8.7899999999999991</v>
      </c>
      <c r="F40">
        <v>7.56</v>
      </c>
      <c r="H40">
        <v>1078.001</v>
      </c>
      <c r="I40">
        <v>869.5009</v>
      </c>
      <c r="J40">
        <v>1234.5728099999999</v>
      </c>
      <c r="K40">
        <v>967.19372999999996</v>
      </c>
    </row>
    <row r="42" spans="1:11">
      <c r="A42" t="s">
        <v>264</v>
      </c>
      <c r="H42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53F5-E4EA-4199-902F-BA71805ACFAD}">
  <dimension ref="A1:P59"/>
  <sheetViews>
    <sheetView zoomScale="110" zoomScaleNormal="110" workbookViewId="0">
      <selection activeCell="B7" sqref="B7"/>
    </sheetView>
  </sheetViews>
  <sheetFormatPr defaultRowHeight="14.4"/>
  <cols>
    <col min="1" max="1" width="17.33203125" customWidth="1"/>
    <col min="2" max="2" width="76.6640625" customWidth="1"/>
    <col min="3" max="3" width="25.109375" customWidth="1"/>
    <col min="4" max="5" width="9.109375" customWidth="1"/>
    <col min="6" max="6" width="7.88671875" customWidth="1"/>
    <col min="7" max="7" width="9.109375" customWidth="1"/>
    <col min="8" max="8" width="10" customWidth="1"/>
    <col min="9" max="10" width="9.109375" customWidth="1"/>
    <col min="11" max="12" width="9.88671875" customWidth="1"/>
    <col min="13" max="13" width="10.6640625" customWidth="1"/>
    <col min="14" max="14" width="10.88671875" customWidth="1"/>
    <col min="15" max="15" width="22.109375" customWidth="1"/>
    <col min="16" max="16" width="96.5546875" customWidth="1"/>
  </cols>
  <sheetData>
    <row r="1" spans="1:16">
      <c r="A1" s="5" t="s">
        <v>323</v>
      </c>
      <c r="C1" s="5" t="s">
        <v>308</v>
      </c>
      <c r="D1" s="2"/>
      <c r="F1" s="5" t="s">
        <v>137</v>
      </c>
    </row>
    <row r="2" spans="1:16">
      <c r="A2" s="5"/>
      <c r="D2" s="2"/>
      <c r="F2" s="5"/>
    </row>
    <row r="3" spans="1:16">
      <c r="A3" s="5"/>
      <c r="C3" s="5"/>
      <c r="D3" s="2"/>
    </row>
    <row r="4" spans="1:16">
      <c r="A4" t="s">
        <v>138</v>
      </c>
      <c r="C4" s="5"/>
      <c r="D4" s="2"/>
    </row>
    <row r="5" spans="1:16">
      <c r="A5" s="29" t="s">
        <v>139</v>
      </c>
      <c r="C5" s="5"/>
      <c r="D5" s="2"/>
      <c r="I5" t="s">
        <v>219</v>
      </c>
    </row>
    <row r="6" spans="1:16">
      <c r="A6" s="5"/>
      <c r="B6" s="5"/>
      <c r="C6" s="5" t="s">
        <v>140</v>
      </c>
      <c r="D6" s="1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5" t="s">
        <v>141</v>
      </c>
      <c r="B7" s="5" t="s">
        <v>142</v>
      </c>
      <c r="C7" s="5" t="s">
        <v>143</v>
      </c>
      <c r="D7" s="10" t="s">
        <v>144</v>
      </c>
      <c r="E7" s="5" t="s">
        <v>145</v>
      </c>
      <c r="F7" s="8" t="s">
        <v>146</v>
      </c>
      <c r="G7" s="5" t="s">
        <v>147</v>
      </c>
      <c r="H7" s="5" t="s">
        <v>148</v>
      </c>
      <c r="I7" s="5" t="s">
        <v>149</v>
      </c>
      <c r="J7" s="5" t="s">
        <v>150</v>
      </c>
      <c r="K7" s="5" t="s">
        <v>151</v>
      </c>
      <c r="L7" s="5" t="s">
        <v>152</v>
      </c>
      <c r="M7" s="5" t="s">
        <v>153</v>
      </c>
      <c r="N7" s="5" t="s">
        <v>154</v>
      </c>
      <c r="O7" s="5" t="s">
        <v>155</v>
      </c>
      <c r="P7" s="5" t="s">
        <v>258</v>
      </c>
    </row>
    <row r="8" spans="1:16">
      <c r="D8" s="2"/>
    </row>
    <row r="9" spans="1:16">
      <c r="A9" s="5" t="s">
        <v>156</v>
      </c>
      <c r="D9" s="2"/>
    </row>
    <row r="10" spans="1:16">
      <c r="D10" s="2"/>
    </row>
    <row r="11" spans="1:16">
      <c r="A11" t="s">
        <v>278</v>
      </c>
      <c r="B11" t="s">
        <v>157</v>
      </c>
      <c r="C11" t="s">
        <v>158</v>
      </c>
      <c r="D11" s="2">
        <v>297.89760000000001</v>
      </c>
      <c r="E11">
        <v>298.12400000000002</v>
      </c>
      <c r="F11">
        <v>0</v>
      </c>
      <c r="G11">
        <v>1.6257999999999999</v>
      </c>
      <c r="H11">
        <v>18.054500000000001</v>
      </c>
      <c r="I11">
        <v>4.1624999999999996</v>
      </c>
      <c r="J11">
        <v>4.1798999999999999</v>
      </c>
      <c r="K11">
        <v>-8.1260999999999992</v>
      </c>
      <c r="L11">
        <v>11.377700000000001</v>
      </c>
      <c r="M11">
        <v>8.2820999999999998</v>
      </c>
      <c r="N11">
        <v>27.826799999999999</v>
      </c>
      <c r="O11" t="s">
        <v>44</v>
      </c>
      <c r="P11" t="s">
        <v>257</v>
      </c>
    </row>
    <row r="12" spans="1:16">
      <c r="D12" s="2"/>
    </row>
    <row r="13" spans="1:16" ht="17.399999999999999">
      <c r="A13" s="31" t="s">
        <v>279</v>
      </c>
      <c r="B13" t="s">
        <v>159</v>
      </c>
      <c r="C13" t="s">
        <v>160</v>
      </c>
      <c r="D13" s="2">
        <v>201.97730000000001</v>
      </c>
      <c r="E13">
        <v>203.69200000000001</v>
      </c>
      <c r="F13">
        <v>0</v>
      </c>
      <c r="G13">
        <v>-12.004</v>
      </c>
      <c r="H13">
        <v>-4.9081000000000001</v>
      </c>
      <c r="I13">
        <v>0.67630000000000001</v>
      </c>
      <c r="J13">
        <v>0.67889999999999995</v>
      </c>
      <c r="K13">
        <v>-13.5679</v>
      </c>
      <c r="L13">
        <v>-10.440200000000001</v>
      </c>
      <c r="M13">
        <v>-6.4749999999999996</v>
      </c>
      <c r="N13">
        <v>-3.3412000000000002</v>
      </c>
      <c r="O13" s="23" t="s">
        <v>161</v>
      </c>
      <c r="P13" t="s">
        <v>162</v>
      </c>
    </row>
    <row r="14" spans="1:16">
      <c r="A14" s="31"/>
      <c r="D14" s="2"/>
    </row>
    <row r="15" spans="1:16">
      <c r="A15" t="s">
        <v>280</v>
      </c>
      <c r="B15" t="s">
        <v>260</v>
      </c>
      <c r="C15" t="s">
        <v>158</v>
      </c>
      <c r="D15" s="2">
        <v>-35.239199999999997</v>
      </c>
      <c r="E15">
        <v>-35.049999999999997</v>
      </c>
      <c r="F15">
        <v>0</v>
      </c>
      <c r="G15">
        <v>0.86780000000000002</v>
      </c>
      <c r="H15">
        <v>1.0377000000000001</v>
      </c>
      <c r="I15">
        <v>6.4000000000000001E-2</v>
      </c>
      <c r="J15">
        <v>6.2E-2</v>
      </c>
      <c r="K15">
        <v>0.72199999999999998</v>
      </c>
      <c r="L15">
        <v>1.1035999999999999</v>
      </c>
      <c r="M15">
        <v>0.89470000000000005</v>
      </c>
      <c r="N15">
        <v>1.1807000000000001</v>
      </c>
      <c r="O15" t="s">
        <v>44</v>
      </c>
      <c r="P15" t="s">
        <v>164</v>
      </c>
    </row>
    <row r="16" spans="1:16">
      <c r="D16" s="2"/>
    </row>
    <row r="17" spans="1:16" ht="17.399999999999999">
      <c r="A17" s="31" t="s">
        <v>281</v>
      </c>
      <c r="B17" t="s">
        <v>165</v>
      </c>
      <c r="C17" t="s">
        <v>192</v>
      </c>
      <c r="D17" s="2">
        <v>94.744799999999998</v>
      </c>
      <c r="E17">
        <v>96.71</v>
      </c>
      <c r="F17">
        <v>0</v>
      </c>
      <c r="G17">
        <v>-27.743099999999998</v>
      </c>
      <c r="H17">
        <v>-27.048200000000001</v>
      </c>
      <c r="I17">
        <v>0.11020000000000001</v>
      </c>
      <c r="J17">
        <v>9.6799999999999997E-2</v>
      </c>
      <c r="K17">
        <v>-27.976299999999998</v>
      </c>
      <c r="L17">
        <v>-27.509799999999998</v>
      </c>
      <c r="M17">
        <v>-27.2469</v>
      </c>
      <c r="N17">
        <v>-26.849399999999999</v>
      </c>
      <c r="O17" s="23" t="s">
        <v>161</v>
      </c>
      <c r="P17" t="s">
        <v>167</v>
      </c>
    </row>
    <row r="18" spans="1:16">
      <c r="D18" s="2"/>
    </row>
    <row r="19" spans="1:16" ht="15.6">
      <c r="A19" t="s">
        <v>282</v>
      </c>
      <c r="B19" t="s">
        <v>168</v>
      </c>
      <c r="C19" t="s">
        <v>192</v>
      </c>
      <c r="D19" s="2">
        <v>469.76909999999998</v>
      </c>
      <c r="E19">
        <v>473.76900000000001</v>
      </c>
      <c r="F19">
        <v>0</v>
      </c>
      <c r="G19">
        <v>1052.43</v>
      </c>
      <c r="H19">
        <v>1777.14</v>
      </c>
      <c r="I19">
        <v>269.67</v>
      </c>
      <c r="J19">
        <v>235.005</v>
      </c>
      <c r="K19">
        <v>450.76</v>
      </c>
      <c r="L19">
        <v>1654.09</v>
      </c>
      <c r="M19">
        <v>1255.19</v>
      </c>
      <c r="N19">
        <v>2299.08</v>
      </c>
      <c r="O19" s="23" t="s">
        <v>169</v>
      </c>
      <c r="P19" t="s">
        <v>164</v>
      </c>
    </row>
    <row r="20" spans="1:16">
      <c r="D20" s="2"/>
    </row>
    <row r="21" spans="1:16">
      <c r="A21" t="s">
        <v>283</v>
      </c>
      <c r="B21" t="s">
        <v>170</v>
      </c>
      <c r="C21" t="s">
        <v>171</v>
      </c>
      <c r="D21" s="2">
        <v>644.5933</v>
      </c>
      <c r="E21">
        <v>644.77239999999995</v>
      </c>
      <c r="F21">
        <v>0</v>
      </c>
      <c r="G21">
        <v>370.19330000000002</v>
      </c>
      <c r="H21">
        <v>3561.2577999999999</v>
      </c>
      <c r="I21">
        <v>435.17</v>
      </c>
      <c r="J21">
        <v>435.17</v>
      </c>
      <c r="K21">
        <v>-631.75</v>
      </c>
      <c r="L21">
        <v>1372.1369999999999</v>
      </c>
      <c r="M21">
        <v>2559.3150000000001</v>
      </c>
      <c r="N21">
        <v>4563.201</v>
      </c>
      <c r="O21" s="32" t="s">
        <v>172</v>
      </c>
      <c r="P21" t="s">
        <v>164</v>
      </c>
    </row>
    <row r="22" spans="1:16">
      <c r="D22" s="2"/>
    </row>
    <row r="23" spans="1:16">
      <c r="A23" t="s">
        <v>173</v>
      </c>
      <c r="B23" t="s">
        <v>259</v>
      </c>
      <c r="C23" t="s">
        <v>166</v>
      </c>
      <c r="D23" s="2">
        <v>204.68</v>
      </c>
      <c r="E23">
        <v>206.51589999999999</v>
      </c>
      <c r="F23">
        <v>0</v>
      </c>
      <c r="G23">
        <v>1.73</v>
      </c>
      <c r="H23">
        <v>3.7097000000000002</v>
      </c>
      <c r="I23">
        <v>0.28120000000000001</v>
      </c>
      <c r="J23">
        <v>0.25890000000000002</v>
      </c>
      <c r="K23">
        <v>1.1479999999999999</v>
      </c>
      <c r="L23">
        <v>2.3119999999999998</v>
      </c>
      <c r="M23">
        <v>3.1663000000000001</v>
      </c>
      <c r="N23">
        <v>4.2530999999999999</v>
      </c>
      <c r="O23" t="s">
        <v>106</v>
      </c>
      <c r="P23" t="s">
        <v>164</v>
      </c>
    </row>
    <row r="24" spans="1:16">
      <c r="D24" s="2"/>
    </row>
    <row r="25" spans="1:16">
      <c r="A25" t="s">
        <v>174</v>
      </c>
      <c r="B25" t="s">
        <v>175</v>
      </c>
      <c r="C25" t="s">
        <v>158</v>
      </c>
      <c r="D25">
        <v>89.634500000000003</v>
      </c>
      <c r="E25">
        <v>89.968000000000004</v>
      </c>
      <c r="F25">
        <v>0</v>
      </c>
      <c r="G25">
        <v>1.9419</v>
      </c>
      <c r="H25">
        <v>3.5209000000000001</v>
      </c>
      <c r="I25">
        <v>0.3931</v>
      </c>
      <c r="J25">
        <v>0.3992</v>
      </c>
      <c r="K25">
        <v>1.026</v>
      </c>
      <c r="L25">
        <v>2.8578000000000001</v>
      </c>
      <c r="M25">
        <v>2.5969000000000002</v>
      </c>
      <c r="N25">
        <v>4.4450000000000003</v>
      </c>
      <c r="O25" t="s">
        <v>106</v>
      </c>
      <c r="P25" t="s">
        <v>256</v>
      </c>
    </row>
    <row r="26" spans="1:16">
      <c r="D26" s="2"/>
    </row>
    <row r="27" spans="1:16">
      <c r="A27" t="s">
        <v>176</v>
      </c>
      <c r="B27" t="s">
        <v>164</v>
      </c>
      <c r="C27" t="s">
        <v>160</v>
      </c>
      <c r="D27">
        <v>190.12370000000001</v>
      </c>
      <c r="E27">
        <v>191.267</v>
      </c>
      <c r="F27">
        <v>0</v>
      </c>
      <c r="G27">
        <v>15.744999999999999</v>
      </c>
      <c r="H27">
        <v>12.0549</v>
      </c>
      <c r="I27">
        <v>1.5571999999999999</v>
      </c>
      <c r="J27">
        <v>1.5571999999999999</v>
      </c>
      <c r="K27">
        <v>12.165800000000001</v>
      </c>
      <c r="L27">
        <v>19.324300000000001</v>
      </c>
      <c r="M27">
        <v>8.4756</v>
      </c>
      <c r="N27">
        <v>15.6341</v>
      </c>
      <c r="O27" t="s">
        <v>106</v>
      </c>
      <c r="P27" t="s">
        <v>164</v>
      </c>
    </row>
    <row r="28" spans="1:16">
      <c r="D28" s="2"/>
    </row>
    <row r="29" spans="1:16">
      <c r="A29" t="s">
        <v>277</v>
      </c>
      <c r="B29" t="s">
        <v>177</v>
      </c>
      <c r="C29" t="s">
        <v>178</v>
      </c>
      <c r="D29" s="2">
        <v>180.845</v>
      </c>
      <c r="E29">
        <v>184.345</v>
      </c>
      <c r="F29">
        <v>0</v>
      </c>
      <c r="G29">
        <v>14.319800000000001</v>
      </c>
      <c r="H29">
        <v>11.486499999999999</v>
      </c>
      <c r="I29">
        <v>1.2936000000000001</v>
      </c>
      <c r="J29">
        <v>1.2936000000000001</v>
      </c>
      <c r="K29">
        <v>11.561999999999999</v>
      </c>
      <c r="L29">
        <v>17.0776</v>
      </c>
      <c r="M29">
        <v>8.7286999999999999</v>
      </c>
      <c r="N29">
        <v>14.244300000000001</v>
      </c>
      <c r="O29" t="s">
        <v>106</v>
      </c>
      <c r="P29" t="s">
        <v>335</v>
      </c>
    </row>
    <row r="30" spans="1:16">
      <c r="D30" s="2"/>
    </row>
    <row r="31" spans="1:16">
      <c r="A31" s="5" t="s">
        <v>179</v>
      </c>
      <c r="D31" s="2"/>
    </row>
    <row r="32" spans="1:16">
      <c r="D32" s="2"/>
    </row>
    <row r="33" spans="1:16">
      <c r="A33" t="s">
        <v>180</v>
      </c>
      <c r="B33" t="s">
        <v>181</v>
      </c>
      <c r="C33" t="s">
        <v>192</v>
      </c>
      <c r="D33">
        <v>246.8801</v>
      </c>
      <c r="E33">
        <v>248.68700000000001</v>
      </c>
      <c r="F33">
        <v>0</v>
      </c>
      <c r="G33">
        <v>1.456</v>
      </c>
      <c r="H33">
        <v>2.1318999999999999</v>
      </c>
      <c r="I33">
        <v>0.30859999999999999</v>
      </c>
      <c r="J33">
        <v>0.30859999999999999</v>
      </c>
      <c r="K33">
        <v>0.82699999999999996</v>
      </c>
      <c r="L33">
        <v>2.085</v>
      </c>
      <c r="M33">
        <v>1.5028999999999999</v>
      </c>
      <c r="N33">
        <v>2.7608999999999999</v>
      </c>
      <c r="O33" s="30" t="s">
        <v>182</v>
      </c>
      <c r="P33" t="s">
        <v>164</v>
      </c>
    </row>
    <row r="34" spans="1:16">
      <c r="D34" s="2"/>
    </row>
    <row r="35" spans="1:16">
      <c r="A35" t="s">
        <v>183</v>
      </c>
      <c r="B35" t="s">
        <v>184</v>
      </c>
      <c r="C35" t="s">
        <v>158</v>
      </c>
      <c r="D35">
        <v>631.24810000000002</v>
      </c>
      <c r="E35">
        <v>631.42991818181815</v>
      </c>
      <c r="F35">
        <v>0</v>
      </c>
      <c r="G35">
        <v>91.337900000000005</v>
      </c>
      <c r="H35">
        <v>61.055599999999998</v>
      </c>
      <c r="I35">
        <v>17.136199999999999</v>
      </c>
      <c r="J35">
        <v>17.416899999999998</v>
      </c>
      <c r="K35">
        <v>53.616399999999999</v>
      </c>
      <c r="L35">
        <v>129.05930000000001</v>
      </c>
      <c r="M35">
        <v>22.783200000000001</v>
      </c>
      <c r="N35">
        <v>99.3279</v>
      </c>
      <c r="O35" s="30" t="s">
        <v>185</v>
      </c>
      <c r="P35" t="s">
        <v>164</v>
      </c>
    </row>
    <row r="36" spans="1:16">
      <c r="D36" s="2"/>
    </row>
    <row r="37" spans="1:16">
      <c r="A37" t="s">
        <v>186</v>
      </c>
      <c r="B37" t="s">
        <v>187</v>
      </c>
      <c r="C37" t="s">
        <v>192</v>
      </c>
      <c r="D37">
        <v>88.372100000000003</v>
      </c>
      <c r="E37">
        <v>93.463009090909097</v>
      </c>
      <c r="F37">
        <v>0</v>
      </c>
      <c r="G37">
        <v>1.03</v>
      </c>
      <c r="H37">
        <v>1.8917999999999999</v>
      </c>
      <c r="I37">
        <v>0.48530000000000001</v>
      </c>
      <c r="J37">
        <v>0.48530000000000001</v>
      </c>
      <c r="K37">
        <v>-5.7099999999999998E-2</v>
      </c>
      <c r="L37">
        <v>2.1171000000000002</v>
      </c>
      <c r="M37">
        <v>0.80469999999999997</v>
      </c>
      <c r="N37">
        <v>2.9788999999999999</v>
      </c>
      <c r="O37" s="30" t="s">
        <v>182</v>
      </c>
      <c r="P37" t="s">
        <v>164</v>
      </c>
    </row>
    <row r="38" spans="1:16">
      <c r="D38" s="2"/>
    </row>
    <row r="39" spans="1:16">
      <c r="A39" t="s">
        <v>188</v>
      </c>
      <c r="B39" t="s">
        <v>189</v>
      </c>
      <c r="C39" t="s">
        <v>190</v>
      </c>
      <c r="D39">
        <v>268.06709999999998</v>
      </c>
      <c r="E39">
        <v>268.20995714285715</v>
      </c>
      <c r="F39">
        <v>0</v>
      </c>
      <c r="G39">
        <v>69.888999999999996</v>
      </c>
      <c r="H39">
        <v>41.938800000000001</v>
      </c>
      <c r="I39">
        <v>13.0517</v>
      </c>
      <c r="J39">
        <v>13.0517</v>
      </c>
      <c r="K39">
        <v>42.951500000000003</v>
      </c>
      <c r="L39">
        <v>96.826400000000007</v>
      </c>
      <c r="M39">
        <v>15.001300000000001</v>
      </c>
      <c r="N39">
        <v>68.876199999999997</v>
      </c>
      <c r="O39" s="30" t="s">
        <v>185</v>
      </c>
      <c r="P39" t="s">
        <v>164</v>
      </c>
    </row>
    <row r="40" spans="1:16">
      <c r="D40" s="2"/>
    </row>
    <row r="41" spans="1:16" ht="16.2">
      <c r="A41" t="s">
        <v>284</v>
      </c>
      <c r="B41" t="s">
        <v>191</v>
      </c>
      <c r="C41" t="s">
        <v>192</v>
      </c>
      <c r="D41">
        <v>91.627700000000004</v>
      </c>
      <c r="E41">
        <v>93.109181481481485</v>
      </c>
      <c r="F41">
        <v>0</v>
      </c>
      <c r="G41">
        <v>1.8327</v>
      </c>
      <c r="H41">
        <v>1.67</v>
      </c>
      <c r="I41">
        <v>0.2354</v>
      </c>
      <c r="J41">
        <v>0.2208</v>
      </c>
      <c r="K41">
        <v>1.2924</v>
      </c>
      <c r="L41">
        <v>2.3730000000000002</v>
      </c>
      <c r="M41">
        <v>1.1655</v>
      </c>
      <c r="N41">
        <v>2.1745999999999999</v>
      </c>
      <c r="O41" s="30" t="s">
        <v>193</v>
      </c>
      <c r="P41" t="s">
        <v>194</v>
      </c>
    </row>
    <row r="42" spans="1:16">
      <c r="D42" s="2"/>
    </row>
    <row r="43" spans="1:16" ht="16.2">
      <c r="A43" t="s">
        <v>285</v>
      </c>
      <c r="B43" t="s">
        <v>195</v>
      </c>
      <c r="C43" t="s">
        <v>192</v>
      </c>
      <c r="D43">
        <v>-50.910899999999998</v>
      </c>
      <c r="E43">
        <v>-49.429418518518517</v>
      </c>
      <c r="F43">
        <v>0</v>
      </c>
      <c r="G43">
        <v>9.3899999999999997E-2</v>
      </c>
      <c r="H43">
        <v>4.9500000000000002E-2</v>
      </c>
      <c r="I43">
        <v>1.3299999999999999E-2</v>
      </c>
      <c r="J43">
        <v>1.26E-2</v>
      </c>
      <c r="K43">
        <v>6.5600000000000006E-2</v>
      </c>
      <c r="L43">
        <v>0.1222</v>
      </c>
      <c r="M43">
        <v>2.2700000000000001E-2</v>
      </c>
      <c r="N43">
        <v>7.6399999999999996E-2</v>
      </c>
      <c r="O43" s="33" t="s">
        <v>196</v>
      </c>
      <c r="P43" t="s">
        <v>164</v>
      </c>
    </row>
    <row r="44" spans="1:16">
      <c r="D44" s="2"/>
    </row>
    <row r="45" spans="1:16">
      <c r="A45" t="s">
        <v>197</v>
      </c>
      <c r="B45" t="s">
        <v>198</v>
      </c>
      <c r="C45" t="s">
        <v>163</v>
      </c>
      <c r="D45">
        <v>472.58789999999999</v>
      </c>
      <c r="E45">
        <v>472.91222432432431</v>
      </c>
      <c r="F45">
        <v>0</v>
      </c>
      <c r="G45">
        <v>618.41499999999996</v>
      </c>
      <c r="H45">
        <v>190.74</v>
      </c>
      <c r="I45">
        <v>128.3014</v>
      </c>
      <c r="J45">
        <v>128.3014</v>
      </c>
      <c r="K45">
        <v>352.61320000000001</v>
      </c>
      <c r="L45">
        <v>884.21680000000003</v>
      </c>
      <c r="M45">
        <v>-75.061800000000005</v>
      </c>
      <c r="N45">
        <v>456.54180000000002</v>
      </c>
      <c r="O45" s="30" t="s">
        <v>199</v>
      </c>
      <c r="P45" t="s">
        <v>250</v>
      </c>
    </row>
    <row r="46" spans="1:16">
      <c r="D46" s="2"/>
    </row>
    <row r="47" spans="1:16" ht="15.6">
      <c r="A47" t="s">
        <v>200</v>
      </c>
      <c r="B47" t="s">
        <v>201</v>
      </c>
      <c r="C47" t="s">
        <v>192</v>
      </c>
      <c r="D47">
        <v>571.83270000000005</v>
      </c>
      <c r="E47">
        <v>572.97555714285716</v>
      </c>
      <c r="F47">
        <v>0</v>
      </c>
      <c r="G47">
        <v>3644.0349999999999</v>
      </c>
      <c r="H47">
        <v>1707.98</v>
      </c>
      <c r="I47">
        <v>401.18270000000001</v>
      </c>
      <c r="J47">
        <v>401.18270000000001</v>
      </c>
      <c r="K47">
        <v>2786.7570000000001</v>
      </c>
      <c r="L47">
        <v>4501.3130000000001</v>
      </c>
      <c r="M47">
        <v>850.702</v>
      </c>
      <c r="N47">
        <v>2565.2579999999998</v>
      </c>
      <c r="O47" s="22" t="s">
        <v>202</v>
      </c>
      <c r="P47" t="s">
        <v>251</v>
      </c>
    </row>
    <row r="48" spans="1:16">
      <c r="D48" s="2"/>
    </row>
    <row r="49" spans="1:16">
      <c r="A49" t="s">
        <v>203</v>
      </c>
      <c r="B49" t="s">
        <v>204</v>
      </c>
      <c r="C49" t="s">
        <v>192</v>
      </c>
      <c r="D49">
        <v>80.224000000000004</v>
      </c>
      <c r="E49">
        <v>81.366857142857143</v>
      </c>
      <c r="F49">
        <v>0</v>
      </c>
      <c r="G49">
        <v>0.98750000000000004</v>
      </c>
      <c r="H49">
        <v>1.4036</v>
      </c>
      <c r="I49">
        <v>0.15620000000000001</v>
      </c>
      <c r="J49">
        <v>0.15620000000000001</v>
      </c>
      <c r="K49">
        <v>0.66100000000000003</v>
      </c>
      <c r="L49">
        <v>1.3139000000000001</v>
      </c>
      <c r="M49">
        <v>1.0770999999999999</v>
      </c>
      <c r="N49">
        <v>1.7301</v>
      </c>
      <c r="O49" s="30" t="s">
        <v>205</v>
      </c>
      <c r="P49" t="s">
        <v>206</v>
      </c>
    </row>
    <row r="50" spans="1:16">
      <c r="D50" s="2"/>
    </row>
    <row r="51" spans="1:16">
      <c r="A51" t="s">
        <v>207</v>
      </c>
      <c r="B51" t="s">
        <v>208</v>
      </c>
      <c r="C51" t="s">
        <v>171</v>
      </c>
      <c r="D51">
        <v>201.31360000000001</v>
      </c>
      <c r="E51">
        <v>201.63792432432433</v>
      </c>
      <c r="F51">
        <v>0</v>
      </c>
      <c r="G51">
        <v>7.2041000000000004</v>
      </c>
      <c r="H51">
        <v>11.38</v>
      </c>
      <c r="I51">
        <v>1.639</v>
      </c>
      <c r="J51">
        <v>1.639</v>
      </c>
      <c r="K51">
        <v>3.4241000000000001</v>
      </c>
      <c r="L51">
        <v>10.984</v>
      </c>
      <c r="M51">
        <v>7.6</v>
      </c>
      <c r="N51">
        <v>15.1599</v>
      </c>
      <c r="O51" s="30" t="s">
        <v>209</v>
      </c>
      <c r="P51" t="s">
        <v>253</v>
      </c>
    </row>
    <row r="52" spans="1:16">
      <c r="D52" s="2"/>
    </row>
    <row r="53" spans="1:16" ht="19.8">
      <c r="A53" t="s">
        <v>286</v>
      </c>
      <c r="B53" t="s">
        <v>210</v>
      </c>
      <c r="C53" t="s">
        <v>192</v>
      </c>
      <c r="D53">
        <v>-114.89879999999999</v>
      </c>
      <c r="E53">
        <v>-113.36033846153846</v>
      </c>
      <c r="F53">
        <v>0</v>
      </c>
      <c r="G53">
        <v>2.06E-2</v>
      </c>
      <c r="H53">
        <v>1.4800000000000001E-2</v>
      </c>
      <c r="I53">
        <v>4.5999999999999999E-3</v>
      </c>
      <c r="J53">
        <v>4.3E-3</v>
      </c>
      <c r="K53">
        <v>1.0500000000000001E-2</v>
      </c>
      <c r="L53">
        <v>3.0599999999999999E-2</v>
      </c>
      <c r="M53">
        <v>5.1999999999999998E-3</v>
      </c>
      <c r="N53">
        <v>2.4299999999999999E-2</v>
      </c>
      <c r="O53" s="23" t="s">
        <v>295</v>
      </c>
      <c r="P53" t="s">
        <v>211</v>
      </c>
    </row>
    <row r="54" spans="1:16">
      <c r="D54" s="2"/>
    </row>
    <row r="55" spans="1:16" ht="17.399999999999999">
      <c r="A55" t="s">
        <v>287</v>
      </c>
      <c r="B55" t="s">
        <v>261</v>
      </c>
      <c r="C55" t="s">
        <v>213</v>
      </c>
      <c r="D55">
        <v>157.21299999999999</v>
      </c>
      <c r="E55">
        <v>157.32728571428572</v>
      </c>
      <c r="F55">
        <v>0</v>
      </c>
      <c r="G55">
        <v>6.9081999999999999</v>
      </c>
      <c r="H55">
        <v>8.6119000000000003</v>
      </c>
      <c r="I55">
        <v>0.63759999999999994</v>
      </c>
      <c r="J55">
        <v>0.70689999999999997</v>
      </c>
      <c r="K55">
        <v>5.6041999999999996</v>
      </c>
      <c r="L55">
        <v>8.2121999999999993</v>
      </c>
      <c r="M55">
        <v>7.1661999999999999</v>
      </c>
      <c r="N55">
        <v>10.057600000000001</v>
      </c>
      <c r="O55" s="33" t="s">
        <v>214</v>
      </c>
      <c r="P55" t="s">
        <v>252</v>
      </c>
    </row>
    <row r="56" spans="1:16">
      <c r="D56" s="2"/>
    </row>
    <row r="57" spans="1:16" ht="17.399999999999999">
      <c r="A57" t="s">
        <v>288</v>
      </c>
      <c r="B57" t="s">
        <v>215</v>
      </c>
      <c r="C57" t="s">
        <v>192</v>
      </c>
      <c r="D57">
        <v>80.352099999999993</v>
      </c>
      <c r="E57">
        <v>81.602099999999993</v>
      </c>
      <c r="F57">
        <v>0</v>
      </c>
      <c r="G57">
        <v>1.3246</v>
      </c>
      <c r="H57">
        <v>1.0730999999999999</v>
      </c>
      <c r="I57">
        <v>0.2243</v>
      </c>
      <c r="J57">
        <v>0.2397</v>
      </c>
      <c r="K57">
        <v>0.85240000000000005</v>
      </c>
      <c r="L57">
        <v>1.7967</v>
      </c>
      <c r="M57">
        <v>0.56799999999999995</v>
      </c>
      <c r="N57">
        <v>1.5783</v>
      </c>
      <c r="O57" s="33" t="s">
        <v>216</v>
      </c>
      <c r="P57" t="s">
        <v>254</v>
      </c>
    </row>
    <row r="58" spans="1:16">
      <c r="D58" s="2"/>
    </row>
    <row r="59" spans="1:16" ht="17.399999999999999">
      <c r="A59" t="s">
        <v>289</v>
      </c>
      <c r="B59" t="s">
        <v>217</v>
      </c>
      <c r="C59" t="s">
        <v>192</v>
      </c>
      <c r="D59">
        <v>43.386600000000001</v>
      </c>
      <c r="E59">
        <v>44.598721212121212</v>
      </c>
      <c r="F59">
        <v>0</v>
      </c>
      <c r="G59">
        <v>0.53959999999999997</v>
      </c>
      <c r="H59">
        <v>0.6804</v>
      </c>
      <c r="I59">
        <v>9.69E-2</v>
      </c>
      <c r="J59">
        <v>9.7500000000000003E-2</v>
      </c>
      <c r="K59">
        <v>0.33729999999999999</v>
      </c>
      <c r="L59">
        <v>0.74180000000000001</v>
      </c>
      <c r="M59">
        <v>0.47720000000000001</v>
      </c>
      <c r="N59">
        <v>0.88370000000000004</v>
      </c>
      <c r="O59" s="33" t="s">
        <v>218</v>
      </c>
      <c r="P59" t="s">
        <v>255</v>
      </c>
    </row>
  </sheetData>
  <hyperlinks>
    <hyperlink ref="A5" r:id="rId1" xr:uid="{58EADC85-12AF-4458-8D01-04BEC2B5427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24AB-F11A-410F-9155-C8A6C039A40A}">
  <dimension ref="A1:Q48"/>
  <sheetViews>
    <sheetView workbookViewId="0"/>
  </sheetViews>
  <sheetFormatPr defaultRowHeight="14.4"/>
  <cols>
    <col min="1" max="1" width="11.5546875" customWidth="1"/>
    <col min="3" max="3" width="10" customWidth="1"/>
    <col min="10" max="10" width="11.33203125" customWidth="1"/>
    <col min="13" max="13" width="10.44140625" customWidth="1"/>
  </cols>
  <sheetData>
    <row r="1" spans="1:17" ht="16.2">
      <c r="A1" s="5" t="s">
        <v>322</v>
      </c>
      <c r="B1" s="5"/>
      <c r="C1" s="5"/>
      <c r="D1" s="5" t="s">
        <v>307</v>
      </c>
    </row>
    <row r="2" spans="1:17">
      <c r="A2" s="5"/>
      <c r="B2" s="5"/>
      <c r="C2" s="5"/>
      <c r="D2" s="5"/>
    </row>
    <row r="3" spans="1:17">
      <c r="C3" s="5" t="s">
        <v>267</v>
      </c>
      <c r="D3" s="5" t="s">
        <v>1</v>
      </c>
      <c r="E3" s="5"/>
      <c r="M3" s="5" t="s">
        <v>31</v>
      </c>
      <c r="N3" s="5" t="s">
        <v>1</v>
      </c>
      <c r="O3" s="5"/>
    </row>
    <row r="5" spans="1:17">
      <c r="A5" t="s">
        <v>0</v>
      </c>
      <c r="B5" s="5" t="s">
        <v>2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/>
      <c r="J5" t="s">
        <v>0</v>
      </c>
      <c r="K5" s="5" t="s">
        <v>2</v>
      </c>
      <c r="L5" s="5" t="s">
        <v>3</v>
      </c>
      <c r="M5" s="5" t="s">
        <v>4</v>
      </c>
      <c r="N5" s="5" t="s">
        <v>5</v>
      </c>
      <c r="O5" s="5" t="s">
        <v>6</v>
      </c>
      <c r="P5" s="5" t="s">
        <v>7</v>
      </c>
      <c r="Q5" s="5" t="s">
        <v>8</v>
      </c>
    </row>
    <row r="7" spans="1:17">
      <c r="A7" s="1" t="s">
        <v>9</v>
      </c>
      <c r="J7" s="1" t="s">
        <v>9</v>
      </c>
    </row>
    <row r="8" spans="1:17">
      <c r="A8" s="1"/>
      <c r="J8" s="1"/>
    </row>
    <row r="9" spans="1:17">
      <c r="A9" t="s">
        <v>10</v>
      </c>
      <c r="C9">
        <v>0.85</v>
      </c>
      <c r="D9" s="2">
        <v>0.34632967283839033</v>
      </c>
      <c r="E9" s="2">
        <v>0.53515528586429395</v>
      </c>
      <c r="F9" s="2">
        <v>1.0896368705508019</v>
      </c>
      <c r="G9" s="3">
        <v>1.0529504465513897</v>
      </c>
      <c r="H9" s="3"/>
      <c r="J9" t="s">
        <v>10</v>
      </c>
      <c r="K9" s="2"/>
      <c r="L9" s="2">
        <v>0.98234934483610936</v>
      </c>
      <c r="N9" s="2">
        <v>0.75481757053776899</v>
      </c>
      <c r="O9">
        <v>0.68</v>
      </c>
      <c r="P9">
        <v>0.78</v>
      </c>
      <c r="Q9">
        <v>0.84</v>
      </c>
    </row>
    <row r="10" spans="1:17">
      <c r="A10" t="s">
        <v>111</v>
      </c>
      <c r="B10" s="2">
        <v>6.9531240007835633</v>
      </c>
      <c r="C10">
        <v>1.05</v>
      </c>
      <c r="D10" s="2">
        <v>0.87</v>
      </c>
      <c r="E10" s="2">
        <v>1.0352148952828</v>
      </c>
      <c r="F10" s="2">
        <v>1.6317466385226529</v>
      </c>
      <c r="G10" s="3">
        <v>2.0866499381592849</v>
      </c>
      <c r="H10" s="3"/>
      <c r="J10" t="s">
        <v>111</v>
      </c>
      <c r="K10" s="2">
        <v>0.77057756861098592</v>
      </c>
      <c r="L10" s="2">
        <v>1.3861471517090398</v>
      </c>
      <c r="M10">
        <v>1.1200000000000001</v>
      </c>
      <c r="N10" s="2">
        <v>0.93577867949675753</v>
      </c>
      <c r="O10">
        <v>0.82</v>
      </c>
      <c r="P10">
        <v>1.41</v>
      </c>
      <c r="Q10">
        <v>1.31</v>
      </c>
    </row>
    <row r="11" spans="1:17">
      <c r="A11" t="s">
        <v>11</v>
      </c>
      <c r="B11" s="2">
        <v>3.1640803239422408</v>
      </c>
      <c r="C11">
        <v>0.95</v>
      </c>
      <c r="D11" s="2">
        <v>0.4</v>
      </c>
      <c r="E11" s="2">
        <v>0.80097866447473498</v>
      </c>
      <c r="F11" s="2">
        <v>1.3450599852441421</v>
      </c>
      <c r="G11" s="3">
        <v>1.4668982630993164</v>
      </c>
      <c r="H11" s="3"/>
      <c r="J11" t="s">
        <v>11</v>
      </c>
      <c r="K11" s="2">
        <v>0.45941240994537391</v>
      </c>
      <c r="L11" s="2">
        <v>0.96839927030889794</v>
      </c>
      <c r="N11" s="2">
        <v>0.78310024145478441</v>
      </c>
      <c r="O11">
        <v>0.7</v>
      </c>
      <c r="P11">
        <v>0.89</v>
      </c>
      <c r="Q11">
        <v>0.86</v>
      </c>
    </row>
    <row r="12" spans="1:17">
      <c r="A12" t="s">
        <v>12</v>
      </c>
      <c r="B12" s="2">
        <v>3.5497589238371052</v>
      </c>
      <c r="C12" s="4"/>
      <c r="D12" s="2">
        <v>0.59</v>
      </c>
      <c r="E12" s="2">
        <v>0.81768262718769247</v>
      </c>
      <c r="F12" s="2">
        <v>1.5868161269863443</v>
      </c>
      <c r="G12" s="3">
        <v>2.357873625551397</v>
      </c>
      <c r="H12" s="3"/>
      <c r="J12" t="s">
        <v>12</v>
      </c>
      <c r="K12" s="2">
        <v>0.40444303126679787</v>
      </c>
      <c r="L12" s="2">
        <v>0.86901455837724506</v>
      </c>
      <c r="M12">
        <v>0.86</v>
      </c>
      <c r="N12" s="2">
        <v>0.81394485549921847</v>
      </c>
      <c r="O12">
        <v>0.76</v>
      </c>
      <c r="P12">
        <v>0.61</v>
      </c>
      <c r="Q12">
        <v>0.82</v>
      </c>
    </row>
    <row r="13" spans="1:17">
      <c r="A13" t="s">
        <v>13</v>
      </c>
      <c r="B13" s="2">
        <v>3.471556912188674</v>
      </c>
      <c r="C13">
        <v>0.97</v>
      </c>
      <c r="D13" s="2">
        <v>0.61</v>
      </c>
      <c r="E13" s="2">
        <v>0.85782373003237455</v>
      </c>
      <c r="F13" s="2">
        <v>1.2732781084708631</v>
      </c>
      <c r="G13" s="3">
        <v>1.5590647330595488</v>
      </c>
      <c r="H13" s="3"/>
      <c r="J13" t="s">
        <v>13</v>
      </c>
      <c r="K13" s="2">
        <v>0.49411213311416879</v>
      </c>
      <c r="L13" s="2">
        <v>0.99552085686955771</v>
      </c>
      <c r="N13" s="2">
        <v>0.805337617570418</v>
      </c>
      <c r="O13">
        <v>0.74</v>
      </c>
      <c r="P13">
        <v>0.74</v>
      </c>
      <c r="Q13">
        <v>0.93</v>
      </c>
    </row>
    <row r="15" spans="1:17" ht="17.399999999999999">
      <c r="C15" s="8" t="s">
        <v>32</v>
      </c>
      <c r="M15" s="8" t="s">
        <v>306</v>
      </c>
    </row>
    <row r="17" spans="1:17">
      <c r="A17" t="s">
        <v>0</v>
      </c>
      <c r="B17" s="5" t="s">
        <v>2</v>
      </c>
      <c r="C17" s="5" t="s">
        <v>4</v>
      </c>
      <c r="D17" s="5" t="s">
        <v>5</v>
      </c>
      <c r="E17" s="5" t="s">
        <v>6</v>
      </c>
      <c r="F17" s="5" t="s">
        <v>7</v>
      </c>
      <c r="G17" s="5" t="s">
        <v>8</v>
      </c>
      <c r="H17" s="5"/>
      <c r="J17" t="s">
        <v>0</v>
      </c>
      <c r="K17" s="5" t="s">
        <v>2</v>
      </c>
      <c r="L17" s="5" t="s">
        <v>3</v>
      </c>
      <c r="M17" s="5" t="s">
        <v>4</v>
      </c>
      <c r="N17" s="5" t="s">
        <v>5</v>
      </c>
      <c r="O17" s="5" t="s">
        <v>6</v>
      </c>
      <c r="P17" s="5" t="s">
        <v>7</v>
      </c>
      <c r="Q17" s="5" t="s">
        <v>8</v>
      </c>
    </row>
    <row r="18" spans="1:17">
      <c r="B18" s="5"/>
      <c r="C18" s="5"/>
      <c r="D18" s="5"/>
      <c r="E18" s="5"/>
      <c r="F18" s="5"/>
      <c r="G18" s="5"/>
      <c r="H18" s="5"/>
      <c r="K18" s="5"/>
      <c r="L18" s="5"/>
      <c r="M18" s="5"/>
      <c r="N18" s="5"/>
      <c r="O18" s="5"/>
      <c r="P18" s="5"/>
      <c r="Q18" s="5"/>
    </row>
    <row r="19" spans="1:17">
      <c r="A19" t="s">
        <v>10</v>
      </c>
      <c r="B19" t="s">
        <v>263</v>
      </c>
      <c r="C19" s="9">
        <v>-9.9</v>
      </c>
      <c r="D19" s="9">
        <v>-5.6450789414278866</v>
      </c>
      <c r="E19" s="9">
        <v>-9.517976577731778</v>
      </c>
      <c r="F19">
        <v>-13.8</v>
      </c>
      <c r="G19">
        <v>-12.3</v>
      </c>
      <c r="J19" t="s">
        <v>10</v>
      </c>
      <c r="K19" t="s">
        <v>263</v>
      </c>
      <c r="L19">
        <v>-28</v>
      </c>
      <c r="M19" t="s">
        <v>263</v>
      </c>
      <c r="N19" s="9">
        <v>-27.647252330462017</v>
      </c>
      <c r="O19" s="9">
        <v>-27.438735511752139</v>
      </c>
      <c r="P19">
        <v>-28.5</v>
      </c>
      <c r="Q19">
        <v>-28</v>
      </c>
    </row>
    <row r="20" spans="1:17">
      <c r="A20" t="s">
        <v>111</v>
      </c>
      <c r="B20">
        <v>-21.6</v>
      </c>
      <c r="C20" s="9">
        <v>-10</v>
      </c>
      <c r="D20" s="9">
        <v>-9.8333729801612808</v>
      </c>
      <c r="E20" s="9">
        <v>-11.954522075651305</v>
      </c>
      <c r="F20">
        <v>-11.4</v>
      </c>
      <c r="G20">
        <v>-14.7</v>
      </c>
      <c r="J20" t="s">
        <v>111</v>
      </c>
      <c r="K20">
        <v>-28.2</v>
      </c>
      <c r="L20">
        <v>-28.5</v>
      </c>
      <c r="M20">
        <v>-27.7</v>
      </c>
      <c r="N20" s="9">
        <v>-27.162431344639629</v>
      </c>
      <c r="O20" s="9">
        <v>-27.468483455583023</v>
      </c>
      <c r="P20">
        <v>-28</v>
      </c>
      <c r="Q20">
        <v>-28.2</v>
      </c>
    </row>
    <row r="21" spans="1:17">
      <c r="A21" t="s">
        <v>11</v>
      </c>
      <c r="B21" s="9">
        <v>-19.511499882479743</v>
      </c>
      <c r="C21" s="9">
        <v>-10.8</v>
      </c>
      <c r="D21" s="9">
        <v>-5.2828611076419563</v>
      </c>
      <c r="E21" s="9">
        <v>-10.623043736081232</v>
      </c>
      <c r="F21">
        <v>-13.9</v>
      </c>
      <c r="G21">
        <v>-13.2</v>
      </c>
      <c r="J21" t="s">
        <v>11</v>
      </c>
      <c r="K21">
        <v>-27.6</v>
      </c>
      <c r="L21">
        <v>-28.3</v>
      </c>
      <c r="M21" t="s">
        <v>263</v>
      </c>
      <c r="N21" s="9">
        <v>-27.63588683060977</v>
      </c>
      <c r="O21" s="9">
        <v>-27.161828688471868</v>
      </c>
      <c r="P21">
        <v>-28.7</v>
      </c>
      <c r="Q21">
        <v>-28.1</v>
      </c>
    </row>
    <row r="22" spans="1:17">
      <c r="A22" t="s">
        <v>12</v>
      </c>
      <c r="B22" s="9">
        <v>-18.832345115896015</v>
      </c>
      <c r="C22" t="s">
        <v>263</v>
      </c>
      <c r="D22" s="9">
        <v>-5.9309388585805642</v>
      </c>
      <c r="E22" s="9">
        <v>-8.4840845604065205</v>
      </c>
      <c r="F22">
        <v>-14</v>
      </c>
      <c r="G22">
        <v>-16.5</v>
      </c>
      <c r="J22" t="s">
        <v>12</v>
      </c>
      <c r="K22">
        <v>-27.3</v>
      </c>
      <c r="L22">
        <v>-28</v>
      </c>
      <c r="M22">
        <v>-27.7</v>
      </c>
      <c r="N22" s="9">
        <v>-27.491819392236074</v>
      </c>
      <c r="O22" s="9">
        <v>-27.515310680470012</v>
      </c>
      <c r="P22">
        <v>-27.5</v>
      </c>
      <c r="Q22">
        <v>-27.5</v>
      </c>
    </row>
    <row r="23" spans="1:17">
      <c r="A23" t="s">
        <v>13</v>
      </c>
      <c r="B23" s="9">
        <v>-16.947492239676251</v>
      </c>
      <c r="C23">
        <v>-9</v>
      </c>
      <c r="D23" s="9">
        <v>-5.8629528214061084</v>
      </c>
      <c r="E23" s="9">
        <v>-8.3220284470150609</v>
      </c>
      <c r="F23">
        <v>-11.1</v>
      </c>
      <c r="G23">
        <v>-11.9</v>
      </c>
      <c r="J23" t="s">
        <v>13</v>
      </c>
      <c r="K23">
        <v>-27</v>
      </c>
      <c r="L23">
        <v>-27.9</v>
      </c>
      <c r="M23" t="s">
        <v>263</v>
      </c>
      <c r="N23" s="9">
        <v>-27.145131416703162</v>
      </c>
      <c r="O23" s="9">
        <v>-27.059241023787582</v>
      </c>
      <c r="P23">
        <v>-27.9</v>
      </c>
      <c r="Q23">
        <v>-27.7</v>
      </c>
    </row>
    <row r="25" spans="1:17">
      <c r="A25" s="1" t="s">
        <v>14</v>
      </c>
      <c r="C25" s="5" t="s">
        <v>30</v>
      </c>
      <c r="D25" s="5" t="s">
        <v>1</v>
      </c>
      <c r="J25" s="1" t="s">
        <v>14</v>
      </c>
      <c r="M25" s="5" t="s">
        <v>31</v>
      </c>
      <c r="N25" s="5" t="s">
        <v>1</v>
      </c>
    </row>
    <row r="27" spans="1:17">
      <c r="A27" t="s">
        <v>0</v>
      </c>
      <c r="B27" s="5" t="s">
        <v>2</v>
      </c>
      <c r="C27" s="5" t="s">
        <v>4</v>
      </c>
      <c r="D27" s="5" t="s">
        <v>5</v>
      </c>
      <c r="E27" s="5" t="s">
        <v>6</v>
      </c>
      <c r="F27" s="5" t="s">
        <v>7</v>
      </c>
      <c r="G27" s="5" t="s">
        <v>8</v>
      </c>
      <c r="H27" s="5"/>
      <c r="J27" t="s">
        <v>0</v>
      </c>
      <c r="K27" s="5" t="s">
        <v>2</v>
      </c>
      <c r="L27" s="5" t="s">
        <v>3</v>
      </c>
      <c r="M27" s="5" t="s">
        <v>4</v>
      </c>
      <c r="N27" s="5" t="s">
        <v>5</v>
      </c>
      <c r="O27" s="5" t="s">
        <v>6</v>
      </c>
      <c r="P27" s="5" t="s">
        <v>7</v>
      </c>
      <c r="Q27" s="5" t="s">
        <v>8</v>
      </c>
    </row>
    <row r="29" spans="1:17">
      <c r="A29" t="s">
        <v>15</v>
      </c>
      <c r="B29" s="2">
        <v>5.9825912896337528</v>
      </c>
      <c r="C29">
        <v>5.29</v>
      </c>
      <c r="D29" s="2">
        <v>3.97</v>
      </c>
      <c r="E29" s="2">
        <v>4.0477610129099295</v>
      </c>
      <c r="F29" s="2">
        <v>2.4357819245480483</v>
      </c>
      <c r="G29" s="2">
        <v>4.1334876749524607</v>
      </c>
      <c r="H29" s="2"/>
      <c r="J29" t="s">
        <v>15</v>
      </c>
      <c r="K29" s="2">
        <v>1.34</v>
      </c>
      <c r="L29">
        <v>1.03</v>
      </c>
      <c r="M29">
        <v>1.1200000000000001</v>
      </c>
      <c r="N29">
        <v>0.93</v>
      </c>
      <c r="O29" s="6">
        <v>1.0503503968868915</v>
      </c>
      <c r="P29" s="6">
        <v>1.0326428706716946</v>
      </c>
      <c r="Q29" s="6">
        <v>1.1782564526404602</v>
      </c>
    </row>
    <row r="30" spans="1:17">
      <c r="A30" t="s">
        <v>16</v>
      </c>
      <c r="B30" s="2">
        <v>54.5</v>
      </c>
      <c r="C30">
        <v>24.77</v>
      </c>
      <c r="D30" s="2">
        <v>21.64</v>
      </c>
      <c r="E30" s="2">
        <v>22.596211399501218</v>
      </c>
      <c r="F30" s="2">
        <v>36.341433692554837</v>
      </c>
      <c r="G30" s="2">
        <v>34.839708090600325</v>
      </c>
      <c r="H30" s="2"/>
      <c r="J30" t="s">
        <v>16</v>
      </c>
      <c r="K30" s="2">
        <v>0.96</v>
      </c>
      <c r="L30">
        <v>0.91</v>
      </c>
      <c r="M30">
        <v>0.89</v>
      </c>
      <c r="N30">
        <v>0.81</v>
      </c>
      <c r="O30" s="2">
        <v>0.86</v>
      </c>
      <c r="P30" s="2">
        <v>0.95027635724985804</v>
      </c>
      <c r="Q30" s="2">
        <v>1.0277390361072369</v>
      </c>
    </row>
    <row r="31" spans="1:17">
      <c r="A31" t="s">
        <v>17</v>
      </c>
      <c r="B31" s="2">
        <v>17.829999999999998</v>
      </c>
      <c r="C31">
        <v>6.6</v>
      </c>
      <c r="D31" s="2">
        <v>5.98</v>
      </c>
      <c r="E31" s="2">
        <v>7.2018650451452784</v>
      </c>
      <c r="F31" s="2">
        <v>12.57016119626838</v>
      </c>
      <c r="G31" s="2">
        <v>13.506691198096533</v>
      </c>
      <c r="H31" s="2"/>
      <c r="J31" t="s">
        <v>17</v>
      </c>
      <c r="K31" s="2">
        <v>1.27</v>
      </c>
      <c r="L31">
        <v>1.1200000000000001</v>
      </c>
      <c r="M31" t="s">
        <v>263</v>
      </c>
      <c r="N31">
        <v>1.05</v>
      </c>
      <c r="O31" s="2">
        <v>0.98079446252389069</v>
      </c>
      <c r="P31" s="2">
        <v>1.0682645453449731</v>
      </c>
      <c r="Q31" s="7">
        <v>1.1757425486853659</v>
      </c>
    </row>
    <row r="32" spans="1:17">
      <c r="A32" t="s">
        <v>29</v>
      </c>
      <c r="B32" s="2">
        <v>31.286771672209209</v>
      </c>
      <c r="C32" t="s">
        <v>263</v>
      </c>
      <c r="D32" s="2">
        <v>22.8</v>
      </c>
      <c r="E32" s="2">
        <v>20.523305615359007</v>
      </c>
      <c r="F32" s="2">
        <v>25.245277819096373</v>
      </c>
      <c r="G32" s="2">
        <v>25.373239164033535</v>
      </c>
      <c r="H32" s="2"/>
      <c r="J32" t="s">
        <v>29</v>
      </c>
      <c r="K32" s="2">
        <v>1.39</v>
      </c>
      <c r="L32">
        <v>1.27</v>
      </c>
      <c r="M32">
        <v>1.22</v>
      </c>
      <c r="N32">
        <v>1.17</v>
      </c>
      <c r="O32" s="2">
        <v>1.1341977030493999</v>
      </c>
      <c r="P32" s="2">
        <v>1.1452864300841985</v>
      </c>
      <c r="Q32" s="2">
        <v>1.2303183704392444</v>
      </c>
    </row>
    <row r="33" spans="1:17">
      <c r="A33" t="s">
        <v>113</v>
      </c>
      <c r="B33" s="2">
        <v>43.925183536120869</v>
      </c>
      <c r="C33" t="s">
        <v>263</v>
      </c>
      <c r="D33" s="2">
        <v>13.42</v>
      </c>
      <c r="E33" s="2">
        <v>10.731800456822526</v>
      </c>
      <c r="F33" s="2">
        <v>15.278555679008306</v>
      </c>
      <c r="G33" s="2">
        <v>12.341174843450629</v>
      </c>
      <c r="H33" s="2"/>
      <c r="J33" t="s">
        <v>113</v>
      </c>
      <c r="K33" s="2">
        <v>1.1100000000000001</v>
      </c>
      <c r="L33">
        <v>1.1100000000000001</v>
      </c>
      <c r="M33">
        <v>1.35</v>
      </c>
      <c r="N33">
        <v>0.95</v>
      </c>
      <c r="O33" s="2">
        <v>0.94</v>
      </c>
      <c r="P33" s="2">
        <v>1.31</v>
      </c>
      <c r="Q33" s="2">
        <v>1.88</v>
      </c>
    </row>
    <row r="35" spans="1:17" ht="17.399999999999999">
      <c r="C35" s="8" t="s">
        <v>32</v>
      </c>
      <c r="M35" s="8" t="s">
        <v>33</v>
      </c>
    </row>
    <row r="37" spans="1:17">
      <c r="A37" t="s">
        <v>0</v>
      </c>
      <c r="B37" s="5" t="s">
        <v>2</v>
      </c>
      <c r="C37" s="5" t="s">
        <v>4</v>
      </c>
      <c r="D37" s="5" t="s">
        <v>5</v>
      </c>
      <c r="E37" s="5" t="s">
        <v>6</v>
      </c>
      <c r="F37" s="5" t="s">
        <v>7</v>
      </c>
      <c r="G37" s="5" t="s">
        <v>8</v>
      </c>
      <c r="H37" s="5"/>
      <c r="J37" t="s">
        <v>0</v>
      </c>
      <c r="K37" s="5" t="s">
        <v>2</v>
      </c>
      <c r="L37" s="5" t="s">
        <v>3</v>
      </c>
      <c r="M37" s="5" t="s">
        <v>4</v>
      </c>
      <c r="N37" s="5" t="s">
        <v>5</v>
      </c>
      <c r="O37" s="5" t="s">
        <v>6</v>
      </c>
      <c r="P37" s="5" t="s">
        <v>7</v>
      </c>
      <c r="Q37" s="5" t="s">
        <v>8</v>
      </c>
    </row>
    <row r="39" spans="1:17">
      <c r="A39" t="s">
        <v>15</v>
      </c>
      <c r="B39" s="9">
        <v>-13.432471862911797</v>
      </c>
      <c r="C39">
        <v>-5.9</v>
      </c>
      <c r="D39" s="9">
        <v>-4.1498226990165188</v>
      </c>
      <c r="E39" s="9">
        <v>-7.3220221383750257</v>
      </c>
      <c r="F39">
        <v>-8.4</v>
      </c>
      <c r="G39">
        <v>-9.4</v>
      </c>
      <c r="J39" t="s">
        <v>15</v>
      </c>
      <c r="K39">
        <v>-27.3</v>
      </c>
      <c r="L39">
        <v>-27.5</v>
      </c>
      <c r="M39">
        <v>-26.8</v>
      </c>
      <c r="N39">
        <v>-27.3</v>
      </c>
      <c r="O39">
        <v>-26.3</v>
      </c>
      <c r="P39">
        <v>-27.2</v>
      </c>
      <c r="Q39">
        <v>-27.2</v>
      </c>
    </row>
    <row r="40" spans="1:17">
      <c r="A40" t="s">
        <v>16</v>
      </c>
      <c r="B40" s="9">
        <v>-3.8663030045432318</v>
      </c>
      <c r="C40">
        <v>-3.3</v>
      </c>
      <c r="D40" s="9">
        <v>-3.3163226737410438</v>
      </c>
      <c r="E40" s="9">
        <v>-3.836574809591875</v>
      </c>
      <c r="F40">
        <v>-4.2</v>
      </c>
      <c r="G40">
        <v>-3.5</v>
      </c>
      <c r="J40" t="s">
        <v>16</v>
      </c>
      <c r="K40">
        <v>-27.8</v>
      </c>
      <c r="L40">
        <v>-27.8</v>
      </c>
      <c r="M40">
        <v>-27.2</v>
      </c>
      <c r="N40">
        <v>-27.4</v>
      </c>
      <c r="O40">
        <v>-28.1</v>
      </c>
      <c r="P40">
        <v>-27.3</v>
      </c>
      <c r="Q40">
        <v>-27.3</v>
      </c>
    </row>
    <row r="41" spans="1:17">
      <c r="A41" t="s">
        <v>17</v>
      </c>
      <c r="B41" s="9">
        <v>-7.5154722498385196</v>
      </c>
      <c r="C41">
        <v>-5.5</v>
      </c>
      <c r="D41" s="9">
        <v>-4.3586909737209956</v>
      </c>
      <c r="E41" s="9">
        <v>-5.6772606763824776</v>
      </c>
      <c r="F41">
        <v>-5.7</v>
      </c>
      <c r="G41">
        <v>-5.6</v>
      </c>
      <c r="J41" t="s">
        <v>17</v>
      </c>
      <c r="K41">
        <v>-26.4</v>
      </c>
      <c r="L41">
        <v>-27.3</v>
      </c>
      <c r="M41" t="s">
        <v>263</v>
      </c>
      <c r="N41">
        <v>-27.3</v>
      </c>
      <c r="O41">
        <v>-27.1</v>
      </c>
      <c r="P41">
        <v>-26.7</v>
      </c>
      <c r="Q41">
        <v>-27.5</v>
      </c>
    </row>
    <row r="42" spans="1:17">
      <c r="A42" t="s">
        <v>29</v>
      </c>
      <c r="B42" s="9">
        <v>-1.4382014697137746</v>
      </c>
      <c r="C42" t="s">
        <v>263</v>
      </c>
      <c r="D42" s="9">
        <v>-4.5220782528943246</v>
      </c>
      <c r="E42" s="9">
        <v>-4.5999999999999996</v>
      </c>
      <c r="F42">
        <v>-1.6</v>
      </c>
      <c r="G42">
        <v>-1.5</v>
      </c>
      <c r="J42" t="s">
        <v>29</v>
      </c>
      <c r="K42">
        <v>-27.3</v>
      </c>
      <c r="L42">
        <v>-27.3</v>
      </c>
      <c r="M42">
        <v>-26.9</v>
      </c>
      <c r="N42">
        <v>-27</v>
      </c>
      <c r="O42">
        <v>-26.8</v>
      </c>
      <c r="P42">
        <v>-26.8</v>
      </c>
      <c r="Q42">
        <v>-26.9</v>
      </c>
    </row>
    <row r="43" spans="1:17">
      <c r="A43" t="s">
        <v>113</v>
      </c>
      <c r="B43" s="9">
        <v>-2.7794271827308141</v>
      </c>
      <c r="C43" t="s">
        <v>263</v>
      </c>
      <c r="D43" s="9">
        <v>-4.8151665863451392</v>
      </c>
      <c r="E43" s="9">
        <v>-7.6</v>
      </c>
      <c r="F43">
        <v>-6.6</v>
      </c>
      <c r="G43">
        <v>-4.0999999999999996</v>
      </c>
      <c r="J43" t="s">
        <v>113</v>
      </c>
      <c r="K43">
        <v>-27.4</v>
      </c>
      <c r="L43">
        <v>-27.3</v>
      </c>
      <c r="M43">
        <v>-24.2</v>
      </c>
      <c r="N43">
        <v>-27.4</v>
      </c>
      <c r="O43">
        <v>-27.1</v>
      </c>
      <c r="P43">
        <v>-26.7</v>
      </c>
      <c r="Q43">
        <v>-25.3</v>
      </c>
    </row>
    <row r="46" spans="1:17">
      <c r="B46" t="s">
        <v>269</v>
      </c>
      <c r="L46" t="s">
        <v>268</v>
      </c>
    </row>
    <row r="48" spans="1:17">
      <c r="B48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62C02-DC88-4071-94DA-5D7EF8ADB266}">
  <dimension ref="A1:L24"/>
  <sheetViews>
    <sheetView workbookViewId="0"/>
  </sheetViews>
  <sheetFormatPr defaultRowHeight="14.4"/>
  <cols>
    <col min="1" max="1" width="11" customWidth="1"/>
    <col min="7" max="7" width="10.6640625" customWidth="1"/>
  </cols>
  <sheetData>
    <row r="1" spans="1:12">
      <c r="A1" s="5" t="s">
        <v>321</v>
      </c>
      <c r="B1" s="5"/>
      <c r="C1" s="5"/>
      <c r="D1" s="5" t="s">
        <v>305</v>
      </c>
      <c r="E1" s="5"/>
    </row>
    <row r="2" spans="1:12">
      <c r="A2" s="5"/>
      <c r="B2" s="5"/>
      <c r="C2" s="5"/>
      <c r="D2" s="5"/>
      <c r="E2" s="5"/>
    </row>
    <row r="3" spans="1:12">
      <c r="C3" s="5" t="s">
        <v>262</v>
      </c>
      <c r="I3" s="5" t="s">
        <v>220</v>
      </c>
    </row>
    <row r="5" spans="1:12">
      <c r="A5" t="s">
        <v>0</v>
      </c>
      <c r="B5" s="5" t="s">
        <v>5</v>
      </c>
      <c r="C5" s="5" t="s">
        <v>6</v>
      </c>
      <c r="D5" s="5" t="s">
        <v>7</v>
      </c>
      <c r="E5" s="5" t="s">
        <v>8</v>
      </c>
      <c r="H5" s="5" t="s">
        <v>18</v>
      </c>
      <c r="I5" s="5" t="s">
        <v>5</v>
      </c>
      <c r="J5" s="5" t="s">
        <v>6</v>
      </c>
      <c r="K5" s="5" t="s">
        <v>7</v>
      </c>
      <c r="L5" s="5" t="s">
        <v>8</v>
      </c>
    </row>
    <row r="7" spans="1:12">
      <c r="A7" s="1" t="s">
        <v>9</v>
      </c>
      <c r="G7" s="1" t="s">
        <v>9</v>
      </c>
    </row>
    <row r="8" spans="1:12">
      <c r="A8" s="1"/>
      <c r="G8" s="1"/>
    </row>
    <row r="9" spans="1:12">
      <c r="A9" t="s">
        <v>10</v>
      </c>
      <c r="B9">
        <v>406.07031999999998</v>
      </c>
      <c r="C9">
        <v>704.86213999999995</v>
      </c>
      <c r="D9">
        <v>1462.0459699999999</v>
      </c>
      <c r="E9">
        <v>669.54449999999997</v>
      </c>
      <c r="G9" t="s">
        <v>10</v>
      </c>
      <c r="H9" t="s">
        <v>263</v>
      </c>
      <c r="I9">
        <v>144.4</v>
      </c>
      <c r="J9">
        <v>57</v>
      </c>
      <c r="K9">
        <v>246</v>
      </c>
      <c r="L9">
        <v>334</v>
      </c>
    </row>
    <row r="10" spans="1:12">
      <c r="A10" t="s">
        <v>111</v>
      </c>
      <c r="B10">
        <v>466.96530999999999</v>
      </c>
      <c r="C10">
        <v>1021.5752199999999</v>
      </c>
      <c r="D10" t="s">
        <v>266</v>
      </c>
      <c r="E10">
        <v>943.86675000000002</v>
      </c>
      <c r="G10" t="s">
        <v>111</v>
      </c>
      <c r="H10">
        <v>525.39</v>
      </c>
      <c r="I10">
        <v>93.51</v>
      </c>
      <c r="J10">
        <v>45</v>
      </c>
      <c r="K10">
        <v>560</v>
      </c>
      <c r="L10">
        <v>535</v>
      </c>
    </row>
    <row r="11" spans="1:12">
      <c r="A11" t="s">
        <v>11</v>
      </c>
      <c r="B11">
        <v>434.99803000000003</v>
      </c>
      <c r="C11">
        <v>830.46961999999996</v>
      </c>
      <c r="D11" t="s">
        <v>266</v>
      </c>
      <c r="E11">
        <v>944.09622999999999</v>
      </c>
      <c r="G11" t="s">
        <v>11</v>
      </c>
      <c r="H11">
        <v>711</v>
      </c>
      <c r="I11">
        <v>59.6</v>
      </c>
      <c r="J11">
        <v>68</v>
      </c>
      <c r="K11">
        <v>441</v>
      </c>
      <c r="L11">
        <v>582</v>
      </c>
    </row>
    <row r="12" spans="1:12">
      <c r="A12" t="s">
        <v>12</v>
      </c>
      <c r="B12">
        <v>644.38342</v>
      </c>
      <c r="C12">
        <v>1026.67073</v>
      </c>
      <c r="D12">
        <v>2541.3562200000001</v>
      </c>
      <c r="E12">
        <v>1190.12717</v>
      </c>
      <c r="G12" t="s">
        <v>12</v>
      </c>
      <c r="H12">
        <v>317.89999999999998</v>
      </c>
      <c r="I12">
        <v>383.7</v>
      </c>
      <c r="J12">
        <v>244</v>
      </c>
      <c r="K12">
        <v>348</v>
      </c>
      <c r="L12">
        <v>362</v>
      </c>
    </row>
    <row r="13" spans="1:12">
      <c r="A13" t="s">
        <v>13</v>
      </c>
      <c r="B13">
        <v>402.14665000000002</v>
      </c>
      <c r="C13">
        <v>815.21380999999997</v>
      </c>
      <c r="D13">
        <v>1942.1696099999999</v>
      </c>
      <c r="E13">
        <v>760.21848</v>
      </c>
      <c r="G13" t="s">
        <v>13</v>
      </c>
      <c r="H13">
        <v>589.1</v>
      </c>
      <c r="I13">
        <v>640</v>
      </c>
      <c r="J13">
        <v>429</v>
      </c>
      <c r="K13">
        <v>551</v>
      </c>
      <c r="L13">
        <v>590</v>
      </c>
    </row>
    <row r="15" spans="1:12">
      <c r="A15" s="1" t="s">
        <v>14</v>
      </c>
      <c r="G15" s="1" t="s">
        <v>14</v>
      </c>
    </row>
    <row r="17" spans="1:12">
      <c r="A17" t="s">
        <v>15</v>
      </c>
      <c r="B17">
        <v>1175.23676</v>
      </c>
      <c r="C17">
        <v>1267.7397599999999</v>
      </c>
      <c r="D17">
        <v>2009.5583799999999</v>
      </c>
      <c r="E17">
        <v>1288.73233</v>
      </c>
      <c r="G17" t="s">
        <v>15</v>
      </c>
      <c r="H17">
        <v>3528</v>
      </c>
      <c r="I17">
        <v>4612</v>
      </c>
      <c r="J17">
        <v>4141</v>
      </c>
      <c r="K17">
        <v>2981</v>
      </c>
      <c r="L17">
        <v>2427</v>
      </c>
    </row>
    <row r="18" spans="1:12">
      <c r="A18" t="s">
        <v>16</v>
      </c>
      <c r="B18">
        <v>1241.0993599999999</v>
      </c>
      <c r="C18">
        <v>857.14188999999999</v>
      </c>
      <c r="D18">
        <v>6369.8687099999997</v>
      </c>
      <c r="E18">
        <v>2809.08626</v>
      </c>
      <c r="G18" t="s">
        <v>16</v>
      </c>
      <c r="H18">
        <v>877.1</v>
      </c>
      <c r="I18">
        <v>1719</v>
      </c>
      <c r="J18">
        <v>1548</v>
      </c>
      <c r="K18">
        <v>2116</v>
      </c>
      <c r="L18">
        <v>1968</v>
      </c>
    </row>
    <row r="19" spans="1:12">
      <c r="A19" t="s">
        <v>17</v>
      </c>
      <c r="B19">
        <v>773.00618999999995</v>
      </c>
      <c r="C19">
        <v>987.13678000000004</v>
      </c>
      <c r="D19">
        <v>4607.1385799999998</v>
      </c>
      <c r="E19">
        <v>1883.9260999999999</v>
      </c>
      <c r="G19" t="s">
        <v>17</v>
      </c>
      <c r="H19">
        <v>4898</v>
      </c>
      <c r="I19">
        <v>2741</v>
      </c>
      <c r="J19">
        <v>6007</v>
      </c>
      <c r="K19">
        <v>4683</v>
      </c>
      <c r="L19">
        <v>3328</v>
      </c>
    </row>
    <row r="20" spans="1:12">
      <c r="A20" t="s">
        <v>29</v>
      </c>
      <c r="B20">
        <v>1750.9202399999999</v>
      </c>
      <c r="C20">
        <v>676.62088000000006</v>
      </c>
      <c r="D20" t="s">
        <v>266</v>
      </c>
      <c r="E20">
        <v>2959.0412000000001</v>
      </c>
      <c r="G20" t="s">
        <v>29</v>
      </c>
      <c r="H20">
        <v>5483</v>
      </c>
      <c r="I20">
        <v>3628</v>
      </c>
      <c r="J20">
        <v>5327</v>
      </c>
      <c r="K20">
        <v>6227</v>
      </c>
      <c r="L20">
        <v>6012</v>
      </c>
    </row>
    <row r="21" spans="1:12">
      <c r="A21" t="s">
        <v>113</v>
      </c>
      <c r="B21">
        <v>560.23608999999999</v>
      </c>
      <c r="C21">
        <v>60.343429999999998</v>
      </c>
      <c r="D21">
        <v>128.49567999999999</v>
      </c>
      <c r="E21">
        <v>1770.54287</v>
      </c>
      <c r="G21" t="s">
        <v>113</v>
      </c>
      <c r="H21" t="s">
        <v>263</v>
      </c>
      <c r="I21">
        <v>3287</v>
      </c>
      <c r="J21">
        <v>2581</v>
      </c>
      <c r="K21">
        <v>2184</v>
      </c>
      <c r="L21">
        <v>3711</v>
      </c>
    </row>
    <row r="24" spans="1:12">
      <c r="B24" t="s">
        <v>265</v>
      </c>
      <c r="H24" t="s">
        <v>268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432A-B314-4CB6-84F1-633E092691C5}">
  <dimension ref="A1:N40"/>
  <sheetViews>
    <sheetView workbookViewId="0"/>
  </sheetViews>
  <sheetFormatPr defaultRowHeight="14.4"/>
  <cols>
    <col min="1" max="1" width="10.88671875" customWidth="1"/>
    <col min="10" max="10" width="11" customWidth="1"/>
  </cols>
  <sheetData>
    <row r="1" spans="1:14">
      <c r="A1" s="5" t="s">
        <v>320</v>
      </c>
      <c r="B1" s="5"/>
      <c r="C1" s="5"/>
      <c r="F1" s="5" t="s">
        <v>227</v>
      </c>
      <c r="K1" s="5" t="s">
        <v>318</v>
      </c>
    </row>
    <row r="2" spans="1:14">
      <c r="A2" s="5"/>
      <c r="B2" s="5"/>
      <c r="C2" s="5"/>
      <c r="F2" s="5"/>
    </row>
    <row r="3" spans="1:14">
      <c r="C3" s="5" t="s">
        <v>21</v>
      </c>
      <c r="K3" s="5" t="s">
        <v>22</v>
      </c>
    </row>
    <row r="4" spans="1:14">
      <c r="D4" s="5"/>
    </row>
    <row r="5" spans="1:14">
      <c r="A5" t="s">
        <v>0</v>
      </c>
      <c r="B5" s="5" t="s">
        <v>18</v>
      </c>
      <c r="C5" s="5" t="s">
        <v>19</v>
      </c>
      <c r="D5" s="5" t="s">
        <v>20</v>
      </c>
      <c r="E5" s="5" t="s">
        <v>5</v>
      </c>
      <c r="F5" s="5" t="s">
        <v>6</v>
      </c>
      <c r="G5" s="5" t="s">
        <v>7</v>
      </c>
      <c r="H5" s="5" t="s">
        <v>8</v>
      </c>
      <c r="J5" t="s">
        <v>0</v>
      </c>
      <c r="K5" s="5" t="s">
        <v>18</v>
      </c>
      <c r="L5" s="5" t="s">
        <v>5</v>
      </c>
      <c r="M5" s="5" t="s">
        <v>6</v>
      </c>
      <c r="N5" s="5" t="s">
        <v>8</v>
      </c>
    </row>
    <row r="7" spans="1:14">
      <c r="A7" s="1" t="s">
        <v>9</v>
      </c>
      <c r="J7" s="1" t="s">
        <v>9</v>
      </c>
    </row>
    <row r="8" spans="1:14">
      <c r="A8" t="s">
        <v>10</v>
      </c>
      <c r="B8">
        <v>1.18</v>
      </c>
      <c r="C8">
        <v>1.1299999999999999</v>
      </c>
      <c r="D8">
        <v>0.83</v>
      </c>
      <c r="E8">
        <v>1.01</v>
      </c>
      <c r="F8">
        <v>0.84</v>
      </c>
      <c r="G8">
        <v>1.3</v>
      </c>
      <c r="H8">
        <v>0.94</v>
      </c>
      <c r="J8" t="s">
        <v>10</v>
      </c>
      <c r="K8" s="2">
        <v>1.361</v>
      </c>
      <c r="L8" s="2">
        <v>0.996</v>
      </c>
      <c r="M8" s="2">
        <v>1.028</v>
      </c>
      <c r="N8" s="2">
        <v>1.1499999999999999</v>
      </c>
    </row>
    <row r="9" spans="1:14">
      <c r="A9" t="s">
        <v>111</v>
      </c>
      <c r="B9">
        <v>2.2599999999999998</v>
      </c>
      <c r="C9">
        <v>2.15</v>
      </c>
      <c r="D9">
        <v>1.82</v>
      </c>
      <c r="E9">
        <v>2.1</v>
      </c>
      <c r="F9">
        <v>1.82</v>
      </c>
      <c r="G9">
        <v>2.14</v>
      </c>
      <c r="H9">
        <v>1.86</v>
      </c>
      <c r="J9" t="s">
        <v>111</v>
      </c>
      <c r="K9" s="2">
        <v>3.008</v>
      </c>
      <c r="L9" s="2">
        <v>2.1480000000000001</v>
      </c>
      <c r="M9" s="2">
        <v>2.11</v>
      </c>
      <c r="N9" s="2">
        <v>2.0350000000000001</v>
      </c>
    </row>
    <row r="10" spans="1:14">
      <c r="A10" t="s">
        <v>11</v>
      </c>
      <c r="B10">
        <v>2.48</v>
      </c>
      <c r="C10">
        <v>1.62</v>
      </c>
      <c r="D10">
        <v>1.1100000000000001</v>
      </c>
      <c r="E10">
        <v>1.22</v>
      </c>
      <c r="F10">
        <v>1.46</v>
      </c>
      <c r="G10">
        <v>1.75</v>
      </c>
      <c r="H10">
        <v>1.27</v>
      </c>
      <c r="J10" t="s">
        <v>11</v>
      </c>
      <c r="K10" s="2">
        <v>2.234</v>
      </c>
      <c r="L10" s="2">
        <v>1.4710000000000001</v>
      </c>
      <c r="M10" s="2">
        <v>1.5620000000000001</v>
      </c>
      <c r="N10" s="2">
        <v>1.4570000000000001</v>
      </c>
    </row>
    <row r="11" spans="1:14">
      <c r="A11" t="s">
        <v>12</v>
      </c>
      <c r="B11">
        <v>1.83</v>
      </c>
      <c r="C11">
        <v>1.83</v>
      </c>
      <c r="D11">
        <v>1.67</v>
      </c>
      <c r="E11">
        <v>1.46</v>
      </c>
      <c r="F11">
        <v>1.82</v>
      </c>
      <c r="G11">
        <v>2.23</v>
      </c>
      <c r="H11">
        <v>1.62</v>
      </c>
      <c r="J11" t="s">
        <v>12</v>
      </c>
      <c r="K11" s="2">
        <v>2.1139999999999999</v>
      </c>
      <c r="L11" s="2">
        <v>1.6990000000000001</v>
      </c>
      <c r="M11" s="2">
        <v>2.0070000000000001</v>
      </c>
      <c r="N11" s="2">
        <v>1.9970000000000001</v>
      </c>
    </row>
    <row r="12" spans="1:14">
      <c r="A12" t="s">
        <v>13</v>
      </c>
      <c r="B12">
        <v>2.19</v>
      </c>
      <c r="C12">
        <v>2.69</v>
      </c>
      <c r="D12">
        <v>2.33</v>
      </c>
      <c r="E12">
        <v>2.16</v>
      </c>
      <c r="F12">
        <v>2.37</v>
      </c>
      <c r="G12">
        <v>1.76</v>
      </c>
      <c r="H12">
        <v>2.2999999999999998</v>
      </c>
      <c r="J12" t="s">
        <v>13</v>
      </c>
      <c r="K12" s="2">
        <v>2.7109999999999999</v>
      </c>
      <c r="L12" s="2">
        <v>2.5470000000000002</v>
      </c>
      <c r="M12" s="2">
        <v>2.5169999999999999</v>
      </c>
      <c r="N12" s="2">
        <v>2.6859999999999999</v>
      </c>
    </row>
    <row r="13" spans="1:14">
      <c r="B13" s="5">
        <f>AVERAGE(B8:B12)</f>
        <v>1.988</v>
      </c>
      <c r="C13" s="5">
        <f t="shared" ref="C13:H13" si="0">AVERAGE(C8:C12)</f>
        <v>1.8839999999999999</v>
      </c>
      <c r="D13" s="5">
        <f t="shared" si="0"/>
        <v>1.552</v>
      </c>
      <c r="E13" s="5">
        <f t="shared" si="0"/>
        <v>1.59</v>
      </c>
      <c r="F13" s="5">
        <f t="shared" si="0"/>
        <v>1.6620000000000001</v>
      </c>
      <c r="G13" s="5">
        <f t="shared" si="0"/>
        <v>1.8359999999999999</v>
      </c>
      <c r="H13" s="5">
        <f t="shared" si="0"/>
        <v>1.5980000000000001</v>
      </c>
      <c r="K13" s="5">
        <f t="shared" ref="K13:N13" si="1">AVERAGE(K8:K12)</f>
        <v>2.2855999999999996</v>
      </c>
      <c r="L13" s="5">
        <f t="shared" si="1"/>
        <v>1.7722000000000002</v>
      </c>
      <c r="M13" s="5">
        <f t="shared" si="1"/>
        <v>1.8448</v>
      </c>
      <c r="N13" s="5">
        <f t="shared" si="1"/>
        <v>1.8649999999999998</v>
      </c>
    </row>
    <row r="14" spans="1:14">
      <c r="K14" s="2"/>
      <c r="L14" s="2"/>
      <c r="M14" s="2"/>
      <c r="N14" s="2"/>
    </row>
    <row r="15" spans="1:14">
      <c r="A15" s="1" t="s">
        <v>14</v>
      </c>
      <c r="J15" s="1" t="s">
        <v>14</v>
      </c>
      <c r="K15" s="2"/>
      <c r="L15" s="2"/>
      <c r="M15" s="2"/>
      <c r="N15" s="2"/>
    </row>
    <row r="16" spans="1:14">
      <c r="A16" t="s">
        <v>15</v>
      </c>
      <c r="B16">
        <v>5.47</v>
      </c>
      <c r="C16">
        <v>3.38</v>
      </c>
      <c r="D16">
        <v>7.15</v>
      </c>
      <c r="E16">
        <v>3.52</v>
      </c>
      <c r="F16">
        <v>2.95</v>
      </c>
      <c r="G16">
        <v>6.01</v>
      </c>
      <c r="H16">
        <v>3.1</v>
      </c>
      <c r="J16" t="s">
        <v>15</v>
      </c>
      <c r="K16" s="2">
        <v>7.0430000000000001</v>
      </c>
      <c r="L16" s="2">
        <v>4.024</v>
      </c>
      <c r="M16" s="2">
        <v>4.3620000000000001</v>
      </c>
      <c r="N16" s="2">
        <v>3.7549999999999999</v>
      </c>
    </row>
    <row r="17" spans="1:14">
      <c r="A17" t="s">
        <v>16</v>
      </c>
      <c r="B17">
        <v>1.96</v>
      </c>
      <c r="C17">
        <v>3.24</v>
      </c>
      <c r="D17">
        <v>6.01</v>
      </c>
      <c r="E17">
        <v>2.39</v>
      </c>
      <c r="F17">
        <v>2.02</v>
      </c>
      <c r="G17">
        <v>2.73</v>
      </c>
      <c r="H17">
        <v>1.52</v>
      </c>
      <c r="J17" t="s">
        <v>16</v>
      </c>
      <c r="K17" s="2">
        <v>2.5419999999999998</v>
      </c>
      <c r="L17" s="2">
        <v>2.762</v>
      </c>
      <c r="M17" s="2">
        <v>3.0649999999999999</v>
      </c>
      <c r="N17" s="2">
        <v>1.8620000000000001</v>
      </c>
    </row>
    <row r="18" spans="1:14">
      <c r="A18" t="s">
        <v>17</v>
      </c>
      <c r="B18">
        <v>2.04</v>
      </c>
      <c r="C18">
        <v>2.04</v>
      </c>
      <c r="D18">
        <v>2.54</v>
      </c>
      <c r="E18">
        <v>1.9</v>
      </c>
      <c r="F18">
        <v>2.44</v>
      </c>
      <c r="G18">
        <v>10.31</v>
      </c>
      <c r="H18">
        <v>3.15</v>
      </c>
      <c r="J18" t="s">
        <v>17</v>
      </c>
      <c r="K18" s="2">
        <v>3.2890000000000001</v>
      </c>
      <c r="L18" s="2">
        <v>2.3780000000000001</v>
      </c>
      <c r="M18" s="2"/>
      <c r="N18" s="2">
        <v>3.1379999999999999</v>
      </c>
    </row>
    <row r="19" spans="1:14">
      <c r="A19" t="s">
        <v>29</v>
      </c>
      <c r="B19">
        <v>7.09</v>
      </c>
      <c r="C19">
        <v>3.93</v>
      </c>
      <c r="D19">
        <v>13.9</v>
      </c>
      <c r="E19">
        <v>3.95</v>
      </c>
      <c r="G19">
        <v>4.54</v>
      </c>
      <c r="H19">
        <v>3.6</v>
      </c>
      <c r="J19" t="s">
        <v>29</v>
      </c>
      <c r="K19" s="2">
        <v>4.6470000000000002</v>
      </c>
      <c r="L19" s="2">
        <v>5.0490000000000004</v>
      </c>
      <c r="M19" s="2">
        <v>4.93</v>
      </c>
      <c r="N19" s="2">
        <v>3.59</v>
      </c>
    </row>
    <row r="20" spans="1:14">
      <c r="A20" t="s">
        <v>113</v>
      </c>
      <c r="B20">
        <v>1.53</v>
      </c>
      <c r="C20">
        <v>3.26</v>
      </c>
      <c r="D20">
        <v>3.56</v>
      </c>
      <c r="E20">
        <v>2.25</v>
      </c>
      <c r="F20">
        <v>2.66</v>
      </c>
      <c r="G20">
        <v>4.78</v>
      </c>
      <c r="H20">
        <v>1.79</v>
      </c>
      <c r="J20" t="s">
        <v>113</v>
      </c>
      <c r="K20" s="2">
        <v>2.1629999999999998</v>
      </c>
      <c r="L20" s="2">
        <v>2.8580000000000001</v>
      </c>
      <c r="M20" s="2">
        <v>2.8149999999999999</v>
      </c>
      <c r="N20" s="2">
        <v>3.0059999999999998</v>
      </c>
    </row>
    <row r="21" spans="1:14">
      <c r="B21" s="5">
        <f t="shared" ref="B21:H21" si="2">AVERAGE(B16:B20)</f>
        <v>3.6179999999999999</v>
      </c>
      <c r="C21" s="5">
        <f t="shared" si="2"/>
        <v>3.17</v>
      </c>
      <c r="D21" s="5">
        <f t="shared" si="2"/>
        <v>6.6320000000000006</v>
      </c>
      <c r="E21" s="5">
        <f t="shared" si="2"/>
        <v>2.8020000000000005</v>
      </c>
      <c r="F21" s="5">
        <f t="shared" si="2"/>
        <v>2.5175000000000001</v>
      </c>
      <c r="G21" s="5">
        <f t="shared" si="2"/>
        <v>5.6740000000000004</v>
      </c>
      <c r="H21" s="5">
        <f t="shared" si="2"/>
        <v>2.6320000000000001</v>
      </c>
      <c r="K21" s="5">
        <f t="shared" ref="K21:N21" si="3">AVERAGE(K16:K20)</f>
        <v>3.9368000000000003</v>
      </c>
      <c r="L21" s="5">
        <f t="shared" si="3"/>
        <v>3.4142000000000001</v>
      </c>
      <c r="M21" s="5">
        <f t="shared" si="3"/>
        <v>3.7929999999999997</v>
      </c>
      <c r="N21" s="5">
        <f t="shared" si="3"/>
        <v>3.0701999999999998</v>
      </c>
    </row>
    <row r="22" spans="1:14">
      <c r="K22" s="2"/>
      <c r="L22" s="2"/>
      <c r="M22" s="2"/>
      <c r="N22" s="2"/>
    </row>
    <row r="23" spans="1:14">
      <c r="B23" s="5" t="s">
        <v>23</v>
      </c>
      <c r="K23" s="10" t="s">
        <v>24</v>
      </c>
      <c r="L23" s="2"/>
      <c r="M23" s="2"/>
      <c r="N23" s="2"/>
    </row>
    <row r="24" spans="1:14">
      <c r="A24" t="s">
        <v>0</v>
      </c>
      <c r="B24" s="5" t="s">
        <v>18</v>
      </c>
      <c r="C24" s="5" t="s">
        <v>5</v>
      </c>
      <c r="D24" s="5" t="s">
        <v>6</v>
      </c>
      <c r="E24" s="5" t="s">
        <v>8</v>
      </c>
      <c r="J24" t="s">
        <v>0</v>
      </c>
      <c r="K24" s="10" t="s">
        <v>18</v>
      </c>
      <c r="L24" s="10" t="s">
        <v>5</v>
      </c>
      <c r="M24" s="10" t="s">
        <v>6</v>
      </c>
      <c r="N24" s="10" t="s">
        <v>8</v>
      </c>
    </row>
    <row r="25" spans="1:14">
      <c r="K25" s="2"/>
      <c r="L25" s="2"/>
      <c r="M25" s="2"/>
      <c r="N25" s="2"/>
    </row>
    <row r="26" spans="1:14">
      <c r="A26" s="1" t="s">
        <v>9</v>
      </c>
      <c r="J26" s="1" t="s">
        <v>9</v>
      </c>
      <c r="K26" s="2"/>
      <c r="L26" s="2"/>
      <c r="M26" s="2"/>
      <c r="N26" s="2"/>
    </row>
    <row r="27" spans="1:14">
      <c r="A27" t="s">
        <v>10</v>
      </c>
      <c r="B27" s="2">
        <v>18.6067</v>
      </c>
      <c r="C27" s="2">
        <v>21.657848139999999</v>
      </c>
      <c r="D27" s="2">
        <v>18.399003619999998</v>
      </c>
      <c r="E27" s="2">
        <v>23.65556831</v>
      </c>
      <c r="J27" t="s">
        <v>10</v>
      </c>
      <c r="K27" s="2">
        <v>21.296296300000002</v>
      </c>
      <c r="L27" s="2">
        <v>2.838786523</v>
      </c>
      <c r="M27" s="2">
        <v>17.378523260000001</v>
      </c>
      <c r="N27" s="2">
        <v>23.57925414</v>
      </c>
    </row>
    <row r="28" spans="1:14">
      <c r="A28" t="s">
        <v>111</v>
      </c>
      <c r="B28" s="2">
        <v>19.3064</v>
      </c>
      <c r="C28" s="2">
        <v>12.51064189</v>
      </c>
      <c r="D28" s="2">
        <v>20.041959769999998</v>
      </c>
      <c r="E28" s="2">
        <v>18.65938409</v>
      </c>
      <c r="J28" t="s">
        <v>111</v>
      </c>
      <c r="K28" s="2">
        <v>22.34144341</v>
      </c>
      <c r="L28" s="2">
        <v>8.5037442399999996</v>
      </c>
      <c r="M28" s="2">
        <v>18.24777856</v>
      </c>
      <c r="N28" s="2">
        <v>18.858784289999999</v>
      </c>
    </row>
    <row r="29" spans="1:14">
      <c r="A29" t="s">
        <v>11</v>
      </c>
      <c r="B29" s="2">
        <v>13.9673</v>
      </c>
      <c r="C29" s="2">
        <v>17.425173409999999</v>
      </c>
      <c r="D29" s="2">
        <v>18.273566670000001</v>
      </c>
      <c r="E29" s="2">
        <v>20.893310750000001</v>
      </c>
      <c r="J29" t="s">
        <v>11</v>
      </c>
      <c r="K29" s="2">
        <v>23.896585049999999</v>
      </c>
      <c r="L29" s="2">
        <v>2.8019371419999999</v>
      </c>
      <c r="M29" s="2">
        <v>18.30893884</v>
      </c>
      <c r="N29" s="2">
        <v>20.24712057</v>
      </c>
    </row>
    <row r="30" spans="1:14">
      <c r="A30" t="s">
        <v>12</v>
      </c>
      <c r="B30" s="2">
        <v>9.5242000000000004</v>
      </c>
      <c r="C30" s="2">
        <v>12.38287203</v>
      </c>
      <c r="D30" s="2">
        <v>9.9594485000000006</v>
      </c>
      <c r="E30" s="2">
        <v>8.8574879909999993</v>
      </c>
      <c r="J30" t="s">
        <v>12</v>
      </c>
      <c r="K30" s="2">
        <v>10.95523805</v>
      </c>
      <c r="L30" s="2">
        <v>13.46687989</v>
      </c>
      <c r="M30" s="2">
        <v>9.0221037240000008</v>
      </c>
      <c r="N30" s="2">
        <v>8.8738787590000001</v>
      </c>
    </row>
    <row r="31" spans="1:14">
      <c r="A31" t="s">
        <v>13</v>
      </c>
      <c r="B31" s="2">
        <v>10.708299999999999</v>
      </c>
      <c r="C31" s="2">
        <v>11.093092589999999</v>
      </c>
      <c r="D31" s="2">
        <v>15.19715225</v>
      </c>
      <c r="E31" s="2">
        <v>13.78082938</v>
      </c>
      <c r="J31" t="s">
        <v>13</v>
      </c>
      <c r="K31" s="2">
        <v>11.082886439999999</v>
      </c>
      <c r="L31" s="2">
        <v>10.033920289999999</v>
      </c>
      <c r="M31" s="2">
        <v>11.595924520000001</v>
      </c>
      <c r="N31" s="2">
        <v>13.066037740000001</v>
      </c>
    </row>
    <row r="32" spans="1:14">
      <c r="B32" s="5">
        <f t="shared" ref="B32:E32" si="4">AVERAGE(B27:B31)</f>
        <v>14.42258</v>
      </c>
      <c r="C32" s="5">
        <f t="shared" si="4"/>
        <v>15.013925612</v>
      </c>
      <c r="D32" s="5">
        <f t="shared" si="4"/>
        <v>16.374226161999999</v>
      </c>
      <c r="E32" s="5">
        <f t="shared" si="4"/>
        <v>17.1693161042</v>
      </c>
      <c r="K32" s="5">
        <f t="shared" ref="K32:N32" si="5">AVERAGE(K27:K31)</f>
        <v>17.914489850000002</v>
      </c>
      <c r="L32" s="5">
        <f t="shared" si="5"/>
        <v>7.5290536169999998</v>
      </c>
      <c r="M32" s="5">
        <f t="shared" si="5"/>
        <v>14.910653780800001</v>
      </c>
      <c r="N32" s="5">
        <f t="shared" si="5"/>
        <v>16.9250150998</v>
      </c>
    </row>
    <row r="33" spans="1:14">
      <c r="B33" s="5"/>
      <c r="C33" s="5"/>
      <c r="D33" s="5"/>
      <c r="E33" s="5"/>
      <c r="K33" s="5"/>
      <c r="L33" s="5"/>
      <c r="M33" s="5"/>
      <c r="N33" s="5"/>
    </row>
    <row r="34" spans="1:14">
      <c r="A34" s="1" t="s">
        <v>14</v>
      </c>
      <c r="B34" s="2"/>
      <c r="C34" s="2"/>
      <c r="D34" s="2"/>
      <c r="E34" s="2"/>
      <c r="J34" s="1" t="s">
        <v>14</v>
      </c>
      <c r="K34" s="2"/>
      <c r="L34" s="2"/>
      <c r="M34" s="2"/>
      <c r="N34" s="2"/>
    </row>
    <row r="35" spans="1:14">
      <c r="A35" t="s">
        <v>15</v>
      </c>
      <c r="B35" s="2">
        <v>11.68948797</v>
      </c>
      <c r="C35" s="2">
        <v>12.173785179999999</v>
      </c>
      <c r="D35" s="2">
        <v>12.76059764</v>
      </c>
      <c r="E35" s="2">
        <v>11.50887816</v>
      </c>
      <c r="J35" t="s">
        <v>15</v>
      </c>
      <c r="K35" s="2">
        <v>13.790956120000001</v>
      </c>
      <c r="L35" s="2">
        <v>10.99971605</v>
      </c>
      <c r="M35" s="2">
        <v>12.49648464</v>
      </c>
      <c r="N35" s="2">
        <v>10.623052960000001</v>
      </c>
    </row>
    <row r="36" spans="1:14">
      <c r="A36" t="s">
        <v>16</v>
      </c>
      <c r="B36" s="2">
        <v>10.1213052</v>
      </c>
      <c r="C36" s="2">
        <v>10.283863630000001</v>
      </c>
      <c r="D36" s="2">
        <v>13.066794229999999</v>
      </c>
      <c r="E36" s="2">
        <v>8.6696403289999999</v>
      </c>
      <c r="J36" t="s">
        <v>16</v>
      </c>
      <c r="K36" s="2">
        <v>11.10289918</v>
      </c>
      <c r="L36" s="2">
        <v>8.6481411189999999</v>
      </c>
      <c r="M36" s="2">
        <v>9.8205399849999999</v>
      </c>
      <c r="N36" s="2">
        <v>9.0186789049999998</v>
      </c>
    </row>
    <row r="37" spans="1:14">
      <c r="A37" t="s">
        <v>17</v>
      </c>
      <c r="B37" s="2">
        <v>13.01842233</v>
      </c>
      <c r="C37" s="2">
        <v>12.046141540000001</v>
      </c>
      <c r="D37" s="2">
        <v>9.4794360149999992</v>
      </c>
      <c r="E37" s="2">
        <v>10.362502360000001</v>
      </c>
      <c r="J37" t="s">
        <v>17</v>
      </c>
      <c r="K37" s="2">
        <v>15.709027389999999</v>
      </c>
      <c r="L37" s="2">
        <v>6.4446301889999997</v>
      </c>
      <c r="M37" s="2">
        <v>8.4446507470000007</v>
      </c>
      <c r="N37" s="2">
        <v>9.3528888059999993</v>
      </c>
    </row>
    <row r="38" spans="1:14">
      <c r="A38" t="s">
        <v>29</v>
      </c>
      <c r="B38" s="2">
        <v>17.94341859</v>
      </c>
      <c r="C38" s="2">
        <v>12.824572740000001</v>
      </c>
      <c r="D38" s="2">
        <v>26.077899970000001</v>
      </c>
      <c r="E38" s="2">
        <v>9.4702927209999999</v>
      </c>
      <c r="J38" t="s">
        <v>29</v>
      </c>
      <c r="K38" s="2">
        <v>21.056637120000001</v>
      </c>
      <c r="L38" s="2">
        <v>14.85114372</v>
      </c>
      <c r="M38" s="2">
        <v>17.201593219999999</v>
      </c>
      <c r="N38" s="2">
        <v>9.3053426110000004</v>
      </c>
    </row>
    <row r="39" spans="1:14">
      <c r="A39" t="s">
        <v>113</v>
      </c>
      <c r="B39" s="2">
        <v>9.5499812550000005</v>
      </c>
      <c r="C39" s="2">
        <v>10.18712964</v>
      </c>
      <c r="D39" s="2">
        <v>8.6030898249999996</v>
      </c>
      <c r="E39" s="2">
        <v>11.260558489999999</v>
      </c>
      <c r="J39" t="s">
        <v>113</v>
      </c>
      <c r="K39" s="2">
        <v>9.8239075039999992</v>
      </c>
      <c r="L39" s="2">
        <v>9.3221851939999993</v>
      </c>
      <c r="M39" s="2">
        <v>9.9142861389999997</v>
      </c>
      <c r="N39" s="2">
        <v>11.803074130000001</v>
      </c>
    </row>
    <row r="40" spans="1:14">
      <c r="B40" s="5">
        <f t="shared" ref="B40:E40" si="6">AVERAGE(B35:B39)</f>
        <v>12.464523069</v>
      </c>
      <c r="C40" s="5">
        <f t="shared" si="6"/>
        <v>11.503098546</v>
      </c>
      <c r="D40" s="5">
        <f t="shared" si="6"/>
        <v>13.997563535999998</v>
      </c>
      <c r="E40" s="5">
        <f t="shared" si="6"/>
        <v>10.254374412000001</v>
      </c>
      <c r="K40" s="5">
        <f t="shared" ref="K40:N40" si="7">AVERAGE(K35:K39)</f>
        <v>14.296685462800003</v>
      </c>
      <c r="L40" s="5">
        <f t="shared" si="7"/>
        <v>10.053163254399999</v>
      </c>
      <c r="M40" s="5">
        <f t="shared" si="7"/>
        <v>11.575510946200001</v>
      </c>
      <c r="N40" s="5">
        <f t="shared" si="7"/>
        <v>10.020607482399999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5BAC-874F-4F65-882C-75E6BC2D50A9}">
  <dimension ref="A1:K23"/>
  <sheetViews>
    <sheetView workbookViewId="0"/>
  </sheetViews>
  <sheetFormatPr defaultRowHeight="14.4"/>
  <cols>
    <col min="1" max="1" width="10" customWidth="1"/>
    <col min="7" max="7" width="10.6640625" customWidth="1"/>
  </cols>
  <sheetData>
    <row r="1" spans="1:11">
      <c r="A1" s="5" t="s">
        <v>319</v>
      </c>
      <c r="B1" s="5"/>
      <c r="C1" s="5"/>
      <c r="E1" s="5" t="s">
        <v>297</v>
      </c>
    </row>
    <row r="3" spans="1:11">
      <c r="B3" s="5" t="s">
        <v>37</v>
      </c>
      <c r="H3" s="5" t="s">
        <v>36</v>
      </c>
    </row>
    <row r="5" spans="1:11">
      <c r="A5" t="s">
        <v>0</v>
      </c>
      <c r="B5" s="5" t="s">
        <v>18</v>
      </c>
      <c r="C5" s="5" t="s">
        <v>5</v>
      </c>
      <c r="D5" s="5" t="s">
        <v>6</v>
      </c>
      <c r="E5" s="5" t="s">
        <v>8</v>
      </c>
      <c r="H5" s="5" t="s">
        <v>18</v>
      </c>
      <c r="I5" s="5" t="s">
        <v>5</v>
      </c>
      <c r="J5" s="5" t="s">
        <v>6</v>
      </c>
      <c r="K5" s="5" t="s">
        <v>8</v>
      </c>
    </row>
    <row r="6" spans="1:11">
      <c r="A6" s="1" t="s">
        <v>9</v>
      </c>
      <c r="G6" s="1" t="s">
        <v>9</v>
      </c>
    </row>
    <row r="7" spans="1:11">
      <c r="A7" t="s">
        <v>10</v>
      </c>
      <c r="B7">
        <v>3.8</v>
      </c>
      <c r="C7" t="s">
        <v>263</v>
      </c>
      <c r="D7">
        <v>0</v>
      </c>
      <c r="E7">
        <v>2.97</v>
      </c>
      <c r="G7" t="s">
        <v>10</v>
      </c>
      <c r="H7">
        <v>0.27800000000000002</v>
      </c>
      <c r="I7" t="s">
        <v>263</v>
      </c>
      <c r="J7">
        <v>0</v>
      </c>
      <c r="K7">
        <v>0.25900000000000001</v>
      </c>
    </row>
    <row r="8" spans="1:11">
      <c r="A8" t="s">
        <v>111</v>
      </c>
      <c r="B8">
        <v>3.17</v>
      </c>
      <c r="C8" t="s">
        <v>263</v>
      </c>
      <c r="D8" t="s">
        <v>263</v>
      </c>
      <c r="E8">
        <v>3.97</v>
      </c>
      <c r="G8" t="s">
        <v>111</v>
      </c>
      <c r="H8">
        <v>0.107</v>
      </c>
      <c r="I8" t="s">
        <v>263</v>
      </c>
      <c r="J8" t="s">
        <v>263</v>
      </c>
      <c r="K8">
        <v>0.19600000000000001</v>
      </c>
    </row>
    <row r="9" spans="1:11">
      <c r="A9" t="s">
        <v>11</v>
      </c>
      <c r="B9">
        <v>2.75</v>
      </c>
      <c r="C9">
        <v>1.1499999999999999</v>
      </c>
      <c r="D9">
        <v>1.57</v>
      </c>
      <c r="E9">
        <v>2.39</v>
      </c>
      <c r="G9" t="s">
        <v>11</v>
      </c>
      <c r="H9">
        <v>0.121</v>
      </c>
      <c r="I9">
        <v>7.6999999999999999E-2</v>
      </c>
      <c r="J9">
        <v>9.8000000000000004E-2</v>
      </c>
      <c r="K9">
        <v>0.16800000000000001</v>
      </c>
    </row>
    <row r="10" spans="1:11">
      <c r="A10" t="s">
        <v>12</v>
      </c>
      <c r="B10">
        <v>1.42</v>
      </c>
      <c r="C10">
        <v>1.65</v>
      </c>
      <c r="D10">
        <v>0.45</v>
      </c>
      <c r="E10">
        <v>2.72</v>
      </c>
      <c r="G10" t="s">
        <v>12</v>
      </c>
      <c r="H10">
        <v>6.8000000000000005E-2</v>
      </c>
      <c r="I10">
        <v>0.106</v>
      </c>
      <c r="J10">
        <v>2.1999999999999999E-2</v>
      </c>
      <c r="K10">
        <v>0.13600000000000001</v>
      </c>
    </row>
    <row r="11" spans="1:11">
      <c r="A11" t="s">
        <v>13</v>
      </c>
      <c r="B11">
        <v>1.55</v>
      </c>
      <c r="C11">
        <v>0.68</v>
      </c>
      <c r="D11" t="s">
        <v>263</v>
      </c>
      <c r="E11">
        <v>2.2599999999999998</v>
      </c>
      <c r="G11" t="s">
        <v>13</v>
      </c>
      <c r="H11">
        <v>5.7000000000000002E-2</v>
      </c>
      <c r="I11">
        <v>2.4E-2</v>
      </c>
      <c r="J11" t="s">
        <v>263</v>
      </c>
      <c r="K11">
        <v>8.4000000000000005E-2</v>
      </c>
    </row>
    <row r="13" spans="1:11">
      <c r="A13" s="1" t="s">
        <v>14</v>
      </c>
      <c r="G13" s="1" t="s">
        <v>14</v>
      </c>
    </row>
    <row r="14" spans="1:11">
      <c r="A14" t="s">
        <v>15</v>
      </c>
      <c r="B14">
        <v>2.2599999999999998</v>
      </c>
      <c r="C14">
        <v>0.23</v>
      </c>
      <c r="D14">
        <v>0.61</v>
      </c>
      <c r="E14">
        <v>2.17</v>
      </c>
      <c r="G14" t="s">
        <v>15</v>
      </c>
      <c r="H14">
        <v>4.1000000000000002E-2</v>
      </c>
      <c r="I14">
        <v>1.2E-2</v>
      </c>
      <c r="J14">
        <v>1.4E-2</v>
      </c>
      <c r="K14">
        <v>5.8000000000000003E-2</v>
      </c>
    </row>
    <row r="15" spans="1:11">
      <c r="A15" t="s">
        <v>16</v>
      </c>
      <c r="B15">
        <v>1.29</v>
      </c>
      <c r="C15" t="s">
        <v>263</v>
      </c>
      <c r="D15">
        <v>2.2599999999999998</v>
      </c>
      <c r="E15">
        <v>1</v>
      </c>
      <c r="G15" t="s">
        <v>16</v>
      </c>
      <c r="H15">
        <v>5.7000000000000002E-2</v>
      </c>
      <c r="I15" t="s">
        <v>263</v>
      </c>
      <c r="J15">
        <v>8.5999999999999993E-2</v>
      </c>
      <c r="K15">
        <v>5.5E-2</v>
      </c>
    </row>
    <row r="16" spans="1:11">
      <c r="A16" t="s">
        <v>17</v>
      </c>
      <c r="B16">
        <v>1.25</v>
      </c>
      <c r="C16" t="s">
        <v>263</v>
      </c>
      <c r="D16" t="s">
        <v>270</v>
      </c>
      <c r="E16">
        <v>2.54</v>
      </c>
      <c r="G16" t="s">
        <v>17</v>
      </c>
      <c r="H16">
        <v>3.7999999999999999E-2</v>
      </c>
      <c r="I16" t="s">
        <v>263</v>
      </c>
      <c r="J16" t="s">
        <v>270</v>
      </c>
      <c r="K16">
        <v>8.1000000000000003E-2</v>
      </c>
    </row>
    <row r="17" spans="1:11">
      <c r="A17" t="s">
        <v>29</v>
      </c>
      <c r="B17">
        <v>1.59</v>
      </c>
      <c r="C17">
        <v>1.32</v>
      </c>
      <c r="D17">
        <v>0.38</v>
      </c>
      <c r="E17">
        <v>0.28999999999999998</v>
      </c>
      <c r="G17" t="s">
        <v>29</v>
      </c>
      <c r="H17">
        <v>3.4000000000000002E-2</v>
      </c>
      <c r="I17">
        <v>2.5000000000000001E-2</v>
      </c>
      <c r="J17" s="16">
        <v>8.0000000000000002E-3</v>
      </c>
      <c r="K17" s="16">
        <v>8.0000000000000002E-3</v>
      </c>
    </row>
    <row r="18" spans="1:11">
      <c r="A18" t="s">
        <v>113</v>
      </c>
      <c r="B18">
        <v>1.77</v>
      </c>
      <c r="C18" t="s">
        <v>263</v>
      </c>
      <c r="D18">
        <v>1.65</v>
      </c>
      <c r="E18">
        <v>8.77</v>
      </c>
      <c r="G18" t="s">
        <v>113</v>
      </c>
      <c r="H18">
        <v>8.3000000000000004E-2</v>
      </c>
      <c r="I18" t="s">
        <v>263</v>
      </c>
      <c r="J18">
        <v>5.8000000000000003E-2</v>
      </c>
      <c r="K18">
        <v>0.27900000000000003</v>
      </c>
    </row>
    <row r="21" spans="1:11">
      <c r="A21" t="s">
        <v>312</v>
      </c>
      <c r="H21" t="s">
        <v>271</v>
      </c>
    </row>
    <row r="23" spans="1:11">
      <c r="A23" t="s">
        <v>272</v>
      </c>
      <c r="H23" t="s">
        <v>272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coal production</vt:lpstr>
      <vt:lpstr>study locations</vt:lpstr>
      <vt:lpstr>LU change</vt:lpstr>
      <vt:lpstr>T,cond,pH,HCO3</vt:lpstr>
      <vt:lpstr>Mixed Models Results</vt:lpstr>
      <vt:lpstr>DIC_DOC</vt:lpstr>
      <vt:lpstr>pCO2_NO3</vt:lpstr>
      <vt:lpstr>AFDM</vt:lpstr>
      <vt:lpstr>SOD</vt:lpstr>
      <vt:lpstr>FDA</vt:lpstr>
      <vt:lpstr>DEA_DeN</vt:lpstr>
      <vt:lpstr>DHA</vt:lpstr>
      <vt:lpstr>BfOD_BfFDA</vt:lpstr>
      <vt:lpstr>BfDHA_BfChla</vt:lpstr>
      <vt:lpstr>Regressions</vt:lpstr>
      <vt:lpstr>DOC isotope mass balance</vt:lpstr>
      <vt:lpstr>DOC transport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Burke</dc:creator>
  <cp:lastModifiedBy>Burke, Roger</cp:lastModifiedBy>
  <dcterms:created xsi:type="dcterms:W3CDTF">2022-02-02T16:30:58Z</dcterms:created>
  <dcterms:modified xsi:type="dcterms:W3CDTF">2022-12-30T21:51:39Z</dcterms:modified>
</cp:coreProperties>
</file>