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olszyk_david_epa_gov/Documents/Profile/Documents/Pesticides/Pesticides QA/Herbicide Conc. Worksheets/Final Herbicide Soln Conc/"/>
    </mc:Choice>
  </mc:AlternateContent>
  <xr:revisionPtr revIDLastSave="0" documentId="13_ncr:4000b_{BD6F147E-6D42-40D8-95EF-20259E145557}" xr6:coauthVersionLast="47" xr6:coauthVersionMax="47" xr10:uidLastSave="{00000000-0000-0000-0000-000000000000}"/>
  <bookViews>
    <workbookView xWindow="28680" yWindow="-120" windowWidth="29040" windowHeight="15840" activeTab="1"/>
  </bookViews>
  <sheets>
    <sheet name="Data" sheetId="1" r:id="rId1"/>
    <sheet name="Read me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7" i="1" l="1"/>
  <c r="Q17" i="1"/>
  <c r="AG17" i="1"/>
  <c r="K17" i="1"/>
  <c r="Y16" i="1"/>
  <c r="Z16" i="1"/>
  <c r="T16" i="1"/>
  <c r="Q16" i="1"/>
  <c r="AG16" i="1"/>
  <c r="N16" i="1"/>
  <c r="K16" i="1"/>
  <c r="T15" i="1"/>
  <c r="U15" i="1"/>
  <c r="Q15" i="1"/>
  <c r="AG15" i="1"/>
  <c r="K15" i="1"/>
  <c r="Y14" i="1"/>
  <c r="Z14" i="1"/>
  <c r="T14" i="1"/>
  <c r="Q14" i="1"/>
  <c r="AG14" i="1"/>
  <c r="AH17" i="1"/>
  <c r="N14" i="1"/>
  <c r="K14" i="1"/>
  <c r="T13" i="1"/>
  <c r="Q13" i="1"/>
  <c r="K13" i="1"/>
  <c r="Y12" i="1"/>
  <c r="Z12" i="1"/>
  <c r="T12" i="1"/>
  <c r="Q12" i="1"/>
  <c r="N12" i="1"/>
  <c r="K12" i="1"/>
  <c r="AR11" i="1"/>
  <c r="Y11" i="1"/>
  <c r="T11" i="1"/>
  <c r="Q11" i="1"/>
  <c r="AG11" i="1"/>
  <c r="N11" i="1"/>
  <c r="K11" i="1"/>
  <c r="Y10" i="1"/>
  <c r="Z10" i="1"/>
  <c r="T10" i="1"/>
  <c r="Q10" i="1"/>
  <c r="AG10" i="1"/>
  <c r="N10" i="1"/>
  <c r="K10" i="1"/>
  <c r="Y9" i="1"/>
  <c r="T9" i="1"/>
  <c r="Q9" i="1"/>
  <c r="U9" i="1"/>
  <c r="N9" i="1"/>
  <c r="K9" i="1"/>
  <c r="Y8" i="1"/>
  <c r="Z8" i="1"/>
  <c r="T8" i="1"/>
  <c r="U8" i="1"/>
  <c r="Q8" i="1"/>
  <c r="AG8" i="1"/>
  <c r="N8" i="1"/>
  <c r="K8" i="1"/>
  <c r="Y7" i="1"/>
  <c r="Z7" i="1"/>
  <c r="T7" i="1"/>
  <c r="Q7" i="1"/>
  <c r="U7" i="1"/>
  <c r="N7" i="1"/>
  <c r="K7" i="1"/>
  <c r="Y6" i="1"/>
  <c r="T6" i="1"/>
  <c r="Q6" i="1"/>
  <c r="AG6" i="1"/>
  <c r="K6" i="1"/>
  <c r="Y5" i="1"/>
  <c r="T5" i="1"/>
  <c r="Z5" i="1"/>
  <c r="Q5" i="1"/>
  <c r="K5" i="1"/>
  <c r="AR4" i="1"/>
  <c r="Y4" i="1"/>
  <c r="T4" i="1"/>
  <c r="U4" i="1"/>
  <c r="Q4" i="1"/>
  <c r="AG4" i="1"/>
  <c r="K4" i="1"/>
  <c r="Y3" i="1"/>
  <c r="T3" i="1"/>
  <c r="Z3" i="1"/>
  <c r="Q3" i="1"/>
  <c r="AG3" i="1"/>
  <c r="AG18" i="1"/>
  <c r="K3" i="1"/>
  <c r="Y2" i="1"/>
  <c r="Z2" i="1"/>
  <c r="T2" i="1"/>
  <c r="Q2" i="1"/>
  <c r="U2" i="1"/>
  <c r="K2" i="1"/>
  <c r="U17" i="1"/>
  <c r="U14" i="1"/>
  <c r="Z4" i="1"/>
  <c r="Z9" i="1"/>
  <c r="U10" i="1"/>
  <c r="U16" i="1"/>
  <c r="U5" i="1"/>
  <c r="Z11" i="1"/>
  <c r="U13" i="1"/>
  <c r="U11" i="1"/>
  <c r="U3" i="1"/>
  <c r="Z6" i="1"/>
  <c r="U12" i="1"/>
  <c r="AG5" i="1"/>
  <c r="AG21" i="1"/>
  <c r="U6" i="1"/>
  <c r="AH6" i="1"/>
  <c r="AG9" i="1"/>
  <c r="AG19" i="1"/>
  <c r="AH11" i="1"/>
  <c r="AG20" i="1"/>
</calcChain>
</file>

<file path=xl/comments1.xml><?xml version="1.0" encoding="utf-8"?>
<comments xmlns="http://schemas.openxmlformats.org/spreadsheetml/2006/main">
  <authors>
    <author>U.S. EPA User or Contractor</author>
  </authors>
  <commentList>
    <comment ref="AD2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Approximate Lab. ID number
</t>
        </r>
      </text>
    </comment>
    <comment ref="AD3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Approximate Lab. ID number
</t>
        </r>
      </text>
    </comment>
    <comment ref="AD4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Approximate Lab. ID number
</t>
        </r>
      </text>
    </comment>
    <comment ref="AP4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Approximate Lab. ID number
</t>
        </r>
      </text>
    </comment>
    <comment ref="AD5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Approximate Lab. ID number
</t>
        </r>
      </text>
    </comment>
    <comment ref="AD6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Approximate Lab. ID number
</t>
        </r>
      </text>
    </comment>
    <comment ref="AG12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Contractor 
mislabeled and was run for wrong herbicide
</t>
        </r>
      </text>
    </comment>
    <comment ref="AG13" authorId="0" shapeId="0">
      <text>
        <r>
          <rPr>
            <b/>
            <sz val="9"/>
            <color indexed="81"/>
            <rFont val="Tahoma"/>
            <charset val="1"/>
          </rPr>
          <t>U.S. EPA User or Contractor:</t>
        </r>
        <r>
          <rPr>
            <sz val="9"/>
            <color indexed="81"/>
            <rFont val="Tahoma"/>
            <charset val="1"/>
          </rPr>
          <t xml:space="preserve">
DO 9/16/14 Contractor 
mislabeled and was run for wrong herbicide
</t>
        </r>
      </text>
    </comment>
  </commentList>
</comments>
</file>

<file path=xl/sharedStrings.xml><?xml version="1.0" encoding="utf-8"?>
<sst xmlns="http://schemas.openxmlformats.org/spreadsheetml/2006/main" count="474" uniqueCount="212">
  <si>
    <t>Date</t>
  </si>
  <si>
    <t>Location</t>
  </si>
  <si>
    <t>Species</t>
  </si>
  <si>
    <t>Treatment</t>
  </si>
  <si>
    <t>QA Sample ID</t>
  </si>
  <si>
    <t>Amount Product used</t>
  </si>
  <si>
    <t>units</t>
  </si>
  <si>
    <t>Active Ingredient</t>
  </si>
  <si>
    <t>% A.I.</t>
  </si>
  <si>
    <t>Amount A.I. / L</t>
  </si>
  <si>
    <t>A.I. In concentrate by wt. gr/ml</t>
  </si>
  <si>
    <t>A.I. By weight</t>
  </si>
  <si>
    <t>Acid Equivalent gr/ml</t>
  </si>
  <si>
    <t>Acid Equivalent by wt</t>
  </si>
  <si>
    <t>Sprayer delivery Gal/Acre</t>
  </si>
  <si>
    <t>Sprayer delivery L/Ha</t>
  </si>
  <si>
    <t>Active Ing delivered grams/Ha</t>
  </si>
  <si>
    <t>surfactant used</t>
  </si>
  <si>
    <t>amount of surfactant</t>
  </si>
  <si>
    <t>Lab Report #</t>
  </si>
  <si>
    <t>Lab #</t>
  </si>
  <si>
    <t>Date Results Received</t>
  </si>
  <si>
    <t>Lab. mg/L a.i.</t>
  </si>
  <si>
    <t>Chem. Lab. % of Calc. Acid Wt. Eq.</t>
  </si>
  <si>
    <t>Chem. Lab. Comments</t>
  </si>
  <si>
    <t>Sent Date</t>
  </si>
  <si>
    <t>Samples Received by Lab</t>
  </si>
  <si>
    <t>Extraction Date or analysis started</t>
  </si>
  <si>
    <t>Days Sampling to Extraction</t>
  </si>
  <si>
    <t>Analysis Date or Analysis Ending date</t>
  </si>
  <si>
    <t>Days Sampling to Analysis</t>
  </si>
  <si>
    <t>Duplicate #</t>
  </si>
  <si>
    <t>Duplicate Value</t>
  </si>
  <si>
    <t>% CV</t>
  </si>
  <si>
    <t>DO Overall Comments</t>
  </si>
  <si>
    <t>OSU Hyslop</t>
  </si>
  <si>
    <t>Willamette Valley Natives (9 species)</t>
  </si>
  <si>
    <t>Carrier</t>
  </si>
  <si>
    <t>ml/L</t>
  </si>
  <si>
    <t>Glyphosate</t>
  </si>
  <si>
    <t>grams/L</t>
  </si>
  <si>
    <t>Preference</t>
  </si>
  <si>
    <t>0.5% v/v</t>
  </si>
  <si>
    <t>Dicamba</t>
  </si>
  <si>
    <t>mg/L</t>
  </si>
  <si>
    <t>0.1 Tank Mix</t>
  </si>
  <si>
    <t>Active Ingrediant gr/ml</t>
  </si>
  <si>
    <t>Active Ingredient by weight</t>
  </si>
  <si>
    <t>Chemical Lab. ID</t>
  </si>
  <si>
    <t>Call #</t>
  </si>
  <si>
    <t>EPA01PEST12611</t>
  </si>
  <si>
    <t xml:space="preserve">A </t>
  </si>
  <si>
    <t>EPA02PEST12611</t>
  </si>
  <si>
    <t>C</t>
  </si>
  <si>
    <t>EPA03PEST12611</t>
  </si>
  <si>
    <t>EPA04PEST12611</t>
  </si>
  <si>
    <t>EPA05PEST12611</t>
  </si>
  <si>
    <t>EPA06PEST12611</t>
  </si>
  <si>
    <t>EPA07PEST12611</t>
  </si>
  <si>
    <t>EPA08PEST12611</t>
  </si>
  <si>
    <t>0.2 Tank Mix</t>
  </si>
  <si>
    <t>EPA09PEST12611</t>
  </si>
  <si>
    <t>EPA10PEST12611</t>
  </si>
  <si>
    <t>OSU Botany</t>
  </si>
  <si>
    <t>EPA01PEST13111</t>
  </si>
  <si>
    <t>EPA02PEST13111</t>
  </si>
  <si>
    <t>EPA07PEST13111</t>
  </si>
  <si>
    <t>EPA08PEST13111</t>
  </si>
  <si>
    <t>EPA09PEST13111</t>
  </si>
  <si>
    <t>EPA10PEST13111</t>
  </si>
  <si>
    <t>1 mg/L detection limit, 98% spike recovery</t>
  </si>
  <si>
    <t>AB11266</t>
  </si>
  <si>
    <t>Approx. 6/2/11</t>
  </si>
  <si>
    <t>2 mg/L reporting limit</t>
  </si>
  <si>
    <t>5/23/11 est.</t>
  </si>
  <si>
    <t>Analysis Good</t>
  </si>
  <si>
    <t>AB11267</t>
  </si>
  <si>
    <t>AB11269</t>
  </si>
  <si>
    <t>AB11268</t>
  </si>
  <si>
    <t>AB11270</t>
  </si>
  <si>
    <t>AA11270</t>
  </si>
  <si>
    <t>Good</t>
  </si>
  <si>
    <t>P110401</t>
  </si>
  <si>
    <t>P1110401-06</t>
  </si>
  <si>
    <t>Approx. 6/8/11</t>
  </si>
  <si>
    <t>P1110401-08</t>
  </si>
  <si>
    <t>P1110401-10</t>
  </si>
  <si>
    <t>P1110401-01</t>
  </si>
  <si>
    <t>P1110401-03</t>
  </si>
  <si>
    <t>P1110401-05</t>
  </si>
  <si>
    <t>AB11272</t>
  </si>
  <si>
    <t>Uncertain</t>
  </si>
  <si>
    <t>AB11273</t>
  </si>
  <si>
    <t>AB11275</t>
  </si>
  <si>
    <t>AA11275</t>
  </si>
  <si>
    <t>AB11274</t>
  </si>
  <si>
    <t>AB11276</t>
  </si>
  <si>
    <t xml:space="preserve">Herbicide Trade Name </t>
  </si>
  <si>
    <t>OK analyzed for dicamba, carrier should not have had either herbicide</t>
  </si>
  <si>
    <t>OK analyzed for glyphosate, carrier should not have had either herbicide</t>
  </si>
  <si>
    <r>
      <t>Banvel</t>
    </r>
    <r>
      <rPr>
        <sz val="10"/>
        <rFont val="Calibri"/>
        <family val="2"/>
      </rPr>
      <t>®</t>
    </r>
  </si>
  <si>
    <r>
      <t>Roundup Original</t>
    </r>
    <r>
      <rPr>
        <sz val="10"/>
        <rFont val="Calibri"/>
        <family val="2"/>
      </rPr>
      <t>®</t>
    </r>
  </si>
  <si>
    <t>Not Detected,2 mg/L reporting limit</t>
  </si>
  <si>
    <t>Not Detected, 10 mg/L detection limit</t>
  </si>
  <si>
    <t>91-95% recovery Expected recoery 74-121, 10 mg/L detection limit</t>
  </si>
  <si>
    <t>DO Duplicate Comments</t>
  </si>
  <si>
    <t>Average % Calc. For Lab Runs</t>
  </si>
  <si>
    <t>97-98% recovery, Expected recovery 40-120, 10 mg/L detection limit</t>
  </si>
  <si>
    <t>Lab. no EPA08PEST13111, Both chemicals were in solution, data for glyphosate</t>
  </si>
  <si>
    <t xml:space="preserve">Lab. no EPA07PEST13111, Both chemicals were in solution, data for dicamba </t>
  </si>
  <si>
    <t>Lab. no EPA10PEST13111, Both chemicals were in solution, data for glyphosate</t>
  </si>
  <si>
    <t xml:space="preserve">Lab. no EPA09PEST13111, Both chemicals were in solution, data for dicamba </t>
  </si>
  <si>
    <t>banvel</t>
  </si>
  <si>
    <t>glysphose</t>
  </si>
  <si>
    <t>average</t>
  </si>
  <si>
    <t>stdev</t>
  </si>
  <si>
    <t>Note: data for samples P1110401-02, P1110401-04, P1110401-07  and P1110401-09 taken on 5/11/2011 were not used as they came back "0" as they had been analyzed for wrong chemical.</t>
  </si>
  <si>
    <t>Column Heading</t>
  </si>
  <si>
    <t>Description</t>
  </si>
  <si>
    <t>Date of Treatment</t>
  </si>
  <si>
    <t>Farm</t>
  </si>
  <si>
    <t>For this study</t>
  </si>
  <si>
    <t>Trade Name</t>
  </si>
  <si>
    <t>Name. Tank Mix indicates both glyphosate and dicamba present</t>
  </si>
  <si>
    <t>Active ingredient in commercial product</t>
  </si>
  <si>
    <t>% active ingredient in commercial product</t>
  </si>
  <si>
    <t>Sprayer delivery in gallons/acre</t>
  </si>
  <si>
    <t>Sprayer delivery coverted to liters/hectare</t>
  </si>
  <si>
    <t>Active ingredient in grams/hectare</t>
  </si>
  <si>
    <t>Name of surfactant used in all solutions including "0" carrier control</t>
  </si>
  <si>
    <t>Concentraton of surfactant used in herbicide treatment solutions</t>
  </si>
  <si>
    <t>Active ingredient delivered to plot in grams/hectare</t>
  </si>
  <si>
    <t>Active ingredient delivered to plot by weight (grams)</t>
  </si>
  <si>
    <t>Letter corresponding to laboratory. Contact PI for laboratory name</t>
  </si>
  <si>
    <t>An EPA tracking number</t>
  </si>
  <si>
    <t>From laboratory</t>
  </si>
  <si>
    <t>Laboratory sample number</t>
  </si>
  <si>
    <t>Date results received</t>
  </si>
  <si>
    <t>Laboratory reported herbicide concentration in sample</t>
  </si>
  <si>
    <t>Laborartory concentration as a % of expected calculated concentration in solution</t>
  </si>
  <si>
    <t>Average % of calcuated concetration for samples in a run (call #)</t>
  </si>
  <si>
    <t>Chemistry laboratory commetns</t>
  </si>
  <si>
    <t>Approximate date samples sent to laboratory</t>
  </si>
  <si>
    <t>Date samples sent to laboratory</t>
  </si>
  <si>
    <t>Date samples received by laboratory</t>
  </si>
  <si>
    <t>Number of days sampling to extraction</t>
  </si>
  <si>
    <t>Analysis date or anlaysis ending date</t>
  </si>
  <si>
    <t>Dates sampling to analysis</t>
  </si>
  <si>
    <t>Duplicate sample numbe</t>
  </si>
  <si>
    <t>Duplicate sample concentration by laboratoratory</t>
  </si>
  <si>
    <t>% variation (standard deviation/average) for two replicate smaples</t>
  </si>
  <si>
    <t>David Olszyk comments on duplicate samples</t>
  </si>
  <si>
    <t>David Olszyk comments on overall analysis</t>
  </si>
  <si>
    <t>For treatment solution</t>
  </si>
  <si>
    <t>Units for amount used</t>
  </si>
  <si>
    <t>Amount of active ingredient per liter</t>
  </si>
  <si>
    <t>Units for amount active ingredient per liter</t>
  </si>
  <si>
    <t>Active ingredient in concentration herbicide in grams/ml</t>
  </si>
  <si>
    <t>Active ingredient by weight in solution used in treatment</t>
  </si>
  <si>
    <t>Units for active ingredient by weigh is solutin used in treatment</t>
  </si>
  <si>
    <t>Units for acid equivalent by weight</t>
  </si>
  <si>
    <t>Coumn Letter</t>
  </si>
  <si>
    <t>A</t>
  </si>
  <si>
    <t>O</t>
  </si>
  <si>
    <t>B</t>
  </si>
  <si>
    <t>D</t>
  </si>
  <si>
    <t xml:space="preserve">C </t>
  </si>
  <si>
    <t>S</t>
  </si>
  <si>
    <t>U</t>
  </si>
  <si>
    <t>T</t>
  </si>
  <si>
    <t>I</t>
  </si>
  <si>
    <t>F</t>
  </si>
  <si>
    <t>E</t>
  </si>
  <si>
    <t>R</t>
  </si>
  <si>
    <t>G</t>
  </si>
  <si>
    <t>H</t>
  </si>
  <si>
    <t>J</t>
  </si>
  <si>
    <t>K</t>
  </si>
  <si>
    <t>L</t>
  </si>
  <si>
    <t>M</t>
  </si>
  <si>
    <t>N</t>
  </si>
  <si>
    <t>P</t>
  </si>
  <si>
    <t>Q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</si>
  <si>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</si>
  <si>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</si>
  <si>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</si>
  <si>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</si>
  <si>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</si>
  <si>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</si>
  <si>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</si>
  <si>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</si>
  <si>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</si>
  <si>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</si>
  <si>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</si>
  <si>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</si>
  <si>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</si>
  <si>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</si>
  <si>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</si>
  <si>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</si>
  <si>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</si>
  <si>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</si>
  <si>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</si>
  <si>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</si>
  <si>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</si>
  <si>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</si>
  <si>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</si>
  <si>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</si>
  <si>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</si>
  <si>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Acid equivalent (gr/ml) in commercial product</t>
  </si>
  <si>
    <t>Identification number of sample sent to laboratory</t>
  </si>
  <si>
    <t>Acid equivalent concentration of herbcide in treatment solution (mg/L)</t>
  </si>
  <si>
    <t>Active ingredient delivered to plot in treatment solution (gr/ml)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</si>
</sst>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0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</font>
    <font>
      <sz val="9"/>
      <name val="Arial"/>
    </font>
    <font>
      <sz val="10"/>
      <color indexed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14" fontId="0" fillId="0" borderId="0" xfId="0" applyNumberFormat="1" applyAlignment="1"/>
    <xf numFmtId="0" fontId="5" fillId="0" borderId="0" xfId="0" applyFont="1" applyAlignment="1"/>
    <xf numFmtId="164" fontId="0" fillId="0" borderId="0" xfId="0" applyNumberFormat="1" applyAlignment="1">
      <alignment horizontal="left"/>
    </xf>
    <xf numFmtId="164" fontId="0" fillId="0" borderId="0" xfId="0" applyNumberFormat="1" applyBorder="1" applyAlignment="1">
      <alignment horizontal="left"/>
    </xf>
    <xf numFmtId="164" fontId="0" fillId="0" borderId="0" xfId="0" applyNumberFormat="1" applyFill="1" applyBorder="1" applyAlignment="1">
      <alignment horizontal="left"/>
    </xf>
    <xf numFmtId="1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2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65" fontId="3" fillId="0" borderId="1" xfId="0" applyNumberFormat="1" applyFont="1" applyFill="1" applyBorder="1" applyAlignment="1">
      <alignment horizontal="left" wrapText="1"/>
    </xf>
    <xf numFmtId="165" fontId="3" fillId="0" borderId="2" xfId="0" applyNumberFormat="1" applyFont="1" applyFill="1" applyBorder="1" applyAlignment="1">
      <alignment horizontal="left" wrapText="1"/>
    </xf>
    <xf numFmtId="1" fontId="3" fillId="0" borderId="1" xfId="0" applyNumberFormat="1" applyFont="1" applyFill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1" fontId="3" fillId="0" borderId="0" xfId="0" applyNumberFormat="1" applyFont="1" applyFill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65" fontId="3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Font="1" applyFill="1" applyBorder="1" applyAlignment="1">
      <alignment horizontal="left"/>
    </xf>
    <xf numFmtId="165" fontId="0" fillId="0" borderId="0" xfId="0" applyNumberFormat="1" applyAlignment="1">
      <alignment horizontal="left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164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2" fontId="3" fillId="0" borderId="0" xfId="0" applyNumberFormat="1" applyFont="1" applyBorder="1" applyAlignment="1">
      <alignment horizontal="left" wrapText="1"/>
    </xf>
    <xf numFmtId="2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165" fontId="3" fillId="0" borderId="0" xfId="0" applyNumberFormat="1" applyFont="1" applyFill="1" applyBorder="1" applyAlignment="1">
      <alignment horizontal="left" wrapText="1"/>
    </xf>
    <xf numFmtId="1" fontId="3" fillId="0" borderId="0" xfId="0" applyNumberFormat="1" applyFont="1" applyFill="1" applyBorder="1" applyAlignment="1">
      <alignment horizontal="left" wrapText="1"/>
    </xf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2"/>
  <sheetViews>
    <sheetView workbookViewId="0">
      <pane ySplit="2055" activePane="bottomLeft"/>
      <selection sqref="A1:AT1"/>
      <selection pane="bottomLeft" activeCell="P1" sqref="P1"/>
    </sheetView>
  </sheetViews>
  <sheetFormatPr defaultRowHeight="12.75" x14ac:dyDescent="0.2"/>
  <cols>
    <col min="1" max="1" width="10.140625" style="10" bestFit="1" customWidth="1"/>
    <col min="2" max="2" width="11.42578125" style="10" customWidth="1"/>
    <col min="3" max="3" width="34.140625" style="10" customWidth="1"/>
    <col min="4" max="4" width="20.28515625" style="10" customWidth="1"/>
    <col min="5" max="5" width="14.140625" style="4" customWidth="1"/>
    <col min="6" max="6" width="18.42578125" style="4" customWidth="1"/>
    <col min="7" max="7" width="12.42578125" style="8" customWidth="1"/>
    <col min="8" max="8" width="7.7109375" style="4" bestFit="1" customWidth="1"/>
    <col min="9" max="9" width="16.28515625" style="4" customWidth="1"/>
    <col min="10" max="10" width="6.140625" style="4" bestFit="1" customWidth="1"/>
    <col min="11" max="11" width="9.140625" style="4"/>
    <col min="12" max="12" width="5.140625" style="4" bestFit="1" customWidth="1"/>
    <col min="13" max="13" width="10.7109375" style="32" customWidth="1"/>
    <col min="14" max="14" width="11" style="4" bestFit="1" customWidth="1"/>
    <col min="15" max="16" width="9.140625" style="4"/>
    <col min="17" max="17" width="9.140625" style="32"/>
    <col min="18" max="18" width="7.7109375" style="4" bestFit="1" customWidth="1"/>
    <col min="19" max="19" width="9.140625" style="4"/>
    <col min="20" max="20" width="9.140625" style="32"/>
    <col min="21" max="21" width="9.140625" style="37"/>
    <col min="22" max="27" width="9.140625" style="4"/>
    <col min="28" max="28" width="11.42578125" style="4" customWidth="1"/>
    <col min="29" max="29" width="9.140625" style="4"/>
    <col min="30" max="30" width="11.42578125" style="4" customWidth="1"/>
    <col min="31" max="31" width="15.7109375" style="4" customWidth="1"/>
    <col min="32" max="34" width="9.140625" style="4"/>
    <col min="35" max="35" width="15.85546875" style="4" customWidth="1"/>
    <col min="36" max="51" width="9.140625" style="4"/>
    <col min="52" max="16384" width="9.140625" style="1"/>
  </cols>
  <sheetData>
    <row r="1" spans="1:60" s="7" customFormat="1" ht="64.5" thickBot="1" x14ac:dyDescent="0.25">
      <c r="A1" s="12" t="s">
        <v>0</v>
      </c>
      <c r="B1" s="12" t="s">
        <v>1</v>
      </c>
      <c r="C1" s="12" t="s">
        <v>2</v>
      </c>
      <c r="D1" s="13" t="s">
        <v>97</v>
      </c>
      <c r="E1" s="21" t="s">
        <v>3</v>
      </c>
      <c r="F1" s="21" t="s">
        <v>4</v>
      </c>
      <c r="G1" s="5" t="s">
        <v>5</v>
      </c>
      <c r="H1" s="22" t="s">
        <v>6</v>
      </c>
      <c r="I1" s="22" t="s">
        <v>7</v>
      </c>
      <c r="J1" s="21" t="s">
        <v>8</v>
      </c>
      <c r="K1" s="22" t="s">
        <v>9</v>
      </c>
      <c r="L1" s="22" t="s">
        <v>6</v>
      </c>
      <c r="M1" s="24" t="s">
        <v>10</v>
      </c>
      <c r="N1" s="22" t="s">
        <v>11</v>
      </c>
      <c r="O1" s="21" t="s">
        <v>6</v>
      </c>
      <c r="P1" s="22" t="s">
        <v>12</v>
      </c>
      <c r="Q1" s="25" t="s">
        <v>13</v>
      </c>
      <c r="R1" s="26" t="s">
        <v>6</v>
      </c>
      <c r="S1" s="26" t="s">
        <v>14</v>
      </c>
      <c r="T1" s="25" t="s">
        <v>15</v>
      </c>
      <c r="U1" s="27" t="s">
        <v>16</v>
      </c>
      <c r="V1" s="22" t="s">
        <v>17</v>
      </c>
      <c r="W1" s="22" t="s">
        <v>18</v>
      </c>
      <c r="X1" s="22" t="s">
        <v>46</v>
      </c>
      <c r="Y1" s="22" t="s">
        <v>47</v>
      </c>
      <c r="Z1" s="28" t="s">
        <v>16</v>
      </c>
      <c r="AA1" s="6" t="s">
        <v>48</v>
      </c>
      <c r="AB1" s="6" t="s">
        <v>49</v>
      </c>
      <c r="AC1" s="26" t="s">
        <v>19</v>
      </c>
      <c r="AD1" s="26" t="s">
        <v>20</v>
      </c>
      <c r="AE1" s="21" t="s">
        <v>21</v>
      </c>
      <c r="AF1" s="27" t="s">
        <v>22</v>
      </c>
      <c r="AG1" s="29" t="s">
        <v>23</v>
      </c>
      <c r="AH1" s="26" t="s">
        <v>106</v>
      </c>
      <c r="AI1" s="26" t="s">
        <v>24</v>
      </c>
      <c r="AJ1" s="26" t="s">
        <v>25</v>
      </c>
      <c r="AK1" s="26" t="s">
        <v>26</v>
      </c>
      <c r="AL1" s="26" t="s">
        <v>27</v>
      </c>
      <c r="AM1" s="29" t="s">
        <v>28</v>
      </c>
      <c r="AN1" s="26" t="s">
        <v>29</v>
      </c>
      <c r="AO1" s="26" t="s">
        <v>30</v>
      </c>
      <c r="AP1" s="30" t="s">
        <v>31</v>
      </c>
      <c r="AQ1" s="30" t="s">
        <v>32</v>
      </c>
      <c r="AR1" s="25" t="s">
        <v>33</v>
      </c>
      <c r="AS1" s="26" t="s">
        <v>105</v>
      </c>
      <c r="AT1" s="26" t="s">
        <v>34</v>
      </c>
    </row>
    <row r="2" spans="1:60" customFormat="1" x14ac:dyDescent="0.2">
      <c r="A2" s="14">
        <v>40669</v>
      </c>
      <c r="B2" s="15" t="s">
        <v>35</v>
      </c>
      <c r="C2" s="11" t="s">
        <v>36</v>
      </c>
      <c r="D2" s="10" t="s">
        <v>100</v>
      </c>
      <c r="E2" s="9" t="s">
        <v>37</v>
      </c>
      <c r="F2" s="9" t="s">
        <v>52</v>
      </c>
      <c r="G2" s="16">
        <v>0</v>
      </c>
      <c r="H2" s="9" t="s">
        <v>38</v>
      </c>
      <c r="I2" s="9" t="s">
        <v>43</v>
      </c>
      <c r="J2" s="9">
        <v>0.48199999999999998</v>
      </c>
      <c r="K2" s="9">
        <f t="shared" ref="K2:K11" si="0">+(G2*J2)</f>
        <v>0</v>
      </c>
      <c r="L2" s="9" t="s">
        <v>38</v>
      </c>
      <c r="M2" s="9"/>
      <c r="N2" s="9"/>
      <c r="O2" s="9"/>
      <c r="P2" s="9">
        <v>0.48</v>
      </c>
      <c r="Q2" s="39">
        <f t="shared" ref="Q2:Q11" si="1">+(G2*P2)*1000</f>
        <v>0</v>
      </c>
      <c r="R2" s="9" t="s">
        <v>44</v>
      </c>
      <c r="S2" s="40">
        <v>26.81</v>
      </c>
      <c r="T2" s="39">
        <f t="shared" ref="T2:T11" si="2">+((S2*3.7854)*2.471)</f>
        <v>250.77332435400001</v>
      </c>
      <c r="U2" s="41">
        <f t="shared" ref="U2:U11" si="3">+(Q2*T2)/1000</f>
        <v>0</v>
      </c>
      <c r="V2" s="9" t="s">
        <v>41</v>
      </c>
      <c r="W2" s="9" t="s">
        <v>42</v>
      </c>
      <c r="X2" s="9">
        <v>0.48</v>
      </c>
      <c r="Y2" s="9">
        <f t="shared" ref="Y2:Y11" si="4">(G2*X2)*1000</f>
        <v>0</v>
      </c>
      <c r="Z2" s="9">
        <f t="shared" ref="Z2:Z11" si="5">(Y2*T2)/1000</f>
        <v>0</v>
      </c>
      <c r="AA2" s="38" t="s">
        <v>53</v>
      </c>
      <c r="AB2" s="9">
        <v>5008</v>
      </c>
      <c r="AC2" s="9">
        <v>2604</v>
      </c>
      <c r="AD2" s="4" t="s">
        <v>90</v>
      </c>
      <c r="AE2" s="42">
        <v>41898</v>
      </c>
      <c r="AF2" s="9">
        <v>0</v>
      </c>
      <c r="AG2" s="9"/>
      <c r="AH2" s="9"/>
      <c r="AI2" s="9" t="s">
        <v>70</v>
      </c>
      <c r="AJ2" s="33" t="s">
        <v>74</v>
      </c>
      <c r="AK2" s="42">
        <v>40687</v>
      </c>
      <c r="AL2" s="42" t="s">
        <v>91</v>
      </c>
      <c r="AM2" s="36"/>
      <c r="AN2" s="42"/>
      <c r="AO2" s="36"/>
      <c r="AP2" s="9"/>
      <c r="AQ2" s="9"/>
      <c r="AR2" s="9"/>
      <c r="AS2" s="9"/>
      <c r="AT2" s="4" t="s">
        <v>75</v>
      </c>
      <c r="AU2" s="9"/>
      <c r="AV2" s="9"/>
      <c r="AW2" s="9"/>
      <c r="AX2" s="9"/>
      <c r="AY2" s="9"/>
    </row>
    <row r="3" spans="1:60" customFormat="1" x14ac:dyDescent="0.2">
      <c r="A3" s="14">
        <v>40669</v>
      </c>
      <c r="B3" s="15" t="s">
        <v>35</v>
      </c>
      <c r="C3" s="11" t="s">
        <v>36</v>
      </c>
      <c r="D3" s="10" t="s">
        <v>100</v>
      </c>
      <c r="E3" s="9">
        <v>0.1</v>
      </c>
      <c r="F3" s="9" t="s">
        <v>56</v>
      </c>
      <c r="G3" s="16">
        <v>0.46500000000000002</v>
      </c>
      <c r="H3" s="9" t="s">
        <v>38</v>
      </c>
      <c r="I3" s="9" t="s">
        <v>43</v>
      </c>
      <c r="J3" s="9">
        <v>0.48199999999999998</v>
      </c>
      <c r="K3" s="9">
        <f t="shared" si="0"/>
        <v>0.22413</v>
      </c>
      <c r="L3" s="9" t="s">
        <v>38</v>
      </c>
      <c r="M3" s="9"/>
      <c r="N3" s="9"/>
      <c r="O3" s="9"/>
      <c r="P3" s="9">
        <v>0.48</v>
      </c>
      <c r="Q3" s="39">
        <f t="shared" si="1"/>
        <v>223.20000000000002</v>
      </c>
      <c r="R3" s="9" t="s">
        <v>44</v>
      </c>
      <c r="S3" s="40">
        <v>26.81</v>
      </c>
      <c r="T3" s="39">
        <f t="shared" si="2"/>
        <v>250.77332435400001</v>
      </c>
      <c r="U3" s="41">
        <f t="shared" si="3"/>
        <v>55.972605995812813</v>
      </c>
      <c r="V3" s="9" t="s">
        <v>41</v>
      </c>
      <c r="W3" s="9" t="s">
        <v>42</v>
      </c>
      <c r="X3" s="9">
        <v>0.48</v>
      </c>
      <c r="Y3" s="9">
        <f t="shared" si="4"/>
        <v>223.20000000000002</v>
      </c>
      <c r="Z3" s="9">
        <f t="shared" si="5"/>
        <v>55.972605995812813</v>
      </c>
      <c r="AA3" s="38" t="s">
        <v>53</v>
      </c>
      <c r="AB3" s="9">
        <v>5008</v>
      </c>
      <c r="AC3" s="9">
        <v>2604</v>
      </c>
      <c r="AD3" s="4" t="s">
        <v>92</v>
      </c>
      <c r="AE3" s="42">
        <v>41898</v>
      </c>
      <c r="AF3" s="9">
        <v>200</v>
      </c>
      <c r="AG3" s="43">
        <f>(AF3/Q3)*100</f>
        <v>89.605734767025083</v>
      </c>
      <c r="AH3" s="9"/>
      <c r="AI3" s="9" t="s">
        <v>70</v>
      </c>
      <c r="AJ3" s="33" t="s">
        <v>74</v>
      </c>
      <c r="AK3" s="42">
        <v>40687</v>
      </c>
      <c r="AL3" s="42" t="s">
        <v>91</v>
      </c>
      <c r="AM3" s="36"/>
      <c r="AN3" s="42"/>
      <c r="AO3" s="36"/>
      <c r="AP3" s="9"/>
      <c r="AQ3" s="9"/>
      <c r="AR3" s="9"/>
      <c r="AS3" s="9"/>
      <c r="AT3" s="4" t="s">
        <v>75</v>
      </c>
      <c r="AU3" s="9"/>
      <c r="AV3" s="9"/>
      <c r="AW3" s="9"/>
      <c r="AX3" s="9"/>
      <c r="AY3" s="9"/>
    </row>
    <row r="4" spans="1:60" s="2" customFormat="1" x14ac:dyDescent="0.2">
      <c r="A4" s="14">
        <v>40669</v>
      </c>
      <c r="B4" s="15" t="s">
        <v>35</v>
      </c>
      <c r="C4" s="11" t="s">
        <v>36</v>
      </c>
      <c r="D4" s="10" t="s">
        <v>100</v>
      </c>
      <c r="E4" s="9">
        <v>0.2</v>
      </c>
      <c r="F4" s="9" t="s">
        <v>57</v>
      </c>
      <c r="G4" s="16">
        <v>0.93</v>
      </c>
      <c r="H4" s="9" t="s">
        <v>38</v>
      </c>
      <c r="I4" s="9" t="s">
        <v>43</v>
      </c>
      <c r="J4" s="9">
        <v>0.48199999999999998</v>
      </c>
      <c r="K4" s="9">
        <f t="shared" si="0"/>
        <v>0.44825999999999999</v>
      </c>
      <c r="L4" s="9" t="s">
        <v>38</v>
      </c>
      <c r="M4" s="9"/>
      <c r="N4" s="9"/>
      <c r="O4" s="9"/>
      <c r="P4" s="9">
        <v>0.48</v>
      </c>
      <c r="Q4" s="39">
        <f t="shared" si="1"/>
        <v>446.40000000000003</v>
      </c>
      <c r="R4" s="9" t="s">
        <v>44</v>
      </c>
      <c r="S4" s="40">
        <v>26.81</v>
      </c>
      <c r="T4" s="39">
        <f t="shared" si="2"/>
        <v>250.77332435400001</v>
      </c>
      <c r="U4" s="41">
        <f t="shared" si="3"/>
        <v>111.94521199162563</v>
      </c>
      <c r="V4" s="9" t="s">
        <v>41</v>
      </c>
      <c r="W4" s="9" t="s">
        <v>42</v>
      </c>
      <c r="X4" s="9">
        <v>0.48</v>
      </c>
      <c r="Y4" s="9">
        <f t="shared" si="4"/>
        <v>446.40000000000003</v>
      </c>
      <c r="Z4" s="9">
        <f t="shared" si="5"/>
        <v>111.94521199162563</v>
      </c>
      <c r="AA4" s="38" t="s">
        <v>53</v>
      </c>
      <c r="AB4" s="9">
        <v>5008</v>
      </c>
      <c r="AC4" s="9">
        <v>2604</v>
      </c>
      <c r="AD4" s="4" t="s">
        <v>93</v>
      </c>
      <c r="AE4" s="42">
        <v>41898</v>
      </c>
      <c r="AF4" s="9">
        <v>450</v>
      </c>
      <c r="AG4" s="34">
        <f>(AF4/Q4)*100</f>
        <v>100.80645161290323</v>
      </c>
      <c r="AH4" s="9"/>
      <c r="AI4" s="9" t="s">
        <v>70</v>
      </c>
      <c r="AJ4" s="33" t="s">
        <v>74</v>
      </c>
      <c r="AK4" s="42">
        <v>40687</v>
      </c>
      <c r="AL4" s="42" t="s">
        <v>91</v>
      </c>
      <c r="AM4" s="36"/>
      <c r="AN4" s="42"/>
      <c r="AO4" s="36"/>
      <c r="AP4" s="9" t="s">
        <v>94</v>
      </c>
      <c r="AQ4" s="9">
        <v>450</v>
      </c>
      <c r="AR4" s="4">
        <f>(STDEV(AF4,AQ4))/(AVERAGE(AF4,AQ4))*100</f>
        <v>0</v>
      </c>
      <c r="AS4" s="7" t="s">
        <v>81</v>
      </c>
      <c r="AT4" s="4" t="s">
        <v>75</v>
      </c>
      <c r="AU4" s="23"/>
      <c r="AV4" s="23"/>
      <c r="AW4" s="23"/>
      <c r="AX4" s="23"/>
      <c r="AY4" s="23"/>
    </row>
    <row r="5" spans="1:60" s="2" customFormat="1" x14ac:dyDescent="0.2">
      <c r="A5" s="14">
        <v>40669</v>
      </c>
      <c r="B5" s="15" t="s">
        <v>35</v>
      </c>
      <c r="C5" s="11" t="s">
        <v>36</v>
      </c>
      <c r="D5" s="10" t="s">
        <v>100</v>
      </c>
      <c r="E5" s="9" t="s">
        <v>45</v>
      </c>
      <c r="F5" s="9" t="s">
        <v>59</v>
      </c>
      <c r="G5" s="17">
        <v>0.46500000000000002</v>
      </c>
      <c r="H5" s="9" t="s">
        <v>38</v>
      </c>
      <c r="I5" s="9" t="s">
        <v>43</v>
      </c>
      <c r="J5" s="9">
        <v>0.48199999999999998</v>
      </c>
      <c r="K5" s="9">
        <f t="shared" si="0"/>
        <v>0.22413</v>
      </c>
      <c r="L5" s="9" t="s">
        <v>38</v>
      </c>
      <c r="M5" s="9"/>
      <c r="N5" s="9"/>
      <c r="O5" s="9"/>
      <c r="P5" s="9">
        <v>0.48</v>
      </c>
      <c r="Q5" s="39">
        <f t="shared" si="1"/>
        <v>223.20000000000002</v>
      </c>
      <c r="R5" s="9" t="s">
        <v>44</v>
      </c>
      <c r="S5" s="40">
        <v>26.81</v>
      </c>
      <c r="T5" s="39">
        <f t="shared" si="2"/>
        <v>250.77332435400001</v>
      </c>
      <c r="U5" s="41">
        <f t="shared" si="3"/>
        <v>55.972605995812813</v>
      </c>
      <c r="V5" s="9" t="s">
        <v>41</v>
      </c>
      <c r="W5" s="9" t="s">
        <v>42</v>
      </c>
      <c r="X5" s="9">
        <v>0.48</v>
      </c>
      <c r="Y5" s="9">
        <f t="shared" si="4"/>
        <v>223.20000000000002</v>
      </c>
      <c r="Z5" s="9">
        <f t="shared" si="5"/>
        <v>55.972605995812813</v>
      </c>
      <c r="AA5" s="38" t="s">
        <v>53</v>
      </c>
      <c r="AB5" s="9">
        <v>5008</v>
      </c>
      <c r="AC5" s="9">
        <v>2604</v>
      </c>
      <c r="AD5" s="4" t="s">
        <v>95</v>
      </c>
      <c r="AE5" s="42">
        <v>41898</v>
      </c>
      <c r="AF5" s="38">
        <v>220</v>
      </c>
      <c r="AG5" s="43">
        <f>(AF5/Q5)*100</f>
        <v>98.56630824372759</v>
      </c>
      <c r="AH5" s="38"/>
      <c r="AI5" s="9" t="s">
        <v>70</v>
      </c>
      <c r="AJ5" s="33" t="s">
        <v>74</v>
      </c>
      <c r="AK5" s="42">
        <v>40687</v>
      </c>
      <c r="AL5" s="42" t="s">
        <v>91</v>
      </c>
      <c r="AM5" s="44"/>
      <c r="AN5" s="45"/>
      <c r="AO5" s="44"/>
      <c r="AP5" s="38"/>
      <c r="AQ5" s="38"/>
      <c r="AR5" s="38"/>
      <c r="AS5" s="38"/>
      <c r="AT5" s="4" t="s">
        <v>75</v>
      </c>
      <c r="AU5" s="23"/>
      <c r="AV5" s="23"/>
      <c r="AW5" s="23"/>
      <c r="AX5" s="23"/>
      <c r="AY5" s="23"/>
    </row>
    <row r="6" spans="1:60" customFormat="1" x14ac:dyDescent="0.2">
      <c r="A6" s="14">
        <v>40669</v>
      </c>
      <c r="B6" s="15" t="s">
        <v>35</v>
      </c>
      <c r="C6" s="11" t="s">
        <v>36</v>
      </c>
      <c r="D6" s="10" t="s">
        <v>100</v>
      </c>
      <c r="E6" s="9" t="s">
        <v>60</v>
      </c>
      <c r="F6" s="9" t="s">
        <v>62</v>
      </c>
      <c r="G6" s="16">
        <v>0.93</v>
      </c>
      <c r="H6" s="9" t="s">
        <v>38</v>
      </c>
      <c r="I6" s="9" t="s">
        <v>43</v>
      </c>
      <c r="J6" s="9">
        <v>0.48199999999999998</v>
      </c>
      <c r="K6" s="9">
        <f t="shared" si="0"/>
        <v>0.44825999999999999</v>
      </c>
      <c r="L6" s="9" t="s">
        <v>38</v>
      </c>
      <c r="M6" s="9"/>
      <c r="N6" s="9"/>
      <c r="O6" s="9"/>
      <c r="P6" s="9">
        <v>0.48</v>
      </c>
      <c r="Q6" s="39">
        <f t="shared" si="1"/>
        <v>446.40000000000003</v>
      </c>
      <c r="R6" s="9" t="s">
        <v>44</v>
      </c>
      <c r="S6" s="40">
        <v>26.81</v>
      </c>
      <c r="T6" s="39">
        <f t="shared" si="2"/>
        <v>250.77332435400001</v>
      </c>
      <c r="U6" s="41">
        <f t="shared" si="3"/>
        <v>111.94521199162563</v>
      </c>
      <c r="V6" s="9" t="s">
        <v>41</v>
      </c>
      <c r="W6" s="9" t="s">
        <v>42</v>
      </c>
      <c r="X6" s="9">
        <v>0.48</v>
      </c>
      <c r="Y6" s="9">
        <f t="shared" si="4"/>
        <v>446.40000000000003</v>
      </c>
      <c r="Z6" s="9">
        <f t="shared" si="5"/>
        <v>111.94521199162563</v>
      </c>
      <c r="AA6" s="38" t="s">
        <v>53</v>
      </c>
      <c r="AB6" s="9">
        <v>5008</v>
      </c>
      <c r="AC6" s="9">
        <v>2604</v>
      </c>
      <c r="AD6" s="4" t="s">
        <v>96</v>
      </c>
      <c r="AE6" s="42">
        <v>41898</v>
      </c>
      <c r="AF6" s="46">
        <v>470</v>
      </c>
      <c r="AG6" s="43">
        <f>(AF6/Q6)*100</f>
        <v>105.28673835125448</v>
      </c>
      <c r="AH6" s="36">
        <f>AVERAGE(AG3:AG6)</f>
        <v>98.56630824372759</v>
      </c>
      <c r="AI6" s="9" t="s">
        <v>70</v>
      </c>
      <c r="AJ6" s="33" t="s">
        <v>74</v>
      </c>
      <c r="AK6" s="42">
        <v>40687</v>
      </c>
      <c r="AL6" s="42" t="s">
        <v>91</v>
      </c>
      <c r="AM6" s="36"/>
      <c r="AN6" s="42"/>
      <c r="AO6" s="36"/>
      <c r="AP6" s="9"/>
      <c r="AQ6" s="9"/>
      <c r="AR6" s="9"/>
      <c r="AS6" s="9"/>
      <c r="AT6" s="4" t="s">
        <v>75</v>
      </c>
      <c r="AU6" s="9"/>
      <c r="AV6" s="9"/>
      <c r="AW6" s="9"/>
      <c r="AX6" s="9"/>
      <c r="AY6" s="9"/>
    </row>
    <row r="7" spans="1:60" customFormat="1" x14ac:dyDescent="0.2">
      <c r="A7" s="14">
        <v>40669</v>
      </c>
      <c r="B7" s="15" t="s">
        <v>35</v>
      </c>
      <c r="C7" s="11" t="s">
        <v>36</v>
      </c>
      <c r="D7" s="10" t="s">
        <v>101</v>
      </c>
      <c r="E7" s="9" t="s">
        <v>37</v>
      </c>
      <c r="F7" s="9" t="s">
        <v>50</v>
      </c>
      <c r="G7" s="18">
        <v>0</v>
      </c>
      <c r="H7" s="9" t="s">
        <v>38</v>
      </c>
      <c r="I7" s="9" t="s">
        <v>39</v>
      </c>
      <c r="J7" s="9">
        <v>0.41</v>
      </c>
      <c r="K7" s="9">
        <f t="shared" si="0"/>
        <v>0</v>
      </c>
      <c r="L7" s="9" t="s">
        <v>38</v>
      </c>
      <c r="M7" s="40"/>
      <c r="N7" s="9">
        <f t="shared" ref="N7:N12" si="6">+(G7*M7)</f>
        <v>0</v>
      </c>
      <c r="O7" s="9" t="s">
        <v>40</v>
      </c>
      <c r="P7" s="9"/>
      <c r="Q7" s="39">
        <f t="shared" si="1"/>
        <v>0</v>
      </c>
      <c r="R7" s="9" t="s">
        <v>44</v>
      </c>
      <c r="S7" s="40">
        <v>26.81</v>
      </c>
      <c r="T7" s="40">
        <f t="shared" si="2"/>
        <v>250.77332435400001</v>
      </c>
      <c r="U7" s="47">
        <f t="shared" si="3"/>
        <v>0</v>
      </c>
      <c r="V7" s="9" t="s">
        <v>41</v>
      </c>
      <c r="W7" s="9" t="s">
        <v>42</v>
      </c>
      <c r="X7" s="9">
        <v>0.48</v>
      </c>
      <c r="Y7" s="9">
        <f t="shared" si="4"/>
        <v>0</v>
      </c>
      <c r="Z7" s="9">
        <f t="shared" si="5"/>
        <v>0</v>
      </c>
      <c r="AA7" s="9" t="s">
        <v>51</v>
      </c>
      <c r="AB7" s="9">
        <v>5008</v>
      </c>
      <c r="AC7" s="9">
        <v>2601</v>
      </c>
      <c r="AD7" s="4" t="s">
        <v>71</v>
      </c>
      <c r="AE7" s="33" t="s">
        <v>72</v>
      </c>
      <c r="AF7" s="46">
        <v>0</v>
      </c>
      <c r="AG7" s="9"/>
      <c r="AH7" s="9"/>
      <c r="AI7" s="4" t="s">
        <v>102</v>
      </c>
      <c r="AJ7" s="33" t="s">
        <v>74</v>
      </c>
      <c r="AK7" s="42">
        <v>40687</v>
      </c>
      <c r="AL7" s="42">
        <v>40696</v>
      </c>
      <c r="AM7" s="36">
        <v>27</v>
      </c>
      <c r="AN7" s="42">
        <v>40696</v>
      </c>
      <c r="AO7" s="36">
        <v>27</v>
      </c>
      <c r="AP7" s="9"/>
      <c r="AQ7" s="9"/>
      <c r="AR7" s="9"/>
      <c r="AS7" s="9"/>
      <c r="AT7" s="4" t="s">
        <v>75</v>
      </c>
      <c r="AU7" s="9"/>
      <c r="AV7" s="9"/>
      <c r="AW7" s="9"/>
      <c r="AX7" s="9"/>
      <c r="AY7" s="9"/>
    </row>
    <row r="8" spans="1:60" s="2" customFormat="1" x14ac:dyDescent="0.2">
      <c r="A8" s="14">
        <v>40669</v>
      </c>
      <c r="B8" s="15" t="s">
        <v>35</v>
      </c>
      <c r="C8" s="11" t="s">
        <v>36</v>
      </c>
      <c r="D8" s="10" t="s">
        <v>101</v>
      </c>
      <c r="E8" s="9">
        <v>0.1</v>
      </c>
      <c r="F8" s="9" t="s">
        <v>54</v>
      </c>
      <c r="G8" s="17">
        <v>0.93</v>
      </c>
      <c r="H8" s="23" t="s">
        <v>38</v>
      </c>
      <c r="I8" s="23" t="s">
        <v>39</v>
      </c>
      <c r="J8" s="23">
        <v>0.41</v>
      </c>
      <c r="K8" s="23">
        <f t="shared" si="0"/>
        <v>0.38129999999999997</v>
      </c>
      <c r="L8" s="23" t="s">
        <v>38</v>
      </c>
      <c r="M8" s="23">
        <v>0.48</v>
      </c>
      <c r="N8" s="23">
        <f t="shared" si="6"/>
        <v>0.44640000000000002</v>
      </c>
      <c r="O8" s="23" t="s">
        <v>40</v>
      </c>
      <c r="P8" s="23">
        <v>0.35599999999999998</v>
      </c>
      <c r="Q8" s="39">
        <f t="shared" si="1"/>
        <v>331.08</v>
      </c>
      <c r="R8" s="23" t="s">
        <v>44</v>
      </c>
      <c r="S8" s="40">
        <v>26.81</v>
      </c>
      <c r="T8" s="39">
        <f t="shared" si="2"/>
        <v>250.77332435400001</v>
      </c>
      <c r="U8" s="41">
        <f t="shared" si="3"/>
        <v>83.026032227122315</v>
      </c>
      <c r="V8" s="23" t="s">
        <v>41</v>
      </c>
      <c r="W8" s="23" t="s">
        <v>42</v>
      </c>
      <c r="X8" s="9">
        <v>0.48</v>
      </c>
      <c r="Y8" s="9">
        <f t="shared" si="4"/>
        <v>446.40000000000003</v>
      </c>
      <c r="Z8" s="9">
        <f t="shared" si="5"/>
        <v>111.94521199162563</v>
      </c>
      <c r="AA8" s="38" t="s">
        <v>53</v>
      </c>
      <c r="AB8" s="9">
        <v>5008</v>
      </c>
      <c r="AC8" s="9">
        <v>2601</v>
      </c>
      <c r="AD8" s="4" t="s">
        <v>76</v>
      </c>
      <c r="AE8" s="33" t="s">
        <v>72</v>
      </c>
      <c r="AF8" s="46">
        <v>330</v>
      </c>
      <c r="AG8" s="43">
        <f>(AF8/Q8)*100</f>
        <v>99.673794853207681</v>
      </c>
      <c r="AH8" s="7"/>
      <c r="AI8" s="4" t="s">
        <v>73</v>
      </c>
      <c r="AJ8" s="33" t="s">
        <v>74</v>
      </c>
      <c r="AK8" s="42">
        <v>40687</v>
      </c>
      <c r="AL8" s="42">
        <v>40696</v>
      </c>
      <c r="AM8" s="36">
        <v>27</v>
      </c>
      <c r="AN8" s="42">
        <v>40696</v>
      </c>
      <c r="AO8" s="36">
        <v>27</v>
      </c>
      <c r="AP8" s="7"/>
      <c r="AQ8" s="7"/>
      <c r="AR8" s="7"/>
      <c r="AS8" s="7"/>
      <c r="AT8" s="4" t="s">
        <v>75</v>
      </c>
      <c r="AU8" s="23"/>
      <c r="AV8" s="23"/>
      <c r="AW8" s="23"/>
      <c r="AX8" s="23"/>
      <c r="AY8" s="23"/>
    </row>
    <row r="9" spans="1:60" customFormat="1" x14ac:dyDescent="0.2">
      <c r="A9" s="14">
        <v>40669</v>
      </c>
      <c r="B9" s="15" t="s">
        <v>35</v>
      </c>
      <c r="C9" s="11" t="s">
        <v>36</v>
      </c>
      <c r="D9" s="10" t="s">
        <v>101</v>
      </c>
      <c r="E9" s="9">
        <v>0.2</v>
      </c>
      <c r="F9" s="9" t="s">
        <v>55</v>
      </c>
      <c r="G9" s="17">
        <v>1.86</v>
      </c>
      <c r="H9" s="23" t="s">
        <v>38</v>
      </c>
      <c r="I9" s="23" t="s">
        <v>39</v>
      </c>
      <c r="J9" s="23">
        <v>0.41</v>
      </c>
      <c r="K9" s="23">
        <f t="shared" si="0"/>
        <v>0.76259999999999994</v>
      </c>
      <c r="L9" s="23" t="s">
        <v>38</v>
      </c>
      <c r="M9" s="23">
        <v>0.48</v>
      </c>
      <c r="N9" s="23">
        <f t="shared" si="6"/>
        <v>0.89280000000000004</v>
      </c>
      <c r="O9" s="23" t="s">
        <v>40</v>
      </c>
      <c r="P9" s="23">
        <v>0.35599999999999998</v>
      </c>
      <c r="Q9" s="39">
        <f t="shared" si="1"/>
        <v>662.16</v>
      </c>
      <c r="R9" s="23" t="s">
        <v>44</v>
      </c>
      <c r="S9" s="40">
        <v>26.81</v>
      </c>
      <c r="T9" s="39">
        <f t="shared" si="2"/>
        <v>250.77332435400001</v>
      </c>
      <c r="U9" s="41">
        <f t="shared" si="3"/>
        <v>166.05206445424463</v>
      </c>
      <c r="V9" s="23" t="s">
        <v>41</v>
      </c>
      <c r="W9" s="23" t="s">
        <v>42</v>
      </c>
      <c r="X9" s="9">
        <v>0.48</v>
      </c>
      <c r="Y9" s="9">
        <f t="shared" si="4"/>
        <v>892.80000000000007</v>
      </c>
      <c r="Z9" s="9">
        <f t="shared" si="5"/>
        <v>223.89042398325125</v>
      </c>
      <c r="AA9" s="38" t="s">
        <v>53</v>
      </c>
      <c r="AB9" s="9">
        <v>5008</v>
      </c>
      <c r="AC9" s="9">
        <v>2601</v>
      </c>
      <c r="AD9" s="4" t="s">
        <v>77</v>
      </c>
      <c r="AE9" s="33" t="s">
        <v>72</v>
      </c>
      <c r="AF9" s="31">
        <v>630</v>
      </c>
      <c r="AG9" s="43">
        <f>(AF9/Q9)*100</f>
        <v>95.143167814425524</v>
      </c>
      <c r="AH9" s="48"/>
      <c r="AI9" s="4" t="s">
        <v>73</v>
      </c>
      <c r="AJ9" s="33" t="s">
        <v>74</v>
      </c>
      <c r="AK9" s="42">
        <v>40687</v>
      </c>
      <c r="AL9" s="42">
        <v>40696</v>
      </c>
      <c r="AM9" s="36">
        <v>27</v>
      </c>
      <c r="AN9" s="42">
        <v>40696</v>
      </c>
      <c r="AO9" s="36">
        <v>27</v>
      </c>
      <c r="AP9" s="48"/>
      <c r="AQ9" s="48"/>
      <c r="AR9" s="48"/>
      <c r="AS9" s="48"/>
      <c r="AT9" s="4" t="s">
        <v>75</v>
      </c>
      <c r="AU9" s="9"/>
      <c r="AV9" s="9"/>
      <c r="AW9" s="9"/>
      <c r="AX9" s="9"/>
      <c r="AY9" s="9"/>
    </row>
    <row r="10" spans="1:60" s="2" customFormat="1" x14ac:dyDescent="0.2">
      <c r="A10" s="14">
        <v>40669</v>
      </c>
      <c r="B10" s="15" t="s">
        <v>35</v>
      </c>
      <c r="C10" s="11" t="s">
        <v>36</v>
      </c>
      <c r="D10" s="10" t="s">
        <v>101</v>
      </c>
      <c r="E10" s="9" t="s">
        <v>45</v>
      </c>
      <c r="F10" s="9" t="s">
        <v>58</v>
      </c>
      <c r="G10" s="17">
        <v>0.93</v>
      </c>
      <c r="H10" s="23" t="s">
        <v>38</v>
      </c>
      <c r="I10" s="23" t="s">
        <v>39</v>
      </c>
      <c r="J10" s="23">
        <v>0.41</v>
      </c>
      <c r="K10" s="23">
        <f t="shared" si="0"/>
        <v>0.38129999999999997</v>
      </c>
      <c r="L10" s="23" t="s">
        <v>38</v>
      </c>
      <c r="M10" s="23">
        <v>0.48</v>
      </c>
      <c r="N10" s="23">
        <f t="shared" si="6"/>
        <v>0.44640000000000002</v>
      </c>
      <c r="O10" s="23" t="s">
        <v>40</v>
      </c>
      <c r="P10" s="23">
        <v>0.35599999999999998</v>
      </c>
      <c r="Q10" s="39">
        <f t="shared" si="1"/>
        <v>331.08</v>
      </c>
      <c r="R10" s="23" t="s">
        <v>44</v>
      </c>
      <c r="S10" s="40">
        <v>26.81</v>
      </c>
      <c r="T10" s="39">
        <f t="shared" si="2"/>
        <v>250.77332435400001</v>
      </c>
      <c r="U10" s="41">
        <f t="shared" si="3"/>
        <v>83.026032227122315</v>
      </c>
      <c r="V10" s="23" t="s">
        <v>41</v>
      </c>
      <c r="W10" s="23" t="s">
        <v>42</v>
      </c>
      <c r="X10" s="9">
        <v>0.48</v>
      </c>
      <c r="Y10" s="9">
        <f t="shared" si="4"/>
        <v>446.40000000000003</v>
      </c>
      <c r="Z10" s="9">
        <f t="shared" si="5"/>
        <v>111.94521199162563</v>
      </c>
      <c r="AA10" s="38" t="s">
        <v>53</v>
      </c>
      <c r="AB10" s="9">
        <v>5008</v>
      </c>
      <c r="AC10" s="9">
        <v>2601</v>
      </c>
      <c r="AD10" s="4" t="s">
        <v>78</v>
      </c>
      <c r="AE10" s="33" t="s">
        <v>72</v>
      </c>
      <c r="AF10" s="7">
        <v>310</v>
      </c>
      <c r="AG10" s="43">
        <f>(AF10/Q10)*100</f>
        <v>93.632958801498134</v>
      </c>
      <c r="AH10" s="48"/>
      <c r="AI10" s="4" t="s">
        <v>73</v>
      </c>
      <c r="AJ10" s="33" t="s">
        <v>74</v>
      </c>
      <c r="AK10" s="42">
        <v>40687</v>
      </c>
      <c r="AL10" s="42">
        <v>40696</v>
      </c>
      <c r="AM10" s="36">
        <v>27</v>
      </c>
      <c r="AN10" s="42">
        <v>40696</v>
      </c>
      <c r="AO10" s="36">
        <v>27</v>
      </c>
      <c r="AP10" s="48"/>
      <c r="AQ10" s="48"/>
      <c r="AR10" s="48"/>
      <c r="AS10" s="48"/>
      <c r="AT10" s="4" t="s">
        <v>75</v>
      </c>
      <c r="AU10" s="23"/>
      <c r="AV10" s="23"/>
      <c r="AW10" s="23"/>
      <c r="AX10" s="23"/>
      <c r="AY10" s="23"/>
    </row>
    <row r="11" spans="1:60" customFormat="1" x14ac:dyDescent="0.2">
      <c r="A11" s="14">
        <v>40669</v>
      </c>
      <c r="B11" s="15" t="s">
        <v>35</v>
      </c>
      <c r="C11" s="11" t="s">
        <v>36</v>
      </c>
      <c r="D11" s="10" t="s">
        <v>101</v>
      </c>
      <c r="E11" s="9" t="s">
        <v>60</v>
      </c>
      <c r="F11" s="9" t="s">
        <v>61</v>
      </c>
      <c r="G11" s="16">
        <v>1.86</v>
      </c>
      <c r="H11" s="23" t="s">
        <v>38</v>
      </c>
      <c r="I11" s="23" t="s">
        <v>39</v>
      </c>
      <c r="J11" s="23">
        <v>0.41</v>
      </c>
      <c r="K11" s="23">
        <f t="shared" si="0"/>
        <v>0.76259999999999994</v>
      </c>
      <c r="L11" s="23" t="s">
        <v>38</v>
      </c>
      <c r="M11" s="23">
        <v>0.48</v>
      </c>
      <c r="N11" s="23">
        <f t="shared" si="6"/>
        <v>0.89280000000000004</v>
      </c>
      <c r="O11" s="23" t="s">
        <v>40</v>
      </c>
      <c r="P11" s="23">
        <v>0.35599999999999998</v>
      </c>
      <c r="Q11" s="39">
        <f t="shared" si="1"/>
        <v>662.16</v>
      </c>
      <c r="R11" s="23" t="s">
        <v>44</v>
      </c>
      <c r="S11" s="40">
        <v>26.81</v>
      </c>
      <c r="T11" s="39">
        <f t="shared" si="2"/>
        <v>250.77332435400001</v>
      </c>
      <c r="U11" s="41">
        <f t="shared" si="3"/>
        <v>166.05206445424463</v>
      </c>
      <c r="V11" s="23" t="s">
        <v>41</v>
      </c>
      <c r="W11" s="23" t="s">
        <v>42</v>
      </c>
      <c r="X11" s="9">
        <v>0.48</v>
      </c>
      <c r="Y11" s="9">
        <f t="shared" si="4"/>
        <v>892.80000000000007</v>
      </c>
      <c r="Z11" s="9">
        <f t="shared" si="5"/>
        <v>223.89042398325125</v>
      </c>
      <c r="AA11" s="38" t="s">
        <v>53</v>
      </c>
      <c r="AB11" s="9">
        <v>5008</v>
      </c>
      <c r="AC11" s="9">
        <v>2601</v>
      </c>
      <c r="AD11" s="4" t="s">
        <v>79</v>
      </c>
      <c r="AE11" s="33" t="s">
        <v>72</v>
      </c>
      <c r="AF11" s="7">
        <v>670</v>
      </c>
      <c r="AG11" s="43">
        <f>(AF11/Q11)*100</f>
        <v>101.18400386613509</v>
      </c>
      <c r="AH11" s="36">
        <f>AVERAGE(AG8:AG11)</f>
        <v>97.40848133381661</v>
      </c>
      <c r="AI11" s="4" t="s">
        <v>73</v>
      </c>
      <c r="AJ11" s="33" t="s">
        <v>74</v>
      </c>
      <c r="AK11" s="42">
        <v>40687</v>
      </c>
      <c r="AL11" s="42">
        <v>40696</v>
      </c>
      <c r="AM11" s="36">
        <v>27</v>
      </c>
      <c r="AN11" s="42">
        <v>40696</v>
      </c>
      <c r="AO11" s="36">
        <v>27</v>
      </c>
      <c r="AP11" s="7" t="s">
        <v>80</v>
      </c>
      <c r="AQ11" s="7">
        <v>660</v>
      </c>
      <c r="AR11" s="4">
        <f>(STDEV(AF11,AQ11))/(AVERAGE(AF11,AQ11))*100</f>
        <v>1.0633184679496956</v>
      </c>
      <c r="AS11" s="7" t="s">
        <v>81</v>
      </c>
      <c r="AT11" s="4" t="s">
        <v>75</v>
      </c>
      <c r="AU11" s="9"/>
      <c r="AV11" s="9"/>
      <c r="AW11" s="9"/>
      <c r="AX11" s="9"/>
      <c r="AY11" s="9"/>
    </row>
    <row r="12" spans="1:60" customFormat="1" x14ac:dyDescent="0.2">
      <c r="A12" s="19">
        <v>40674</v>
      </c>
      <c r="B12" s="20" t="s">
        <v>63</v>
      </c>
      <c r="C12" s="3" t="s">
        <v>36</v>
      </c>
      <c r="D12" s="10" t="s">
        <v>101</v>
      </c>
      <c r="E12" s="9" t="s">
        <v>37</v>
      </c>
      <c r="F12" s="9" t="s">
        <v>64</v>
      </c>
      <c r="G12" s="18">
        <v>0</v>
      </c>
      <c r="H12" s="9" t="s">
        <v>38</v>
      </c>
      <c r="I12" s="9" t="s">
        <v>39</v>
      </c>
      <c r="J12" s="9">
        <v>0.41</v>
      </c>
      <c r="K12" s="9">
        <f t="shared" ref="K12:K17" si="7">+(G12*J12)</f>
        <v>0</v>
      </c>
      <c r="L12" s="9" t="s">
        <v>38</v>
      </c>
      <c r="M12" s="40"/>
      <c r="N12" s="9">
        <f t="shared" si="6"/>
        <v>0</v>
      </c>
      <c r="O12" s="9" t="s">
        <v>40</v>
      </c>
      <c r="P12" s="9"/>
      <c r="Q12" s="39">
        <f t="shared" ref="Q12:Q17" si="8">+(G12*P12)*1000</f>
        <v>0</v>
      </c>
      <c r="R12" s="9" t="s">
        <v>44</v>
      </c>
      <c r="S12" s="40">
        <v>26.81</v>
      </c>
      <c r="T12" s="40">
        <f t="shared" ref="T12:T17" si="9">+((S12*3.7854)*2.471)</f>
        <v>250.77332435400001</v>
      </c>
      <c r="U12" s="47">
        <f t="shared" ref="U12:U17" si="10">+(Q12*T12)/1000</f>
        <v>0</v>
      </c>
      <c r="V12" s="9" t="s">
        <v>41</v>
      </c>
      <c r="W12" s="9" t="s">
        <v>42</v>
      </c>
      <c r="X12" s="9">
        <v>0.48</v>
      </c>
      <c r="Y12" s="9">
        <f>(G12*X12)*1000</f>
        <v>0</v>
      </c>
      <c r="Z12" s="9">
        <f>(Y12*T12)/1000</f>
        <v>0</v>
      </c>
      <c r="AA12" s="9" t="s">
        <v>51</v>
      </c>
      <c r="AB12" s="9">
        <v>5010</v>
      </c>
      <c r="AC12" s="9" t="s">
        <v>82</v>
      </c>
      <c r="AD12" s="9" t="s">
        <v>87</v>
      </c>
      <c r="AE12" s="9" t="s">
        <v>84</v>
      </c>
      <c r="AF12" s="9">
        <v>0</v>
      </c>
      <c r="AG12" s="43"/>
      <c r="AH12" s="9"/>
      <c r="AI12" s="4" t="s">
        <v>103</v>
      </c>
      <c r="AJ12" s="42">
        <v>40686</v>
      </c>
      <c r="AK12" s="42">
        <v>40687</v>
      </c>
      <c r="AL12" s="42">
        <v>40687</v>
      </c>
      <c r="AM12" s="36">
        <v>13</v>
      </c>
      <c r="AN12" s="42">
        <v>40695</v>
      </c>
      <c r="AO12" s="36">
        <v>22</v>
      </c>
      <c r="AP12" s="9"/>
      <c r="AQ12" s="9"/>
      <c r="AR12" s="9"/>
      <c r="AS12" s="9"/>
      <c r="AT12" s="9" t="s">
        <v>98</v>
      </c>
      <c r="AU12" s="9"/>
      <c r="AV12" s="4"/>
      <c r="AW12" s="4"/>
      <c r="AX12" s="4"/>
      <c r="AY12" s="9"/>
    </row>
    <row r="13" spans="1:60" customFormat="1" x14ac:dyDescent="0.2">
      <c r="A13" s="19">
        <v>40674</v>
      </c>
      <c r="B13" s="20" t="s">
        <v>63</v>
      </c>
      <c r="C13" s="3" t="s">
        <v>36</v>
      </c>
      <c r="D13" s="10" t="s">
        <v>100</v>
      </c>
      <c r="E13" s="9" t="s">
        <v>37</v>
      </c>
      <c r="F13" s="9" t="s">
        <v>65</v>
      </c>
      <c r="G13" s="16">
        <v>0</v>
      </c>
      <c r="H13" s="9" t="s">
        <v>38</v>
      </c>
      <c r="I13" s="9" t="s">
        <v>43</v>
      </c>
      <c r="J13" s="9">
        <v>0.48199999999999998</v>
      </c>
      <c r="K13" s="9">
        <f t="shared" si="7"/>
        <v>0</v>
      </c>
      <c r="L13" s="9" t="s">
        <v>38</v>
      </c>
      <c r="M13" s="9"/>
      <c r="N13" s="9"/>
      <c r="O13" s="9"/>
      <c r="P13" s="9">
        <v>0.48</v>
      </c>
      <c r="Q13" s="39">
        <f t="shared" si="8"/>
        <v>0</v>
      </c>
      <c r="R13" s="9" t="s">
        <v>44</v>
      </c>
      <c r="S13" s="40">
        <v>26.81</v>
      </c>
      <c r="T13" s="39">
        <f t="shared" si="9"/>
        <v>250.77332435400001</v>
      </c>
      <c r="U13" s="41">
        <f t="shared" si="10"/>
        <v>0</v>
      </c>
      <c r="V13" s="9" t="s">
        <v>41</v>
      </c>
      <c r="W13" s="9" t="s">
        <v>42</v>
      </c>
      <c r="X13" s="9"/>
      <c r="Y13" s="9"/>
      <c r="Z13" s="9"/>
      <c r="AA13" s="9" t="s">
        <v>51</v>
      </c>
      <c r="AB13" s="9">
        <v>5010</v>
      </c>
      <c r="AC13" s="9" t="s">
        <v>82</v>
      </c>
      <c r="AD13" s="4" t="s">
        <v>83</v>
      </c>
      <c r="AE13" s="9" t="s">
        <v>84</v>
      </c>
      <c r="AF13" s="9">
        <v>0</v>
      </c>
      <c r="AG13" s="43"/>
      <c r="AH13" s="9"/>
      <c r="AI13" s="4" t="s">
        <v>103</v>
      </c>
      <c r="AJ13" s="42">
        <v>40686</v>
      </c>
      <c r="AK13" s="42">
        <v>40687</v>
      </c>
      <c r="AL13" s="42">
        <v>41786</v>
      </c>
      <c r="AM13" s="36">
        <v>16</v>
      </c>
      <c r="AN13" s="42">
        <v>40696</v>
      </c>
      <c r="AO13" s="36">
        <v>22</v>
      </c>
      <c r="AP13" s="9"/>
      <c r="AQ13" s="9"/>
      <c r="AR13" s="9"/>
      <c r="AS13" s="9"/>
      <c r="AT13" s="4" t="s">
        <v>99</v>
      </c>
      <c r="AU13" s="9"/>
      <c r="AV13" s="9"/>
      <c r="AW13" s="9"/>
      <c r="AX13" s="9"/>
      <c r="AY13" s="4"/>
    </row>
    <row r="14" spans="1:60" s="2" customFormat="1" x14ac:dyDescent="0.2">
      <c r="A14" s="19">
        <v>40674</v>
      </c>
      <c r="B14" s="20" t="s">
        <v>63</v>
      </c>
      <c r="C14" s="3" t="s">
        <v>36</v>
      </c>
      <c r="D14" s="10" t="s">
        <v>101</v>
      </c>
      <c r="E14" s="9" t="s">
        <v>45</v>
      </c>
      <c r="F14" s="9" t="s">
        <v>66</v>
      </c>
      <c r="G14" s="17">
        <v>0.93</v>
      </c>
      <c r="H14" s="23" t="s">
        <v>38</v>
      </c>
      <c r="I14" s="23" t="s">
        <v>39</v>
      </c>
      <c r="J14" s="23">
        <v>0.41</v>
      </c>
      <c r="K14" s="23">
        <f t="shared" si="7"/>
        <v>0.38129999999999997</v>
      </c>
      <c r="L14" s="23" t="s">
        <v>38</v>
      </c>
      <c r="M14" s="23">
        <v>0.48</v>
      </c>
      <c r="N14" s="23">
        <f>+(G14*M14)</f>
        <v>0.44640000000000002</v>
      </c>
      <c r="O14" s="23" t="s">
        <v>40</v>
      </c>
      <c r="P14" s="23">
        <v>0.35599999999999998</v>
      </c>
      <c r="Q14" s="39">
        <f t="shared" si="8"/>
        <v>331.08</v>
      </c>
      <c r="R14" s="23" t="s">
        <v>44</v>
      </c>
      <c r="S14" s="40">
        <v>26.81</v>
      </c>
      <c r="T14" s="39">
        <f t="shared" si="9"/>
        <v>250.77332435400001</v>
      </c>
      <c r="U14" s="41">
        <f t="shared" si="10"/>
        <v>83.026032227122315</v>
      </c>
      <c r="V14" s="23" t="s">
        <v>41</v>
      </c>
      <c r="W14" s="23" t="s">
        <v>42</v>
      </c>
      <c r="X14" s="9">
        <v>0.48</v>
      </c>
      <c r="Y14" s="9">
        <f>(G14*X14)*1000</f>
        <v>446.40000000000003</v>
      </c>
      <c r="Z14" s="9">
        <f>(Y14*T14)/1000</f>
        <v>111.94521199162563</v>
      </c>
      <c r="AA14" s="9" t="s">
        <v>51</v>
      </c>
      <c r="AB14" s="9">
        <v>5010</v>
      </c>
      <c r="AC14" s="9" t="s">
        <v>82</v>
      </c>
      <c r="AD14" s="4" t="s">
        <v>85</v>
      </c>
      <c r="AE14" s="9" t="s">
        <v>84</v>
      </c>
      <c r="AF14" s="46">
        <v>300</v>
      </c>
      <c r="AG14" s="43">
        <f>(AF14/Q14)*100</f>
        <v>90.612540775643353</v>
      </c>
      <c r="AH14" s="38"/>
      <c r="AI14" s="4" t="s">
        <v>104</v>
      </c>
      <c r="AJ14" s="42">
        <v>40686</v>
      </c>
      <c r="AK14" s="42">
        <v>40687</v>
      </c>
      <c r="AL14" s="42">
        <v>41786</v>
      </c>
      <c r="AM14" s="36">
        <v>16</v>
      </c>
      <c r="AN14" s="42">
        <v>40698</v>
      </c>
      <c r="AO14" s="36">
        <v>24</v>
      </c>
      <c r="AP14" s="4"/>
      <c r="AQ14" s="4"/>
      <c r="AR14" s="4"/>
      <c r="AS14" s="4"/>
      <c r="AT14" s="7" t="s">
        <v>108</v>
      </c>
      <c r="AU14" s="4"/>
      <c r="AV14" s="4"/>
      <c r="AW14" s="4"/>
      <c r="AX14" s="4"/>
      <c r="AY14" s="4"/>
      <c r="AZ14" s="1"/>
      <c r="BA14"/>
      <c r="BB14"/>
      <c r="BC14"/>
    </row>
    <row r="15" spans="1:60" customFormat="1" x14ac:dyDescent="0.2">
      <c r="A15" s="19">
        <v>40674</v>
      </c>
      <c r="B15" s="20" t="s">
        <v>63</v>
      </c>
      <c r="C15" s="3" t="s">
        <v>36</v>
      </c>
      <c r="D15" s="10" t="s">
        <v>100</v>
      </c>
      <c r="E15" s="9" t="s">
        <v>45</v>
      </c>
      <c r="F15" s="4" t="s">
        <v>67</v>
      </c>
      <c r="G15" s="17">
        <v>0.46500000000000002</v>
      </c>
      <c r="H15" s="9" t="s">
        <v>38</v>
      </c>
      <c r="I15" s="9" t="s">
        <v>43</v>
      </c>
      <c r="J15" s="9">
        <v>0.48199999999999998</v>
      </c>
      <c r="K15" s="9">
        <f t="shared" si="7"/>
        <v>0.22413</v>
      </c>
      <c r="L15" s="9" t="s">
        <v>38</v>
      </c>
      <c r="M15" s="9"/>
      <c r="N15" s="9"/>
      <c r="O15" s="9"/>
      <c r="P15" s="9">
        <v>0.48</v>
      </c>
      <c r="Q15" s="39">
        <f t="shared" si="8"/>
        <v>223.20000000000002</v>
      </c>
      <c r="R15" s="9" t="s">
        <v>44</v>
      </c>
      <c r="S15" s="40">
        <v>26.81</v>
      </c>
      <c r="T15" s="39">
        <f t="shared" si="9"/>
        <v>250.77332435400001</v>
      </c>
      <c r="U15" s="41">
        <f t="shared" si="10"/>
        <v>55.972605995812813</v>
      </c>
      <c r="V15" s="9" t="s">
        <v>41</v>
      </c>
      <c r="W15" s="9" t="s">
        <v>42</v>
      </c>
      <c r="X15" s="9"/>
      <c r="Y15" s="9"/>
      <c r="Z15" s="9"/>
      <c r="AA15" s="9" t="s">
        <v>51</v>
      </c>
      <c r="AB15" s="9">
        <v>5010</v>
      </c>
      <c r="AC15" s="9" t="s">
        <v>82</v>
      </c>
      <c r="AD15" s="9" t="s">
        <v>88</v>
      </c>
      <c r="AE15" s="9" t="s">
        <v>84</v>
      </c>
      <c r="AF15" s="23">
        <v>220</v>
      </c>
      <c r="AG15" s="43">
        <f>(AF15/Q15)*100</f>
        <v>98.56630824372759</v>
      </c>
      <c r="AH15" s="23"/>
      <c r="AI15" s="7" t="s">
        <v>107</v>
      </c>
      <c r="AJ15" s="42">
        <v>40686</v>
      </c>
      <c r="AK15" s="42">
        <v>40687</v>
      </c>
      <c r="AL15" s="42">
        <v>40687</v>
      </c>
      <c r="AM15" s="36">
        <v>13</v>
      </c>
      <c r="AN15" s="42">
        <v>40695</v>
      </c>
      <c r="AO15" s="36">
        <v>22</v>
      </c>
      <c r="AP15" s="23"/>
      <c r="AQ15" s="23"/>
      <c r="AR15" s="23"/>
      <c r="AS15" s="23"/>
      <c r="AT15" s="7" t="s">
        <v>109</v>
      </c>
      <c r="AU15" s="23"/>
      <c r="AV15" s="23"/>
      <c r="AW15" s="23"/>
      <c r="AX15" s="23"/>
      <c r="AY15" s="23"/>
      <c r="AZ15" s="2"/>
      <c r="BA15" s="2"/>
      <c r="BB15" s="2"/>
      <c r="BC15" s="2"/>
      <c r="BD15" s="2"/>
      <c r="BE15" s="2"/>
      <c r="BF15" s="2"/>
      <c r="BG15" s="2"/>
      <c r="BH15" s="1"/>
    </row>
    <row r="16" spans="1:60" s="2" customFormat="1" x14ac:dyDescent="0.2">
      <c r="A16" s="19">
        <v>40674</v>
      </c>
      <c r="B16" s="20" t="s">
        <v>63</v>
      </c>
      <c r="C16" s="3" t="s">
        <v>36</v>
      </c>
      <c r="D16" s="10" t="s">
        <v>101</v>
      </c>
      <c r="E16" s="9" t="s">
        <v>60</v>
      </c>
      <c r="F16" s="4" t="s">
        <v>68</v>
      </c>
      <c r="G16" s="16">
        <v>1.86</v>
      </c>
      <c r="H16" s="23" t="s">
        <v>38</v>
      </c>
      <c r="I16" s="23" t="s">
        <v>39</v>
      </c>
      <c r="J16" s="23">
        <v>0.41</v>
      </c>
      <c r="K16" s="23">
        <f t="shared" si="7"/>
        <v>0.76259999999999994</v>
      </c>
      <c r="L16" s="23" t="s">
        <v>38</v>
      </c>
      <c r="M16" s="23">
        <v>0.48</v>
      </c>
      <c r="N16" s="23">
        <f>+(G16*M16)</f>
        <v>0.89280000000000004</v>
      </c>
      <c r="O16" s="23" t="s">
        <v>40</v>
      </c>
      <c r="P16" s="23">
        <v>0.35599999999999998</v>
      </c>
      <c r="Q16" s="39">
        <f t="shared" si="8"/>
        <v>662.16</v>
      </c>
      <c r="R16" s="23" t="s">
        <v>44</v>
      </c>
      <c r="S16" s="40">
        <v>26.81</v>
      </c>
      <c r="T16" s="39">
        <f t="shared" si="9"/>
        <v>250.77332435400001</v>
      </c>
      <c r="U16" s="41">
        <f t="shared" si="10"/>
        <v>166.05206445424463</v>
      </c>
      <c r="V16" s="23" t="s">
        <v>41</v>
      </c>
      <c r="W16" s="23" t="s">
        <v>42</v>
      </c>
      <c r="X16" s="9">
        <v>0.48</v>
      </c>
      <c r="Y16" s="9">
        <f>(G16*X16)*1000</f>
        <v>892.80000000000007</v>
      </c>
      <c r="Z16" s="9">
        <f>(Y16*T16)/1000</f>
        <v>223.89042398325125</v>
      </c>
      <c r="AA16" s="9" t="s">
        <v>51</v>
      </c>
      <c r="AB16" s="9">
        <v>5010</v>
      </c>
      <c r="AC16" s="9" t="s">
        <v>82</v>
      </c>
      <c r="AD16" s="4" t="s">
        <v>86</v>
      </c>
      <c r="AE16" s="9" t="s">
        <v>84</v>
      </c>
      <c r="AF16" s="46">
        <v>620</v>
      </c>
      <c r="AG16" s="43">
        <f>(AF16/Q16)*100</f>
        <v>93.632958801498134</v>
      </c>
      <c r="AH16" s="36"/>
      <c r="AI16" s="4" t="s">
        <v>104</v>
      </c>
      <c r="AJ16" s="42">
        <v>40686</v>
      </c>
      <c r="AK16" s="42">
        <v>40687</v>
      </c>
      <c r="AL16" s="42">
        <v>41786</v>
      </c>
      <c r="AM16" s="36">
        <v>16</v>
      </c>
      <c r="AN16" s="42">
        <v>40698</v>
      </c>
      <c r="AO16" s="36">
        <v>24</v>
      </c>
      <c r="AP16" s="9"/>
      <c r="AQ16" s="9"/>
      <c r="AR16" s="4"/>
      <c r="AS16" s="9"/>
      <c r="AT16" s="7" t="s">
        <v>110</v>
      </c>
      <c r="AU16" s="9"/>
      <c r="AV16" s="9"/>
      <c r="AW16" s="9"/>
      <c r="AX16" s="4"/>
      <c r="AY16" s="4"/>
      <c r="AZ16"/>
      <c r="BA16"/>
      <c r="BB16"/>
      <c r="BC16"/>
    </row>
    <row r="17" spans="1:60" customFormat="1" x14ac:dyDescent="0.2">
      <c r="A17" s="19">
        <v>40674</v>
      </c>
      <c r="B17" s="20" t="s">
        <v>63</v>
      </c>
      <c r="C17" s="3" t="s">
        <v>36</v>
      </c>
      <c r="D17" s="10" t="s">
        <v>100</v>
      </c>
      <c r="E17" s="9" t="s">
        <v>60</v>
      </c>
      <c r="F17" s="4" t="s">
        <v>69</v>
      </c>
      <c r="G17" s="16">
        <v>0.93</v>
      </c>
      <c r="H17" s="9" t="s">
        <v>38</v>
      </c>
      <c r="I17" s="9" t="s">
        <v>43</v>
      </c>
      <c r="J17" s="9">
        <v>0.48199999999999998</v>
      </c>
      <c r="K17" s="9">
        <f t="shared" si="7"/>
        <v>0.44825999999999999</v>
      </c>
      <c r="L17" s="9" t="s">
        <v>38</v>
      </c>
      <c r="M17" s="9"/>
      <c r="N17" s="9"/>
      <c r="O17" s="9"/>
      <c r="P17" s="9">
        <v>0.48</v>
      </c>
      <c r="Q17" s="39">
        <f t="shared" si="8"/>
        <v>446.40000000000003</v>
      </c>
      <c r="R17" s="9" t="s">
        <v>44</v>
      </c>
      <c r="S17" s="40">
        <v>26.81</v>
      </c>
      <c r="T17" s="39">
        <f t="shared" si="9"/>
        <v>250.77332435400001</v>
      </c>
      <c r="U17" s="41">
        <f t="shared" si="10"/>
        <v>111.94521199162563</v>
      </c>
      <c r="V17" s="9" t="s">
        <v>41</v>
      </c>
      <c r="W17" s="9" t="s">
        <v>42</v>
      </c>
      <c r="X17" s="9"/>
      <c r="Y17" s="9"/>
      <c r="Z17" s="9"/>
      <c r="AA17" s="9" t="s">
        <v>51</v>
      </c>
      <c r="AB17" s="9">
        <v>5010</v>
      </c>
      <c r="AC17" s="9" t="s">
        <v>82</v>
      </c>
      <c r="AD17" s="9" t="s">
        <v>89</v>
      </c>
      <c r="AE17" s="9" t="s">
        <v>84</v>
      </c>
      <c r="AF17" s="46">
        <v>460</v>
      </c>
      <c r="AG17" s="43">
        <f>(AF17/Q17)*100</f>
        <v>103.04659498207884</v>
      </c>
      <c r="AH17" s="36">
        <f>AVERAGE(AG14:AG17)</f>
        <v>96.46460070073698</v>
      </c>
      <c r="AI17" s="7" t="s">
        <v>107</v>
      </c>
      <c r="AJ17" s="42">
        <v>40686</v>
      </c>
      <c r="AK17" s="42">
        <v>40687</v>
      </c>
      <c r="AL17" s="42">
        <v>40687</v>
      </c>
      <c r="AM17" s="36">
        <v>13</v>
      </c>
      <c r="AN17" s="42">
        <v>40695</v>
      </c>
      <c r="AO17" s="36">
        <v>22</v>
      </c>
      <c r="AP17" s="23"/>
      <c r="AQ17" s="49"/>
      <c r="AR17" s="38"/>
      <c r="AS17" s="49"/>
      <c r="AT17" s="7" t="s">
        <v>111</v>
      </c>
      <c r="AU17" s="9"/>
      <c r="AV17" s="9"/>
      <c r="AW17" s="9"/>
      <c r="AX17" s="23"/>
      <c r="AY17" s="23"/>
      <c r="AZ17" s="2"/>
      <c r="BA17" s="2"/>
      <c r="BB17" s="2"/>
      <c r="BC17" s="2"/>
      <c r="BD17" s="2"/>
      <c r="BE17" s="1"/>
      <c r="BF17" s="1"/>
      <c r="BG17" s="1"/>
      <c r="BH17" s="1"/>
    </row>
    <row r="18" spans="1:60" x14ac:dyDescent="0.2">
      <c r="AF18" s="4" t="s">
        <v>112</v>
      </c>
      <c r="AG18" s="35">
        <f>AVERAGE(AG3,AG4,AG5,AG6,AG15,AG17)</f>
        <v>99.313022700119461</v>
      </c>
      <c r="AH18" s="4" t="s">
        <v>114</v>
      </c>
    </row>
    <row r="19" spans="1:60" x14ac:dyDescent="0.2">
      <c r="AF19" s="1"/>
      <c r="AG19" s="4">
        <f>STDEV(AG3,AG4,AG5,AG6,AG15,AG17)</f>
        <v>5.4258966919309914</v>
      </c>
      <c r="AH19" s="4" t="s">
        <v>115</v>
      </c>
      <c r="BH19" s="2"/>
    </row>
    <row r="20" spans="1:60" x14ac:dyDescent="0.2">
      <c r="AF20" s="4" t="s">
        <v>113</v>
      </c>
      <c r="AG20" s="35">
        <f>AVERAGE(AG8,AG9,AG10,AG11,AG14,AG16)</f>
        <v>95.646570818734645</v>
      </c>
      <c r="AH20" s="4" t="s">
        <v>114</v>
      </c>
      <c r="BD20"/>
      <c r="BE20"/>
      <c r="BF20"/>
      <c r="BG20"/>
      <c r="BH20"/>
    </row>
    <row r="21" spans="1:60" x14ac:dyDescent="0.2">
      <c r="AG21" s="4">
        <f>STDEV(AG8,AG9,AG10,AG11,AG14,AG16)</f>
        <v>4.0146192334937956</v>
      </c>
      <c r="AH21" s="4" t="s">
        <v>115</v>
      </c>
      <c r="BE21" s="2"/>
      <c r="BF21" s="2"/>
      <c r="BG21" s="2"/>
      <c r="BH21" s="2"/>
    </row>
    <row r="22" spans="1:60" x14ac:dyDescent="0.2">
      <c r="A22" s="10" t="s">
        <v>116</v>
      </c>
      <c r="BD22"/>
      <c r="BE22"/>
      <c r="BF22"/>
      <c r="BG22"/>
      <c r="BH22"/>
    </row>
  </sheetData>
  <phoneticPr fontId="2" type="noConversion"/>
  <pageMargins left="0.75" right="0.75" top="1" bottom="1" header="0.5" footer="0.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C32" sqref="C32"/>
    </sheetView>
  </sheetViews>
  <sheetFormatPr defaultRowHeight="12.75" x14ac:dyDescent="0.2"/>
  <cols>
    <col min="1" max="1" width="9.140625" style="1"/>
    <col min="2" max="2" width="38.5703125" style="59" customWidth="1"/>
    <col min="3" max="3" width="62.5703125" style="1" customWidth="1"/>
    <col min="4" max="16384" width="9.140625" style="1"/>
  </cols>
  <sheetData>
    <row r="1" spans="1:3" x14ac:dyDescent="0.2">
      <c r="A1" s="1" t="s">
        <v>161</v>
      </c>
      <c r="B1" s="59" t="s">
        <v>117</v>
      </c>
      <c r="C1" s="1" t="s">
        <v>118</v>
      </c>
    </row>
    <row r="2" spans="1:3" x14ac:dyDescent="0.2">
      <c r="A2" s="1" t="s">
        <v>162</v>
      </c>
      <c r="B2" s="50" t="s">
        <v>0</v>
      </c>
      <c r="C2" s="1" t="s">
        <v>119</v>
      </c>
    </row>
    <row r="3" spans="1:3" x14ac:dyDescent="0.2">
      <c r="A3" s="1" t="s">
        <v>164</v>
      </c>
      <c r="B3" s="50" t="s">
        <v>1</v>
      </c>
      <c r="C3" s="1" t="s">
        <v>120</v>
      </c>
    </row>
    <row r="4" spans="1:3" x14ac:dyDescent="0.2">
      <c r="A4" s="1" t="s">
        <v>166</v>
      </c>
      <c r="B4" s="50" t="s">
        <v>2</v>
      </c>
      <c r="C4" s="1" t="s">
        <v>121</v>
      </c>
    </row>
    <row r="5" spans="1:3" x14ac:dyDescent="0.2">
      <c r="A5" s="1" t="s">
        <v>165</v>
      </c>
      <c r="B5" s="51" t="s">
        <v>97</v>
      </c>
      <c r="C5" s="1" t="s">
        <v>122</v>
      </c>
    </row>
    <row r="6" spans="1:3" x14ac:dyDescent="0.2">
      <c r="A6" s="1" t="s">
        <v>172</v>
      </c>
      <c r="B6" s="7" t="s">
        <v>3</v>
      </c>
      <c r="C6" s="1" t="s">
        <v>123</v>
      </c>
    </row>
    <row r="7" spans="1:3" x14ac:dyDescent="0.2">
      <c r="A7" s="1" t="s">
        <v>171</v>
      </c>
      <c r="B7" s="7" t="s">
        <v>4</v>
      </c>
      <c r="C7" s="1" t="s">
        <v>209</v>
      </c>
    </row>
    <row r="8" spans="1:3" x14ac:dyDescent="0.2">
      <c r="A8" s="1" t="s">
        <v>174</v>
      </c>
      <c r="B8" s="52" t="s">
        <v>5</v>
      </c>
      <c r="C8" s="1" t="s">
        <v>153</v>
      </c>
    </row>
    <row r="9" spans="1:3" x14ac:dyDescent="0.2">
      <c r="A9" s="1" t="s">
        <v>175</v>
      </c>
      <c r="B9" s="53" t="s">
        <v>6</v>
      </c>
      <c r="C9" s="1" t="s">
        <v>154</v>
      </c>
    </row>
    <row r="10" spans="1:3" x14ac:dyDescent="0.2">
      <c r="A10" s="1" t="s">
        <v>170</v>
      </c>
      <c r="B10" s="53" t="s">
        <v>7</v>
      </c>
      <c r="C10" s="1" t="s">
        <v>124</v>
      </c>
    </row>
    <row r="11" spans="1:3" x14ac:dyDescent="0.2">
      <c r="A11" s="1" t="s">
        <v>176</v>
      </c>
      <c r="B11" s="7" t="s">
        <v>8</v>
      </c>
      <c r="C11" s="1" t="s">
        <v>125</v>
      </c>
    </row>
    <row r="12" spans="1:3" x14ac:dyDescent="0.2">
      <c r="A12" s="1" t="s">
        <v>177</v>
      </c>
      <c r="B12" s="53" t="s">
        <v>9</v>
      </c>
      <c r="C12" s="1" t="s">
        <v>155</v>
      </c>
    </row>
    <row r="13" spans="1:3" x14ac:dyDescent="0.2">
      <c r="A13" s="1" t="s">
        <v>178</v>
      </c>
      <c r="B13" s="53" t="s">
        <v>6</v>
      </c>
      <c r="C13" s="1" t="s">
        <v>156</v>
      </c>
    </row>
    <row r="14" spans="1:3" x14ac:dyDescent="0.2">
      <c r="A14" s="1" t="s">
        <v>179</v>
      </c>
      <c r="B14" s="54" t="s">
        <v>10</v>
      </c>
      <c r="C14" s="1" t="s">
        <v>157</v>
      </c>
    </row>
    <row r="15" spans="1:3" x14ac:dyDescent="0.2">
      <c r="A15" s="1" t="s">
        <v>180</v>
      </c>
      <c r="B15" s="53" t="s">
        <v>11</v>
      </c>
      <c r="C15" s="1" t="s">
        <v>158</v>
      </c>
    </row>
    <row r="16" spans="1:3" x14ac:dyDescent="0.2">
      <c r="A16" s="1" t="s">
        <v>163</v>
      </c>
      <c r="B16" s="7" t="s">
        <v>6</v>
      </c>
      <c r="C16" s="1" t="s">
        <v>159</v>
      </c>
    </row>
    <row r="17" spans="1:3" x14ac:dyDescent="0.2">
      <c r="A17" s="1" t="s">
        <v>181</v>
      </c>
      <c r="B17" s="53" t="s">
        <v>12</v>
      </c>
      <c r="C17" s="1" t="s">
        <v>208</v>
      </c>
    </row>
    <row r="18" spans="1:3" x14ac:dyDescent="0.2">
      <c r="A18" s="1" t="s">
        <v>182</v>
      </c>
      <c r="B18" s="55" t="s">
        <v>13</v>
      </c>
      <c r="C18" s="1" t="s">
        <v>210</v>
      </c>
    </row>
    <row r="19" spans="1:3" x14ac:dyDescent="0.2">
      <c r="A19" s="1" t="s">
        <v>173</v>
      </c>
      <c r="B19" s="56" t="s">
        <v>6</v>
      </c>
      <c r="C19" s="1" t="s">
        <v>160</v>
      </c>
    </row>
    <row r="20" spans="1:3" x14ac:dyDescent="0.2">
      <c r="A20" s="1" t="s">
        <v>167</v>
      </c>
      <c r="B20" s="56" t="s">
        <v>14</v>
      </c>
      <c r="C20" s="1" t="s">
        <v>126</v>
      </c>
    </row>
    <row r="21" spans="1:3" x14ac:dyDescent="0.2">
      <c r="A21" s="1" t="s">
        <v>169</v>
      </c>
      <c r="B21" s="55" t="s">
        <v>15</v>
      </c>
      <c r="C21" s="1" t="s">
        <v>127</v>
      </c>
    </row>
    <row r="22" spans="1:3" x14ac:dyDescent="0.2">
      <c r="A22" s="1" t="s">
        <v>168</v>
      </c>
      <c r="B22" s="57" t="s">
        <v>16</v>
      </c>
      <c r="C22" s="1" t="s">
        <v>128</v>
      </c>
    </row>
    <row r="23" spans="1:3" x14ac:dyDescent="0.2">
      <c r="A23" s="1" t="s">
        <v>183</v>
      </c>
      <c r="B23" s="53" t="s">
        <v>17</v>
      </c>
      <c r="C23" s="1" t="s">
        <v>129</v>
      </c>
    </row>
    <row r="24" spans="1:3" x14ac:dyDescent="0.2">
      <c r="A24" s="1" t="s">
        <v>184</v>
      </c>
      <c r="B24" s="53" t="s">
        <v>18</v>
      </c>
      <c r="C24" s="1" t="s">
        <v>130</v>
      </c>
    </row>
    <row r="25" spans="1:3" x14ac:dyDescent="0.2">
      <c r="A25" s="1" t="s">
        <v>185</v>
      </c>
      <c r="B25" s="53" t="s">
        <v>46</v>
      </c>
      <c r="C25" s="1" t="s">
        <v>211</v>
      </c>
    </row>
    <row r="26" spans="1:3" x14ac:dyDescent="0.2">
      <c r="A26" s="1" t="s">
        <v>186</v>
      </c>
      <c r="B26" s="53" t="s">
        <v>47</v>
      </c>
      <c r="C26" s="1" t="s">
        <v>132</v>
      </c>
    </row>
    <row r="27" spans="1:3" x14ac:dyDescent="0.2">
      <c r="A27" s="1" t="s">
        <v>187</v>
      </c>
      <c r="B27" s="57" t="s">
        <v>16</v>
      </c>
      <c r="C27" s="1" t="s">
        <v>131</v>
      </c>
    </row>
    <row r="28" spans="1:3" x14ac:dyDescent="0.2">
      <c r="A28" s="1" t="s">
        <v>188</v>
      </c>
      <c r="B28" s="56" t="s">
        <v>48</v>
      </c>
      <c r="C28" s="1" t="s">
        <v>133</v>
      </c>
    </row>
    <row r="29" spans="1:3" x14ac:dyDescent="0.2">
      <c r="A29" s="1" t="s">
        <v>189</v>
      </c>
      <c r="B29" s="56" t="s">
        <v>49</v>
      </c>
      <c r="C29" s="1" t="s">
        <v>134</v>
      </c>
    </row>
    <row r="30" spans="1:3" x14ac:dyDescent="0.2">
      <c r="A30" s="1" t="s">
        <v>190</v>
      </c>
      <c r="B30" s="56" t="s">
        <v>19</v>
      </c>
      <c r="C30" s="1" t="s">
        <v>135</v>
      </c>
    </row>
    <row r="31" spans="1:3" x14ac:dyDescent="0.2">
      <c r="A31" s="1" t="s">
        <v>191</v>
      </c>
      <c r="B31" s="56" t="s">
        <v>20</v>
      </c>
      <c r="C31" s="1" t="s">
        <v>136</v>
      </c>
    </row>
    <row r="32" spans="1:3" x14ac:dyDescent="0.2">
      <c r="A32" s="1" t="s">
        <v>192</v>
      </c>
      <c r="B32" s="7" t="s">
        <v>21</v>
      </c>
      <c r="C32" s="1" t="s">
        <v>137</v>
      </c>
    </row>
    <row r="33" spans="1:3" x14ac:dyDescent="0.2">
      <c r="A33" s="1" t="s">
        <v>193</v>
      </c>
      <c r="B33" s="57" t="s">
        <v>22</v>
      </c>
      <c r="C33" s="1" t="s">
        <v>138</v>
      </c>
    </row>
    <row r="34" spans="1:3" x14ac:dyDescent="0.2">
      <c r="A34" s="1" t="s">
        <v>194</v>
      </c>
      <c r="B34" s="58" t="s">
        <v>23</v>
      </c>
      <c r="C34" s="1" t="s">
        <v>139</v>
      </c>
    </row>
    <row r="35" spans="1:3" x14ac:dyDescent="0.2">
      <c r="A35" s="1" t="s">
        <v>195</v>
      </c>
      <c r="B35" s="56" t="s">
        <v>106</v>
      </c>
      <c r="C35" s="1" t="s">
        <v>140</v>
      </c>
    </row>
    <row r="36" spans="1:3" x14ac:dyDescent="0.2">
      <c r="A36" s="1" t="s">
        <v>196</v>
      </c>
      <c r="B36" s="56" t="s">
        <v>24</v>
      </c>
      <c r="C36" s="1" t="s">
        <v>141</v>
      </c>
    </row>
    <row r="37" spans="1:3" x14ac:dyDescent="0.2">
      <c r="A37" s="1" t="s">
        <v>197</v>
      </c>
      <c r="B37" s="56" t="s">
        <v>25</v>
      </c>
      <c r="C37" s="1" t="s">
        <v>142</v>
      </c>
    </row>
    <row r="38" spans="1:3" x14ac:dyDescent="0.2">
      <c r="A38" s="1" t="s">
        <v>198</v>
      </c>
      <c r="B38" s="56" t="s">
        <v>26</v>
      </c>
      <c r="C38" s="1" t="s">
        <v>143</v>
      </c>
    </row>
    <row r="39" spans="1:3" x14ac:dyDescent="0.2">
      <c r="A39" s="1" t="s">
        <v>199</v>
      </c>
      <c r="B39" s="56" t="s">
        <v>27</v>
      </c>
      <c r="C39" s="1" t="s">
        <v>144</v>
      </c>
    </row>
    <row r="40" spans="1:3" x14ac:dyDescent="0.2">
      <c r="A40" s="1" t="s">
        <v>200</v>
      </c>
      <c r="B40" s="58" t="s">
        <v>28</v>
      </c>
      <c r="C40" s="1" t="s">
        <v>145</v>
      </c>
    </row>
    <row r="41" spans="1:3" x14ac:dyDescent="0.2">
      <c r="A41" s="1" t="s">
        <v>201</v>
      </c>
      <c r="B41" s="56" t="s">
        <v>29</v>
      </c>
      <c r="C41" s="1" t="s">
        <v>146</v>
      </c>
    </row>
    <row r="42" spans="1:3" x14ac:dyDescent="0.2">
      <c r="A42" s="1" t="s">
        <v>202</v>
      </c>
      <c r="B42" s="56" t="s">
        <v>30</v>
      </c>
      <c r="C42" s="1" t="s">
        <v>147</v>
      </c>
    </row>
    <row r="43" spans="1:3" x14ac:dyDescent="0.2">
      <c r="A43" s="1" t="s">
        <v>203</v>
      </c>
      <c r="B43" s="7" t="s">
        <v>31</v>
      </c>
      <c r="C43" s="1" t="s">
        <v>148</v>
      </c>
    </row>
    <row r="44" spans="1:3" x14ac:dyDescent="0.2">
      <c r="A44" s="1" t="s">
        <v>204</v>
      </c>
      <c r="B44" s="7" t="s">
        <v>32</v>
      </c>
      <c r="C44" s="1" t="s">
        <v>149</v>
      </c>
    </row>
    <row r="45" spans="1:3" x14ac:dyDescent="0.2">
      <c r="A45" s="1" t="s">
        <v>205</v>
      </c>
      <c r="B45" s="55" t="s">
        <v>33</v>
      </c>
      <c r="C45" s="1" t="s">
        <v>150</v>
      </c>
    </row>
    <row r="46" spans="1:3" x14ac:dyDescent="0.2">
      <c r="A46" s="1" t="s">
        <v>206</v>
      </c>
      <c r="B46" s="56" t="s">
        <v>105</v>
      </c>
      <c r="C46" s="1" t="s">
        <v>151</v>
      </c>
    </row>
    <row r="47" spans="1:3" x14ac:dyDescent="0.2">
      <c r="A47" s="1" t="s">
        <v>207</v>
      </c>
      <c r="B47" s="56" t="s">
        <v>34</v>
      </c>
      <c r="C47" s="1" t="s">
        <v>152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Read me</vt:lpstr>
      <vt:lpstr>Sheet3</vt:lpstr>
    </vt:vector>
  </TitlesOfParts>
  <Company>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EPA</dc:creator>
  <cp:lastModifiedBy>Olszyk, David</cp:lastModifiedBy>
  <cp:lastPrinted>2014-09-16T21:49:15Z</cp:lastPrinted>
  <dcterms:created xsi:type="dcterms:W3CDTF">2010-05-21T18:05:48Z</dcterms:created>
  <dcterms:modified xsi:type="dcterms:W3CDTF">2022-09-13T20:04:43Z</dcterms:modified>
</cp:coreProperties>
</file>