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olszyk_david_epa_gov/Documents/Profile/Documents/ACE 025 Biochar/Biochar Formosa Mine/Formosa Greenhouse Plant MS/"/>
    </mc:Choice>
  </mc:AlternateContent>
  <xr:revisionPtr revIDLastSave="40" documentId="8_{54CE54CC-E111-4112-A46F-0689AC36842F}" xr6:coauthVersionLast="47" xr6:coauthVersionMax="47" xr10:uidLastSave="{0B2ACD95-3C42-41F1-B9FD-AFBCDA33BC94}"/>
  <bookViews>
    <workbookView xWindow="29145" yWindow="960" windowWidth="28425" windowHeight="13845" activeTab="1" xr2:uid="{3489DDDF-94DE-4551-8B49-3F4C1B1803AC}"/>
  </bookViews>
  <sheets>
    <sheet name="Tailings" sheetId="1" r:id="rId1"/>
    <sheet name="Biosolids" sheetId="2" r:id="rId2"/>
    <sheet name="Biocha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2" l="1"/>
  <c r="F6" i="1" l="1"/>
  <c r="E11" i="2" l="1"/>
  <c r="D12" i="3"/>
  <c r="C12" i="3"/>
  <c r="F4" i="3"/>
  <c r="E9" i="2" l="1"/>
  <c r="D17" i="1"/>
  <c r="Y34" i="1"/>
  <c r="Q34" i="1"/>
  <c r="Y32" i="1"/>
  <c r="W32" i="1"/>
  <c r="Y31" i="1"/>
  <c r="W31" i="1"/>
  <c r="Y30" i="1"/>
  <c r="W30" i="1"/>
  <c r="Y29" i="1"/>
  <c r="W29" i="1"/>
  <c r="Y28" i="1"/>
  <c r="W28" i="1"/>
  <c r="Y27" i="1"/>
  <c r="W27" i="1"/>
  <c r="Y26" i="1"/>
  <c r="W26" i="1"/>
  <c r="Y25" i="1"/>
  <c r="W25" i="1"/>
  <c r="Y24" i="1"/>
  <c r="W24" i="1"/>
  <c r="Y23" i="1"/>
  <c r="W23" i="1"/>
  <c r="B34" i="2" l="1"/>
  <c r="P20" i="2"/>
  <c r="O20" i="2"/>
  <c r="N20" i="2"/>
  <c r="M20" i="2"/>
  <c r="L20" i="2"/>
  <c r="K20" i="2"/>
  <c r="J20" i="2"/>
  <c r="I20" i="2"/>
  <c r="H20" i="2"/>
  <c r="G20" i="2"/>
  <c r="G21" i="2" s="1"/>
  <c r="F20" i="2"/>
  <c r="F21" i="2" s="1"/>
  <c r="E20" i="2"/>
  <c r="D20" i="2"/>
  <c r="D21" i="2" s="1"/>
  <c r="C20" i="2"/>
  <c r="C21" i="2" s="1"/>
  <c r="E6" i="1"/>
  <c r="P16" i="1" l="1"/>
  <c r="O16" i="1"/>
  <c r="N16" i="1"/>
  <c r="M16" i="1"/>
  <c r="L16" i="1"/>
  <c r="K16" i="1"/>
  <c r="J16" i="1"/>
  <c r="I16" i="1"/>
  <c r="H16" i="1"/>
  <c r="G16" i="1"/>
  <c r="E16" i="1"/>
  <c r="D16" i="1"/>
  <c r="AP25" i="3" l="1"/>
  <c r="AM25" i="3"/>
  <c r="AM26" i="3" s="1"/>
  <c r="AL25" i="3"/>
  <c r="AK25" i="3"/>
  <c r="AJ25" i="3"/>
  <c r="AI25" i="3"/>
  <c r="AI26" i="3" s="1"/>
  <c r="AH25" i="3"/>
  <c r="AG25" i="3"/>
  <c r="AF25" i="3"/>
  <c r="AE25" i="3"/>
  <c r="AD25" i="3"/>
  <c r="AC25" i="3"/>
  <c r="AC26" i="3" s="1"/>
  <c r="AB25" i="3"/>
  <c r="AA25" i="3"/>
  <c r="Z25" i="3"/>
  <c r="Y25" i="3"/>
  <c r="X25" i="3"/>
  <c r="W25" i="3"/>
  <c r="V25" i="3"/>
  <c r="U25" i="3"/>
  <c r="T25" i="3"/>
  <c r="S25" i="3"/>
  <c r="R25" i="3"/>
  <c r="P25" i="3"/>
  <c r="O25" i="3"/>
  <c r="O26" i="3" s="1"/>
  <c r="N25" i="3"/>
  <c r="M25" i="3"/>
  <c r="L25" i="3"/>
  <c r="K25" i="3"/>
  <c r="J25" i="3"/>
  <c r="I25" i="3"/>
  <c r="H25" i="3"/>
  <c r="G25" i="3"/>
  <c r="F24" i="3"/>
  <c r="F23" i="3"/>
  <c r="F22" i="3"/>
  <c r="F25" i="3" l="1"/>
  <c r="AG26" i="3"/>
  <c r="Y26" i="3"/>
  <c r="AH26" i="3"/>
  <c r="Z26" i="3"/>
  <c r="C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U.S. EPA User or Contractor</author>
  </authors>
  <commentList>
    <comment ref="Q22" authorId="0" shapeId="0" xr:uid="{96755115-CE75-4544-90FF-5C891CC8F479}">
      <text>
        <r>
          <rPr>
            <b/>
            <sz val="9"/>
            <color indexed="81"/>
            <rFont val="Tahoma"/>
            <family val="2"/>
          </rPr>
          <t>U.S. EPA User or Contractor:</t>
        </r>
        <r>
          <rPr>
            <sz val="9"/>
            <color indexed="81"/>
            <rFont val="Tahoma"/>
            <family val="2"/>
          </rPr>
          <t xml:space="preserve">
Rouned to mS/cm</t>
        </r>
      </text>
    </comment>
    <comment ref="R22" authorId="0" shapeId="0" xr:uid="{DE2EACD0-E2B2-4B8C-B501-7B2209BC81C6}">
      <text>
        <r>
          <rPr>
            <b/>
            <sz val="9"/>
            <color indexed="81"/>
            <rFont val="Tahoma"/>
            <family val="2"/>
          </rPr>
          <t>U.S. EPA User or Contractor:</t>
        </r>
        <r>
          <rPr>
            <sz val="9"/>
            <color indexed="81"/>
            <rFont val="Tahoma"/>
            <family val="2"/>
          </rPr>
          <t xml:space="preserve">
DO 12/11/18 used Mike Bollman numbers</t>
        </r>
      </text>
    </comment>
  </commentList>
</comments>
</file>

<file path=xl/sharedStrings.xml><?xml version="1.0" encoding="utf-8"?>
<sst xmlns="http://schemas.openxmlformats.org/spreadsheetml/2006/main" count="296" uniqueCount="167">
  <si>
    <t>Sample ID</t>
  </si>
  <si>
    <t>%C</t>
  </si>
  <si>
    <r>
      <rPr>
        <b/>
        <sz val="10"/>
        <color theme="1"/>
        <rFont val="Calibri"/>
        <family val="2"/>
      </rPr>
      <t>δ</t>
    </r>
    <r>
      <rPr>
        <b/>
        <vertAlign val="superscript"/>
        <sz val="10"/>
        <color theme="1"/>
        <rFont val="Arial"/>
        <family val="2"/>
      </rPr>
      <t>13</t>
    </r>
    <r>
      <rPr>
        <b/>
        <sz val="10"/>
        <color theme="1"/>
        <rFont val="Arial"/>
        <family val="2"/>
      </rPr>
      <t>C</t>
    </r>
  </si>
  <si>
    <t>%N</t>
  </si>
  <si>
    <r>
      <rPr>
        <b/>
        <sz val="10"/>
        <color theme="1"/>
        <rFont val="Calibri"/>
        <family val="2"/>
      </rPr>
      <t>δ</t>
    </r>
    <r>
      <rPr>
        <b/>
        <vertAlign val="superscript"/>
        <sz val="10"/>
        <color theme="1"/>
        <rFont val="Arial"/>
        <family val="2"/>
      </rPr>
      <t>15</t>
    </r>
    <r>
      <rPr>
        <b/>
        <sz val="10"/>
        <color theme="1"/>
        <rFont val="Arial"/>
        <family val="2"/>
      </rPr>
      <t>N</t>
    </r>
  </si>
  <si>
    <t>ARS-Wood</t>
  </si>
  <si>
    <t>Sample Name*</t>
  </si>
  <si>
    <t>Sample Type</t>
  </si>
  <si>
    <t>EC           mS/cm</t>
  </si>
  <si>
    <t>pH</t>
  </si>
  <si>
    <t>Cal-Forest</t>
  </si>
  <si>
    <t>Coarse Biochar</t>
  </si>
  <si>
    <t>pH and EC, Tamotsu Shiroyama, rerun</t>
  </si>
  <si>
    <t>Biosolids EC and pH</t>
  </si>
  <si>
    <t>Biosolid (Myrtle Creek)EC and pH Measurements</t>
  </si>
  <si>
    <t>EC</t>
  </si>
  <si>
    <t>Repeat</t>
  </si>
  <si>
    <t>3.59 mS/cm</t>
  </si>
  <si>
    <t>2.90 mS/cm</t>
  </si>
  <si>
    <t>2.72 mS/cm</t>
  </si>
  <si>
    <t>3.45 mS/cm</t>
  </si>
  <si>
    <t>3.49 mS/cm</t>
  </si>
  <si>
    <t>Analyte</t>
  </si>
  <si>
    <t>Rec. Wt</t>
  </si>
  <si>
    <t>Pre Ash Wt</t>
  </si>
  <si>
    <t xml:space="preserve">Ashed Wt </t>
  </si>
  <si>
    <t>Ash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</si>
  <si>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</si>
  <si>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</si>
  <si>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</si>
  <si>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</si>
  <si>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</si>
  <si>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</si>
  <si>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</si>
  <si>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</si>
  <si>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</si>
  <si>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</si>
  <si>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U</t>
  </si>
  <si>
    <t>Au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</si>
  <si>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</si>
  <si>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</si>
  <si>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</si>
  <si>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</si>
  <si>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</si>
  <si>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</si>
  <si>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</si>
  <si>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</si>
  <si>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</si>
  <si>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</si>
  <si>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</si>
  <si>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</si>
  <si>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</si>
  <si>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B</t>
  </si>
  <si>
    <t>Al</t>
  </si>
  <si>
    <t>Na</t>
  </si>
  <si>
    <t>K</t>
  </si>
  <si>
    <t>W</t>
  </si>
  <si>
    <t>Sc</t>
  </si>
  <si>
    <t>Tl</t>
  </si>
  <si>
    <t>S</t>
  </si>
  <si>
    <t>Se</t>
  </si>
  <si>
    <t>Te</t>
  </si>
  <si>
    <t>Ga</t>
  </si>
  <si>
    <t>Unit</t>
  </si>
  <si>
    <t>G</t>
  </si>
  <si>
    <t>%</t>
  </si>
  <si>
    <t>PPM</t>
  </si>
  <si>
    <t>PPB</t>
  </si>
  <si>
    <t>MDL</t>
  </si>
  <si>
    <t>Sample</t>
  </si>
  <si>
    <t>Type</t>
  </si>
  <si>
    <t>Rep</t>
  </si>
  <si>
    <t>&lt;0.02</t>
  </si>
  <si>
    <t>&lt;0.1</t>
  </si>
  <si>
    <t>&lt;0.2</t>
  </si>
  <si>
    <t>Mean</t>
  </si>
  <si>
    <t>4</t>
  </si>
  <si>
    <t>CalForest -Coarse Biochar</t>
  </si>
  <si>
    <t>5</t>
  </si>
  <si>
    <t>6</t>
  </si>
  <si>
    <t>Avg % to mg/kg</t>
  </si>
  <si>
    <t>Bureau Veritas Commodities Canada Ltd.</t>
  </si>
  <si>
    <t>Customer ID</t>
  </si>
  <si>
    <t>Lab ID</t>
  </si>
  <si>
    <t>C</t>
  </si>
  <si>
    <t>N</t>
  </si>
  <si>
    <t>NO3-N</t>
  </si>
  <si>
    <t>NH4-N</t>
  </si>
  <si>
    <t>Bray P</t>
  </si>
  <si>
    <t>Myrtle Creek Biosoilds #2</t>
  </si>
  <si>
    <t>Myrtle Creek Biosoilds #1</t>
  </si>
  <si>
    <t>Myrtle Creek Biosoilds #3</t>
  </si>
  <si>
    <t>BQL</t>
  </si>
  <si>
    <t>ppm</t>
  </si>
  <si>
    <t>mg/kg</t>
  </si>
  <si>
    <t>Mehlich 3 - mg/kg</t>
  </si>
  <si>
    <t>Formosa Mine Spoil Soil Rep #1</t>
  </si>
  <si>
    <t>Formosa Mine Spoil Soil Rep #2</t>
  </si>
  <si>
    <t>Formosa Mine Spoil Soil Rep #3</t>
  </si>
  <si>
    <t>ug/g soil</t>
  </si>
  <si>
    <t>total extracted/mass of soil</t>
  </si>
  <si>
    <t>sample ID</t>
  </si>
  <si>
    <t>Al 308.215 nm ppm</t>
  </si>
  <si>
    <t>Na 589.592 nm ppm</t>
  </si>
  <si>
    <t>Myrtle Creek 1</t>
  </si>
  <si>
    <t>Myrtle Creek 2</t>
  </si>
  <si>
    <t>Myrtle Creek 3</t>
  </si>
  <si>
    <t>ICP Mehlich 3 Extraction Sample ID</t>
  </si>
  <si>
    <t>% Lime</t>
  </si>
  <si>
    <t>% Biochar</t>
  </si>
  <si>
    <t>% Biosolids</t>
  </si>
  <si>
    <t>Formosa 1</t>
  </si>
  <si>
    <t>Formosa 2</t>
  </si>
  <si>
    <t>Formosa3</t>
  </si>
  <si>
    <t>Average</t>
  </si>
  <si>
    <t xml:space="preserve"> </t>
  </si>
  <si>
    <t>ICP Mehlich 3 Extracts for FM3 Lime and Amendment Study</t>
  </si>
  <si>
    <t>Oregon State University Central Analyical Lab.</t>
  </si>
  <si>
    <t>USDA ARS Florence SC</t>
  </si>
  <si>
    <t>tubeno</t>
  </si>
  <si>
    <t>description</t>
  </si>
  <si>
    <t>batch</t>
  </si>
  <si>
    <t>lime</t>
  </si>
  <si>
    <t>biosolids</t>
  </si>
  <si>
    <t>fertilizer</t>
  </si>
  <si>
    <t>bichar</t>
  </si>
  <si>
    <t>lem</t>
  </si>
  <si>
    <t>trt</t>
  </si>
  <si>
    <t>lys</t>
  </si>
  <si>
    <t>block</t>
  </si>
  <si>
    <t>Blockforleachate1</t>
  </si>
  <si>
    <t>position</t>
  </si>
  <si>
    <t>sample</t>
  </si>
  <si>
    <t>deadpercent</t>
  </si>
  <si>
    <t>needleinjury</t>
  </si>
  <si>
    <t>ec</t>
  </si>
  <si>
    <t>Deep Leachate Weight (g)</t>
  </si>
  <si>
    <t>Estimated Soil/Mix Only Dry Weight (g)</t>
  </si>
  <si>
    <t>Comments on Weights</t>
  </si>
  <si>
    <t>CommentsonPW1data</t>
  </si>
  <si>
    <t>LSugml</t>
  </si>
  <si>
    <t>recalcLSuggsoil</t>
  </si>
  <si>
    <t>SO4SmgL</t>
  </si>
  <si>
    <t>recalcSORSuggsoil</t>
  </si>
  <si>
    <t>Tailings</t>
  </si>
  <si>
    <t>Y</t>
  </si>
  <si>
    <t>y</t>
  </si>
  <si>
    <t>L1S was NES</t>
  </si>
  <si>
    <t xml:space="preserve">n </t>
  </si>
  <si>
    <t>L1K was NQ</t>
  </si>
  <si>
    <t>EC and S Tailings along (trees had dies so there were dead roots in tailings.  This is from tube leachate.</t>
  </si>
  <si>
    <t>BQL=Below Quantifiable Limits</t>
  </si>
  <si>
    <t>N in  mg/kg =</t>
  </si>
  <si>
    <t>EPA PESD</t>
  </si>
  <si>
    <t>Averge in Mg/kg</t>
  </si>
  <si>
    <t>Use Mehlich Digetion for ICP Elements</t>
  </si>
  <si>
    <t xml:space="preserve">USDA ARS </t>
  </si>
  <si>
    <t>Oregon State University Central Analytical Lab. (OSU CAL)</t>
  </si>
  <si>
    <t>Did not use OSU CAL microwave digestion data as Mehlich 3 preferred.</t>
  </si>
  <si>
    <t xml:space="preserve">Average in mg/kg </t>
  </si>
  <si>
    <t>N mg/kg</t>
  </si>
  <si>
    <t>Use coarse biochar data</t>
  </si>
  <si>
    <t>EPA PESD Stable Isotope Laboratory Total N and C</t>
  </si>
  <si>
    <t>Aveage</t>
  </si>
  <si>
    <t xml:space="preserve">For pH used average of EPA, PESD and OSU, CAL </t>
  </si>
  <si>
    <t>Note 1 ppm = 1 mg/kg</t>
  </si>
  <si>
    <t>USDA ARS data only used for AL and Na as those analyses were not done by OSU.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</si>
</sst>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113">
    <xf numFmtId="0" fontId="0" fillId="0" borderId="0" xfId="0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2" fontId="1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2"/>
    <xf numFmtId="0" fontId="0" fillId="0" borderId="1" xfId="0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0" xfId="2" applyNumberForma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165" fontId="15" fillId="0" borderId="1" xfId="0" applyNumberFormat="1" applyFont="1" applyBorder="1"/>
    <xf numFmtId="0" fontId="15" fillId="0" borderId="1" xfId="0" applyFont="1" applyBorder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/>
    <xf numFmtId="2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/>
    <xf numFmtId="0" fontId="15" fillId="0" borderId="0" xfId="0" applyFont="1"/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65" fontId="15" fillId="0" borderId="0" xfId="0" applyNumberFormat="1" applyFont="1"/>
    <xf numFmtId="164" fontId="15" fillId="0" borderId="0" xfId="0" applyNumberFormat="1" applyFont="1"/>
    <xf numFmtId="1" fontId="15" fillId="0" borderId="0" xfId="0" applyNumberFormat="1" applyFont="1"/>
    <xf numFmtId="0" fontId="15" fillId="0" borderId="0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165" fontId="15" fillId="0" borderId="0" xfId="0" applyNumberFormat="1" applyFont="1" applyFill="1"/>
    <xf numFmtId="0" fontId="9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5" fillId="0" borderId="2" xfId="0" applyFont="1" applyBorder="1" applyAlignment="1">
      <alignment horizontal="center" wrapText="1"/>
    </xf>
    <xf numFmtId="165" fontId="15" fillId="0" borderId="2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15" fillId="0" borderId="1" xfId="0" applyNumberFormat="1" applyFont="1" applyBorder="1"/>
    <xf numFmtId="0" fontId="0" fillId="0" borderId="1" xfId="0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63A5FA0D-B74E-4A69-AFF6-3C58F443DD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5E64-364B-4DBB-8B3D-D642B41847F9}">
  <dimension ref="A1:Y34"/>
  <sheetViews>
    <sheetView workbookViewId="0">
      <selection activeCell="R1" sqref="R1:Y1"/>
    </sheetView>
  </sheetViews>
  <sheetFormatPr defaultRowHeight="15" x14ac:dyDescent="0.25"/>
  <cols>
    <col min="1" max="1" width="38" style="50" customWidth="1"/>
    <col min="2" max="22" width="9.140625" style="50"/>
    <col min="23" max="23" width="11" style="50" customWidth="1"/>
    <col min="24" max="16384" width="9.140625" style="50"/>
  </cols>
  <sheetData>
    <row r="1" spans="1:25" ht="15" customHeight="1" x14ac:dyDescent="0.25">
      <c r="A1" s="50" t="s">
        <v>118</v>
      </c>
      <c r="K1" s="50" t="s">
        <v>116</v>
      </c>
      <c r="R1" s="108" t="s">
        <v>166</v>
      </c>
      <c r="S1" s="108"/>
      <c r="T1" s="108"/>
      <c r="U1" s="108"/>
      <c r="V1" s="108"/>
      <c r="W1" s="108"/>
      <c r="X1" s="108"/>
      <c r="Y1" s="108"/>
    </row>
    <row r="2" spans="1:25" s="52" customFormat="1" ht="45" x14ac:dyDescent="0.25">
      <c r="A2" s="51" t="s">
        <v>107</v>
      </c>
      <c r="B2" s="51" t="s">
        <v>108</v>
      </c>
      <c r="C2" s="51" t="s">
        <v>110</v>
      </c>
      <c r="D2" s="51" t="s">
        <v>109</v>
      </c>
      <c r="E2" s="87" t="s">
        <v>102</v>
      </c>
      <c r="F2" s="100" t="s">
        <v>103</v>
      </c>
      <c r="G2" s="89"/>
      <c r="H2" s="89"/>
      <c r="I2" s="89"/>
      <c r="J2" s="102"/>
    </row>
    <row r="3" spans="1:25" s="64" customFormat="1" x14ac:dyDescent="0.25">
      <c r="A3" s="62" t="s">
        <v>111</v>
      </c>
      <c r="B3" s="62"/>
      <c r="C3" s="62"/>
      <c r="D3" s="62"/>
      <c r="E3" s="88">
        <v>814.3464901914441</v>
      </c>
      <c r="F3" s="101">
        <v>24.166863625620422</v>
      </c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25" s="64" customFormat="1" x14ac:dyDescent="0.25">
      <c r="A4" s="62" t="s">
        <v>112</v>
      </c>
      <c r="B4" s="62"/>
      <c r="C4" s="62"/>
      <c r="D4" s="62"/>
      <c r="E4" s="88">
        <v>857.12390554523745</v>
      </c>
      <c r="F4" s="101">
        <v>25.470947200849032</v>
      </c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25" s="64" customFormat="1" x14ac:dyDescent="0.25">
      <c r="A5" s="62" t="s">
        <v>113</v>
      </c>
      <c r="B5" s="62"/>
      <c r="C5" s="62"/>
      <c r="D5" s="62"/>
      <c r="E5" s="88">
        <v>798.69693713057495</v>
      </c>
      <c r="F5" s="101">
        <v>21.829661472326706</v>
      </c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25" s="64" customFormat="1" x14ac:dyDescent="0.25">
      <c r="E6" s="65">
        <f>AVERAGE(E3:E5)</f>
        <v>823.38911095575213</v>
      </c>
      <c r="F6" s="33">
        <f t="shared" ref="F6" si="0">AVERAGE(F3:F5)</f>
        <v>23.822490766265389</v>
      </c>
      <c r="G6" s="91"/>
      <c r="H6" s="91"/>
      <c r="I6" s="91"/>
      <c r="J6" s="91"/>
      <c r="K6" s="91"/>
      <c r="L6" s="91"/>
      <c r="M6" s="91"/>
      <c r="N6" s="91"/>
    </row>
    <row r="7" spans="1:25" s="64" customFormat="1" x14ac:dyDescent="0.25">
      <c r="R7" s="65"/>
      <c r="S7" s="65"/>
      <c r="T7" s="65"/>
      <c r="U7" s="65"/>
      <c r="V7" s="65"/>
      <c r="W7" s="65"/>
      <c r="X7" s="65"/>
    </row>
    <row r="8" spans="1:25" s="64" customFormat="1" x14ac:dyDescent="0.25">
      <c r="A8" s="64" t="s">
        <v>117</v>
      </c>
      <c r="I8" s="66"/>
    </row>
    <row r="9" spans="1:25" s="64" customFormat="1" x14ac:dyDescent="0.25"/>
    <row r="10" spans="1:25" s="64" customFormat="1" x14ac:dyDescent="0.25">
      <c r="A10" s="105" t="s">
        <v>0</v>
      </c>
      <c r="B10" s="105"/>
      <c r="C10" s="106" t="s">
        <v>65</v>
      </c>
      <c r="D10" s="107"/>
      <c r="E10" s="67" t="s">
        <v>9</v>
      </c>
      <c r="F10" s="106" t="s">
        <v>93</v>
      </c>
      <c r="G10" s="107"/>
      <c r="H10" s="67" t="s">
        <v>94</v>
      </c>
      <c r="I10" s="105" t="s">
        <v>95</v>
      </c>
      <c r="J10" s="105"/>
      <c r="K10" s="105"/>
      <c r="L10" s="105"/>
      <c r="M10" s="105"/>
      <c r="N10" s="105"/>
      <c r="O10" s="105"/>
      <c r="P10" s="105"/>
    </row>
    <row r="11" spans="1:25" s="64" customFormat="1" x14ac:dyDescent="0.25">
      <c r="A11" s="67" t="s">
        <v>82</v>
      </c>
      <c r="B11" s="67" t="s">
        <v>83</v>
      </c>
      <c r="C11" s="67" t="s">
        <v>84</v>
      </c>
      <c r="D11" s="67" t="s">
        <v>85</v>
      </c>
      <c r="E11" s="67" t="s">
        <v>9</v>
      </c>
      <c r="F11" s="67" t="s">
        <v>86</v>
      </c>
      <c r="G11" s="68" t="s">
        <v>87</v>
      </c>
      <c r="H11" s="67" t="s">
        <v>88</v>
      </c>
      <c r="I11" s="67" t="s">
        <v>45</v>
      </c>
      <c r="J11" s="67" t="s">
        <v>28</v>
      </c>
      <c r="K11" s="69" t="s">
        <v>35</v>
      </c>
      <c r="L11" s="69" t="s">
        <v>55</v>
      </c>
      <c r="M11" s="69" t="s">
        <v>49</v>
      </c>
      <c r="N11" s="69" t="s">
        <v>34</v>
      </c>
      <c r="O11" s="69" t="s">
        <v>46</v>
      </c>
      <c r="P11" s="67" t="s">
        <v>30</v>
      </c>
    </row>
    <row r="12" spans="1:25" s="64" customFormat="1" x14ac:dyDescent="0.25">
      <c r="A12" s="67"/>
      <c r="B12" s="67"/>
      <c r="C12" s="67"/>
      <c r="D12" s="67"/>
      <c r="E12" s="67"/>
      <c r="F12" s="70"/>
      <c r="G12" s="71"/>
      <c r="H12" s="63"/>
      <c r="I12" s="70"/>
      <c r="J12" s="72"/>
      <c r="K12" s="70"/>
      <c r="L12" s="70"/>
      <c r="M12" s="70"/>
      <c r="N12" s="70"/>
      <c r="O12" s="72"/>
      <c r="P12" s="72"/>
    </row>
    <row r="13" spans="1:25" s="64" customFormat="1" x14ac:dyDescent="0.25">
      <c r="A13" s="67" t="s">
        <v>96</v>
      </c>
      <c r="B13" s="67">
        <v>7</v>
      </c>
      <c r="C13" s="73">
        <v>0.315</v>
      </c>
      <c r="D13" s="73">
        <v>8.0000000000000002E-3</v>
      </c>
      <c r="E13" s="67">
        <v>2.48</v>
      </c>
      <c r="F13" s="70" t="s">
        <v>92</v>
      </c>
      <c r="G13" s="71">
        <v>3.3027888446215137</v>
      </c>
      <c r="H13" s="63">
        <v>1.5478271126168344</v>
      </c>
      <c r="I13" s="70">
        <v>1710.9090909090908</v>
      </c>
      <c r="J13" s="72">
        <v>38.181818181818187</v>
      </c>
      <c r="K13" s="70">
        <v>562.20095693779911</v>
      </c>
      <c r="L13" s="72">
        <v>22.775119617224881</v>
      </c>
      <c r="M13" s="72">
        <v>50.526315789473685</v>
      </c>
      <c r="N13" s="72">
        <v>18.086124401913874</v>
      </c>
      <c r="O13" s="72">
        <v>4.2105263157894735</v>
      </c>
      <c r="P13" s="72">
        <v>44.210526315789473</v>
      </c>
    </row>
    <row r="14" spans="1:25" s="64" customFormat="1" x14ac:dyDescent="0.25">
      <c r="A14" s="67" t="s">
        <v>97</v>
      </c>
      <c r="B14" s="67">
        <v>8</v>
      </c>
      <c r="C14" s="73">
        <v>0.20300000000000001</v>
      </c>
      <c r="D14" s="73">
        <v>5.0000000000000001E-3</v>
      </c>
      <c r="E14" s="67">
        <v>2.4</v>
      </c>
      <c r="F14" s="70" t="s">
        <v>92</v>
      </c>
      <c r="G14" s="71">
        <v>4.423592493297587</v>
      </c>
      <c r="H14" s="63">
        <v>0.93779525404947561</v>
      </c>
      <c r="I14" s="70">
        <v>1021.4</v>
      </c>
      <c r="J14" s="72">
        <v>14</v>
      </c>
      <c r="K14" s="70"/>
      <c r="L14" s="72">
        <v>17.100000000000001</v>
      </c>
      <c r="M14" s="72">
        <v>29.3</v>
      </c>
      <c r="N14" s="72">
        <v>9.9</v>
      </c>
      <c r="O14" s="72">
        <v>1.1000000000000001</v>
      </c>
      <c r="P14" s="72">
        <v>9.8000000000000007</v>
      </c>
    </row>
    <row r="15" spans="1:25" s="64" customFormat="1" x14ac:dyDescent="0.25">
      <c r="A15" s="67" t="s">
        <v>98</v>
      </c>
      <c r="B15" s="67">
        <v>9</v>
      </c>
      <c r="C15" s="73">
        <v>0.105</v>
      </c>
      <c r="D15" s="73">
        <v>0</v>
      </c>
      <c r="E15" s="67">
        <v>2.63</v>
      </c>
      <c r="F15" s="70" t="s">
        <v>92</v>
      </c>
      <c r="G15" s="71">
        <v>1.4058744993324432</v>
      </c>
      <c r="H15" s="63">
        <v>7.3019443937397881</v>
      </c>
      <c r="I15" s="70">
        <v>2927.1</v>
      </c>
      <c r="J15" s="72">
        <v>61.5</v>
      </c>
      <c r="K15" s="70">
        <v>520.4</v>
      </c>
      <c r="L15" s="72">
        <v>15.600000000000001</v>
      </c>
      <c r="M15" s="72">
        <v>79</v>
      </c>
      <c r="N15" s="72">
        <v>29.5</v>
      </c>
      <c r="O15" s="72">
        <v>9.6</v>
      </c>
      <c r="P15" s="72">
        <v>79.400000000000006</v>
      </c>
    </row>
    <row r="16" spans="1:25" x14ac:dyDescent="0.25">
      <c r="D16" s="54">
        <f>AVERAGE(D13:D15)</f>
        <v>4.333333333333334E-3</v>
      </c>
      <c r="E16" s="53">
        <f t="shared" ref="E16:P16" si="1">AVERAGE(E13:E15)</f>
        <v>2.5033333333333334</v>
      </c>
      <c r="F16" s="53" t="s">
        <v>92</v>
      </c>
      <c r="G16" s="53">
        <f t="shared" si="1"/>
        <v>3.044085279083848</v>
      </c>
      <c r="H16" s="53">
        <f t="shared" si="1"/>
        <v>3.2625222534686991</v>
      </c>
      <c r="I16" s="55">
        <f t="shared" si="1"/>
        <v>1886.4696969696968</v>
      </c>
      <c r="J16" s="55">
        <f t="shared" si="1"/>
        <v>37.893939393939398</v>
      </c>
      <c r="K16" s="55">
        <f t="shared" si="1"/>
        <v>541.30047846889954</v>
      </c>
      <c r="L16" s="55">
        <f t="shared" si="1"/>
        <v>18.491706539074961</v>
      </c>
      <c r="M16" s="55">
        <f t="shared" si="1"/>
        <v>52.942105263157892</v>
      </c>
      <c r="N16" s="55">
        <f t="shared" si="1"/>
        <v>19.162041467304626</v>
      </c>
      <c r="O16" s="55">
        <f t="shared" si="1"/>
        <v>4.9701754385964909</v>
      </c>
      <c r="P16" s="55">
        <f t="shared" si="1"/>
        <v>44.470175438596492</v>
      </c>
    </row>
    <row r="17" spans="1:25" x14ac:dyDescent="0.25">
      <c r="B17" s="50" t="s">
        <v>152</v>
      </c>
      <c r="D17" s="55">
        <f>D16*10000</f>
        <v>43.333333333333343</v>
      </c>
      <c r="G17" s="55"/>
    </row>
    <row r="18" spans="1:25" x14ac:dyDescent="0.25">
      <c r="A18" s="56"/>
      <c r="F18" s="50" t="s">
        <v>151</v>
      </c>
    </row>
    <row r="19" spans="1:25" x14ac:dyDescent="0.25">
      <c r="A19" s="50" t="s">
        <v>118</v>
      </c>
      <c r="D19" s="50" t="s">
        <v>115</v>
      </c>
    </row>
    <row r="20" spans="1:25" x14ac:dyDescent="0.25">
      <c r="A20" s="50" t="s">
        <v>150</v>
      </c>
    </row>
    <row r="22" spans="1:25" ht="90" x14ac:dyDescent="0.25">
      <c r="A22" s="40" t="s">
        <v>119</v>
      </c>
      <c r="B22" s="40" t="s">
        <v>120</v>
      </c>
      <c r="C22" s="40" t="s">
        <v>121</v>
      </c>
      <c r="D22" s="41" t="s">
        <v>122</v>
      </c>
      <c r="E22" s="42" t="s">
        <v>123</v>
      </c>
      <c r="F22" s="42" t="s">
        <v>124</v>
      </c>
      <c r="G22" s="42" t="s">
        <v>125</v>
      </c>
      <c r="H22" s="42" t="s">
        <v>126</v>
      </c>
      <c r="I22" s="42" t="s">
        <v>127</v>
      </c>
      <c r="J22" s="42" t="s">
        <v>128</v>
      </c>
      <c r="K22" s="40" t="s">
        <v>129</v>
      </c>
      <c r="L22" s="40" t="s">
        <v>130</v>
      </c>
      <c r="M22" s="42" t="s">
        <v>131</v>
      </c>
      <c r="N22" s="42" t="s">
        <v>132</v>
      </c>
      <c r="O22" s="42" t="s">
        <v>133</v>
      </c>
      <c r="P22" s="42" t="s">
        <v>134</v>
      </c>
      <c r="Q22" s="57" t="s">
        <v>135</v>
      </c>
      <c r="R22" s="40" t="s">
        <v>136</v>
      </c>
      <c r="S22" s="40" t="s">
        <v>137</v>
      </c>
      <c r="T22" s="40" t="s">
        <v>138</v>
      </c>
      <c r="U22" s="58" t="s">
        <v>139</v>
      </c>
      <c r="V22" s="40" t="s">
        <v>140</v>
      </c>
      <c r="W22" s="40" t="s">
        <v>141</v>
      </c>
      <c r="X22" s="43" t="s">
        <v>142</v>
      </c>
      <c r="Y22" s="43" t="s">
        <v>143</v>
      </c>
    </row>
    <row r="23" spans="1:25" x14ac:dyDescent="0.25">
      <c r="A23" s="44">
        <v>1</v>
      </c>
      <c r="B23" s="42" t="s">
        <v>144</v>
      </c>
      <c r="C23" s="45">
        <v>1</v>
      </c>
      <c r="D23" s="46">
        <v>0</v>
      </c>
      <c r="E23" s="45">
        <v>0</v>
      </c>
      <c r="F23" s="45">
        <v>0</v>
      </c>
      <c r="G23" s="45">
        <v>0</v>
      </c>
      <c r="H23" s="45">
        <v>0</v>
      </c>
      <c r="I23" s="45">
        <v>1</v>
      </c>
      <c r="J23" s="45" t="s">
        <v>145</v>
      </c>
      <c r="K23" s="44">
        <v>1</v>
      </c>
      <c r="L23" s="44" t="s">
        <v>146</v>
      </c>
      <c r="M23" s="44">
        <v>16</v>
      </c>
      <c r="N23" s="42">
        <v>1</v>
      </c>
      <c r="O23" s="42">
        <v>100</v>
      </c>
      <c r="P23" s="42">
        <v>100</v>
      </c>
      <c r="Q23" s="59">
        <v>5</v>
      </c>
      <c r="R23" s="60">
        <v>205.20750000000001</v>
      </c>
      <c r="S23" s="47">
        <v>817.93758333333335</v>
      </c>
      <c r="T23" s="42"/>
      <c r="U23" s="61" t="s">
        <v>147</v>
      </c>
      <c r="V23" s="47">
        <v>1388.2</v>
      </c>
      <c r="W23" s="47">
        <f t="shared" ref="W23:W32" si="2">(V23*$R23)/$S23</f>
        <v>348.27724915032735</v>
      </c>
      <c r="X23" s="48">
        <v>1229.5291</v>
      </c>
      <c r="Y23" s="47">
        <f t="shared" ref="Y23:Y32" si="3">(X23*$R23)/$S23</f>
        <v>308.46924989070578</v>
      </c>
    </row>
    <row r="24" spans="1:25" x14ac:dyDescent="0.25">
      <c r="A24" s="44">
        <v>2</v>
      </c>
      <c r="B24" s="42" t="s">
        <v>144</v>
      </c>
      <c r="C24" s="45">
        <v>1</v>
      </c>
      <c r="D24" s="46">
        <v>0</v>
      </c>
      <c r="E24" s="45">
        <v>0</v>
      </c>
      <c r="F24" s="45">
        <v>0</v>
      </c>
      <c r="G24" s="45">
        <v>0</v>
      </c>
      <c r="H24" s="45">
        <v>0</v>
      </c>
      <c r="I24" s="45">
        <v>1</v>
      </c>
      <c r="J24" s="45" t="s">
        <v>85</v>
      </c>
      <c r="K24" s="44">
        <v>2</v>
      </c>
      <c r="L24" s="44" t="s">
        <v>148</v>
      </c>
      <c r="M24" s="44">
        <v>15</v>
      </c>
      <c r="N24" s="42">
        <v>2</v>
      </c>
      <c r="O24" s="42">
        <v>100</v>
      </c>
      <c r="P24" s="42">
        <v>100</v>
      </c>
      <c r="Q24" s="59">
        <v>2.78</v>
      </c>
      <c r="R24" s="60">
        <v>233.6455</v>
      </c>
      <c r="S24" s="47">
        <v>815.2375833333333</v>
      </c>
      <c r="T24" s="42"/>
      <c r="U24" s="42"/>
      <c r="V24" s="47">
        <v>550.79999999999995</v>
      </c>
      <c r="W24" s="47">
        <f t="shared" si="2"/>
        <v>157.85820481166479</v>
      </c>
      <c r="X24" s="48">
        <v>550.36699999999996</v>
      </c>
      <c r="Y24" s="47">
        <f t="shared" si="3"/>
        <v>157.73410785690183</v>
      </c>
    </row>
    <row r="25" spans="1:25" x14ac:dyDescent="0.25">
      <c r="A25" s="44">
        <v>3</v>
      </c>
      <c r="B25" s="42" t="s">
        <v>144</v>
      </c>
      <c r="C25" s="45">
        <v>1</v>
      </c>
      <c r="D25" s="46">
        <v>0</v>
      </c>
      <c r="E25" s="45">
        <v>0</v>
      </c>
      <c r="F25" s="45">
        <v>0</v>
      </c>
      <c r="G25" s="45">
        <v>0</v>
      </c>
      <c r="H25" s="45">
        <v>0</v>
      </c>
      <c r="I25" s="45">
        <v>1</v>
      </c>
      <c r="J25" s="45" t="s">
        <v>145</v>
      </c>
      <c r="K25" s="44">
        <v>3</v>
      </c>
      <c r="L25" s="44" t="s">
        <v>146</v>
      </c>
      <c r="M25" s="44">
        <v>8</v>
      </c>
      <c r="N25" s="42">
        <v>3</v>
      </c>
      <c r="O25" s="42">
        <v>100</v>
      </c>
      <c r="P25" s="42">
        <v>100</v>
      </c>
      <c r="Q25" s="59">
        <v>4.3099999999999996</v>
      </c>
      <c r="R25" s="60">
        <v>218.00750000000002</v>
      </c>
      <c r="S25" s="47">
        <v>799.33758333333333</v>
      </c>
      <c r="T25" s="42"/>
      <c r="U25" s="61" t="s">
        <v>149</v>
      </c>
      <c r="V25" s="47">
        <v>974.4</v>
      </c>
      <c r="W25" s="47">
        <f t="shared" si="2"/>
        <v>265.75318417301992</v>
      </c>
      <c r="X25" s="48">
        <v>950.48630000000003</v>
      </c>
      <c r="Y25" s="47">
        <f t="shared" si="3"/>
        <v>259.23107629087883</v>
      </c>
    </row>
    <row r="26" spans="1:25" x14ac:dyDescent="0.25">
      <c r="A26" s="44">
        <v>4</v>
      </c>
      <c r="B26" s="42" t="s">
        <v>144</v>
      </c>
      <c r="C26" s="45">
        <v>1</v>
      </c>
      <c r="D26" s="46">
        <v>0</v>
      </c>
      <c r="E26" s="45">
        <v>0</v>
      </c>
      <c r="F26" s="45">
        <v>0</v>
      </c>
      <c r="G26" s="45">
        <v>0</v>
      </c>
      <c r="H26" s="45">
        <v>0</v>
      </c>
      <c r="I26" s="45">
        <v>1</v>
      </c>
      <c r="J26" s="45" t="s">
        <v>145</v>
      </c>
      <c r="K26" s="44">
        <v>4</v>
      </c>
      <c r="L26" s="44" t="s">
        <v>146</v>
      </c>
      <c r="M26" s="44">
        <v>19</v>
      </c>
      <c r="N26" s="42">
        <v>4</v>
      </c>
      <c r="O26" s="42">
        <v>100</v>
      </c>
      <c r="P26" s="42">
        <v>100</v>
      </c>
      <c r="Q26" s="59">
        <v>4.9800000000000004</v>
      </c>
      <c r="R26" s="60">
        <v>163.5025</v>
      </c>
      <c r="S26" s="47">
        <v>812.7375833333333</v>
      </c>
      <c r="T26" s="42"/>
      <c r="U26" s="61" t="s">
        <v>149</v>
      </c>
      <c r="V26" s="47">
        <v>1350.58</v>
      </c>
      <c r="W26" s="47">
        <f t="shared" si="2"/>
        <v>271.70295920649255</v>
      </c>
      <c r="X26" s="48">
        <v>1186.9677999999999</v>
      </c>
      <c r="Y26" s="47">
        <f t="shared" si="3"/>
        <v>238.78827151506772</v>
      </c>
    </row>
    <row r="27" spans="1:25" x14ac:dyDescent="0.25">
      <c r="A27" s="44">
        <v>5</v>
      </c>
      <c r="B27" s="42" t="s">
        <v>144</v>
      </c>
      <c r="C27" s="45">
        <v>1</v>
      </c>
      <c r="D27" s="46">
        <v>0</v>
      </c>
      <c r="E27" s="45">
        <v>0</v>
      </c>
      <c r="F27" s="45">
        <v>0</v>
      </c>
      <c r="G27" s="45">
        <v>0</v>
      </c>
      <c r="H27" s="45">
        <v>0</v>
      </c>
      <c r="I27" s="45">
        <v>1</v>
      </c>
      <c r="J27" s="45" t="s">
        <v>145</v>
      </c>
      <c r="K27" s="44">
        <v>5</v>
      </c>
      <c r="L27" s="44" t="s">
        <v>146</v>
      </c>
      <c r="M27" s="44">
        <v>1</v>
      </c>
      <c r="N27" s="42">
        <v>5</v>
      </c>
      <c r="O27" s="42">
        <v>100</v>
      </c>
      <c r="P27" s="42">
        <v>100</v>
      </c>
      <c r="Q27" s="59">
        <v>4.29</v>
      </c>
      <c r="R27" s="60">
        <v>185.35650000000001</v>
      </c>
      <c r="S27" s="47">
        <v>789.53758333333337</v>
      </c>
      <c r="T27" s="42"/>
      <c r="U27" s="61" t="s">
        <v>149</v>
      </c>
      <c r="V27" s="47">
        <v>980.64</v>
      </c>
      <c r="W27" s="47">
        <f t="shared" si="2"/>
        <v>230.22083051777884</v>
      </c>
      <c r="X27" s="48">
        <v>935.1395</v>
      </c>
      <c r="Y27" s="47">
        <f t="shared" si="3"/>
        <v>219.53886476176828</v>
      </c>
    </row>
    <row r="28" spans="1:25" x14ac:dyDescent="0.25">
      <c r="A28" s="44">
        <v>6</v>
      </c>
      <c r="B28" s="42" t="s">
        <v>144</v>
      </c>
      <c r="C28" s="45">
        <v>1</v>
      </c>
      <c r="D28" s="46">
        <v>0</v>
      </c>
      <c r="E28" s="45">
        <v>0</v>
      </c>
      <c r="F28" s="45">
        <v>0</v>
      </c>
      <c r="G28" s="45">
        <v>0</v>
      </c>
      <c r="H28" s="45">
        <v>0</v>
      </c>
      <c r="I28" s="45">
        <v>1</v>
      </c>
      <c r="J28" s="45" t="s">
        <v>85</v>
      </c>
      <c r="K28" s="44">
        <v>6</v>
      </c>
      <c r="L28" s="44" t="s">
        <v>148</v>
      </c>
      <c r="M28" s="44">
        <v>8</v>
      </c>
      <c r="N28" s="42">
        <v>6</v>
      </c>
      <c r="O28" s="42">
        <v>100</v>
      </c>
      <c r="P28" s="42">
        <v>100</v>
      </c>
      <c r="Q28" s="59">
        <v>2.61</v>
      </c>
      <c r="R28" s="60">
        <v>281.44049999999999</v>
      </c>
      <c r="S28" s="47">
        <v>802.53758333333337</v>
      </c>
      <c r="T28" s="42"/>
      <c r="U28" s="42"/>
      <c r="V28" s="47">
        <v>744.03</v>
      </c>
      <c r="W28" s="47">
        <f t="shared" si="2"/>
        <v>260.92257803710334</v>
      </c>
      <c r="X28" s="48">
        <v>501.43639999999999</v>
      </c>
      <c r="Y28" s="47">
        <f t="shared" si="3"/>
        <v>175.84785319092532</v>
      </c>
    </row>
    <row r="29" spans="1:25" x14ac:dyDescent="0.25">
      <c r="A29" s="44">
        <v>7</v>
      </c>
      <c r="B29" s="42" t="s">
        <v>144</v>
      </c>
      <c r="C29" s="45">
        <v>1</v>
      </c>
      <c r="D29" s="46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5" t="s">
        <v>85</v>
      </c>
      <c r="K29" s="44">
        <v>7</v>
      </c>
      <c r="L29" s="44" t="s">
        <v>148</v>
      </c>
      <c r="M29" s="44">
        <v>2</v>
      </c>
      <c r="N29" s="42">
        <v>7</v>
      </c>
      <c r="O29" s="42">
        <v>100</v>
      </c>
      <c r="P29" s="42">
        <v>100</v>
      </c>
      <c r="Q29" s="59">
        <v>3.44</v>
      </c>
      <c r="R29" s="60">
        <v>235.4085</v>
      </c>
      <c r="S29" s="47">
        <v>797.43758333333335</v>
      </c>
      <c r="T29" s="42"/>
      <c r="U29" s="42"/>
      <c r="V29" s="47">
        <v>801.23</v>
      </c>
      <c r="W29" s="47">
        <f t="shared" si="2"/>
        <v>236.52804482398886</v>
      </c>
      <c r="X29" s="48">
        <v>666.82550000000003</v>
      </c>
      <c r="Y29" s="47">
        <f t="shared" si="3"/>
        <v>196.85100627008319</v>
      </c>
    </row>
    <row r="30" spans="1:25" x14ac:dyDescent="0.25">
      <c r="A30" s="44">
        <v>8</v>
      </c>
      <c r="B30" s="42" t="s">
        <v>144</v>
      </c>
      <c r="C30" s="45">
        <v>1</v>
      </c>
      <c r="D30" s="46">
        <v>0</v>
      </c>
      <c r="E30" s="45">
        <v>0</v>
      </c>
      <c r="F30" s="45">
        <v>0</v>
      </c>
      <c r="G30" s="45">
        <v>0</v>
      </c>
      <c r="H30" s="45">
        <v>0</v>
      </c>
      <c r="I30" s="45">
        <v>1</v>
      </c>
      <c r="J30" s="45" t="s">
        <v>145</v>
      </c>
      <c r="K30" s="44">
        <v>8</v>
      </c>
      <c r="L30" s="44" t="s">
        <v>146</v>
      </c>
      <c r="M30" s="44">
        <v>15</v>
      </c>
      <c r="N30" s="42">
        <v>8</v>
      </c>
      <c r="O30" s="42">
        <v>100</v>
      </c>
      <c r="P30" s="42">
        <v>100</v>
      </c>
      <c r="Q30" s="59">
        <v>5.25</v>
      </c>
      <c r="R30" s="60">
        <v>206.87350000000001</v>
      </c>
      <c r="S30" s="47">
        <v>826.53758333333337</v>
      </c>
      <c r="T30" s="42"/>
      <c r="U30" s="61"/>
      <c r="V30" s="47">
        <v>760.49</v>
      </c>
      <c r="W30" s="47">
        <f t="shared" si="2"/>
        <v>190.34249765210313</v>
      </c>
      <c r="X30" s="48">
        <v>1369.7944</v>
      </c>
      <c r="Y30" s="47">
        <f t="shared" si="3"/>
        <v>342.84485971658273</v>
      </c>
    </row>
    <row r="31" spans="1:25" x14ac:dyDescent="0.25">
      <c r="A31" s="44">
        <v>9</v>
      </c>
      <c r="B31" s="42" t="s">
        <v>144</v>
      </c>
      <c r="C31" s="45">
        <v>1</v>
      </c>
      <c r="D31" s="46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 t="s">
        <v>85</v>
      </c>
      <c r="K31" s="44">
        <v>9</v>
      </c>
      <c r="L31" s="44" t="s">
        <v>148</v>
      </c>
      <c r="M31" s="44">
        <v>13</v>
      </c>
      <c r="N31" s="42">
        <v>9</v>
      </c>
      <c r="O31" s="42">
        <v>100</v>
      </c>
      <c r="P31" s="42">
        <v>100</v>
      </c>
      <c r="Q31" s="59">
        <v>3.56</v>
      </c>
      <c r="R31" s="60">
        <v>208.78450000000001</v>
      </c>
      <c r="S31" s="47">
        <v>799.7375833333333</v>
      </c>
      <c r="T31" s="42"/>
      <c r="U31" s="42"/>
      <c r="V31" s="47">
        <v>839.91</v>
      </c>
      <c r="W31" s="47">
        <f t="shared" si="2"/>
        <v>219.2721625812467</v>
      </c>
      <c r="X31" s="48">
        <v>718.35640000000001</v>
      </c>
      <c r="Y31" s="47">
        <f t="shared" si="3"/>
        <v>187.53861881877714</v>
      </c>
    </row>
    <row r="32" spans="1:25" x14ac:dyDescent="0.25">
      <c r="A32" s="44">
        <v>10</v>
      </c>
      <c r="B32" s="42" t="s">
        <v>144</v>
      </c>
      <c r="C32" s="45">
        <v>1</v>
      </c>
      <c r="D32" s="46">
        <v>0</v>
      </c>
      <c r="E32" s="45">
        <v>0</v>
      </c>
      <c r="F32" s="45">
        <v>0</v>
      </c>
      <c r="G32" s="45">
        <v>0</v>
      </c>
      <c r="H32" s="45">
        <v>0</v>
      </c>
      <c r="I32" s="45">
        <v>1</v>
      </c>
      <c r="J32" s="45" t="s">
        <v>85</v>
      </c>
      <c r="K32" s="44">
        <v>10</v>
      </c>
      <c r="L32" s="44" t="s">
        <v>148</v>
      </c>
      <c r="M32" s="44">
        <v>9</v>
      </c>
      <c r="N32" s="42">
        <v>10</v>
      </c>
      <c r="O32" s="42">
        <v>100</v>
      </c>
      <c r="P32" s="42">
        <v>100</v>
      </c>
      <c r="Q32" s="59">
        <v>3.07</v>
      </c>
      <c r="R32" s="60">
        <v>224.92350000000002</v>
      </c>
      <c r="S32" s="47">
        <v>800.63758333333328</v>
      </c>
      <c r="T32" s="42"/>
      <c r="U32" s="42"/>
      <c r="V32" s="47">
        <v>752.9</v>
      </c>
      <c r="W32" s="47">
        <f t="shared" si="2"/>
        <v>211.5125578354168</v>
      </c>
      <c r="X32" s="48">
        <v>633.50149999999996</v>
      </c>
      <c r="Y32" s="47">
        <f t="shared" si="3"/>
        <v>177.96988000740245</v>
      </c>
    </row>
    <row r="33" spans="1:2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x14ac:dyDescent="0.25">
      <c r="A34" s="42" t="s">
        <v>114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9">
        <f>AVERAGE(Q23:Q32)</f>
        <v>3.9289999999999998</v>
      </c>
      <c r="R34" s="42"/>
      <c r="S34" s="42"/>
      <c r="T34" s="42"/>
      <c r="U34" s="42"/>
      <c r="V34" s="42"/>
      <c r="W34" s="42"/>
      <c r="X34" s="42"/>
      <c r="Y34" s="99">
        <f>AVERAGE(Y23:Y32)</f>
        <v>226.48137883190935</v>
      </c>
    </row>
  </sheetData>
  <mergeCells count="5">
    <mergeCell ref="A10:B10"/>
    <mergeCell ref="C10:D10"/>
    <mergeCell ref="F10:G10"/>
    <mergeCell ref="I10:P10"/>
    <mergeCell ref="R1:Y1"/>
  </mergeCells>
  <pageMargins left="0.7" right="0.7" top="0.75" bottom="0.75" header="0.3" footer="0.3"/>
  <pageSetup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BCBE-435D-476E-9E8D-6465B12FDE49}">
  <dimension ref="A1:P36"/>
  <sheetViews>
    <sheetView tabSelected="1" topLeftCell="A7" workbookViewId="0">
      <selection activeCell="E27" sqref="E27"/>
    </sheetView>
  </sheetViews>
  <sheetFormatPr defaultRowHeight="15" x14ac:dyDescent="0.25"/>
  <cols>
    <col min="1" max="1" width="25" customWidth="1"/>
    <col min="2" max="2" width="17.7109375" customWidth="1"/>
    <col min="3" max="3" width="18.42578125" customWidth="1"/>
    <col min="4" max="11" width="12.140625" customWidth="1"/>
    <col min="20" max="20" width="17.42578125" customWidth="1"/>
  </cols>
  <sheetData>
    <row r="1" spans="1:16" x14ac:dyDescent="0.25">
      <c r="A1" t="s">
        <v>13</v>
      </c>
      <c r="B1" t="s">
        <v>153</v>
      </c>
    </row>
    <row r="2" spans="1:16" x14ac:dyDescent="0.25">
      <c r="H2" s="32"/>
    </row>
    <row r="3" spans="1:16" x14ac:dyDescent="0.25">
      <c r="A3" s="109" t="s">
        <v>14</v>
      </c>
      <c r="B3" s="109"/>
      <c r="C3" s="109"/>
      <c r="D3" s="109"/>
      <c r="E3" s="109"/>
      <c r="F3" s="109"/>
      <c r="G3" s="109"/>
      <c r="H3" s="109"/>
    </row>
    <row r="4" spans="1:16" x14ac:dyDescent="0.25">
      <c r="A4" s="12"/>
      <c r="B4" s="12" t="s">
        <v>15</v>
      </c>
      <c r="C4" s="37"/>
      <c r="D4" s="12" t="s">
        <v>16</v>
      </c>
      <c r="E4" s="12" t="s">
        <v>9</v>
      </c>
      <c r="F4" s="12" t="s">
        <v>16</v>
      </c>
    </row>
    <row r="5" spans="1:16" x14ac:dyDescent="0.25">
      <c r="A5" s="12">
        <v>1</v>
      </c>
      <c r="B5" s="13" t="s">
        <v>17</v>
      </c>
      <c r="C5" s="30">
        <v>3.59</v>
      </c>
      <c r="D5" s="13"/>
      <c r="E5" s="14">
        <v>6.12</v>
      </c>
      <c r="F5" s="13"/>
    </row>
    <row r="6" spans="1:16" ht="18.75" customHeight="1" x14ac:dyDescent="0.25">
      <c r="A6" s="12">
        <v>2</v>
      </c>
      <c r="B6" s="13" t="s">
        <v>18</v>
      </c>
      <c r="C6" s="30">
        <v>2.9009999999999998</v>
      </c>
      <c r="D6" s="13"/>
      <c r="E6" s="14">
        <v>6.1</v>
      </c>
      <c r="F6" s="13"/>
    </row>
    <row r="7" spans="1:16" x14ac:dyDescent="0.25">
      <c r="A7" s="12">
        <v>3</v>
      </c>
      <c r="B7" s="13" t="s">
        <v>19</v>
      </c>
      <c r="C7" s="30">
        <v>2.7240000000000002</v>
      </c>
      <c r="D7" s="13"/>
      <c r="E7" s="14">
        <v>6.11</v>
      </c>
      <c r="F7" s="13"/>
    </row>
    <row r="8" spans="1:16" x14ac:dyDescent="0.25">
      <c r="A8" s="12">
        <v>4</v>
      </c>
      <c r="B8" s="13" t="s">
        <v>20</v>
      </c>
      <c r="C8" s="30">
        <v>3.45</v>
      </c>
      <c r="D8" s="13" t="s">
        <v>21</v>
      </c>
      <c r="E8" s="14">
        <v>6.15</v>
      </c>
      <c r="F8" s="13">
        <v>6.14</v>
      </c>
    </row>
    <row r="9" spans="1:16" x14ac:dyDescent="0.25">
      <c r="A9" s="15" t="s">
        <v>163</v>
      </c>
      <c r="B9" s="16"/>
      <c r="C9" s="38">
        <f>AVERAGE(C5:C8)</f>
        <v>3.1662499999999998</v>
      </c>
      <c r="D9" s="16"/>
      <c r="E9" s="17">
        <f>AVERAGE(E5:E8)</f>
        <v>6.1199999999999992</v>
      </c>
      <c r="F9" s="16"/>
    </row>
    <row r="11" spans="1:16" x14ac:dyDescent="0.25">
      <c r="A11" t="s">
        <v>164</v>
      </c>
      <c r="E11" s="33">
        <f>AVERAGE(E5,E6,E7,E8,E17,E18,E19)</f>
        <v>5.8014285714285716</v>
      </c>
    </row>
    <row r="13" spans="1:16" x14ac:dyDescent="0.25">
      <c r="A13" t="s">
        <v>157</v>
      </c>
      <c r="N13" t="s">
        <v>155</v>
      </c>
    </row>
    <row r="15" spans="1:16" x14ac:dyDescent="0.25">
      <c r="A15" s="110" t="s">
        <v>0</v>
      </c>
      <c r="B15" s="110"/>
      <c r="C15" s="111" t="s">
        <v>65</v>
      </c>
      <c r="D15" s="112"/>
      <c r="E15" s="29" t="s">
        <v>9</v>
      </c>
      <c r="F15" s="111" t="s">
        <v>93</v>
      </c>
      <c r="G15" s="112"/>
      <c r="H15" s="29" t="s">
        <v>94</v>
      </c>
      <c r="I15" s="110" t="s">
        <v>95</v>
      </c>
      <c r="J15" s="110"/>
      <c r="K15" s="110"/>
      <c r="L15" s="110"/>
      <c r="M15" s="110"/>
      <c r="N15" s="110"/>
      <c r="O15" s="110"/>
      <c r="P15" s="110"/>
    </row>
    <row r="16" spans="1:16" x14ac:dyDescent="0.25">
      <c r="A16" s="8" t="s">
        <v>82</v>
      </c>
      <c r="B16" s="8" t="s">
        <v>83</v>
      </c>
      <c r="C16" s="8" t="s">
        <v>84</v>
      </c>
      <c r="D16" s="8" t="s">
        <v>85</v>
      </c>
      <c r="E16" s="8" t="s">
        <v>9</v>
      </c>
      <c r="F16" s="8" t="s">
        <v>86</v>
      </c>
      <c r="G16" s="27" t="s">
        <v>87</v>
      </c>
      <c r="H16" s="8" t="s">
        <v>88</v>
      </c>
      <c r="I16" s="8" t="s">
        <v>45</v>
      </c>
      <c r="J16" s="8" t="s">
        <v>28</v>
      </c>
      <c r="K16" s="28" t="s">
        <v>35</v>
      </c>
      <c r="L16" s="28" t="s">
        <v>55</v>
      </c>
      <c r="M16" s="28" t="s">
        <v>49</v>
      </c>
      <c r="N16" s="28" t="s">
        <v>34</v>
      </c>
      <c r="O16" s="28" t="s">
        <v>46</v>
      </c>
      <c r="P16" s="8" t="s">
        <v>30</v>
      </c>
    </row>
    <row r="17" spans="1:16" x14ac:dyDescent="0.25">
      <c r="A17" s="8" t="s">
        <v>89</v>
      </c>
      <c r="B17" s="8">
        <v>1</v>
      </c>
      <c r="C17" s="78">
        <v>40.591999999999999</v>
      </c>
      <c r="D17" s="78">
        <v>7.4530000000000003</v>
      </c>
      <c r="E17" s="79">
        <v>5.33</v>
      </c>
      <c r="F17" s="80">
        <v>5.6331019561885887</v>
      </c>
      <c r="G17" s="81">
        <v>3420</v>
      </c>
      <c r="H17" s="82">
        <v>1490.8860984459966</v>
      </c>
      <c r="I17" s="83">
        <v>3176.9849246231161</v>
      </c>
      <c r="J17" s="80">
        <v>8.542713567839197</v>
      </c>
      <c r="K17" s="83">
        <v>565.0251256281407</v>
      </c>
      <c r="L17" s="83">
        <v>3814.773869346734</v>
      </c>
      <c r="M17" s="83">
        <v>3030.35175879397</v>
      </c>
      <c r="N17" s="83">
        <v>86.633165829145725</v>
      </c>
      <c r="O17" s="83">
        <v>7918.8944723618097</v>
      </c>
      <c r="P17" s="83">
        <v>92.763819095477402</v>
      </c>
    </row>
    <row r="18" spans="1:16" x14ac:dyDescent="0.25">
      <c r="A18" s="8" t="s">
        <v>90</v>
      </c>
      <c r="B18" s="8">
        <v>2</v>
      </c>
      <c r="C18" s="78">
        <v>40.627000000000002</v>
      </c>
      <c r="D18" s="78">
        <v>7.6260000000000003</v>
      </c>
      <c r="E18" s="79">
        <v>5.41</v>
      </c>
      <c r="F18" s="80">
        <v>7.995672946903456</v>
      </c>
      <c r="G18" s="81">
        <v>2896.7330677290829</v>
      </c>
      <c r="H18" s="82">
        <v>1482.0499454179542</v>
      </c>
      <c r="I18" s="83">
        <v>3313.5643564356437</v>
      </c>
      <c r="J18" s="80">
        <v>8.7128712871287135</v>
      </c>
      <c r="K18" s="83">
        <v>577.42574257425747</v>
      </c>
      <c r="L18" s="83">
        <v>3974.257425742574</v>
      </c>
      <c r="M18" s="83">
        <v>3211.8811881188117</v>
      </c>
      <c r="N18" s="83">
        <v>83.56435643564356</v>
      </c>
      <c r="O18" s="83">
        <v>8289.1089108910892</v>
      </c>
      <c r="P18" s="83">
        <v>96.237623762376245</v>
      </c>
    </row>
    <row r="19" spans="1:16" x14ac:dyDescent="0.25">
      <c r="A19" s="8" t="s">
        <v>91</v>
      </c>
      <c r="B19" s="8">
        <v>3</v>
      </c>
      <c r="C19" s="78">
        <v>39.887999999999998</v>
      </c>
      <c r="D19" s="78">
        <v>7.6070000000000002</v>
      </c>
      <c r="E19" s="79">
        <v>5.39</v>
      </c>
      <c r="F19" s="80">
        <v>7.0112683674389276</v>
      </c>
      <c r="G19" s="81">
        <v>3111.6688918558075</v>
      </c>
      <c r="H19" s="82">
        <v>1443.0188964574074</v>
      </c>
      <c r="I19" s="83">
        <v>3415.4679802955666</v>
      </c>
      <c r="J19" s="80">
        <v>8.3743842364532028</v>
      </c>
      <c r="K19" s="83">
        <v>584.92610837438428</v>
      </c>
      <c r="L19" s="83">
        <v>4157.8325123152708</v>
      </c>
      <c r="M19" s="83">
        <v>3390.9359605911332</v>
      </c>
      <c r="N19" s="83">
        <v>82.955665024630548</v>
      </c>
      <c r="O19" s="83">
        <v>8667.9802955665018</v>
      </c>
      <c r="P19" s="83">
        <v>95.172413793103459</v>
      </c>
    </row>
    <row r="20" spans="1:16" x14ac:dyDescent="0.25">
      <c r="A20" s="35" t="s">
        <v>114</v>
      </c>
      <c r="B20" s="35"/>
      <c r="C20" s="77">
        <f>AVERAGE(C17:C19)</f>
        <v>40.369</v>
      </c>
      <c r="D20" s="77">
        <f t="shared" ref="D20:P20" si="0">AVERAGE(D17:D19)</f>
        <v>7.5620000000000003</v>
      </c>
      <c r="E20" s="75">
        <f t="shared" si="0"/>
        <v>5.376666666666666</v>
      </c>
      <c r="F20" s="77">
        <f t="shared" si="0"/>
        <v>6.8800144235103238</v>
      </c>
      <c r="G20" s="77">
        <f t="shared" si="0"/>
        <v>3142.8006531949636</v>
      </c>
      <c r="H20" s="77">
        <f t="shared" si="0"/>
        <v>1471.9849801071193</v>
      </c>
      <c r="I20" s="77">
        <f t="shared" si="0"/>
        <v>3302.0057537847756</v>
      </c>
      <c r="J20" s="77">
        <f t="shared" si="0"/>
        <v>8.5433230304737044</v>
      </c>
      <c r="K20" s="77">
        <f t="shared" si="0"/>
        <v>575.79232552559415</v>
      </c>
      <c r="L20" s="77">
        <f t="shared" si="0"/>
        <v>3982.2879358015257</v>
      </c>
      <c r="M20" s="77">
        <f t="shared" si="0"/>
        <v>3211.0563025013048</v>
      </c>
      <c r="N20" s="77">
        <f t="shared" si="0"/>
        <v>84.384395763139949</v>
      </c>
      <c r="O20" s="77">
        <f t="shared" si="0"/>
        <v>8291.9945596064663</v>
      </c>
      <c r="P20" s="77">
        <f t="shared" si="0"/>
        <v>94.724618883652354</v>
      </c>
    </row>
    <row r="21" spans="1:16" x14ac:dyDescent="0.25">
      <c r="A21" s="35" t="s">
        <v>154</v>
      </c>
      <c r="B21" s="35"/>
      <c r="C21" s="77">
        <f>C20*10000</f>
        <v>403690</v>
      </c>
      <c r="D21" s="77">
        <f>D20*10000</f>
        <v>75620</v>
      </c>
      <c r="E21" s="75"/>
      <c r="F21" s="84">
        <f>F20</f>
        <v>6.8800144235103238</v>
      </c>
      <c r="G21" s="77">
        <f>G20</f>
        <v>3142.8006531949636</v>
      </c>
      <c r="H21" s="77"/>
      <c r="I21" s="77"/>
      <c r="J21" s="77"/>
      <c r="K21" s="77"/>
      <c r="L21" s="77"/>
      <c r="M21" s="77"/>
      <c r="N21" s="77"/>
      <c r="O21" s="77"/>
      <c r="P21" s="77"/>
    </row>
    <row r="23" spans="1:16" x14ac:dyDescent="0.25">
      <c r="A23" s="86" t="s">
        <v>158</v>
      </c>
    </row>
    <row r="25" spans="1:16" x14ac:dyDescent="0.25">
      <c r="A25" t="s">
        <v>156</v>
      </c>
    </row>
    <row r="26" spans="1:16" x14ac:dyDescent="0.25">
      <c r="A26" s="74" t="s">
        <v>99</v>
      </c>
      <c r="B26" t="s">
        <v>100</v>
      </c>
      <c r="E26" s="108" t="s">
        <v>166</v>
      </c>
      <c r="F26" s="108"/>
      <c r="G26" s="108"/>
      <c r="H26" s="108"/>
      <c r="I26" s="108"/>
      <c r="J26" s="108"/>
      <c r="K26" s="108"/>
      <c r="L26" s="108"/>
    </row>
    <row r="27" spans="1:16" x14ac:dyDescent="0.25">
      <c r="A27" s="31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6" x14ac:dyDescent="0.25">
      <c r="A28" s="12" t="s">
        <v>101</v>
      </c>
      <c r="B28" s="92" t="s">
        <v>102</v>
      </c>
      <c r="C28" s="12" t="s">
        <v>103</v>
      </c>
      <c r="D28" s="15"/>
      <c r="E28" s="15"/>
      <c r="F28" s="15"/>
      <c r="G28" s="15"/>
      <c r="H28" s="15"/>
      <c r="I28" s="15"/>
      <c r="J28" s="15"/>
      <c r="K28" s="15"/>
      <c r="L28" s="16"/>
    </row>
    <row r="29" spans="1:16" x14ac:dyDescent="0.25">
      <c r="A29" s="12"/>
      <c r="B29" s="93"/>
      <c r="C29" s="103"/>
      <c r="D29" s="95"/>
      <c r="E29" s="95"/>
      <c r="F29" s="96"/>
      <c r="G29" s="95"/>
      <c r="H29" s="95"/>
      <c r="I29" s="95"/>
      <c r="J29" s="96"/>
      <c r="K29" s="95"/>
      <c r="L29" s="16"/>
    </row>
    <row r="30" spans="1:16" x14ac:dyDescent="0.25">
      <c r="A30" s="12" t="s">
        <v>104</v>
      </c>
      <c r="B30" s="93">
        <v>141.70506912442397</v>
      </c>
      <c r="C30" s="103">
        <v>528.9170506912443</v>
      </c>
      <c r="D30" s="95"/>
      <c r="E30" s="95"/>
      <c r="F30" s="95"/>
      <c r="G30" s="95"/>
      <c r="H30" s="95"/>
      <c r="I30" s="95"/>
      <c r="J30" s="95"/>
      <c r="K30" s="95"/>
      <c r="L30" s="16"/>
    </row>
    <row r="31" spans="1:16" x14ac:dyDescent="0.25">
      <c r="A31" s="12" t="s">
        <v>105</v>
      </c>
      <c r="B31" s="93">
        <v>145.4290642518327</v>
      </c>
      <c r="C31" s="103">
        <v>550.34497628288057</v>
      </c>
      <c r="D31" s="95"/>
      <c r="E31" s="95"/>
      <c r="F31" s="95"/>
      <c r="G31" s="95"/>
      <c r="H31" s="95"/>
      <c r="I31" s="95"/>
      <c r="J31" s="95"/>
      <c r="K31" s="95"/>
      <c r="L31" s="16"/>
    </row>
    <row r="32" spans="1:16" x14ac:dyDescent="0.25">
      <c r="A32" s="12" t="s">
        <v>106</v>
      </c>
      <c r="B32" s="93">
        <v>136.86892079666512</v>
      </c>
      <c r="C32" s="103">
        <v>543.07549791570182</v>
      </c>
      <c r="D32" s="95"/>
      <c r="E32" s="95"/>
      <c r="F32" s="95"/>
      <c r="G32" s="95"/>
      <c r="H32" s="95"/>
      <c r="I32" s="95"/>
      <c r="J32" s="95"/>
      <c r="K32" s="95"/>
      <c r="L32" s="16"/>
    </row>
    <row r="33" spans="1:12" x14ac:dyDescent="0.25">
      <c r="A33" s="12"/>
      <c r="B33" s="93"/>
      <c r="C33" s="103"/>
      <c r="D33" s="95"/>
      <c r="E33" s="95"/>
      <c r="F33" s="95"/>
      <c r="G33" s="95"/>
      <c r="H33" s="95"/>
      <c r="I33" s="95"/>
      <c r="J33" s="95"/>
      <c r="K33" s="95"/>
      <c r="L33" s="16"/>
    </row>
    <row r="34" spans="1:12" x14ac:dyDescent="0.25">
      <c r="A34" s="12" t="s">
        <v>159</v>
      </c>
      <c r="B34" s="94">
        <f t="shared" ref="B34:C34" si="1">AVERAGE(B30:B32)</f>
        <v>141.33435139097392</v>
      </c>
      <c r="C34" s="104">
        <f t="shared" si="1"/>
        <v>540.77917496327552</v>
      </c>
      <c r="D34" s="77"/>
      <c r="E34" s="77"/>
      <c r="F34" s="77"/>
      <c r="G34" s="77"/>
      <c r="H34" s="77"/>
      <c r="I34" s="77"/>
      <c r="J34" s="97"/>
      <c r="K34" s="77"/>
      <c r="L34" s="98"/>
    </row>
    <row r="35" spans="1:12" x14ac:dyDescent="0.25">
      <c r="B35" s="75"/>
      <c r="C35" s="75"/>
      <c r="D35" s="75"/>
      <c r="E35" s="75"/>
      <c r="F35" s="75"/>
      <c r="G35" s="75"/>
      <c r="H35" s="75"/>
      <c r="I35" s="75"/>
      <c r="J35" s="76"/>
      <c r="K35" s="75"/>
      <c r="L35" s="76"/>
    </row>
    <row r="36" spans="1:12" x14ac:dyDescent="0.25">
      <c r="B36" s="75"/>
      <c r="C36" s="75"/>
      <c r="D36" s="75"/>
      <c r="E36" s="75"/>
      <c r="F36" s="75"/>
      <c r="G36" s="75"/>
      <c r="H36" s="75"/>
      <c r="I36" s="75"/>
      <c r="J36" s="76"/>
      <c r="K36" s="75"/>
      <c r="L36" s="76"/>
    </row>
  </sheetData>
  <mergeCells count="6">
    <mergeCell ref="E26:L26"/>
    <mergeCell ref="A3:H3"/>
    <mergeCell ref="A15:B15"/>
    <mergeCell ref="C15:D15"/>
    <mergeCell ref="F15:G15"/>
    <mergeCell ref="I15:P15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7482-2477-48E7-BDE5-2FD20170FB70}">
  <dimension ref="A1:AP26"/>
  <sheetViews>
    <sheetView workbookViewId="0">
      <selection activeCell="AG26" sqref="AG26"/>
    </sheetView>
  </sheetViews>
  <sheetFormatPr defaultRowHeight="15" x14ac:dyDescent="0.25"/>
  <cols>
    <col min="1" max="1" width="13.28515625" customWidth="1"/>
    <col min="2" max="2" width="27.140625" customWidth="1"/>
    <col min="5" max="5" width="10.85546875" customWidth="1"/>
    <col min="6" max="6" width="13" customWidth="1"/>
    <col min="15" max="15" width="11.85546875" customWidth="1"/>
    <col min="25" max="25" width="10.5703125" customWidth="1"/>
  </cols>
  <sheetData>
    <row r="1" spans="1:42" x14ac:dyDescent="0.25">
      <c r="A1" t="s">
        <v>162</v>
      </c>
      <c r="G1" t="s">
        <v>115</v>
      </c>
    </row>
    <row r="3" spans="1:42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85" t="s">
        <v>160</v>
      </c>
    </row>
    <row r="4" spans="1:42" x14ac:dyDescent="0.25">
      <c r="A4" s="2" t="s">
        <v>5</v>
      </c>
      <c r="B4" s="3">
        <v>68.464293999999995</v>
      </c>
      <c r="C4" s="3">
        <v>-26.907408352780735</v>
      </c>
      <c r="D4" s="36">
        <v>0.21890599999999999</v>
      </c>
      <c r="E4" s="3">
        <v>-2.0077101007046911</v>
      </c>
      <c r="F4" s="13">
        <f>D4*10000</f>
        <v>2189.06</v>
      </c>
    </row>
    <row r="6" spans="1:42" x14ac:dyDescent="0.25">
      <c r="A6" t="s">
        <v>12</v>
      </c>
      <c r="G6" t="s">
        <v>115</v>
      </c>
    </row>
    <row r="8" spans="1:42" ht="30" x14ac:dyDescent="0.25">
      <c r="A8" s="4" t="s">
        <v>6</v>
      </c>
      <c r="B8" s="4" t="s">
        <v>7</v>
      </c>
      <c r="C8" s="5" t="s">
        <v>8</v>
      </c>
      <c r="D8" s="6" t="s">
        <v>9</v>
      </c>
      <c r="E8" s="7"/>
      <c r="F8" s="7"/>
    </row>
    <row r="9" spans="1:42" x14ac:dyDescent="0.25">
      <c r="A9" s="8" t="s">
        <v>10</v>
      </c>
      <c r="B9" s="8" t="s">
        <v>11</v>
      </c>
      <c r="C9" s="9">
        <v>2.8330000000000002</v>
      </c>
      <c r="D9" s="10">
        <v>9.7799999999999994</v>
      </c>
      <c r="E9" s="7"/>
      <c r="F9" s="7"/>
    </row>
    <row r="10" spans="1:42" x14ac:dyDescent="0.25">
      <c r="A10" s="8" t="s">
        <v>10</v>
      </c>
      <c r="B10" s="8" t="s">
        <v>11</v>
      </c>
      <c r="C10" s="9">
        <v>2.8639999999999999</v>
      </c>
      <c r="D10" s="10">
        <v>9.7799999999999994</v>
      </c>
      <c r="E10" s="7"/>
      <c r="F10" s="7"/>
    </row>
    <row r="11" spans="1:42" x14ac:dyDescent="0.25">
      <c r="A11" s="8" t="s">
        <v>10</v>
      </c>
      <c r="B11" s="8" t="s">
        <v>11</v>
      </c>
      <c r="C11" s="9">
        <v>3.03</v>
      </c>
      <c r="D11" s="10">
        <v>9.77</v>
      </c>
      <c r="E11" s="11"/>
      <c r="F11" s="11"/>
    </row>
    <row r="12" spans="1:42" x14ac:dyDescent="0.25">
      <c r="A12" s="39" t="s">
        <v>114</v>
      </c>
      <c r="B12" s="39" t="s">
        <v>11</v>
      </c>
      <c r="C12" s="9">
        <f>AVERAGE(C9:C11)</f>
        <v>2.9090000000000003</v>
      </c>
      <c r="D12" s="9">
        <f>AVERAGE(D9:D11)</f>
        <v>9.7766666666666655</v>
      </c>
      <c r="E12" s="11"/>
      <c r="F12" s="11"/>
    </row>
    <row r="14" spans="1:42" x14ac:dyDescent="0.25">
      <c r="A14" t="s">
        <v>81</v>
      </c>
      <c r="D14" t="s">
        <v>161</v>
      </c>
      <c r="H14" t="s">
        <v>165</v>
      </c>
    </row>
    <row r="16" spans="1:42" x14ac:dyDescent="0.25">
      <c r="B16" s="18" t="s">
        <v>22</v>
      </c>
      <c r="C16" s="19" t="s">
        <v>23</v>
      </c>
      <c r="D16" s="19" t="s">
        <v>24</v>
      </c>
      <c r="E16" s="19" t="s">
        <v>25</v>
      </c>
      <c r="F16" s="19" t="s">
        <v>26</v>
      </c>
      <c r="G16" s="19" t="s">
        <v>27</v>
      </c>
      <c r="H16" s="19" t="s">
        <v>28</v>
      </c>
      <c r="I16" s="19" t="s">
        <v>29</v>
      </c>
      <c r="J16" s="19" t="s">
        <v>30</v>
      </c>
      <c r="K16" s="19" t="s">
        <v>31</v>
      </c>
      <c r="L16" s="19" t="s">
        <v>32</v>
      </c>
      <c r="M16" s="19" t="s">
        <v>33</v>
      </c>
      <c r="N16" s="19" t="s">
        <v>34</v>
      </c>
      <c r="O16" s="19" t="s">
        <v>35</v>
      </c>
      <c r="P16" s="19" t="s">
        <v>36</v>
      </c>
      <c r="Q16" s="19" t="s">
        <v>37</v>
      </c>
      <c r="R16" s="19" t="s">
        <v>38</v>
      </c>
      <c r="S16" s="19" t="s">
        <v>39</v>
      </c>
      <c r="T16" s="19" t="s">
        <v>40</v>
      </c>
      <c r="U16" s="19" t="s">
        <v>41</v>
      </c>
      <c r="V16" s="19" t="s">
        <v>42</v>
      </c>
      <c r="W16" s="19" t="s">
        <v>43</v>
      </c>
      <c r="X16" s="19" t="s">
        <v>44</v>
      </c>
      <c r="Y16" s="19" t="s">
        <v>45</v>
      </c>
      <c r="Z16" s="19" t="s">
        <v>46</v>
      </c>
      <c r="AA16" s="19" t="s">
        <v>47</v>
      </c>
      <c r="AB16" s="19" t="s">
        <v>48</v>
      </c>
      <c r="AC16" s="19" t="s">
        <v>49</v>
      </c>
      <c r="AD16" s="19" t="s">
        <v>50</v>
      </c>
      <c r="AE16" s="19" t="s">
        <v>51</v>
      </c>
      <c r="AF16" s="19" t="s">
        <v>52</v>
      </c>
      <c r="AG16" s="19" t="s">
        <v>53</v>
      </c>
      <c r="AH16" s="19" t="s">
        <v>54</v>
      </c>
      <c r="AI16" s="19" t="s">
        <v>55</v>
      </c>
      <c r="AJ16" s="19" t="s">
        <v>56</v>
      </c>
      <c r="AK16" s="19" t="s">
        <v>57</v>
      </c>
      <c r="AL16" s="19" t="s">
        <v>58</v>
      </c>
      <c r="AM16" s="19" t="s">
        <v>59</v>
      </c>
      <c r="AN16" s="19" t="s">
        <v>60</v>
      </c>
      <c r="AO16" s="19" t="s">
        <v>61</v>
      </c>
      <c r="AP16" s="19" t="s">
        <v>62</v>
      </c>
    </row>
    <row r="17" spans="1:42" x14ac:dyDescent="0.25">
      <c r="B17" s="18" t="s">
        <v>63</v>
      </c>
      <c r="C17" s="19" t="s">
        <v>64</v>
      </c>
      <c r="D17" s="19" t="s">
        <v>64</v>
      </c>
      <c r="E17" s="19" t="s">
        <v>64</v>
      </c>
      <c r="F17" s="19" t="s">
        <v>65</v>
      </c>
      <c r="G17" s="19" t="s">
        <v>66</v>
      </c>
      <c r="H17" s="19" t="s">
        <v>66</v>
      </c>
      <c r="I17" s="19" t="s">
        <v>66</v>
      </c>
      <c r="J17" s="19" t="s">
        <v>66</v>
      </c>
      <c r="K17" s="19" t="s">
        <v>67</v>
      </c>
      <c r="L17" s="19" t="s">
        <v>66</v>
      </c>
      <c r="M17" s="19" t="s">
        <v>66</v>
      </c>
      <c r="N17" s="19" t="s">
        <v>66</v>
      </c>
      <c r="O17" s="19" t="s">
        <v>65</v>
      </c>
      <c r="P17" s="19" t="s">
        <v>66</v>
      </c>
      <c r="Q17" s="19" t="s">
        <v>66</v>
      </c>
      <c r="R17" s="19" t="s">
        <v>67</v>
      </c>
      <c r="S17" s="19" t="s">
        <v>66</v>
      </c>
      <c r="T17" s="19" t="s">
        <v>66</v>
      </c>
      <c r="U17" s="19" t="s">
        <v>66</v>
      </c>
      <c r="V17" s="19" t="s">
        <v>66</v>
      </c>
      <c r="W17" s="19" t="s">
        <v>66</v>
      </c>
      <c r="X17" s="19" t="s">
        <v>66</v>
      </c>
      <c r="Y17" s="19" t="s">
        <v>65</v>
      </c>
      <c r="Z17" s="19" t="s">
        <v>65</v>
      </c>
      <c r="AA17" s="19" t="s">
        <v>66</v>
      </c>
      <c r="AB17" s="19" t="s">
        <v>66</v>
      </c>
      <c r="AC17" s="19" t="s">
        <v>65</v>
      </c>
      <c r="AD17" s="19" t="s">
        <v>66</v>
      </c>
      <c r="AE17" s="19" t="s">
        <v>66</v>
      </c>
      <c r="AF17" s="19" t="s">
        <v>66</v>
      </c>
      <c r="AG17" s="19" t="s">
        <v>65</v>
      </c>
      <c r="AH17" s="19" t="s">
        <v>65</v>
      </c>
      <c r="AI17" s="19" t="s">
        <v>65</v>
      </c>
      <c r="AJ17" s="19" t="s">
        <v>66</v>
      </c>
      <c r="AK17" s="19" t="s">
        <v>66</v>
      </c>
      <c r="AL17" s="19" t="s">
        <v>66</v>
      </c>
      <c r="AM17" s="19" t="s">
        <v>65</v>
      </c>
      <c r="AN17" s="19" t="s">
        <v>66</v>
      </c>
      <c r="AO17" s="19" t="s">
        <v>66</v>
      </c>
      <c r="AP17" s="19" t="s">
        <v>66</v>
      </c>
    </row>
    <row r="18" spans="1:42" x14ac:dyDescent="0.25">
      <c r="B18" s="18" t="s">
        <v>68</v>
      </c>
      <c r="C18" s="19">
        <v>0.01</v>
      </c>
      <c r="D18" s="19">
        <v>1E-3</v>
      </c>
      <c r="E18" s="19">
        <v>1E-3</v>
      </c>
      <c r="F18" s="19"/>
      <c r="G18" s="19">
        <v>0.01</v>
      </c>
      <c r="H18" s="19">
        <v>0.01</v>
      </c>
      <c r="I18" s="19">
        <v>0.01</v>
      </c>
      <c r="J18" s="19">
        <v>0.1</v>
      </c>
      <c r="K18" s="19">
        <v>2</v>
      </c>
      <c r="L18" s="19">
        <v>0.1</v>
      </c>
      <c r="M18" s="19">
        <v>0.1</v>
      </c>
      <c r="N18" s="19">
        <v>1</v>
      </c>
      <c r="O18" s="19">
        <v>0.01</v>
      </c>
      <c r="P18" s="19">
        <v>0.1</v>
      </c>
      <c r="Q18" s="19">
        <v>0.1</v>
      </c>
      <c r="R18" s="19">
        <v>0.2</v>
      </c>
      <c r="S18" s="19">
        <v>0.1</v>
      </c>
      <c r="T18" s="19">
        <v>0.5</v>
      </c>
      <c r="U18" s="19">
        <v>0.01</v>
      </c>
      <c r="V18" s="19">
        <v>0.02</v>
      </c>
      <c r="W18" s="19">
        <v>0.02</v>
      </c>
      <c r="X18" s="19">
        <v>2</v>
      </c>
      <c r="Y18" s="19">
        <v>0.01</v>
      </c>
      <c r="Z18" s="19">
        <v>1E-3</v>
      </c>
      <c r="AA18" s="19">
        <v>0.5</v>
      </c>
      <c r="AB18" s="19">
        <v>0.5</v>
      </c>
      <c r="AC18" s="19">
        <v>0.01</v>
      </c>
      <c r="AD18" s="19">
        <v>0.5</v>
      </c>
      <c r="AE18" s="19">
        <v>10</v>
      </c>
      <c r="AF18" s="19">
        <v>20</v>
      </c>
      <c r="AG18" s="19">
        <v>0.01</v>
      </c>
      <c r="AH18" s="19">
        <v>1E-3</v>
      </c>
      <c r="AI18" s="19">
        <v>0.01</v>
      </c>
      <c r="AJ18" s="19">
        <v>0.1</v>
      </c>
      <c r="AK18" s="19">
        <v>0.1</v>
      </c>
      <c r="AL18" s="19">
        <v>0.02</v>
      </c>
      <c r="AM18" s="19">
        <v>0.02</v>
      </c>
      <c r="AN18" s="19">
        <v>0.1</v>
      </c>
      <c r="AO18" s="19">
        <v>0.02</v>
      </c>
      <c r="AP18" s="19">
        <v>0.1</v>
      </c>
    </row>
    <row r="19" spans="1:42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x14ac:dyDescent="0.25">
      <c r="A20" s="20" t="s">
        <v>69</v>
      </c>
      <c r="B20" s="20" t="s">
        <v>70</v>
      </c>
      <c r="C20" s="19" t="s">
        <v>71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x14ac:dyDescent="0.25">
      <c r="C21" s="19"/>
      <c r="D21" s="21"/>
      <c r="E21" s="21"/>
      <c r="F21" s="21"/>
      <c r="G21" s="22"/>
      <c r="H21" s="22"/>
      <c r="I21" s="22"/>
      <c r="J21" s="23"/>
      <c r="K21" s="24"/>
      <c r="L21" s="23"/>
      <c r="M21" s="23"/>
      <c r="N21" s="24"/>
      <c r="O21" s="22"/>
      <c r="P21" s="23"/>
      <c r="Q21" s="23"/>
      <c r="R21" s="23"/>
      <c r="S21" s="23"/>
      <c r="T21" s="23"/>
      <c r="U21" s="22"/>
      <c r="V21" s="22"/>
      <c r="W21" s="22"/>
      <c r="X21" s="24"/>
      <c r="Y21" s="22"/>
      <c r="Z21" s="21"/>
      <c r="AA21" s="23"/>
      <c r="AB21" s="23"/>
      <c r="AC21" s="22"/>
      <c r="AD21" s="23"/>
      <c r="AE21" s="25"/>
      <c r="AF21" s="25"/>
      <c r="AG21" s="22"/>
      <c r="AH21" s="21"/>
      <c r="AI21" s="22"/>
      <c r="AJ21" s="23"/>
      <c r="AK21" s="23"/>
      <c r="AL21" s="22"/>
      <c r="AM21" s="22"/>
      <c r="AN21" s="23"/>
      <c r="AO21" s="22"/>
      <c r="AP21" s="23"/>
    </row>
    <row r="22" spans="1:42" x14ac:dyDescent="0.25">
      <c r="A22" t="s">
        <v>76</v>
      </c>
      <c r="B22" t="s">
        <v>77</v>
      </c>
      <c r="C22" s="19">
        <v>1</v>
      </c>
      <c r="D22" s="21">
        <v>53.487000000000002</v>
      </c>
      <c r="E22" s="21">
        <v>3.125</v>
      </c>
      <c r="F22" s="21">
        <f t="shared" ref="F22:F24" si="0">(E22/D22)*100</f>
        <v>5.8425411782302241</v>
      </c>
      <c r="G22" s="22">
        <v>5.24</v>
      </c>
      <c r="H22" s="22">
        <v>118.75</v>
      </c>
      <c r="I22" s="22">
        <v>35.28</v>
      </c>
      <c r="J22" s="23">
        <v>89.5</v>
      </c>
      <c r="K22" s="24">
        <v>600</v>
      </c>
      <c r="L22" s="23">
        <v>694.5</v>
      </c>
      <c r="M22" s="23">
        <v>17.100000000000001</v>
      </c>
      <c r="N22" s="24">
        <v>7274</v>
      </c>
      <c r="O22" s="22">
        <v>1.49</v>
      </c>
      <c r="P22" s="23">
        <v>1</v>
      </c>
      <c r="Q22" s="23" t="s">
        <v>73</v>
      </c>
      <c r="R22" s="23">
        <v>0.4</v>
      </c>
      <c r="S22" s="23">
        <v>0.1</v>
      </c>
      <c r="T22" s="23">
        <v>671.3</v>
      </c>
      <c r="U22" s="22">
        <v>0.09</v>
      </c>
      <c r="V22" s="22">
        <v>0.42</v>
      </c>
      <c r="W22" s="22">
        <v>0.03</v>
      </c>
      <c r="X22" s="24">
        <v>10</v>
      </c>
      <c r="Y22" s="22">
        <v>16.8</v>
      </c>
      <c r="Z22" s="21">
        <v>0.89900000000000002</v>
      </c>
      <c r="AA22" s="23">
        <v>2.4</v>
      </c>
      <c r="AB22" s="23">
        <v>122.8</v>
      </c>
      <c r="AC22" s="22">
        <v>5.35</v>
      </c>
      <c r="AD22" s="23">
        <v>852.6</v>
      </c>
      <c r="AE22" s="25">
        <v>208</v>
      </c>
      <c r="AF22" s="25">
        <v>340</v>
      </c>
      <c r="AG22" s="22">
        <v>0.52</v>
      </c>
      <c r="AH22" s="21">
        <v>0.112</v>
      </c>
      <c r="AI22" s="22">
        <v>9.81</v>
      </c>
      <c r="AJ22" s="23">
        <v>0.2</v>
      </c>
      <c r="AK22" s="23">
        <v>1.8</v>
      </c>
      <c r="AL22" s="22">
        <v>0.05</v>
      </c>
      <c r="AM22" s="22">
        <v>0.15</v>
      </c>
      <c r="AN22" s="23" t="s">
        <v>73</v>
      </c>
      <c r="AO22" s="22" t="s">
        <v>72</v>
      </c>
      <c r="AP22" s="23">
        <v>1.2</v>
      </c>
    </row>
    <row r="23" spans="1:42" x14ac:dyDescent="0.25">
      <c r="A23" t="s">
        <v>78</v>
      </c>
      <c r="B23" t="s">
        <v>77</v>
      </c>
      <c r="C23" s="19">
        <v>2</v>
      </c>
      <c r="D23" s="21">
        <v>53.53</v>
      </c>
      <c r="E23" s="21">
        <v>3.8290000000000002</v>
      </c>
      <c r="F23" s="21">
        <f t="shared" si="0"/>
        <v>7.1529983186997947</v>
      </c>
      <c r="G23" s="22">
        <v>5.19</v>
      </c>
      <c r="H23" s="22">
        <v>115.19</v>
      </c>
      <c r="I23" s="22">
        <v>32.25</v>
      </c>
      <c r="J23" s="23">
        <v>130.80000000000001</v>
      </c>
      <c r="K23" s="24">
        <v>684</v>
      </c>
      <c r="L23" s="23">
        <v>567</v>
      </c>
      <c r="M23" s="23">
        <v>17.399999999999999</v>
      </c>
      <c r="N23" s="24">
        <v>6859</v>
      </c>
      <c r="O23" s="22">
        <v>3.48</v>
      </c>
      <c r="P23" s="23">
        <v>1.6</v>
      </c>
      <c r="Q23" s="23" t="s">
        <v>73</v>
      </c>
      <c r="R23" s="23" t="s">
        <v>74</v>
      </c>
      <c r="S23" s="23">
        <v>0.2</v>
      </c>
      <c r="T23" s="23">
        <v>619.6</v>
      </c>
      <c r="U23" s="22">
        <v>0.14000000000000001</v>
      </c>
      <c r="V23" s="22">
        <v>0.43</v>
      </c>
      <c r="W23" s="22">
        <v>0.03</v>
      </c>
      <c r="X23" s="24">
        <v>13</v>
      </c>
      <c r="Y23" s="22">
        <v>15.89</v>
      </c>
      <c r="Z23" s="21">
        <v>0.86899999999999999</v>
      </c>
      <c r="AA23" s="23">
        <v>2.4</v>
      </c>
      <c r="AB23" s="23">
        <v>164.9</v>
      </c>
      <c r="AC23" s="22">
        <v>5.54</v>
      </c>
      <c r="AD23" s="23">
        <v>755.4</v>
      </c>
      <c r="AE23" s="25">
        <v>257</v>
      </c>
      <c r="AF23" s="25">
        <v>281</v>
      </c>
      <c r="AG23" s="22">
        <v>0.63</v>
      </c>
      <c r="AH23" s="21">
        <v>0.11799999999999999</v>
      </c>
      <c r="AI23" s="22">
        <v>8.99</v>
      </c>
      <c r="AJ23" s="23">
        <v>0.3</v>
      </c>
      <c r="AK23" s="23">
        <v>2.2000000000000002</v>
      </c>
      <c r="AL23" s="22">
        <v>0.05</v>
      </c>
      <c r="AM23" s="22">
        <v>0.13</v>
      </c>
      <c r="AN23" s="23" t="s">
        <v>73</v>
      </c>
      <c r="AO23" s="22" t="s">
        <v>72</v>
      </c>
      <c r="AP23" s="23">
        <v>1.6</v>
      </c>
    </row>
    <row r="24" spans="1:42" x14ac:dyDescent="0.25">
      <c r="A24" t="s">
        <v>79</v>
      </c>
      <c r="B24" t="s">
        <v>77</v>
      </c>
      <c r="C24" s="19">
        <v>3</v>
      </c>
      <c r="D24" s="21">
        <v>53.534999999999997</v>
      </c>
      <c r="E24" s="21">
        <v>3.1840000000000002</v>
      </c>
      <c r="F24" s="21">
        <f t="shared" si="0"/>
        <v>5.9475109741290746</v>
      </c>
      <c r="G24" s="22">
        <v>3.57</v>
      </c>
      <c r="H24" s="22">
        <v>100.72</v>
      </c>
      <c r="I24" s="22">
        <v>22.14</v>
      </c>
      <c r="J24" s="23">
        <v>77.400000000000006</v>
      </c>
      <c r="K24" s="24">
        <v>497</v>
      </c>
      <c r="L24" s="23">
        <v>611.6</v>
      </c>
      <c r="M24" s="23">
        <v>18</v>
      </c>
      <c r="N24" s="24">
        <v>6597</v>
      </c>
      <c r="O24" s="22">
        <v>1.43</v>
      </c>
      <c r="P24" s="23">
        <v>1.6</v>
      </c>
      <c r="Q24" s="23" t="s">
        <v>73</v>
      </c>
      <c r="R24" s="23">
        <v>0.4</v>
      </c>
      <c r="S24" s="23">
        <v>0.3</v>
      </c>
      <c r="T24" s="23">
        <v>560.9</v>
      </c>
      <c r="U24" s="22">
        <v>0.08</v>
      </c>
      <c r="V24" s="22">
        <v>1.59</v>
      </c>
      <c r="W24" s="22" t="s">
        <v>72</v>
      </c>
      <c r="X24" s="24">
        <v>10</v>
      </c>
      <c r="Y24" s="22">
        <v>15.65</v>
      </c>
      <c r="Z24" s="21">
        <v>0.79200000000000004</v>
      </c>
      <c r="AA24" s="23">
        <v>3.4</v>
      </c>
      <c r="AB24" s="23">
        <v>128.9</v>
      </c>
      <c r="AC24" s="22">
        <v>5.04</v>
      </c>
      <c r="AD24" s="23">
        <v>750.8</v>
      </c>
      <c r="AE24" s="25">
        <v>192</v>
      </c>
      <c r="AF24" s="25">
        <v>289</v>
      </c>
      <c r="AG24" s="22">
        <v>0.49</v>
      </c>
      <c r="AH24" s="21">
        <v>0.10299999999999999</v>
      </c>
      <c r="AI24" s="22">
        <v>9.4</v>
      </c>
      <c r="AJ24" s="23">
        <v>0.2</v>
      </c>
      <c r="AK24" s="23">
        <v>2.1</v>
      </c>
      <c r="AL24" s="22">
        <v>0.04</v>
      </c>
      <c r="AM24" s="22">
        <v>0.13</v>
      </c>
      <c r="AN24" s="23" t="s">
        <v>73</v>
      </c>
      <c r="AO24" s="22" t="s">
        <v>72</v>
      </c>
      <c r="AP24" s="23">
        <v>1.2</v>
      </c>
    </row>
    <row r="25" spans="1:42" x14ac:dyDescent="0.25">
      <c r="B25" t="s">
        <v>75</v>
      </c>
      <c r="C25" s="19"/>
      <c r="D25" s="19"/>
      <c r="E25" s="19"/>
      <c r="F25" s="21">
        <f>AVERAGE(F22:F24)</f>
        <v>6.3143501570196969</v>
      </c>
      <c r="G25" s="21">
        <f t="shared" ref="G25:AP25" si="1">AVERAGE(G22:G24)</f>
        <v>4.666666666666667</v>
      </c>
      <c r="H25" s="21">
        <f t="shared" si="1"/>
        <v>111.55333333333333</v>
      </c>
      <c r="I25" s="21">
        <f t="shared" si="1"/>
        <v>29.89</v>
      </c>
      <c r="J25" s="21">
        <f t="shared" si="1"/>
        <v>99.233333333333348</v>
      </c>
      <c r="K25" s="21">
        <f t="shared" si="1"/>
        <v>593.66666666666663</v>
      </c>
      <c r="L25" s="21">
        <f t="shared" si="1"/>
        <v>624.36666666666667</v>
      </c>
      <c r="M25" s="21">
        <f t="shared" si="1"/>
        <v>17.5</v>
      </c>
      <c r="N25" s="21">
        <f t="shared" si="1"/>
        <v>6910</v>
      </c>
      <c r="O25" s="21">
        <f t="shared" si="1"/>
        <v>2.1333333333333333</v>
      </c>
      <c r="P25" s="21">
        <f t="shared" si="1"/>
        <v>1.4000000000000001</v>
      </c>
      <c r="Q25" s="23" t="s">
        <v>73</v>
      </c>
      <c r="R25" s="21">
        <f t="shared" si="1"/>
        <v>0.4</v>
      </c>
      <c r="S25" s="21">
        <f t="shared" si="1"/>
        <v>0.20000000000000004</v>
      </c>
      <c r="T25" s="21">
        <f t="shared" si="1"/>
        <v>617.26666666666677</v>
      </c>
      <c r="U25" s="21">
        <f t="shared" si="1"/>
        <v>0.10333333333333333</v>
      </c>
      <c r="V25" s="21">
        <f t="shared" si="1"/>
        <v>0.81333333333333335</v>
      </c>
      <c r="W25" s="21">
        <f t="shared" si="1"/>
        <v>0.03</v>
      </c>
      <c r="X25" s="21">
        <f t="shared" si="1"/>
        <v>11</v>
      </c>
      <c r="Y25" s="21">
        <f t="shared" si="1"/>
        <v>16.113333333333333</v>
      </c>
      <c r="Z25" s="21">
        <f t="shared" si="1"/>
        <v>0.85333333333333339</v>
      </c>
      <c r="AA25" s="21">
        <f t="shared" si="1"/>
        <v>2.7333333333333329</v>
      </c>
      <c r="AB25" s="21">
        <f t="shared" si="1"/>
        <v>138.86666666666667</v>
      </c>
      <c r="AC25" s="21">
        <f t="shared" si="1"/>
        <v>5.31</v>
      </c>
      <c r="AD25" s="21">
        <f t="shared" si="1"/>
        <v>786.26666666666677</v>
      </c>
      <c r="AE25" s="21">
        <f t="shared" si="1"/>
        <v>219</v>
      </c>
      <c r="AF25" s="21">
        <f t="shared" si="1"/>
        <v>303.33333333333331</v>
      </c>
      <c r="AG25" s="21">
        <f t="shared" si="1"/>
        <v>0.54666666666666663</v>
      </c>
      <c r="AH25" s="21">
        <f t="shared" si="1"/>
        <v>0.11099999999999999</v>
      </c>
      <c r="AI25" s="21">
        <f t="shared" si="1"/>
        <v>9.4</v>
      </c>
      <c r="AJ25" s="21">
        <f t="shared" si="1"/>
        <v>0.23333333333333331</v>
      </c>
      <c r="AK25" s="21">
        <f t="shared" si="1"/>
        <v>2.0333333333333332</v>
      </c>
      <c r="AL25" s="21">
        <f t="shared" si="1"/>
        <v>4.6666666666666669E-2</v>
      </c>
      <c r="AM25" s="21">
        <f t="shared" si="1"/>
        <v>0.13666666666666669</v>
      </c>
      <c r="AN25" s="23" t="s">
        <v>73</v>
      </c>
      <c r="AO25" s="22" t="s">
        <v>72</v>
      </c>
      <c r="AP25" s="21">
        <f t="shared" si="1"/>
        <v>1.3333333333333333</v>
      </c>
    </row>
    <row r="26" spans="1:42" x14ac:dyDescent="0.25">
      <c r="E26" t="s">
        <v>80</v>
      </c>
      <c r="H26" s="26"/>
      <c r="O26" s="26">
        <f>O25*10000</f>
        <v>21333.333333333332</v>
      </c>
      <c r="Y26" s="34">
        <f>Y25*10000</f>
        <v>161133.33333333334</v>
      </c>
      <c r="Z26" s="34">
        <f>Z25*10000</f>
        <v>8533.3333333333339</v>
      </c>
      <c r="AA26" s="34"/>
      <c r="AB26" s="34"/>
      <c r="AC26" s="34">
        <f>AC25*10000</f>
        <v>53099.999999999993</v>
      </c>
      <c r="AD26" s="34"/>
      <c r="AE26" s="34"/>
      <c r="AF26" s="34"/>
      <c r="AG26" s="34">
        <f>AG25*10000</f>
        <v>5466.6666666666661</v>
      </c>
      <c r="AH26" s="34">
        <f>AH25*10000</f>
        <v>1109.9999999999998</v>
      </c>
      <c r="AI26" s="34">
        <f>AI25*10000</f>
        <v>94000</v>
      </c>
      <c r="AJ26" s="34"/>
      <c r="AK26" s="34"/>
      <c r="AL26" s="34"/>
      <c r="AM26" s="34">
        <f>AM25*10000</f>
        <v>1366.666666666667</v>
      </c>
    </row>
  </sheetData>
  <protectedRanges>
    <protectedRange password="94AB" sqref="A4" name="Sample IDs_1_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Tailings</vt:lpstr>
      <vt:lpstr>Biosolids</vt:lpstr>
      <vt:lpstr>Biochar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Olszyk, David</cp:lastModifiedBy>
  <dcterms:created xsi:type="dcterms:W3CDTF">2020-08-11T21:32:13Z</dcterms:created>
  <dcterms:modified xsi:type="dcterms:W3CDTF">2022-08-25T13:49:15Z</dcterms:modified>
</cp:coreProperties>
</file>