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usepa-my.sharepoint.com/personal/olszyk_david_epa_gov/Documents/Profile/Documents/ACE 025 Biochar/Biochar Formosa Mine/Formosa Greenhouse Plant MS/"/>
    </mc:Choice>
  </mc:AlternateContent>
  <xr:revisionPtr revIDLastSave="0" documentId="8_{6200B052-B296-4CB9-B1D0-D8FD7986DA45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Data" sheetId="1" r:id="rId1"/>
    <sheet name="Readm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O8" i="1" l="1"/>
  <c r="AO22" i="1"/>
  <c r="AO16" i="1"/>
  <c r="AO24" i="1"/>
  <c r="AO6" i="1"/>
  <c r="AO12" i="1"/>
  <c r="AM25" i="1"/>
  <c r="AO25" i="1" s="1"/>
  <c r="AM24" i="1"/>
  <c r="AM23" i="1"/>
  <c r="AO23" i="1" s="1"/>
  <c r="AM22" i="1"/>
  <c r="AM21" i="1"/>
  <c r="AO21" i="1" s="1"/>
  <c r="AM20" i="1"/>
  <c r="AO20" i="1" s="1"/>
  <c r="AM19" i="1"/>
  <c r="AO19" i="1" s="1"/>
  <c r="AM18" i="1"/>
  <c r="AO18" i="1" s="1"/>
  <c r="AM17" i="1"/>
  <c r="AO17" i="1" s="1"/>
  <c r="AM16" i="1"/>
  <c r="AM15" i="1"/>
  <c r="AO15" i="1" s="1"/>
  <c r="AM14" i="1"/>
  <c r="AO14" i="1" s="1"/>
  <c r="AM13" i="1"/>
  <c r="AO13" i="1" s="1"/>
  <c r="AM12" i="1"/>
  <c r="AM11" i="1"/>
  <c r="AO11" i="1" s="1"/>
  <c r="AM10" i="1"/>
  <c r="AO10" i="1" s="1"/>
  <c r="AM9" i="1"/>
  <c r="AO9" i="1" s="1"/>
  <c r="AM8" i="1"/>
  <c r="AM7" i="1"/>
  <c r="AO7" i="1" s="1"/>
  <c r="AM6" i="1"/>
  <c r="AQ25" i="1" l="1"/>
  <c r="AQ22" i="1"/>
  <c r="AQ19" i="1"/>
  <c r="AQ16" i="1"/>
  <c r="AQ13" i="1"/>
  <c r="AQ10" i="1"/>
  <c r="AP25" i="1" l="1"/>
  <c r="AP22" i="1"/>
  <c r="AP19" i="1"/>
  <c r="AP16" i="1"/>
  <c r="AP13" i="1"/>
  <c r="AP10" i="1"/>
  <c r="AN5" i="1"/>
  <c r="AM5" i="1"/>
  <c r="AO5" i="1" s="1"/>
  <c r="AP7" i="1" l="1"/>
  <c r="AQ7" i="1"/>
  <c r="O25" i="1"/>
  <c r="N25" i="1" s="1"/>
  <c r="O24" i="1"/>
  <c r="N24" i="1" s="1"/>
  <c r="O23" i="1"/>
  <c r="N23" i="1" s="1"/>
  <c r="O22" i="1"/>
  <c r="N22" i="1" s="1"/>
  <c r="O21" i="1"/>
  <c r="N21" i="1" s="1"/>
  <c r="O20" i="1"/>
  <c r="N20" i="1" s="1"/>
  <c r="O19" i="1"/>
  <c r="N19" i="1" s="1"/>
  <c r="O18" i="1"/>
  <c r="N18" i="1" s="1"/>
  <c r="O17" i="1"/>
  <c r="N17" i="1" s="1"/>
  <c r="O16" i="1"/>
  <c r="N16" i="1" s="1"/>
  <c r="O15" i="1"/>
  <c r="N15" i="1" s="1"/>
  <c r="O14" i="1"/>
  <c r="N14" i="1" s="1"/>
  <c r="O13" i="1"/>
  <c r="N13" i="1" s="1"/>
  <c r="O12" i="1"/>
  <c r="N12" i="1" s="1"/>
  <c r="O11" i="1"/>
  <c r="N11" i="1" s="1"/>
  <c r="O10" i="1"/>
  <c r="N10" i="1" s="1"/>
  <c r="O9" i="1"/>
  <c r="N9" i="1" s="1"/>
  <c r="O8" i="1"/>
  <c r="N8" i="1" s="1"/>
  <c r="O7" i="1" l="1"/>
  <c r="N7" i="1" s="1"/>
  <c r="O6" i="1"/>
  <c r="N6" i="1" s="1"/>
  <c r="O5" i="1"/>
  <c r="N5" i="1" s="1"/>
  <c r="M5" i="1" s="1"/>
  <c r="E42" i="1" l="1"/>
  <c r="E36" i="1"/>
  <c r="E43" i="1" s="1"/>
  <c r="D42" i="1"/>
  <c r="D43" i="1"/>
  <c r="D44" i="1" l="1"/>
  <c r="E44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43" i="1" l="1"/>
  <c r="F42" i="1"/>
  <c r="D45" i="1"/>
  <c r="F44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P19" i="1" l="1"/>
  <c r="AF19" i="1" s="1"/>
  <c r="P9" i="1"/>
  <c r="S5" i="1"/>
  <c r="W5" i="1" s="1"/>
  <c r="P22" i="1"/>
  <c r="P13" i="1"/>
  <c r="P12" i="1"/>
  <c r="AF12" i="1" s="1"/>
  <c r="R5" i="1"/>
  <c r="V5" i="1" s="1"/>
  <c r="P14" i="1"/>
  <c r="AF14" i="1" s="1"/>
  <c r="P24" i="1"/>
  <c r="AF24" i="1" s="1"/>
  <c r="P25" i="1"/>
  <c r="P23" i="1"/>
  <c r="P16" i="1"/>
  <c r="Q5" i="1"/>
  <c r="U5" i="1" s="1"/>
  <c r="P20" i="1"/>
  <c r="AF20" i="1" s="1"/>
  <c r="P17" i="1"/>
  <c r="P10" i="1"/>
  <c r="P21" i="1"/>
  <c r="AF21" i="1" s="1"/>
  <c r="P11" i="1"/>
  <c r="P15" i="1"/>
  <c r="P18" i="1"/>
  <c r="P8" i="1"/>
  <c r="P6" i="1"/>
  <c r="AF6" i="1" s="1"/>
  <c r="P5" i="1"/>
  <c r="P7" i="1"/>
  <c r="T19" i="1"/>
  <c r="T24" i="1"/>
  <c r="T21" i="1"/>
  <c r="M21" i="1"/>
  <c r="R21" i="1" s="1"/>
  <c r="V21" i="1" s="1"/>
  <c r="M10" i="1"/>
  <c r="Q10" i="1" s="1"/>
  <c r="U10" i="1" s="1"/>
  <c r="M14" i="1"/>
  <c r="Q14" i="1" s="1"/>
  <c r="U14" i="1" s="1"/>
  <c r="M22" i="1"/>
  <c r="S22" i="1" s="1"/>
  <c r="W22" i="1" s="1"/>
  <c r="M15" i="1"/>
  <c r="Q15" i="1" s="1"/>
  <c r="U15" i="1" s="1"/>
  <c r="M18" i="1"/>
  <c r="Q18" i="1" s="1"/>
  <c r="U18" i="1" s="1"/>
  <c r="M9" i="1"/>
  <c r="S9" i="1" s="1"/>
  <c r="W9" i="1" s="1"/>
  <c r="M16" i="1"/>
  <c r="Q16" i="1" s="1"/>
  <c r="U16" i="1" s="1"/>
  <c r="M13" i="1"/>
  <c r="S13" i="1" s="1"/>
  <c r="W13" i="1" s="1"/>
  <c r="M17" i="1"/>
  <c r="Q17" i="1" s="1"/>
  <c r="U17" i="1" s="1"/>
  <c r="M25" i="1"/>
  <c r="S25" i="1" s="1"/>
  <c r="W25" i="1" s="1"/>
  <c r="M8" i="1"/>
  <c r="S8" i="1" s="1"/>
  <c r="W8" i="1" s="1"/>
  <c r="M23" i="1"/>
  <c r="Q23" i="1" s="1"/>
  <c r="U23" i="1" s="1"/>
  <c r="M6" i="1"/>
  <c r="S6" i="1" s="1"/>
  <c r="W6" i="1" s="1"/>
  <c r="M19" i="1"/>
  <c r="Q19" i="1" s="1"/>
  <c r="U19" i="1" s="1"/>
  <c r="R19" i="1"/>
  <c r="V19" i="1" s="1"/>
  <c r="M24" i="1"/>
  <c r="S24" i="1" s="1"/>
  <c r="W24" i="1" s="1"/>
  <c r="M7" i="1"/>
  <c r="R7" i="1" s="1"/>
  <c r="V7" i="1" s="1"/>
  <c r="M20" i="1"/>
  <c r="S20" i="1" s="1"/>
  <c r="W20" i="1" s="1"/>
  <c r="M11" i="1"/>
  <c r="S11" i="1" s="1"/>
  <c r="W11" i="1" s="1"/>
  <c r="M12" i="1"/>
  <c r="Q12" i="1" s="1"/>
  <c r="U12" i="1" s="1"/>
  <c r="T18" i="1" l="1"/>
  <c r="AF18" i="1"/>
  <c r="T8" i="1"/>
  <c r="AF8" i="1"/>
  <c r="T13" i="1"/>
  <c r="AF13" i="1"/>
  <c r="T11" i="1"/>
  <c r="Y13" i="1" s="1"/>
  <c r="AF11" i="1"/>
  <c r="T25" i="1"/>
  <c r="AF25" i="1"/>
  <c r="T9" i="1"/>
  <c r="AF9" i="1"/>
  <c r="T7" i="1"/>
  <c r="AF7" i="1"/>
  <c r="T10" i="1"/>
  <c r="AF10" i="1"/>
  <c r="T5" i="1"/>
  <c r="AF5" i="1"/>
  <c r="T17" i="1"/>
  <c r="Y19" i="1" s="1"/>
  <c r="AF17" i="1"/>
  <c r="AG19" i="1" s="1"/>
  <c r="T14" i="1"/>
  <c r="T20" i="1"/>
  <c r="Y22" i="1" s="1"/>
  <c r="T16" i="1"/>
  <c r="AF16" i="1"/>
  <c r="T22" i="1"/>
  <c r="AF22" i="1"/>
  <c r="AG22" i="1" s="1"/>
  <c r="T6" i="1"/>
  <c r="X7" i="1" s="1"/>
  <c r="T15" i="1"/>
  <c r="AF15" i="1"/>
  <c r="AG16" i="1" s="1"/>
  <c r="T23" i="1"/>
  <c r="X25" i="1" s="1"/>
  <c r="AF23" i="1"/>
  <c r="T12" i="1"/>
  <c r="S10" i="1"/>
  <c r="W10" i="1" s="1"/>
  <c r="AD10" i="1" s="1"/>
  <c r="R20" i="1"/>
  <c r="V20" i="1" s="1"/>
  <c r="R16" i="1"/>
  <c r="V16" i="1" s="1"/>
  <c r="R24" i="1"/>
  <c r="V24" i="1" s="1"/>
  <c r="R25" i="1"/>
  <c r="V25" i="1" s="1"/>
  <c r="S15" i="1"/>
  <c r="W15" i="1" s="1"/>
  <c r="Q6" i="1"/>
  <c r="U6" i="1" s="1"/>
  <c r="Q25" i="1"/>
  <c r="U25" i="1" s="1"/>
  <c r="S21" i="1"/>
  <c r="W21" i="1" s="1"/>
  <c r="S18" i="1"/>
  <c r="W18" i="1" s="1"/>
  <c r="S19" i="1"/>
  <c r="W19" i="1" s="1"/>
  <c r="S16" i="1"/>
  <c r="W16" i="1" s="1"/>
  <c r="R12" i="1"/>
  <c r="V12" i="1" s="1"/>
  <c r="R9" i="1"/>
  <c r="V9" i="1" s="1"/>
  <c r="Q9" i="1"/>
  <c r="U9" i="1" s="1"/>
  <c r="S23" i="1"/>
  <c r="W23" i="1" s="1"/>
  <c r="AE25" i="1" s="1"/>
  <c r="R23" i="1"/>
  <c r="V23" i="1" s="1"/>
  <c r="Q8" i="1"/>
  <c r="U8" i="1" s="1"/>
  <c r="R8" i="1"/>
  <c r="V8" i="1" s="1"/>
  <c r="AE22" i="1"/>
  <c r="AD22" i="1"/>
  <c r="AA19" i="1"/>
  <c r="Z19" i="1"/>
  <c r="AA16" i="1"/>
  <c r="Z16" i="1"/>
  <c r="S14" i="1"/>
  <c r="W14" i="1" s="1"/>
  <c r="Q24" i="1"/>
  <c r="U24" i="1" s="1"/>
  <c r="R14" i="1"/>
  <c r="V14" i="1" s="1"/>
  <c r="R22" i="1"/>
  <c r="V22" i="1" s="1"/>
  <c r="R18" i="1"/>
  <c r="V18" i="1" s="1"/>
  <c r="Q21" i="1"/>
  <c r="U21" i="1" s="1"/>
  <c r="R10" i="1"/>
  <c r="V10" i="1" s="1"/>
  <c r="R15" i="1"/>
  <c r="V15" i="1" s="1"/>
  <c r="R6" i="1"/>
  <c r="V6" i="1" s="1"/>
  <c r="R13" i="1"/>
  <c r="V13" i="1" s="1"/>
  <c r="Q11" i="1"/>
  <c r="U11" i="1" s="1"/>
  <c r="Q7" i="1"/>
  <c r="U7" i="1" s="1"/>
  <c r="Q20" i="1"/>
  <c r="U20" i="1" s="1"/>
  <c r="Q13" i="1"/>
  <c r="U13" i="1" s="1"/>
  <c r="R17" i="1"/>
  <c r="V17" i="1" s="1"/>
  <c r="S12" i="1"/>
  <c r="W12" i="1" s="1"/>
  <c r="AE13" i="1" s="1"/>
  <c r="R11" i="1"/>
  <c r="V11" i="1" s="1"/>
  <c r="S7" i="1"/>
  <c r="W7" i="1" s="1"/>
  <c r="AE7" i="1" s="1"/>
  <c r="S17" i="1"/>
  <c r="W17" i="1" s="1"/>
  <c r="Q22" i="1"/>
  <c r="U22" i="1" s="1"/>
  <c r="X16" i="1" l="1"/>
  <c r="AG10" i="1"/>
  <c r="X10" i="1"/>
  <c r="Y7" i="1"/>
  <c r="X22" i="1"/>
  <c r="X13" i="1"/>
  <c r="Y10" i="1"/>
  <c r="AG7" i="1"/>
  <c r="Y25" i="1"/>
  <c r="AA25" i="1"/>
  <c r="Y16" i="1"/>
  <c r="X19" i="1"/>
  <c r="AC25" i="1"/>
  <c r="AB22" i="1"/>
  <c r="AG25" i="1"/>
  <c r="AG13" i="1"/>
  <c r="AE10" i="1"/>
  <c r="Z25" i="1"/>
  <c r="Z10" i="1"/>
  <c r="AA10" i="1"/>
  <c r="AC22" i="1"/>
  <c r="AA7" i="1"/>
  <c r="Z7" i="1"/>
  <c r="AD25" i="1"/>
  <c r="AB25" i="1"/>
  <c r="AB10" i="1"/>
  <c r="AC13" i="1"/>
  <c r="AB13" i="1"/>
  <c r="AC7" i="1"/>
  <c r="AB7" i="1"/>
  <c r="AC19" i="1"/>
  <c r="AB19" i="1"/>
  <c r="AD7" i="1"/>
  <c r="AD13" i="1"/>
  <c r="AA22" i="1"/>
  <c r="Z22" i="1"/>
  <c r="AC10" i="1"/>
  <c r="AE19" i="1"/>
  <c r="AD19" i="1"/>
  <c r="AC16" i="1"/>
  <c r="AB16" i="1"/>
  <c r="AA13" i="1"/>
  <c r="Z13" i="1"/>
  <c r="AD16" i="1"/>
  <c r="AE16" i="1"/>
</calcChain>
</file>

<file path=xl/sharedStrings.xml><?xml version="1.0" encoding="utf-8"?>
<sst xmlns="http://schemas.openxmlformats.org/spreadsheetml/2006/main" count="206" uniqueCount="109">
  <si>
    <t>Treatment</t>
  </si>
  <si>
    <t>Formosa III Greenhouse Study Soil Moisture Measurements</t>
  </si>
  <si>
    <t>Formosa Soil</t>
  </si>
  <si>
    <t>Formosa Soil + Lime</t>
  </si>
  <si>
    <t>Formosa Soil + Biosolids</t>
  </si>
  <si>
    <t>Formosa Soil + Lime + Biosolids</t>
  </si>
  <si>
    <t>Formosa Soil + Lime + Biosolids + 1% Biochar</t>
  </si>
  <si>
    <t>Formosa Soil + Lime + Biosolids + 2.5% Biochar</t>
  </si>
  <si>
    <t>Formosa Soil + Lime + Biosolids + 5% Biochar</t>
  </si>
  <si>
    <t>Rep</t>
  </si>
  <si>
    <t>Weed cloth</t>
  </si>
  <si>
    <t>Weight (g)</t>
  </si>
  <si>
    <t>Treatment #</t>
  </si>
  <si>
    <t>Label</t>
  </si>
  <si>
    <t>Filter paper</t>
  </si>
  <si>
    <t>Dry</t>
  </si>
  <si>
    <t>Wet</t>
  </si>
  <si>
    <t>Water</t>
  </si>
  <si>
    <t>Test</t>
  </si>
  <si>
    <t>Filter paper (FP)</t>
  </si>
  <si>
    <t>Weed cloth (WC)</t>
  </si>
  <si>
    <t>Tare (pot + label + tape + weed cloth + filter paper)</t>
  </si>
  <si>
    <t>Pot + label + tape</t>
  </si>
  <si>
    <t>Weed cloth + filter paper</t>
  </si>
  <si>
    <t>na</t>
  </si>
  <si>
    <t>nd</t>
  </si>
  <si>
    <t>FP mean:</t>
  </si>
  <si>
    <t>WC mean:</t>
  </si>
  <si>
    <t>Mean from pot tare (above):</t>
  </si>
  <si>
    <t>original value was 62.66 which was too low re: FP + WC</t>
  </si>
  <si>
    <t>Total Start</t>
  </si>
  <si>
    <t>calc</t>
  </si>
  <si>
    <t>meas</t>
  </si>
  <si>
    <t>Soil Mix 24 Hours</t>
  </si>
  <si>
    <t>Soil Mix Saturated</t>
  </si>
  <si>
    <t>Soil Mix 48 Hours</t>
  </si>
  <si>
    <t>Soil Mix Dry</t>
  </si>
  <si>
    <t>Total Dry</t>
  </si>
  <si>
    <t>Soil Mix Start</t>
  </si>
  <si>
    <t>GSMw Saturated</t>
  </si>
  <si>
    <t>GSMw 24 Hours</t>
  </si>
  <si>
    <t>GSMw 48 Hours</t>
  </si>
  <si>
    <t>GSMw Saturated Mean/SE</t>
  </si>
  <si>
    <t>note FP+WC water weight adjustment</t>
  </si>
  <si>
    <t>Mean FP+WC sum:</t>
  </si>
  <si>
    <t>Total Saturated 062117</t>
  </si>
  <si>
    <t>7 day soak, 1 minute drain time</t>
  </si>
  <si>
    <t>Soil Mix 12 Days</t>
  </si>
  <si>
    <t>GSMw 12 Days</t>
  </si>
  <si>
    <t>GSMw 
24 Hours Mean/SE</t>
  </si>
  <si>
    <t>GSMw 
48 Hours Mean/SE</t>
  </si>
  <si>
    <t>GSMw 
12 Days Mean/SE</t>
  </si>
  <si>
    <t>Tin No.</t>
  </si>
  <si>
    <t>Soil Moisture (GSMw)</t>
  </si>
  <si>
    <t>Sub-sample Wet Weight</t>
  </si>
  <si>
    <t>Sub-sample Dry Weight</t>
  </si>
  <si>
    <t>Start Time Subsample Soil Moisture</t>
  </si>
  <si>
    <t>GSMw 
Sub-sample 
Mean/SE</t>
  </si>
  <si>
    <t>Tin Weight (no lid)</t>
  </si>
  <si>
    <t>Sub-sample Wet Weight + Tin (no lid)</t>
  </si>
  <si>
    <t>Sub-sample Dry Weight + Tin (no lid)</t>
  </si>
  <si>
    <t>Total 
24 Hours 
062217</t>
  </si>
  <si>
    <t>Total 
48 Hours 
062317</t>
  </si>
  <si>
    <t>Total 
12 Days 
070317</t>
  </si>
  <si>
    <t>In 105 deg C oven in Lab 258 on 7/12/17 @ 11:30 am; out of oven 7/17/17 @ 9:00 am</t>
  </si>
  <si>
    <t>Water Present Saturated</t>
  </si>
  <si>
    <t>Mean Water Present Saturated</t>
  </si>
  <si>
    <t>Column</t>
  </si>
  <si>
    <t>Definition</t>
  </si>
  <si>
    <t>1-7 for experiment</t>
  </si>
  <si>
    <t>Treatment name including amendments used</t>
  </si>
  <si>
    <t>Replicates numbered 1 to 3</t>
  </si>
  <si>
    <t>Replicate</t>
  </si>
  <si>
    <t>Test material: filter paper or weed cloth</t>
  </si>
  <si>
    <t>Includes treatment and Rep. number</t>
  </si>
  <si>
    <t>Total start wt. minus tare (g)</t>
  </si>
  <si>
    <t>Combined wt. (g)</t>
  </si>
  <si>
    <t xml:space="preserve">Combined wt. (g) of tare + soil mix </t>
  </si>
  <si>
    <t>Dry wt. (g)</t>
  </si>
  <si>
    <t>Wet wt. (g)</t>
  </si>
  <si>
    <t>water content on test material (g)  (dry -wet)</t>
  </si>
  <si>
    <t>Total wt. after 1 day (g)</t>
  </si>
  <si>
    <t>Total wt. after 2 day (g)</t>
  </si>
  <si>
    <t>Total wt. after 12 day (g)</t>
  </si>
  <si>
    <t>Soil mix dry plus tare (g)</t>
  </si>
  <si>
    <t>Soil mix start wt. minus ambient moisture (g)</t>
  </si>
  <si>
    <t>Total saturated start wt. (g)</t>
  </si>
  <si>
    <t>Total saturated start wt. minus tare wt. and filter paper/weed cloth water wt. (g)</t>
  </si>
  <si>
    <t>Total wt. after 24 hrs draining minus tare wt. and filter paper/weed cloth water wt. (g), adjusted for filter paper/weed cloth drying</t>
  </si>
  <si>
    <t>Total wt. after 48 hrs draining minus tare wt. and filter paper/weed cloth water wt. (g), adjusted for filter paper/weed cloth drying</t>
  </si>
  <si>
    <t>Total wt. after 12 days draining minus tare wt. and filter paper/weed cloth water wt. (g), adjusted for filter paper/weed cloth drying</t>
  </si>
  <si>
    <t>GSMw is gravimetric soil moisture on a wet weight basis for saturated test material</t>
  </si>
  <si>
    <t>Soil Mix Saturated minus Soil Mix start (g)</t>
  </si>
  <si>
    <t>GSMw Sub-sample Mean/SE</t>
  </si>
  <si>
    <t>GSMw after 24 hrs</t>
  </si>
  <si>
    <t>GSMw after 48 hrs</t>
  </si>
  <si>
    <t>GSMw after 12 days</t>
  </si>
  <si>
    <t>GSMw 24 Hours Mean/SE</t>
  </si>
  <si>
    <t>GSMw 48 Hours Mean/SE</t>
  </si>
  <si>
    <t>GSMw 12 Days Mean/SE</t>
  </si>
  <si>
    <t>Subsample tin number</t>
  </si>
  <si>
    <t>(g)</t>
  </si>
  <si>
    <t>Mean and standard error for 3 replicates for treatment</t>
  </si>
  <si>
    <t>Mean and standard error for 3 replicates for treatment after 1 day</t>
  </si>
  <si>
    <t>Mean and standard error for 3 replicates for treatment after 2 days</t>
  </si>
  <si>
    <t>Mean and standard error for treatment after 12 days</t>
  </si>
  <si>
    <t>Mean and standard error for three subsample replicates</t>
  </si>
  <si>
    <t>Subsample gravimetric soil moisture on a wet weight basis</t>
  </si>
  <si>
    <t>Mean for 3 replicates for water present when saturated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</si>
</sst>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"/>
    <numFmt numFmtId="166" formatCode="0.000"/>
    <numFmt numFmtId="167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right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0" fillId="0" borderId="1" xfId="0" applyNumberForma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0" xfId="0" applyNumberFormat="1" applyFill="1"/>
    <xf numFmtId="164" fontId="0" fillId="4" borderId="0" xfId="0" applyNumberFormat="1" applyFill="1" applyAlignment="1">
      <alignment horizontal="center"/>
    </xf>
    <xf numFmtId="0" fontId="0" fillId="4" borderId="0" xfId="0" applyFill="1"/>
    <xf numFmtId="2" fontId="0" fillId="0" borderId="3" xfId="0" applyNumberFormat="1" applyBorder="1"/>
    <xf numFmtId="165" fontId="0" fillId="0" borderId="4" xfId="0" applyNumberFormat="1" applyFont="1" applyFill="1" applyBorder="1" applyAlignment="1">
      <alignment horizontal="center"/>
    </xf>
    <xf numFmtId="2" fontId="0" fillId="3" borderId="0" xfId="0" applyNumberFormat="1" applyFill="1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3" borderId="1" xfId="0" applyNumberFormat="1" applyFill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6" fontId="0" fillId="0" borderId="1" xfId="0" applyNumberFormat="1" applyBorder="1" applyAlignment="1">
      <alignment horizontal="center"/>
    </xf>
    <xf numFmtId="166" fontId="0" fillId="0" borderId="0" xfId="0" applyNumberFormat="1"/>
    <xf numFmtId="167" fontId="3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top"/>
    </xf>
    <xf numFmtId="0" fontId="0" fillId="0" borderId="3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3" borderId="3" xfId="0" applyNumberFormat="1" applyFill="1" applyBorder="1" applyAlignment="1">
      <alignment horizontal="left" vertical="top" wrapText="1"/>
    </xf>
    <xf numFmtId="0" fontId="0" fillId="0" borderId="3" xfId="0" applyNumberFormat="1" applyBorder="1" applyAlignment="1">
      <alignment horizontal="left" vertical="top" wrapText="1"/>
    </xf>
    <xf numFmtId="0" fontId="0" fillId="0" borderId="3" xfId="0" applyNumberFormat="1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NumberForma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45"/>
  <sheetViews>
    <sheetView workbookViewId="0">
      <pane xSplit="4" ySplit="4" topLeftCell="X5" activePane="bottomRight" state="frozen"/>
      <selection pane="topRight" activeCell="E1" sqref="E1"/>
      <selection pane="bottomLeft" activeCell="A5" sqref="A5"/>
      <selection pane="bottomRight" activeCell="T5" sqref="T5"/>
    </sheetView>
  </sheetViews>
  <sheetFormatPr defaultRowHeight="15" x14ac:dyDescent="0.25"/>
  <cols>
    <col min="1" max="1" width="11.5703125" style="1" customWidth="1"/>
    <col min="2" max="2" width="37.5703125" bestFit="1" customWidth="1"/>
    <col min="3" max="3" width="4.7109375" customWidth="1"/>
    <col min="4" max="4" width="5.7109375" customWidth="1"/>
    <col min="5" max="5" width="5.7109375" style="11" customWidth="1"/>
    <col min="6" max="6" width="11.5703125" customWidth="1"/>
    <col min="7" max="7" width="6.7109375" style="11" customWidth="1"/>
    <col min="8" max="8" width="5.7109375" customWidth="1"/>
    <col min="9" max="9" width="8.7109375" style="23" customWidth="1"/>
    <col min="10" max="11" width="7.7109375" style="23" customWidth="1"/>
    <col min="12" max="12" width="7.7109375" style="25" customWidth="1"/>
    <col min="13" max="13" width="6.7109375" style="25" customWidth="1"/>
    <col min="14" max="15" width="6.7109375" style="23" customWidth="1"/>
    <col min="16" max="16" width="8.7109375" style="23" customWidth="1"/>
    <col min="17" max="19" width="5.7109375" style="23" customWidth="1"/>
    <col min="20" max="20" width="8.7109375" customWidth="1"/>
    <col min="21" max="23" width="6.7109375" customWidth="1"/>
    <col min="24" max="24" width="4.42578125" bestFit="1" customWidth="1"/>
    <col min="25" max="25" width="7.42578125" bestFit="1" customWidth="1"/>
    <col min="26" max="26" width="4.42578125" bestFit="1" customWidth="1"/>
    <col min="27" max="27" width="7.42578125" bestFit="1" customWidth="1"/>
    <col min="28" max="28" width="4.42578125" bestFit="1" customWidth="1"/>
    <col min="29" max="29" width="7.42578125" bestFit="1" customWidth="1"/>
    <col min="30" max="30" width="4.42578125" bestFit="1" customWidth="1"/>
    <col min="31" max="31" width="7.42578125" bestFit="1" customWidth="1"/>
    <col min="32" max="33" width="8.85546875" style="39" customWidth="1"/>
    <col min="34" max="34" width="8.85546875" customWidth="1"/>
    <col min="35" max="35" width="6.42578125" style="39" bestFit="1" customWidth="1"/>
    <col min="36" max="36" width="6.5703125" style="39" bestFit="1" customWidth="1"/>
    <col min="37" max="37" width="10.7109375" style="39" customWidth="1"/>
    <col min="38" max="38" width="9.7109375" style="39" customWidth="1"/>
    <col min="39" max="40" width="6.5703125" style="39" bestFit="1" customWidth="1"/>
    <col min="41" max="41" width="8.7109375" style="12" customWidth="1"/>
    <col min="42" max="42" width="5.7109375" customWidth="1"/>
    <col min="43" max="43" width="7.42578125" customWidth="1"/>
  </cols>
  <sheetData>
    <row r="1" spans="1:43" x14ac:dyDescent="0.25">
      <c r="A1" s="3" t="s">
        <v>1</v>
      </c>
      <c r="G1" s="37"/>
      <c r="H1" s="27"/>
      <c r="I1" s="26" t="s">
        <v>46</v>
      </c>
      <c r="J1" s="28"/>
      <c r="K1" s="28"/>
      <c r="M1" s="30"/>
      <c r="P1" s="32"/>
      <c r="Q1" s="32"/>
      <c r="R1" s="33" t="s">
        <v>43</v>
      </c>
      <c r="S1" s="32"/>
      <c r="T1" s="34"/>
      <c r="AI1" s="40" t="s">
        <v>56</v>
      </c>
    </row>
    <row r="2" spans="1:43" ht="15.4" customHeight="1" x14ac:dyDescent="0.25">
      <c r="E2" s="12" t="s">
        <v>32</v>
      </c>
      <c r="F2" s="12" t="s">
        <v>32</v>
      </c>
      <c r="G2" s="12" t="s">
        <v>31</v>
      </c>
      <c r="H2" s="12" t="s">
        <v>32</v>
      </c>
      <c r="I2" s="12" t="s">
        <v>32</v>
      </c>
      <c r="J2" s="12" t="s">
        <v>32</v>
      </c>
      <c r="K2" s="12" t="s">
        <v>32</v>
      </c>
      <c r="L2" s="12" t="s">
        <v>32</v>
      </c>
      <c r="M2" s="12" t="s">
        <v>31</v>
      </c>
      <c r="N2" s="25" t="s">
        <v>31</v>
      </c>
      <c r="O2" s="25" t="s">
        <v>31</v>
      </c>
      <c r="P2" s="25" t="s">
        <v>31</v>
      </c>
      <c r="Q2" s="25" t="s">
        <v>31</v>
      </c>
      <c r="R2" s="25" t="s">
        <v>31</v>
      </c>
      <c r="S2" s="25" t="s">
        <v>31</v>
      </c>
      <c r="T2" s="25" t="s">
        <v>31</v>
      </c>
      <c r="U2" s="25" t="s">
        <v>31</v>
      </c>
      <c r="V2" s="25" t="s">
        <v>31</v>
      </c>
      <c r="W2" s="25" t="s">
        <v>31</v>
      </c>
      <c r="AF2" s="51"/>
      <c r="AG2" s="51"/>
      <c r="AH2" s="38"/>
      <c r="AI2" s="47" t="s">
        <v>64</v>
      </c>
    </row>
    <row r="3" spans="1:43" ht="15.4" customHeight="1" x14ac:dyDescent="0.25">
      <c r="E3" s="62" t="s">
        <v>11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AJ3" s="65" t="s">
        <v>11</v>
      </c>
      <c r="AK3" s="65"/>
      <c r="AL3" s="65"/>
      <c r="AM3" s="65"/>
      <c r="AN3" s="65"/>
    </row>
    <row r="4" spans="1:43" s="44" customFormat="1" ht="90" x14ac:dyDescent="0.25">
      <c r="A4" s="42" t="s">
        <v>12</v>
      </c>
      <c r="B4" s="42" t="s">
        <v>0</v>
      </c>
      <c r="C4" s="42" t="s">
        <v>9</v>
      </c>
      <c r="D4" s="42" t="s">
        <v>13</v>
      </c>
      <c r="E4" s="42" t="s">
        <v>22</v>
      </c>
      <c r="F4" s="42" t="s">
        <v>21</v>
      </c>
      <c r="G4" s="42" t="s">
        <v>23</v>
      </c>
      <c r="H4" s="42" t="s">
        <v>30</v>
      </c>
      <c r="I4" s="43" t="s">
        <v>45</v>
      </c>
      <c r="J4" s="42" t="s">
        <v>61</v>
      </c>
      <c r="K4" s="42" t="s">
        <v>62</v>
      </c>
      <c r="L4" s="42" t="s">
        <v>63</v>
      </c>
      <c r="M4" s="42" t="s">
        <v>37</v>
      </c>
      <c r="N4" s="42" t="s">
        <v>36</v>
      </c>
      <c r="O4" s="42" t="s">
        <v>38</v>
      </c>
      <c r="P4" s="42" t="s">
        <v>34</v>
      </c>
      <c r="Q4" s="42" t="s">
        <v>33</v>
      </c>
      <c r="R4" s="42" t="s">
        <v>35</v>
      </c>
      <c r="S4" s="42" t="s">
        <v>47</v>
      </c>
      <c r="T4" s="42" t="s">
        <v>39</v>
      </c>
      <c r="U4" s="42" t="s">
        <v>40</v>
      </c>
      <c r="V4" s="42" t="s">
        <v>41</v>
      </c>
      <c r="W4" s="42" t="s">
        <v>48</v>
      </c>
      <c r="X4" s="64" t="s">
        <v>42</v>
      </c>
      <c r="Y4" s="64"/>
      <c r="Z4" s="64" t="s">
        <v>49</v>
      </c>
      <c r="AA4" s="64"/>
      <c r="AB4" s="64" t="s">
        <v>50</v>
      </c>
      <c r="AC4" s="64"/>
      <c r="AD4" s="64" t="s">
        <v>51</v>
      </c>
      <c r="AE4" s="64"/>
      <c r="AF4" s="44" t="s">
        <v>65</v>
      </c>
      <c r="AG4" s="44" t="s">
        <v>66</v>
      </c>
      <c r="AI4" s="42" t="s">
        <v>52</v>
      </c>
      <c r="AJ4" s="42" t="s">
        <v>58</v>
      </c>
      <c r="AK4" s="42" t="s">
        <v>59</v>
      </c>
      <c r="AL4" s="42" t="s">
        <v>60</v>
      </c>
      <c r="AM4" s="42" t="s">
        <v>54</v>
      </c>
      <c r="AN4" s="42" t="s">
        <v>55</v>
      </c>
      <c r="AO4" s="42" t="s">
        <v>53</v>
      </c>
      <c r="AP4" s="64" t="s">
        <v>57</v>
      </c>
      <c r="AQ4" s="64"/>
    </row>
    <row r="5" spans="1:43" x14ac:dyDescent="0.25">
      <c r="A5" s="2">
        <v>1</v>
      </c>
      <c r="B5" s="2" t="s">
        <v>2</v>
      </c>
      <c r="C5" s="2">
        <v>1</v>
      </c>
      <c r="D5" s="2" t="str">
        <f>A5&amp;" - "&amp;C5</f>
        <v>1 - 1</v>
      </c>
      <c r="E5" s="8">
        <v>60.46</v>
      </c>
      <c r="F5" s="8">
        <v>63.43</v>
      </c>
      <c r="G5" s="8">
        <f>F5-E5</f>
        <v>2.9699999999999989</v>
      </c>
      <c r="H5" s="9">
        <v>848.4</v>
      </c>
      <c r="I5" s="9">
        <v>1066.8</v>
      </c>
      <c r="J5" s="9">
        <v>990.9</v>
      </c>
      <c r="K5" s="9">
        <v>980.7</v>
      </c>
      <c r="L5" s="29">
        <v>918.6</v>
      </c>
      <c r="M5" s="41">
        <f>N5+F5</f>
        <v>838.61056107471688</v>
      </c>
      <c r="N5" s="29">
        <f>O5*(1-AP$7)</f>
        <v>775.18056107471693</v>
      </c>
      <c r="O5" s="29">
        <f>H5-F5</f>
        <v>784.97</v>
      </c>
      <c r="P5" s="29">
        <f>I5-($F5+$F$44)</f>
        <v>994.85285714285715</v>
      </c>
      <c r="Q5" s="31">
        <f t="shared" ref="Q5:Q25" si="0">J5-($F5+($F$44*((J5-$M5)/($I5-$M5))))</f>
        <v>921.78581534592638</v>
      </c>
      <c r="R5" s="31">
        <f t="shared" ref="R5:R25" si="1">K5-($F5+($F$44*((K5-$M5)/($I5-$M5))))</f>
        <v>911.96652909653653</v>
      </c>
      <c r="S5" s="31">
        <f t="shared" ref="S5:S25" si="2">L5-($F5+($F$44*((L5-$M5)/($I5-$M5))))</f>
        <v>852.18440398995676</v>
      </c>
      <c r="T5" s="14">
        <f t="shared" ref="T5:T25" si="3">(P5-$N5)/P5</f>
        <v>0.22080883066368487</v>
      </c>
      <c r="U5" s="14">
        <f t="shared" ref="U5:U25" si="4">(Q5-$N5)/Q5</f>
        <v>0.15904481478291316</v>
      </c>
      <c r="V5" s="14">
        <f t="shared" ref="V5:V25" si="5">(R5-$N5)/R5</f>
        <v>0.14999011877917295</v>
      </c>
      <c r="W5" s="14">
        <f t="shared" ref="W5:W25" si="6">(S5-$N5)/S5</f>
        <v>9.0360539989590496E-2</v>
      </c>
      <c r="AF5" s="25">
        <f>P5-O5</f>
        <v>209.88285714285712</v>
      </c>
      <c r="AG5" s="25"/>
      <c r="AH5" s="23"/>
      <c r="AI5" s="45">
        <v>327</v>
      </c>
      <c r="AJ5" s="46">
        <v>19.559999999999999</v>
      </c>
      <c r="AK5" s="46">
        <v>96.31</v>
      </c>
      <c r="AL5" s="46">
        <v>95.36</v>
      </c>
      <c r="AM5" s="46">
        <f>AK5-AJ5</f>
        <v>76.75</v>
      </c>
      <c r="AN5" s="46">
        <f>AL5-AJ5</f>
        <v>75.8</v>
      </c>
      <c r="AO5" s="50">
        <f>(AM5-AN5)/AM5</f>
        <v>1.2377850162866487E-2</v>
      </c>
    </row>
    <row r="6" spans="1:43" x14ac:dyDescent="0.25">
      <c r="A6" s="2">
        <v>1</v>
      </c>
      <c r="B6" s="2" t="s">
        <v>2</v>
      </c>
      <c r="C6" s="2">
        <v>2</v>
      </c>
      <c r="D6" s="2" t="str">
        <f t="shared" ref="D6:D25" si="7">A6&amp;" - "&amp;C6</f>
        <v>1 - 2</v>
      </c>
      <c r="E6" s="8">
        <v>60.68</v>
      </c>
      <c r="F6" s="8">
        <v>63.65</v>
      </c>
      <c r="G6" s="8">
        <f t="shared" ref="G6:G20" si="8">F6-E6</f>
        <v>2.9699999999999989</v>
      </c>
      <c r="H6" s="9">
        <v>865.5</v>
      </c>
      <c r="I6" s="9">
        <v>1073.5999999999999</v>
      </c>
      <c r="J6" s="9">
        <v>1009.4</v>
      </c>
      <c r="K6" s="9">
        <v>997.9</v>
      </c>
      <c r="L6" s="29">
        <v>937.2</v>
      </c>
      <c r="M6" s="41">
        <f t="shared" ref="M6:M25" si="9">N6+F6</f>
        <v>855.50004891621563</v>
      </c>
      <c r="N6" s="29">
        <f>O6*(1-AP$7)</f>
        <v>791.85004891621566</v>
      </c>
      <c r="O6" s="29">
        <f t="shared" ref="O6:O7" si="10">H6-F6</f>
        <v>801.85</v>
      </c>
      <c r="P6" s="29">
        <f t="shared" ref="P6:P7" si="11">I6-($F6+$F$44)</f>
        <v>1001.4328571428571</v>
      </c>
      <c r="Q6" s="31">
        <f t="shared" si="0"/>
        <v>939.73996715691908</v>
      </c>
      <c r="R6" s="31">
        <f t="shared" si="1"/>
        <v>928.68906007221051</v>
      </c>
      <c r="S6" s="31">
        <f t="shared" si="2"/>
        <v>870.35948963379246</v>
      </c>
      <c r="T6" s="14">
        <f t="shared" si="3"/>
        <v>0.20928293567737799</v>
      </c>
      <c r="U6" s="14">
        <f t="shared" si="4"/>
        <v>0.15737323452159671</v>
      </c>
      <c r="V6" s="14">
        <f t="shared" si="5"/>
        <v>0.14734642308089091</v>
      </c>
      <c r="W6" s="14">
        <f t="shared" si="6"/>
        <v>9.0203463801618339E-2</v>
      </c>
      <c r="AF6" s="25">
        <f t="shared" ref="AF6:AF25" si="12">P6-O6</f>
        <v>199.58285714285705</v>
      </c>
      <c r="AG6" s="25"/>
      <c r="AI6" s="10">
        <v>322</v>
      </c>
      <c r="AJ6" s="14">
        <v>19.45</v>
      </c>
      <c r="AK6" s="14">
        <v>104.55</v>
      </c>
      <c r="AL6" s="46">
        <v>103.5</v>
      </c>
      <c r="AM6" s="46">
        <f t="shared" ref="AM6:AM25" si="13">AK6-AJ6</f>
        <v>85.1</v>
      </c>
      <c r="AN6" s="46">
        <f t="shared" ref="AN6:AN25" si="14">AL6-AJ6</f>
        <v>84.05</v>
      </c>
      <c r="AO6" s="50">
        <f t="shared" ref="AO6:AO25" si="15">(AM6-AN6)/AM6</f>
        <v>1.233842538190361E-2</v>
      </c>
    </row>
    <row r="7" spans="1:43" x14ac:dyDescent="0.25">
      <c r="A7" s="2">
        <v>1</v>
      </c>
      <c r="B7" s="2" t="s">
        <v>2</v>
      </c>
      <c r="C7" s="2">
        <v>3</v>
      </c>
      <c r="D7" s="2" t="str">
        <f t="shared" si="7"/>
        <v>1 - 3</v>
      </c>
      <c r="E7" s="8">
        <v>60.32</v>
      </c>
      <c r="F7" s="8">
        <v>63.25</v>
      </c>
      <c r="G7" s="8">
        <f t="shared" si="8"/>
        <v>2.9299999999999997</v>
      </c>
      <c r="H7" s="9">
        <v>884.9</v>
      </c>
      <c r="I7" s="9">
        <v>1082.5</v>
      </c>
      <c r="J7" s="9">
        <v>1039.7</v>
      </c>
      <c r="K7" s="9">
        <v>1026.7</v>
      </c>
      <c r="L7" s="29">
        <v>958.2</v>
      </c>
      <c r="M7" s="41">
        <f t="shared" si="9"/>
        <v>874.65312114735741</v>
      </c>
      <c r="N7" s="29">
        <f>O7*(1-AP$7)</f>
        <v>811.40312114735741</v>
      </c>
      <c r="O7" s="29">
        <f t="shared" si="10"/>
        <v>821.65</v>
      </c>
      <c r="P7" s="29">
        <f t="shared" si="11"/>
        <v>1010.7328571428571</v>
      </c>
      <c r="Q7" s="31">
        <f t="shared" si="0"/>
        <v>969.68671419521229</v>
      </c>
      <c r="R7" s="31">
        <f t="shared" si="1"/>
        <v>957.21942778588095</v>
      </c>
      <c r="S7" s="31">
        <f t="shared" si="2"/>
        <v>891.52641862901942</v>
      </c>
      <c r="T7" s="14">
        <f t="shared" si="3"/>
        <v>0.19721307622170872</v>
      </c>
      <c r="U7" s="14">
        <f t="shared" si="4"/>
        <v>0.16323168166661098</v>
      </c>
      <c r="V7" s="14">
        <f t="shared" si="5"/>
        <v>0.15233320846381837</v>
      </c>
      <c r="W7" s="14">
        <f t="shared" si="6"/>
        <v>8.987203946785427E-2</v>
      </c>
      <c r="X7" s="35">
        <f>AVERAGE(T5:T7)</f>
        <v>0.20910161418759052</v>
      </c>
      <c r="Y7" s="36">
        <f>STDEV(T5:T7)/SQRT(3)</f>
        <v>6.8121109071394154E-3</v>
      </c>
      <c r="Z7" s="35">
        <f>AVERAGE(U5:U7)</f>
        <v>0.15988324365704029</v>
      </c>
      <c r="AA7" s="36">
        <f>STDEV(U5:U7)/SQRT(3)</f>
        <v>1.7423712741031032E-3</v>
      </c>
      <c r="AB7" s="35">
        <f>AVERAGE(V5:V7)</f>
        <v>0.1498899167746274</v>
      </c>
      <c r="AC7" s="36">
        <f>STDEV(V5:V7)/SQRT(3)</f>
        <v>1.4404325097149299E-3</v>
      </c>
      <c r="AD7" s="35">
        <f>AVERAGE(W5:W7)</f>
        <v>9.0145347753021035E-2</v>
      </c>
      <c r="AE7" s="36">
        <f>STDEV(W5:W7)/SQRT(3)</f>
        <v>1.4398066567258781E-4</v>
      </c>
      <c r="AF7" s="25">
        <f t="shared" si="12"/>
        <v>189.08285714285716</v>
      </c>
      <c r="AG7" s="25">
        <f>AVERAGE(AF5:AF7)</f>
        <v>199.51619047619045</v>
      </c>
      <c r="AI7" s="10">
        <v>321</v>
      </c>
      <c r="AJ7" s="14">
        <v>19.61</v>
      </c>
      <c r="AK7" s="14">
        <v>110.97</v>
      </c>
      <c r="AL7" s="46">
        <v>109.81</v>
      </c>
      <c r="AM7" s="46">
        <f t="shared" si="13"/>
        <v>91.36</v>
      </c>
      <c r="AN7" s="46">
        <f t="shared" si="14"/>
        <v>90.2</v>
      </c>
      <c r="AO7" s="50">
        <f t="shared" si="15"/>
        <v>1.2697022767075268E-2</v>
      </c>
      <c r="AP7" s="48">
        <f>AVERAGE(AO5:AO7)</f>
        <v>1.2471099437281788E-2</v>
      </c>
      <c r="AQ7" s="36">
        <f>STDEV(AO5:AO7)/SQRT(3)</f>
        <v>1.1353353623081729E-4</v>
      </c>
    </row>
    <row r="8" spans="1:43" x14ac:dyDescent="0.25">
      <c r="A8" s="2">
        <v>2</v>
      </c>
      <c r="B8" s="2" t="s">
        <v>3</v>
      </c>
      <c r="C8" s="2">
        <v>1</v>
      </c>
      <c r="D8" s="2" t="str">
        <f t="shared" si="7"/>
        <v>2 - 1</v>
      </c>
      <c r="E8" s="8">
        <v>60.46</v>
      </c>
      <c r="F8" s="8">
        <v>63.4</v>
      </c>
      <c r="G8" s="8">
        <f t="shared" si="8"/>
        <v>2.9399999999999977</v>
      </c>
      <c r="H8" s="9">
        <v>877.3</v>
      </c>
      <c r="I8" s="9">
        <v>1076.8</v>
      </c>
      <c r="J8" s="9">
        <v>1032</v>
      </c>
      <c r="K8" s="9">
        <v>1021.2</v>
      </c>
      <c r="L8" s="29">
        <v>948.8</v>
      </c>
      <c r="M8" s="41">
        <f t="shared" si="9"/>
        <v>865.90744697465618</v>
      </c>
      <c r="N8" s="29">
        <f>O8*(1-AP$10)</f>
        <v>802.5074469746562</v>
      </c>
      <c r="O8" s="29">
        <f t="shared" ref="O8:O25" si="16">H8-F8</f>
        <v>813.9</v>
      </c>
      <c r="P8" s="29">
        <f t="shared" ref="P8:P25" si="17">I8-($F8+$F$44)</f>
        <v>1004.8828571428571</v>
      </c>
      <c r="Q8" s="31">
        <f t="shared" si="0"/>
        <v>961.89215763510424</v>
      </c>
      <c r="R8" s="31">
        <f t="shared" si="1"/>
        <v>951.52832828948522</v>
      </c>
      <c r="S8" s="31">
        <f t="shared" si="2"/>
        <v>882.05228712070596</v>
      </c>
      <c r="T8" s="14">
        <f t="shared" si="3"/>
        <v>0.20139204159936289</v>
      </c>
      <c r="U8" s="14">
        <f t="shared" si="4"/>
        <v>0.16569914765945201</v>
      </c>
      <c r="V8" s="14">
        <f t="shared" si="5"/>
        <v>0.15661213322226189</v>
      </c>
      <c r="W8" s="14">
        <f t="shared" si="6"/>
        <v>9.0181547406570362E-2</v>
      </c>
      <c r="AF8" s="25">
        <f t="shared" si="12"/>
        <v>190.98285714285714</v>
      </c>
      <c r="AG8" s="25"/>
      <c r="AI8" s="10">
        <v>320</v>
      </c>
      <c r="AJ8" s="14">
        <v>19.53</v>
      </c>
      <c r="AK8" s="14">
        <v>111.26</v>
      </c>
      <c r="AL8" s="46">
        <v>109.98</v>
      </c>
      <c r="AM8" s="46">
        <f t="shared" si="13"/>
        <v>91.73</v>
      </c>
      <c r="AN8" s="46">
        <f t="shared" si="14"/>
        <v>90.45</v>
      </c>
      <c r="AO8" s="50">
        <f t="shared" si="15"/>
        <v>1.3953995421345265E-2</v>
      </c>
      <c r="AP8" s="49"/>
    </row>
    <row r="9" spans="1:43" x14ac:dyDescent="0.25">
      <c r="A9" s="2">
        <v>2</v>
      </c>
      <c r="B9" s="2" t="s">
        <v>3</v>
      </c>
      <c r="C9" s="2">
        <v>2</v>
      </c>
      <c r="D9" s="2" t="str">
        <f t="shared" si="7"/>
        <v>2 - 2</v>
      </c>
      <c r="E9" s="8">
        <v>60.76</v>
      </c>
      <c r="F9" s="8">
        <v>63.66</v>
      </c>
      <c r="G9" s="8">
        <f t="shared" si="8"/>
        <v>2.8999999999999986</v>
      </c>
      <c r="H9" s="9">
        <v>880.9</v>
      </c>
      <c r="I9" s="9">
        <v>1077.0999999999999</v>
      </c>
      <c r="J9" s="9">
        <v>1029.9000000000001</v>
      </c>
      <c r="K9" s="9">
        <v>1019.1</v>
      </c>
      <c r="L9" s="29">
        <v>944.7</v>
      </c>
      <c r="M9" s="41">
        <f t="shared" si="9"/>
        <v>869.46069537482254</v>
      </c>
      <c r="N9" s="29">
        <f>O9*(1-AP$10)</f>
        <v>805.80069537482257</v>
      </c>
      <c r="O9" s="29">
        <f t="shared" si="16"/>
        <v>817.24</v>
      </c>
      <c r="P9" s="29">
        <f t="shared" si="17"/>
        <v>1004.9228571428571</v>
      </c>
      <c r="Q9" s="31">
        <f t="shared" si="0"/>
        <v>959.65895081058954</v>
      </c>
      <c r="R9" s="31">
        <f t="shared" si="1"/>
        <v>949.30195529388413</v>
      </c>
      <c r="S9" s="31">
        <f t="shared" si="2"/>
        <v>877.95376395658081</v>
      </c>
      <c r="T9" s="14">
        <f t="shared" si="3"/>
        <v>0.19814671380265744</v>
      </c>
      <c r="U9" s="14">
        <f t="shared" si="4"/>
        <v>0.16032597341566857</v>
      </c>
      <c r="V9" s="14">
        <f t="shared" si="5"/>
        <v>0.15116503144106194</v>
      </c>
      <c r="W9" s="14">
        <f t="shared" si="6"/>
        <v>8.2183221422269082E-2</v>
      </c>
      <c r="AF9" s="25">
        <f t="shared" si="12"/>
        <v>187.68285714285707</v>
      </c>
      <c r="AG9" s="25"/>
      <c r="AI9" s="10">
        <v>302</v>
      </c>
      <c r="AJ9" s="14">
        <v>19.77</v>
      </c>
      <c r="AK9" s="14">
        <v>100.93</v>
      </c>
      <c r="AL9" s="46">
        <v>99.77</v>
      </c>
      <c r="AM9" s="46">
        <f t="shared" si="13"/>
        <v>81.160000000000011</v>
      </c>
      <c r="AN9" s="46">
        <f t="shared" si="14"/>
        <v>80</v>
      </c>
      <c r="AO9" s="50">
        <f t="shared" si="15"/>
        <v>1.4292755051749761E-2</v>
      </c>
      <c r="AP9" s="49"/>
    </row>
    <row r="10" spans="1:43" x14ac:dyDescent="0.25">
      <c r="A10" s="2">
        <v>2</v>
      </c>
      <c r="B10" s="2" t="s">
        <v>3</v>
      </c>
      <c r="C10" s="2">
        <v>3</v>
      </c>
      <c r="D10" s="2" t="str">
        <f t="shared" si="7"/>
        <v>2 - 3</v>
      </c>
      <c r="E10" s="8">
        <v>60.44</v>
      </c>
      <c r="F10" s="8">
        <v>63.44</v>
      </c>
      <c r="G10" s="8">
        <f t="shared" si="8"/>
        <v>3</v>
      </c>
      <c r="H10" s="9">
        <v>862.6</v>
      </c>
      <c r="I10" s="9">
        <v>1066.5</v>
      </c>
      <c r="J10" s="9">
        <v>1006.3</v>
      </c>
      <c r="K10" s="9">
        <v>997.7</v>
      </c>
      <c r="L10" s="29">
        <v>929.4</v>
      </c>
      <c r="M10" s="41">
        <f t="shared" si="9"/>
        <v>851.41376990326376</v>
      </c>
      <c r="N10" s="29">
        <f>O10*(1-AP$10)</f>
        <v>787.9737699032637</v>
      </c>
      <c r="O10" s="29">
        <f t="shared" si="16"/>
        <v>799.16000000000008</v>
      </c>
      <c r="P10" s="29">
        <f t="shared" si="17"/>
        <v>994.5428571428572</v>
      </c>
      <c r="Q10" s="31">
        <f t="shared" si="0"/>
        <v>936.72670105406144</v>
      </c>
      <c r="R10" s="31">
        <f t="shared" si="1"/>
        <v>928.46725018423354</v>
      </c>
      <c r="S10" s="31">
        <f t="shared" si="2"/>
        <v>862.87184385757666</v>
      </c>
      <c r="T10" s="14">
        <f t="shared" si="3"/>
        <v>0.20770254972523691</v>
      </c>
      <c r="U10" s="14">
        <f t="shared" si="4"/>
        <v>0.15880078040202331</v>
      </c>
      <c r="V10" s="14">
        <f t="shared" si="5"/>
        <v>0.15131764771788347</v>
      </c>
      <c r="W10" s="14">
        <f t="shared" si="6"/>
        <v>8.6800924711451635E-2</v>
      </c>
      <c r="X10" s="35">
        <f>AVERAGE(T8:T10)</f>
        <v>0.20241376837575242</v>
      </c>
      <c r="Y10" s="36">
        <f>STDEV(T8:T10)/SQRT(3)</f>
        <v>2.8054378297043383E-3</v>
      </c>
      <c r="Z10" s="35">
        <f>AVERAGE(U8:U10)</f>
        <v>0.16160863382571464</v>
      </c>
      <c r="AA10" s="36">
        <f>STDEV(U8:U10)/SQRT(3)</f>
        <v>2.0921106567464163E-3</v>
      </c>
      <c r="AB10" s="35">
        <f>AVERAGE(V8:V10)</f>
        <v>0.15303160412706909</v>
      </c>
      <c r="AC10" s="36">
        <f>STDEV(V8:V10)/SQRT(3)</f>
        <v>1.7908065578698777E-3</v>
      </c>
      <c r="AD10" s="35">
        <f>AVERAGE(W8:W10)</f>
        <v>8.6388564513430355E-2</v>
      </c>
      <c r="AE10" s="36">
        <f>STDEV(W8:W10)/SQRT(3)</f>
        <v>2.3181052131335893E-3</v>
      </c>
      <c r="AF10" s="25">
        <f t="shared" si="12"/>
        <v>195.38285714285712</v>
      </c>
      <c r="AG10" s="25">
        <f>AVERAGE(AF8:AF10)</f>
        <v>191.34952380952379</v>
      </c>
      <c r="AI10" s="10">
        <v>296</v>
      </c>
      <c r="AJ10" s="14">
        <v>19.670000000000002</v>
      </c>
      <c r="AK10" s="14">
        <v>101.15</v>
      </c>
      <c r="AL10" s="46">
        <v>100.03</v>
      </c>
      <c r="AM10" s="46">
        <f t="shared" si="13"/>
        <v>81.48</v>
      </c>
      <c r="AN10" s="46">
        <f t="shared" si="14"/>
        <v>80.36</v>
      </c>
      <c r="AO10" s="50">
        <f t="shared" si="15"/>
        <v>1.3745704467354007E-2</v>
      </c>
      <c r="AP10" s="48">
        <f>AVERAGE(AO8:AO10)</f>
        <v>1.3997484980149679E-2</v>
      </c>
      <c r="AQ10" s="36">
        <f>STDEV(AO8:AO10)/SQRT(3)</f>
        <v>1.5940994507420792E-4</v>
      </c>
    </row>
    <row r="11" spans="1:43" x14ac:dyDescent="0.25">
      <c r="A11" s="2">
        <v>3</v>
      </c>
      <c r="B11" s="2" t="s">
        <v>4</v>
      </c>
      <c r="C11" s="2">
        <v>1</v>
      </c>
      <c r="D11" s="2" t="str">
        <f t="shared" si="7"/>
        <v>3 - 1</v>
      </c>
      <c r="E11" s="8">
        <v>61.76</v>
      </c>
      <c r="F11" s="8">
        <v>64.680000000000007</v>
      </c>
      <c r="G11" s="8">
        <f t="shared" si="8"/>
        <v>2.9200000000000088</v>
      </c>
      <c r="H11" s="9">
        <v>871.9</v>
      </c>
      <c r="I11" s="9">
        <v>1087</v>
      </c>
      <c r="J11" s="9">
        <v>1031.5999999999999</v>
      </c>
      <c r="K11" s="9">
        <v>1020.4</v>
      </c>
      <c r="L11" s="29">
        <v>951.6</v>
      </c>
      <c r="M11" s="41">
        <f t="shared" si="9"/>
        <v>857.24096003876821</v>
      </c>
      <c r="N11" s="29">
        <f>O11*(1-AP$13)</f>
        <v>792.56096003876826</v>
      </c>
      <c r="O11" s="29">
        <f t="shared" si="16"/>
        <v>807.22</v>
      </c>
      <c r="P11" s="29">
        <f t="shared" si="17"/>
        <v>1013.8028571428572</v>
      </c>
      <c r="Q11" s="31">
        <f t="shared" si="0"/>
        <v>960.45652917406562</v>
      </c>
      <c r="R11" s="31">
        <f t="shared" si="1"/>
        <v>949.67171196737866</v>
      </c>
      <c r="S11" s="31">
        <f t="shared" si="2"/>
        <v>883.42212055487232</v>
      </c>
      <c r="T11" s="14">
        <f t="shared" si="3"/>
        <v>0.21822970367986766</v>
      </c>
      <c r="U11" s="14">
        <f t="shared" si="4"/>
        <v>0.17480808764939873</v>
      </c>
      <c r="V11" s="14">
        <f t="shared" si="5"/>
        <v>0.16543690830079941</v>
      </c>
      <c r="W11" s="14">
        <f t="shared" si="6"/>
        <v>0.10285135316629235</v>
      </c>
      <c r="AF11" s="25">
        <f t="shared" si="12"/>
        <v>206.58285714285716</v>
      </c>
      <c r="AG11" s="25"/>
      <c r="AI11" s="10">
        <v>286</v>
      </c>
      <c r="AJ11" s="14">
        <v>19.850000000000001</v>
      </c>
      <c r="AK11" s="14">
        <v>104.9</v>
      </c>
      <c r="AL11" s="46">
        <v>103.33</v>
      </c>
      <c r="AM11" s="46">
        <f t="shared" si="13"/>
        <v>85.050000000000011</v>
      </c>
      <c r="AN11" s="46">
        <f t="shared" si="14"/>
        <v>83.47999999999999</v>
      </c>
      <c r="AO11" s="50">
        <f t="shared" si="15"/>
        <v>1.8459729570840935E-2</v>
      </c>
      <c r="AP11" s="49"/>
    </row>
    <row r="12" spans="1:43" x14ac:dyDescent="0.25">
      <c r="A12" s="2">
        <v>3</v>
      </c>
      <c r="B12" s="2" t="s">
        <v>4</v>
      </c>
      <c r="C12" s="2">
        <v>2</v>
      </c>
      <c r="D12" s="2" t="str">
        <f t="shared" si="7"/>
        <v>3 - 2</v>
      </c>
      <c r="E12" s="8">
        <v>61.71</v>
      </c>
      <c r="F12" s="8">
        <v>64.72</v>
      </c>
      <c r="G12" s="8">
        <f t="shared" si="8"/>
        <v>3.009999999999998</v>
      </c>
      <c r="H12" s="9">
        <v>869</v>
      </c>
      <c r="I12" s="9">
        <v>1066.7</v>
      </c>
      <c r="J12" s="9">
        <v>1023.5</v>
      </c>
      <c r="K12" s="9">
        <v>1013.2</v>
      </c>
      <c r="L12" s="29">
        <v>946.3</v>
      </c>
      <c r="M12" s="41">
        <f t="shared" si="9"/>
        <v>854.39435016473885</v>
      </c>
      <c r="N12" s="29">
        <f>O12*(1-AP$13)</f>
        <v>789.67435016473883</v>
      </c>
      <c r="O12" s="29">
        <f t="shared" si="16"/>
        <v>804.28</v>
      </c>
      <c r="P12" s="29">
        <f t="shared" si="17"/>
        <v>993.46285714285716</v>
      </c>
      <c r="Q12" s="31">
        <f t="shared" si="0"/>
        <v>951.99592723173168</v>
      </c>
      <c r="R12" s="31">
        <f t="shared" si="1"/>
        <v>942.10913607236625</v>
      </c>
      <c r="S12" s="31">
        <f t="shared" si="2"/>
        <v>877.89298766833167</v>
      </c>
      <c r="T12" s="14">
        <f t="shared" si="3"/>
        <v>0.20512946761210835</v>
      </c>
      <c r="U12" s="14">
        <f t="shared" si="4"/>
        <v>0.17050658771093785</v>
      </c>
      <c r="V12" s="14">
        <f t="shared" si="5"/>
        <v>0.16180162156491226</v>
      </c>
      <c r="W12" s="14">
        <f t="shared" si="6"/>
        <v>0.10048905589039957</v>
      </c>
      <c r="AF12" s="25">
        <f t="shared" si="12"/>
        <v>189.18285714285719</v>
      </c>
      <c r="AG12" s="25"/>
      <c r="AI12" s="10">
        <v>283</v>
      </c>
      <c r="AJ12" s="14">
        <v>19.66</v>
      </c>
      <c r="AK12" s="14">
        <v>105.49</v>
      </c>
      <c r="AL12" s="46">
        <v>103.95</v>
      </c>
      <c r="AM12" s="46">
        <f t="shared" si="13"/>
        <v>85.83</v>
      </c>
      <c r="AN12" s="46">
        <f t="shared" si="14"/>
        <v>84.29</v>
      </c>
      <c r="AO12" s="50">
        <f t="shared" si="15"/>
        <v>1.7942444366771431E-2</v>
      </c>
      <c r="AP12" s="49"/>
    </row>
    <row r="13" spans="1:43" x14ac:dyDescent="0.25">
      <c r="A13" s="2">
        <v>3</v>
      </c>
      <c r="B13" s="2" t="s">
        <v>4</v>
      </c>
      <c r="C13" s="2">
        <v>3</v>
      </c>
      <c r="D13" s="2" t="str">
        <f t="shared" si="7"/>
        <v>3 - 3</v>
      </c>
      <c r="E13" s="8">
        <v>61.69</v>
      </c>
      <c r="F13" s="8">
        <v>64.58</v>
      </c>
      <c r="G13" s="8">
        <f t="shared" si="8"/>
        <v>2.8900000000000006</v>
      </c>
      <c r="H13" s="9">
        <v>857.8</v>
      </c>
      <c r="I13" s="9">
        <v>1068.4000000000001</v>
      </c>
      <c r="J13" s="9">
        <v>1007.4</v>
      </c>
      <c r="K13" s="9">
        <v>998.4</v>
      </c>
      <c r="L13" s="29">
        <v>935</v>
      </c>
      <c r="M13" s="41">
        <f t="shared" si="9"/>
        <v>843.39519873386644</v>
      </c>
      <c r="N13" s="29">
        <f>O13*(1-AP$13)</f>
        <v>778.8151987338664</v>
      </c>
      <c r="O13" s="29">
        <f t="shared" si="16"/>
        <v>793.21999999999991</v>
      </c>
      <c r="P13" s="29">
        <f t="shared" si="17"/>
        <v>995.30285714285719</v>
      </c>
      <c r="Q13" s="31">
        <f t="shared" si="0"/>
        <v>936.61189993377604</v>
      </c>
      <c r="R13" s="31">
        <f t="shared" si="1"/>
        <v>927.95257837833788</v>
      </c>
      <c r="S13" s="31">
        <f t="shared" si="2"/>
        <v>866.95246875447333</v>
      </c>
      <c r="T13" s="14">
        <f t="shared" si="3"/>
        <v>0.21750933080856014</v>
      </c>
      <c r="U13" s="14">
        <f t="shared" si="4"/>
        <v>0.1684760798053781</v>
      </c>
      <c r="V13" s="14">
        <f t="shared" si="5"/>
        <v>0.16071659599793289</v>
      </c>
      <c r="W13" s="14">
        <f t="shared" si="6"/>
        <v>0.1016633243426036</v>
      </c>
      <c r="X13" s="35">
        <f>AVERAGE(T11:T13)</f>
        <v>0.21362283403351204</v>
      </c>
      <c r="Y13" s="36">
        <f>STDEV(T11:T13)/SQRT(3)</f>
        <v>4.2517717540103174E-3</v>
      </c>
      <c r="Z13" s="35">
        <f>AVERAGE(U11:U13)</f>
        <v>0.1712635850552382</v>
      </c>
      <c r="AA13" s="36">
        <f>STDEV(U11:U13)/SQRT(3)</f>
        <v>1.866669455531524E-3</v>
      </c>
      <c r="AB13" s="35">
        <f>AVERAGE(V11:V13)</f>
        <v>0.16265170862121484</v>
      </c>
      <c r="AC13" s="36">
        <f>STDEV(V11:V13)/SQRT(3)</f>
        <v>1.4273895826085404E-3</v>
      </c>
      <c r="AD13" s="35">
        <f>AVERAGE(W11:W13)</f>
        <v>0.10166791113309852</v>
      </c>
      <c r="AE13" s="36">
        <f>STDEV(W11:W13)/SQRT(3)</f>
        <v>6.8194034047656883E-4</v>
      </c>
      <c r="AF13" s="25">
        <f t="shared" si="12"/>
        <v>202.08285714285728</v>
      </c>
      <c r="AG13" s="25">
        <f>AVERAGE(AF11:AF13)</f>
        <v>199.28285714285721</v>
      </c>
      <c r="AI13" s="10">
        <v>282</v>
      </c>
      <c r="AJ13" s="14">
        <v>19.760000000000002</v>
      </c>
      <c r="AK13" s="14">
        <v>99.97</v>
      </c>
      <c r="AL13" s="46">
        <v>98.52</v>
      </c>
      <c r="AM13" s="46">
        <f t="shared" si="13"/>
        <v>80.209999999999994</v>
      </c>
      <c r="AN13" s="46">
        <f t="shared" si="14"/>
        <v>78.759999999999991</v>
      </c>
      <c r="AO13" s="50">
        <f t="shared" si="15"/>
        <v>1.8077546440593478E-2</v>
      </c>
      <c r="AP13" s="48">
        <f>AVERAGE(AO11:AO13)</f>
        <v>1.815990679273528E-2</v>
      </c>
      <c r="AQ13" s="36">
        <f>STDEV(AO11:AO13)/SQRT(3)</f>
        <v>1.5490149159062174E-4</v>
      </c>
    </row>
    <row r="14" spans="1:43" x14ac:dyDescent="0.25">
      <c r="A14" s="2">
        <v>4</v>
      </c>
      <c r="B14" s="2" t="s">
        <v>5</v>
      </c>
      <c r="C14" s="2">
        <v>1</v>
      </c>
      <c r="D14" s="2" t="str">
        <f t="shared" si="7"/>
        <v>4 - 1</v>
      </c>
      <c r="E14" s="8">
        <v>60.83</v>
      </c>
      <c r="F14" s="8">
        <v>63.87</v>
      </c>
      <c r="G14" s="8">
        <f t="shared" si="8"/>
        <v>3.0399999999999991</v>
      </c>
      <c r="H14" s="9">
        <v>881.2</v>
      </c>
      <c r="I14" s="9">
        <v>1076.5</v>
      </c>
      <c r="J14" s="9">
        <v>1043.8</v>
      </c>
      <c r="K14" s="9">
        <v>1032.4000000000001</v>
      </c>
      <c r="L14" s="29">
        <v>949.7</v>
      </c>
      <c r="M14" s="41">
        <f t="shared" si="9"/>
        <v>869.01790733312157</v>
      </c>
      <c r="N14" s="29">
        <f>O14*(1-AP$16)</f>
        <v>805.14790733312157</v>
      </c>
      <c r="O14" s="29">
        <f t="shared" si="16"/>
        <v>817.33</v>
      </c>
      <c r="P14" s="29">
        <f t="shared" si="17"/>
        <v>1004.1128571428571</v>
      </c>
      <c r="Q14" s="31">
        <f t="shared" si="0"/>
        <v>972.75519260828798</v>
      </c>
      <c r="R14" s="31">
        <f t="shared" si="1"/>
        <v>961.82316277054849</v>
      </c>
      <c r="S14" s="31">
        <f t="shared" si="2"/>
        <v>882.51799894764736</v>
      </c>
      <c r="T14" s="14">
        <f t="shared" si="3"/>
        <v>0.19814998721944305</v>
      </c>
      <c r="U14" s="14">
        <f t="shared" si="4"/>
        <v>0.17230160943757514</v>
      </c>
      <c r="V14" s="14">
        <f t="shared" si="5"/>
        <v>0.1628940344773161</v>
      </c>
      <c r="W14" s="14">
        <f t="shared" si="6"/>
        <v>8.7669703855088779E-2</v>
      </c>
      <c r="AF14" s="25">
        <f t="shared" si="12"/>
        <v>186.7828571428571</v>
      </c>
      <c r="AG14" s="25"/>
      <c r="AI14" s="10">
        <v>277</v>
      </c>
      <c r="AJ14" s="14">
        <v>19.760000000000002</v>
      </c>
      <c r="AK14" s="14">
        <v>99.36</v>
      </c>
      <c r="AL14" s="46">
        <v>98.22</v>
      </c>
      <c r="AM14" s="46">
        <f t="shared" si="13"/>
        <v>79.599999999999994</v>
      </c>
      <c r="AN14" s="46">
        <f t="shared" si="14"/>
        <v>78.459999999999994</v>
      </c>
      <c r="AO14" s="50">
        <f t="shared" si="15"/>
        <v>1.4321608040201014E-2</v>
      </c>
      <c r="AP14" s="49"/>
    </row>
    <row r="15" spans="1:43" x14ac:dyDescent="0.25">
      <c r="A15" s="2">
        <v>4</v>
      </c>
      <c r="B15" s="2" t="s">
        <v>5</v>
      </c>
      <c r="C15" s="2">
        <v>2</v>
      </c>
      <c r="D15" s="2" t="str">
        <f t="shared" si="7"/>
        <v>4 - 2</v>
      </c>
      <c r="E15" s="8">
        <v>61.82</v>
      </c>
      <c r="F15" s="8">
        <v>64.84</v>
      </c>
      <c r="G15" s="8">
        <f t="shared" si="8"/>
        <v>3.0200000000000031</v>
      </c>
      <c r="H15" s="9">
        <v>886.1</v>
      </c>
      <c r="I15" s="9">
        <v>1078</v>
      </c>
      <c r="J15" s="9">
        <v>1047.5</v>
      </c>
      <c r="K15" s="9">
        <v>1038</v>
      </c>
      <c r="L15" s="29">
        <v>962.2</v>
      </c>
      <c r="M15" s="41">
        <f t="shared" si="9"/>
        <v>873.85933169759994</v>
      </c>
      <c r="N15" s="29">
        <f>O15*(1-AP$16)</f>
        <v>809.01933169759991</v>
      </c>
      <c r="O15" s="29">
        <f t="shared" si="16"/>
        <v>821.26</v>
      </c>
      <c r="P15" s="29">
        <f t="shared" si="17"/>
        <v>1004.6428571428571</v>
      </c>
      <c r="Q15" s="31">
        <f t="shared" si="0"/>
        <v>975.41537603535949</v>
      </c>
      <c r="R15" s="31">
        <f t="shared" si="1"/>
        <v>966.31173437892573</v>
      </c>
      <c r="S15" s="31">
        <f t="shared" si="2"/>
        <v>893.67425674127594</v>
      </c>
      <c r="T15" s="14">
        <f t="shared" si="3"/>
        <v>0.1947194707595877</v>
      </c>
      <c r="U15" s="14">
        <f t="shared" si="4"/>
        <v>0.17058993371017725</v>
      </c>
      <c r="V15" s="14">
        <f t="shared" si="5"/>
        <v>0.16277604533326073</v>
      </c>
      <c r="W15" s="14">
        <f t="shared" si="6"/>
        <v>9.4726825132419742E-2</v>
      </c>
      <c r="AF15" s="25">
        <f t="shared" si="12"/>
        <v>183.38285714285712</v>
      </c>
      <c r="AG15" s="25"/>
      <c r="AI15" s="10">
        <v>258</v>
      </c>
      <c r="AJ15" s="14">
        <v>19.739999999999998</v>
      </c>
      <c r="AK15" s="14">
        <v>106.7</v>
      </c>
      <c r="AL15" s="46">
        <v>105.38</v>
      </c>
      <c r="AM15" s="46">
        <f t="shared" si="13"/>
        <v>86.960000000000008</v>
      </c>
      <c r="AN15" s="46">
        <f t="shared" si="14"/>
        <v>85.64</v>
      </c>
      <c r="AO15" s="50">
        <f t="shared" si="15"/>
        <v>1.5179392824287112E-2</v>
      </c>
      <c r="AP15" s="49"/>
    </row>
    <row r="16" spans="1:43" x14ac:dyDescent="0.25">
      <c r="A16" s="2">
        <v>4</v>
      </c>
      <c r="B16" s="2" t="s">
        <v>5</v>
      </c>
      <c r="C16" s="2">
        <v>3</v>
      </c>
      <c r="D16" s="2" t="str">
        <f t="shared" si="7"/>
        <v>4 - 3</v>
      </c>
      <c r="E16" s="8">
        <v>60.76</v>
      </c>
      <c r="F16" s="8">
        <v>63.77</v>
      </c>
      <c r="G16" s="8">
        <f t="shared" si="8"/>
        <v>3.0100000000000051</v>
      </c>
      <c r="H16" s="9">
        <v>891.3</v>
      </c>
      <c r="I16" s="9">
        <v>1084.5999999999999</v>
      </c>
      <c r="J16" s="9">
        <v>1052.3</v>
      </c>
      <c r="K16" s="9">
        <v>1041.9000000000001</v>
      </c>
      <c r="L16" s="29">
        <v>962.4</v>
      </c>
      <c r="M16" s="41">
        <f t="shared" si="9"/>
        <v>878.96587896611891</v>
      </c>
      <c r="N16" s="29">
        <f>O16*(1-AP$16)</f>
        <v>815.19587896611893</v>
      </c>
      <c r="O16" s="29">
        <f t="shared" si="16"/>
        <v>827.53</v>
      </c>
      <c r="P16" s="29">
        <f t="shared" si="17"/>
        <v>1012.3128571428571</v>
      </c>
      <c r="Q16" s="31">
        <f t="shared" si="0"/>
        <v>981.3506882036877</v>
      </c>
      <c r="R16" s="31">
        <f t="shared" si="1"/>
        <v>971.38144495392419</v>
      </c>
      <c r="S16" s="31">
        <f t="shared" si="2"/>
        <v>895.17424895813554</v>
      </c>
      <c r="T16" s="14">
        <f t="shared" si="3"/>
        <v>0.19471942570509218</v>
      </c>
      <c r="U16" s="14">
        <f t="shared" si="4"/>
        <v>0.16931236838658223</v>
      </c>
      <c r="V16" s="14">
        <f t="shared" si="5"/>
        <v>0.16078705929493398</v>
      </c>
      <c r="W16" s="14">
        <f t="shared" si="6"/>
        <v>8.9343912746709206E-2</v>
      </c>
      <c r="X16" s="35">
        <f>AVERAGE(T14:T16)</f>
        <v>0.19586296122804095</v>
      </c>
      <c r="Y16" s="36">
        <f>STDEV(T14:T16)/SQRT(3)</f>
        <v>1.1435129957749995E-3</v>
      </c>
      <c r="Z16" s="35">
        <f>AVERAGE(U14:U16)</f>
        <v>0.17073463717811155</v>
      </c>
      <c r="AA16" s="36">
        <f>STDEV(U14:U16)/SQRT(3)</f>
        <v>8.6594742632168579E-4</v>
      </c>
      <c r="AB16" s="35">
        <f>AVERAGE(V14:V16)</f>
        <v>0.16215237970183694</v>
      </c>
      <c r="AC16" s="36">
        <f>STDEV(V14:V16)/SQRT(3)</f>
        <v>6.8350938049109838E-4</v>
      </c>
      <c r="AD16" s="35">
        <f>AVERAGE(W14:W16)</f>
        <v>9.0580147244739243E-2</v>
      </c>
      <c r="AE16" s="36">
        <f>STDEV(W14:W16)/SQRT(3)</f>
        <v>2.1289235919691933E-3</v>
      </c>
      <c r="AF16" s="25">
        <f t="shared" si="12"/>
        <v>184.7828571428571</v>
      </c>
      <c r="AG16" s="25">
        <f>AVERAGE(AF14:AF16)</f>
        <v>184.98285714285711</v>
      </c>
      <c r="AI16" s="10">
        <v>240</v>
      </c>
      <c r="AJ16" s="14">
        <v>19.7</v>
      </c>
      <c r="AK16" s="14">
        <v>103.18</v>
      </c>
      <c r="AL16" s="46">
        <v>101.91</v>
      </c>
      <c r="AM16" s="46">
        <f t="shared" si="13"/>
        <v>83.48</v>
      </c>
      <c r="AN16" s="46">
        <f t="shared" si="14"/>
        <v>82.21</v>
      </c>
      <c r="AO16" s="50">
        <f t="shared" si="15"/>
        <v>1.5213224724485028E-2</v>
      </c>
      <c r="AP16" s="48">
        <f>AVERAGE(AO14:AO16)</f>
        <v>1.4904741862991053E-2</v>
      </c>
      <c r="AQ16" s="36">
        <f>STDEV(AO14:AO16)/SQRT(3)</f>
        <v>2.9173043540743957E-4</v>
      </c>
    </row>
    <row r="17" spans="1:43" x14ac:dyDescent="0.25">
      <c r="A17" s="2">
        <v>5</v>
      </c>
      <c r="B17" s="2" t="s">
        <v>6</v>
      </c>
      <c r="C17" s="2">
        <v>1</v>
      </c>
      <c r="D17" s="2" t="str">
        <f t="shared" si="7"/>
        <v>5 - 1</v>
      </c>
      <c r="E17" s="8">
        <v>60.45</v>
      </c>
      <c r="F17" s="8">
        <v>63.45</v>
      </c>
      <c r="G17" s="8">
        <f t="shared" si="8"/>
        <v>3</v>
      </c>
      <c r="H17" s="9">
        <v>830.3</v>
      </c>
      <c r="I17" s="9">
        <v>1059.3</v>
      </c>
      <c r="J17" s="9">
        <v>1008.1</v>
      </c>
      <c r="K17" s="9">
        <v>998.2</v>
      </c>
      <c r="L17" s="29">
        <v>924.7</v>
      </c>
      <c r="M17" s="41">
        <f t="shared" si="9"/>
        <v>817.45826370640839</v>
      </c>
      <c r="N17" s="29">
        <f>O17*(1-AP$19)</f>
        <v>754.00826370640834</v>
      </c>
      <c r="O17" s="29">
        <f t="shared" si="16"/>
        <v>766.84999999999991</v>
      </c>
      <c r="P17" s="29">
        <f t="shared" si="17"/>
        <v>987.33285714285705</v>
      </c>
      <c r="Q17" s="31">
        <f t="shared" si="0"/>
        <v>937.936010399069</v>
      </c>
      <c r="R17" s="31">
        <f t="shared" si="1"/>
        <v>928.38466698571938</v>
      </c>
      <c r="S17" s="31">
        <f t="shared" si="2"/>
        <v>857.47317800782037</v>
      </c>
      <c r="T17" s="14">
        <f t="shared" si="3"/>
        <v>0.23631806816562675</v>
      </c>
      <c r="U17" s="14">
        <f t="shared" si="4"/>
        <v>0.19609839546986138</v>
      </c>
      <c r="V17" s="14">
        <f t="shared" si="5"/>
        <v>0.1878277501560604</v>
      </c>
      <c r="W17" s="14">
        <f t="shared" si="6"/>
        <v>0.1206625664277844</v>
      </c>
      <c r="AF17" s="25">
        <f t="shared" si="12"/>
        <v>220.48285714285714</v>
      </c>
      <c r="AG17" s="25"/>
      <c r="AI17" s="10">
        <v>238</v>
      </c>
      <c r="AJ17" s="14">
        <v>19.77</v>
      </c>
      <c r="AK17" s="14">
        <v>99.16</v>
      </c>
      <c r="AL17" s="46">
        <v>97.77</v>
      </c>
      <c r="AM17" s="46">
        <f t="shared" si="13"/>
        <v>79.39</v>
      </c>
      <c r="AN17" s="46">
        <f t="shared" si="14"/>
        <v>78</v>
      </c>
      <c r="AO17" s="50">
        <f t="shared" si="15"/>
        <v>1.7508502330268304E-2</v>
      </c>
      <c r="AP17" s="49"/>
    </row>
    <row r="18" spans="1:43" x14ac:dyDescent="0.25">
      <c r="A18" s="2">
        <v>5</v>
      </c>
      <c r="B18" s="2" t="s">
        <v>6</v>
      </c>
      <c r="C18" s="2">
        <v>2</v>
      </c>
      <c r="D18" s="2" t="str">
        <f t="shared" si="7"/>
        <v>5 - 2</v>
      </c>
      <c r="E18" s="8">
        <v>60.73</v>
      </c>
      <c r="F18" s="21">
        <v>63.66</v>
      </c>
      <c r="G18" s="20">
        <f t="shared" si="8"/>
        <v>2.9299999999999997</v>
      </c>
      <c r="H18" s="9">
        <v>847.2</v>
      </c>
      <c r="I18" s="9">
        <v>1057</v>
      </c>
      <c r="J18" s="9">
        <v>1023.8</v>
      </c>
      <c r="K18" s="9">
        <v>1014.6</v>
      </c>
      <c r="L18" s="29">
        <v>941</v>
      </c>
      <c r="M18" s="41">
        <f t="shared" si="9"/>
        <v>834.07877152574724</v>
      </c>
      <c r="N18" s="29">
        <f>O18*(1-AP$19)</f>
        <v>770.41877152574727</v>
      </c>
      <c r="O18" s="29">
        <f t="shared" si="16"/>
        <v>783.54000000000008</v>
      </c>
      <c r="P18" s="29">
        <f t="shared" si="17"/>
        <v>984.82285714285717</v>
      </c>
      <c r="Q18" s="31">
        <f t="shared" si="0"/>
        <v>952.89132827408366</v>
      </c>
      <c r="R18" s="31">
        <f t="shared" si="1"/>
        <v>944.04283232249588</v>
      </c>
      <c r="S18" s="31">
        <f t="shared" si="2"/>
        <v>873.2548647097932</v>
      </c>
      <c r="T18" s="14">
        <f t="shared" si="3"/>
        <v>0.21770827521117203</v>
      </c>
      <c r="U18" s="14">
        <f t="shared" si="4"/>
        <v>0.19149356420195182</v>
      </c>
      <c r="V18" s="14">
        <f t="shared" si="5"/>
        <v>0.18391544838024534</v>
      </c>
      <c r="W18" s="14">
        <f t="shared" si="6"/>
        <v>0.11776183258735261</v>
      </c>
      <c r="AF18" s="25">
        <f t="shared" si="12"/>
        <v>201.2828571428571</v>
      </c>
      <c r="AG18" s="25"/>
      <c r="AI18" s="10">
        <v>199</v>
      </c>
      <c r="AJ18" s="14">
        <v>19.71</v>
      </c>
      <c r="AK18" s="14">
        <v>98.33</v>
      </c>
      <c r="AL18" s="46">
        <v>97.02</v>
      </c>
      <c r="AM18" s="46">
        <f t="shared" si="13"/>
        <v>78.62</v>
      </c>
      <c r="AN18" s="46">
        <f t="shared" si="14"/>
        <v>77.31</v>
      </c>
      <c r="AO18" s="50">
        <f t="shared" si="15"/>
        <v>1.6662426863393566E-2</v>
      </c>
      <c r="AP18" s="49"/>
    </row>
    <row r="19" spans="1:43" x14ac:dyDescent="0.25">
      <c r="A19" s="2">
        <v>5</v>
      </c>
      <c r="B19" s="2" t="s">
        <v>6</v>
      </c>
      <c r="C19" s="2">
        <v>3</v>
      </c>
      <c r="D19" s="2" t="str">
        <f t="shared" si="7"/>
        <v>5 - 3</v>
      </c>
      <c r="E19" s="8">
        <v>60.78</v>
      </c>
      <c r="F19" s="8">
        <v>63.73</v>
      </c>
      <c r="G19" s="8">
        <f t="shared" si="8"/>
        <v>2.9499999999999957</v>
      </c>
      <c r="H19" s="9">
        <v>859.5</v>
      </c>
      <c r="I19" s="9">
        <v>1069.5999999999999</v>
      </c>
      <c r="J19" s="9">
        <v>1034</v>
      </c>
      <c r="K19" s="9">
        <v>1024</v>
      </c>
      <c r="L19" s="29">
        <v>948.2</v>
      </c>
      <c r="M19" s="41">
        <f t="shared" si="9"/>
        <v>846.17396689006796</v>
      </c>
      <c r="N19" s="29">
        <f>O19*(1-AP$19)</f>
        <v>782.44396689006794</v>
      </c>
      <c r="O19" s="29">
        <f t="shared" si="16"/>
        <v>795.77</v>
      </c>
      <c r="P19" s="29">
        <f t="shared" si="17"/>
        <v>997.35285714285703</v>
      </c>
      <c r="Q19" s="31">
        <f t="shared" si="0"/>
        <v>963.10995184437343</v>
      </c>
      <c r="R19" s="31">
        <f t="shared" si="1"/>
        <v>953.49115822120382</v>
      </c>
      <c r="S19" s="31">
        <f t="shared" si="2"/>
        <v>880.58070255757843</v>
      </c>
      <c r="T19" s="14">
        <f t="shared" si="3"/>
        <v>0.21547929472869234</v>
      </c>
      <c r="U19" s="14">
        <f t="shared" si="4"/>
        <v>0.1875860431182616</v>
      </c>
      <c r="V19" s="14">
        <f t="shared" si="5"/>
        <v>0.17939043257646448</v>
      </c>
      <c r="W19" s="14">
        <f t="shared" si="6"/>
        <v>0.11144547613010364</v>
      </c>
      <c r="X19" s="35">
        <f>AVERAGE(T17:T19)</f>
        <v>0.2231685460351637</v>
      </c>
      <c r="Y19" s="36">
        <f>STDEV(T17:T19)/SQRT(3)</f>
        <v>6.6061723080886479E-3</v>
      </c>
      <c r="Z19" s="35">
        <f>AVERAGE(U17:U19)</f>
        <v>0.19172600093002493</v>
      </c>
      <c r="AA19" s="36">
        <f>STDEV(U17:U19)/SQRT(3)</f>
        <v>2.4600512029809849E-3</v>
      </c>
      <c r="AB19" s="35">
        <f>AVERAGE(V17:V19)</f>
        <v>0.18371121037092342</v>
      </c>
      <c r="AC19" s="36">
        <f>STDEV(V17:V19)/SQRT(3)</f>
        <v>2.4377836148216313E-3</v>
      </c>
      <c r="AD19" s="35">
        <f>AVERAGE(W17:W19)</f>
        <v>0.11662329171508022</v>
      </c>
      <c r="AE19" s="36">
        <f>STDEV(W17:W19)/SQRT(3)</f>
        <v>2.7209615259607715E-3</v>
      </c>
      <c r="AF19" s="25">
        <f t="shared" si="12"/>
        <v>201.58285714285705</v>
      </c>
      <c r="AG19" s="25">
        <f>AVERAGE(AF17:AF19)</f>
        <v>207.7828571428571</v>
      </c>
      <c r="AI19" s="10">
        <v>192</v>
      </c>
      <c r="AJ19" s="14">
        <v>19.8</v>
      </c>
      <c r="AK19" s="14">
        <v>98.22</v>
      </c>
      <c r="AL19" s="46">
        <v>96.96</v>
      </c>
      <c r="AM19" s="46">
        <f t="shared" si="13"/>
        <v>78.42</v>
      </c>
      <c r="AN19" s="46">
        <f t="shared" si="14"/>
        <v>77.16</v>
      </c>
      <c r="AO19" s="50">
        <f t="shared" si="15"/>
        <v>1.6067329762815673E-2</v>
      </c>
      <c r="AP19" s="48">
        <f>AVERAGE(AO17:AO19)</f>
        <v>1.6746086318825848E-2</v>
      </c>
      <c r="AQ19" s="36">
        <f>STDEV(AO17:AO19)/SQRT(3)</f>
        <v>4.1812827802678034E-4</v>
      </c>
    </row>
    <row r="20" spans="1:43" x14ac:dyDescent="0.25">
      <c r="A20" s="2">
        <v>6</v>
      </c>
      <c r="B20" s="2" t="s">
        <v>7</v>
      </c>
      <c r="C20" s="2">
        <v>1</v>
      </c>
      <c r="D20" s="2" t="str">
        <f t="shared" si="7"/>
        <v>6 - 1</v>
      </c>
      <c r="E20" s="8">
        <v>60.75</v>
      </c>
      <c r="F20" s="8">
        <v>63.73</v>
      </c>
      <c r="G20" s="8">
        <f t="shared" si="8"/>
        <v>2.9799999999999969</v>
      </c>
      <c r="H20" s="9">
        <v>782.3</v>
      </c>
      <c r="I20" s="9">
        <v>1004</v>
      </c>
      <c r="J20" s="9">
        <v>963.6</v>
      </c>
      <c r="K20" s="9">
        <v>952.3</v>
      </c>
      <c r="L20" s="29">
        <v>871.1</v>
      </c>
      <c r="M20" s="41">
        <f t="shared" si="9"/>
        <v>768.60520379306922</v>
      </c>
      <c r="N20" s="29">
        <f>O20*(1-AP$22)</f>
        <v>704.8752037930692</v>
      </c>
      <c r="O20" s="29">
        <f t="shared" si="16"/>
        <v>718.56999999999994</v>
      </c>
      <c r="P20" s="29">
        <f t="shared" si="17"/>
        <v>931.75285714285712</v>
      </c>
      <c r="Q20" s="31">
        <f t="shared" si="0"/>
        <v>892.81462510448227</v>
      </c>
      <c r="R20" s="31">
        <f t="shared" si="1"/>
        <v>881.92348594523378</v>
      </c>
      <c r="S20" s="31">
        <f t="shared" si="2"/>
        <v>803.66149481859929</v>
      </c>
      <c r="T20" s="14">
        <f t="shared" si="3"/>
        <v>0.24349552739284258</v>
      </c>
      <c r="U20" s="14">
        <f t="shared" si="4"/>
        <v>0.21050217595776874</v>
      </c>
      <c r="V20" s="14">
        <f t="shared" si="5"/>
        <v>0.20075242917746611</v>
      </c>
      <c r="W20" s="14">
        <f t="shared" si="6"/>
        <v>0.12292027384966094</v>
      </c>
      <c r="AF20" s="25">
        <f t="shared" si="12"/>
        <v>213.18285714285719</v>
      </c>
      <c r="AG20" s="25"/>
      <c r="AI20" s="10">
        <v>181</v>
      </c>
      <c r="AJ20" s="14">
        <v>19.62</v>
      </c>
      <c r="AK20" s="14">
        <v>97.24</v>
      </c>
      <c r="AL20" s="46">
        <v>95.84</v>
      </c>
      <c r="AM20" s="46">
        <f t="shared" si="13"/>
        <v>77.61999999999999</v>
      </c>
      <c r="AN20" s="46">
        <f t="shared" si="14"/>
        <v>76.22</v>
      </c>
      <c r="AO20" s="50">
        <f t="shared" si="15"/>
        <v>1.8036588508116357E-2</v>
      </c>
      <c r="AP20" s="49"/>
    </row>
    <row r="21" spans="1:43" x14ac:dyDescent="0.25">
      <c r="A21" s="2">
        <v>6</v>
      </c>
      <c r="B21" s="2" t="s">
        <v>7</v>
      </c>
      <c r="C21" s="2">
        <v>2</v>
      </c>
      <c r="D21" s="2" t="str">
        <f t="shared" si="7"/>
        <v>6 - 2</v>
      </c>
      <c r="E21" s="8" t="s">
        <v>25</v>
      </c>
      <c r="F21" s="8">
        <v>63.71</v>
      </c>
      <c r="G21" s="8" t="s">
        <v>24</v>
      </c>
      <c r="H21" s="9">
        <v>768.5</v>
      </c>
      <c r="I21" s="9">
        <v>977.1</v>
      </c>
      <c r="J21" s="9">
        <v>945.4</v>
      </c>
      <c r="K21" s="9">
        <v>936.5</v>
      </c>
      <c r="L21" s="29">
        <v>867.7</v>
      </c>
      <c r="M21" s="41">
        <f t="shared" si="9"/>
        <v>755.06782857803319</v>
      </c>
      <c r="N21" s="29">
        <f>O21*(1-AP$22)</f>
        <v>691.35782857803315</v>
      </c>
      <c r="O21" s="29">
        <f t="shared" si="16"/>
        <v>704.79</v>
      </c>
      <c r="P21" s="29">
        <f t="shared" si="17"/>
        <v>904.87285714285713</v>
      </c>
      <c r="Q21" s="31">
        <f t="shared" si="0"/>
        <v>874.38886753829797</v>
      </c>
      <c r="R21" s="31">
        <f t="shared" si="1"/>
        <v>865.83027108780675</v>
      </c>
      <c r="S21" s="31">
        <f t="shared" si="2"/>
        <v>799.66943560535674</v>
      </c>
      <c r="T21" s="14">
        <f t="shared" si="3"/>
        <v>0.23596135841558924</v>
      </c>
      <c r="U21" s="14">
        <f t="shared" si="4"/>
        <v>0.209324530257984</v>
      </c>
      <c r="V21" s="14">
        <f t="shared" si="5"/>
        <v>0.20150882723304528</v>
      </c>
      <c r="W21" s="14">
        <f t="shared" si="6"/>
        <v>0.13544547559871506</v>
      </c>
      <c r="AF21" s="25">
        <f t="shared" si="12"/>
        <v>200.08285714285716</v>
      </c>
      <c r="AG21" s="25"/>
      <c r="AI21" s="10">
        <v>172</v>
      </c>
      <c r="AJ21" s="14">
        <v>19.63</v>
      </c>
      <c r="AK21" s="14">
        <v>88.02</v>
      </c>
      <c r="AL21" s="46">
        <v>86.65</v>
      </c>
      <c r="AM21" s="46">
        <f t="shared" si="13"/>
        <v>68.39</v>
      </c>
      <c r="AN21" s="46">
        <f t="shared" si="14"/>
        <v>67.02000000000001</v>
      </c>
      <c r="AO21" s="50">
        <f t="shared" si="15"/>
        <v>2.0032168445679052E-2</v>
      </c>
      <c r="AP21" s="49"/>
    </row>
    <row r="22" spans="1:43" x14ac:dyDescent="0.25">
      <c r="A22" s="2">
        <v>6</v>
      </c>
      <c r="B22" s="2" t="s">
        <v>7</v>
      </c>
      <c r="C22" s="2">
        <v>3</v>
      </c>
      <c r="D22" s="2" t="str">
        <f t="shared" si="7"/>
        <v>6 - 3</v>
      </c>
      <c r="E22" s="8" t="s">
        <v>25</v>
      </c>
      <c r="F22" s="8">
        <v>64.61</v>
      </c>
      <c r="G22" s="8" t="s">
        <v>24</v>
      </c>
      <c r="H22" s="9">
        <v>749.3</v>
      </c>
      <c r="I22" s="9">
        <v>978.5</v>
      </c>
      <c r="J22" s="9">
        <v>932.3</v>
      </c>
      <c r="K22" s="9">
        <v>923.4</v>
      </c>
      <c r="L22" s="29">
        <v>852.6</v>
      </c>
      <c r="M22" s="41">
        <f t="shared" si="9"/>
        <v>736.25090246611546</v>
      </c>
      <c r="N22" s="29">
        <f>O22*(1-AP$22)</f>
        <v>671.64090246611545</v>
      </c>
      <c r="O22" s="29">
        <f t="shared" si="16"/>
        <v>684.68999999999994</v>
      </c>
      <c r="P22" s="29">
        <f t="shared" si="17"/>
        <v>905.37285714285713</v>
      </c>
      <c r="Q22" s="31">
        <f t="shared" si="0"/>
        <v>860.79718517547224</v>
      </c>
      <c r="R22" s="31">
        <f t="shared" si="1"/>
        <v>852.21009685275089</v>
      </c>
      <c r="S22" s="31">
        <f t="shared" si="2"/>
        <v>783.89932682481049</v>
      </c>
      <c r="T22" s="14">
        <f t="shared" si="3"/>
        <v>0.25816099172041068</v>
      </c>
      <c r="U22" s="14">
        <f t="shared" si="4"/>
        <v>0.2197454707879854</v>
      </c>
      <c r="V22" s="14">
        <f t="shared" si="5"/>
        <v>0.21188342528853549</v>
      </c>
      <c r="W22" s="14">
        <f t="shared" si="6"/>
        <v>0.14320515468918507</v>
      </c>
      <c r="X22" s="35">
        <f>AVERAGE(T20:T22)</f>
        <v>0.24587262584294747</v>
      </c>
      <c r="Y22" s="36">
        <f>STDEV(T20:T22)/SQRT(3)</f>
        <v>6.517767447479051E-3</v>
      </c>
      <c r="Z22" s="35">
        <f>AVERAGE(U20:U22)</f>
        <v>0.21319072566791272</v>
      </c>
      <c r="AA22" s="36">
        <f>STDEV(U20:U22)/SQRT(3)</f>
        <v>3.2949570073266439E-3</v>
      </c>
      <c r="AB22" s="35">
        <f>AVERAGE(V20:V22)</f>
        <v>0.20471489389968225</v>
      </c>
      <c r="AC22" s="36">
        <f>STDEV(V20:V22)/SQRT(3)</f>
        <v>3.590910572048597E-3</v>
      </c>
      <c r="AD22" s="35">
        <f>AVERAGE(W20:W22)</f>
        <v>0.13385696804585367</v>
      </c>
      <c r="AE22" s="36">
        <f>STDEV(W20:W22)/SQRT(3)</f>
        <v>5.9093602263004912E-3</v>
      </c>
      <c r="AF22" s="25">
        <f t="shared" si="12"/>
        <v>220.68285714285719</v>
      </c>
      <c r="AG22" s="25">
        <f>AVERAGE(AF20:AF22)</f>
        <v>211.31619047619051</v>
      </c>
      <c r="AI22" s="10">
        <v>168</v>
      </c>
      <c r="AJ22" s="14">
        <v>19.72</v>
      </c>
      <c r="AK22" s="14">
        <v>89.33</v>
      </c>
      <c r="AL22" s="46">
        <v>88</v>
      </c>
      <c r="AM22" s="46">
        <f t="shared" si="13"/>
        <v>69.61</v>
      </c>
      <c r="AN22" s="46">
        <f t="shared" si="14"/>
        <v>68.28</v>
      </c>
      <c r="AO22" s="50">
        <f t="shared" si="15"/>
        <v>1.9106450222669134E-2</v>
      </c>
      <c r="AP22" s="48">
        <f>AVERAGE(AO20:AO22)</f>
        <v>1.9058402392154849E-2</v>
      </c>
      <c r="AQ22" s="36">
        <f>STDEV(AO20:AO22)/SQRT(3)</f>
        <v>5.7657502180650925E-4</v>
      </c>
    </row>
    <row r="23" spans="1:43" x14ac:dyDescent="0.25">
      <c r="A23" s="2">
        <v>7</v>
      </c>
      <c r="B23" s="2" t="s">
        <v>8</v>
      </c>
      <c r="C23" s="2">
        <v>1</v>
      </c>
      <c r="D23" s="2" t="str">
        <f t="shared" si="7"/>
        <v>7 - 1</v>
      </c>
      <c r="E23" s="8" t="s">
        <v>25</v>
      </c>
      <c r="F23" s="8">
        <v>64.77</v>
      </c>
      <c r="G23" s="8" t="s">
        <v>24</v>
      </c>
      <c r="H23" s="9">
        <v>671.2</v>
      </c>
      <c r="I23" s="9">
        <v>904.9</v>
      </c>
      <c r="J23" s="9">
        <v>866.3</v>
      </c>
      <c r="K23" s="9">
        <v>857.5</v>
      </c>
      <c r="L23" s="29">
        <v>784.4</v>
      </c>
      <c r="M23" s="41">
        <f t="shared" si="9"/>
        <v>657.59806379765109</v>
      </c>
      <c r="N23" s="29">
        <f>O23*(1-AP$25)</f>
        <v>592.82806379765111</v>
      </c>
      <c r="O23" s="29">
        <f t="shared" si="16"/>
        <v>606.43000000000006</v>
      </c>
      <c r="P23" s="29">
        <f t="shared" si="17"/>
        <v>831.61285714285714</v>
      </c>
      <c r="Q23" s="31">
        <f t="shared" si="0"/>
        <v>794.34225115947618</v>
      </c>
      <c r="R23" s="31">
        <f t="shared" si="1"/>
        <v>785.84532544305773</v>
      </c>
      <c r="S23" s="31">
        <f t="shared" si="2"/>
        <v>715.26290841235448</v>
      </c>
      <c r="T23" s="14">
        <f t="shared" si="3"/>
        <v>0.28713456182675012</v>
      </c>
      <c r="U23" s="14">
        <f t="shared" si="4"/>
        <v>0.25368685483830328</v>
      </c>
      <c r="V23" s="14">
        <f t="shared" si="5"/>
        <v>0.24561736946972859</v>
      </c>
      <c r="W23" s="14">
        <f t="shared" si="6"/>
        <v>0.17117460331679712</v>
      </c>
      <c r="AF23" s="25">
        <f t="shared" si="12"/>
        <v>225.18285714285707</v>
      </c>
      <c r="AG23" s="25"/>
      <c r="AI23" s="10">
        <v>166</v>
      </c>
      <c r="AJ23" s="14">
        <v>19.82</v>
      </c>
      <c r="AK23" s="14">
        <v>83.79</v>
      </c>
      <c r="AL23" s="46">
        <v>82.3</v>
      </c>
      <c r="AM23" s="46">
        <f t="shared" si="13"/>
        <v>63.970000000000006</v>
      </c>
      <c r="AN23" s="46">
        <f t="shared" si="14"/>
        <v>62.48</v>
      </c>
      <c r="AO23" s="50">
        <f t="shared" si="15"/>
        <v>2.3292168203845692E-2</v>
      </c>
      <c r="AP23" s="49"/>
    </row>
    <row r="24" spans="1:43" x14ac:dyDescent="0.25">
      <c r="A24" s="2">
        <v>7</v>
      </c>
      <c r="B24" s="2" t="s">
        <v>8</v>
      </c>
      <c r="C24" s="2">
        <v>2</v>
      </c>
      <c r="D24" s="2" t="str">
        <f t="shared" si="7"/>
        <v>7 - 2</v>
      </c>
      <c r="E24" s="8" t="s">
        <v>25</v>
      </c>
      <c r="F24" s="8">
        <v>64.62</v>
      </c>
      <c r="G24" s="8" t="s">
        <v>24</v>
      </c>
      <c r="H24" s="9">
        <v>681.8</v>
      </c>
      <c r="I24" s="9">
        <v>924.3</v>
      </c>
      <c r="J24" s="9">
        <v>883.6</v>
      </c>
      <c r="K24" s="9">
        <v>873.6</v>
      </c>
      <c r="L24" s="29">
        <v>793.1</v>
      </c>
      <c r="M24" s="41">
        <f t="shared" si="9"/>
        <v>667.95694641530645</v>
      </c>
      <c r="N24" s="29">
        <f>O24*(1-AP$25)</f>
        <v>603.33694641530644</v>
      </c>
      <c r="O24" s="29">
        <f t="shared" si="16"/>
        <v>617.17999999999995</v>
      </c>
      <c r="P24" s="29">
        <f t="shared" si="17"/>
        <v>851.16285714285709</v>
      </c>
      <c r="Q24" s="31">
        <f t="shared" si="0"/>
        <v>811.81513764914826</v>
      </c>
      <c r="R24" s="31">
        <f t="shared" si="1"/>
        <v>802.14739330179964</v>
      </c>
      <c r="S24" s="31">
        <f t="shared" si="2"/>
        <v>724.32205130564319</v>
      </c>
      <c r="T24" s="14">
        <f t="shared" si="3"/>
        <v>0.29116156637689861</v>
      </c>
      <c r="U24" s="14">
        <f t="shared" si="4"/>
        <v>0.25680500592481226</v>
      </c>
      <c r="V24" s="14">
        <f t="shared" si="5"/>
        <v>0.2478477752924553</v>
      </c>
      <c r="W24" s="14">
        <f t="shared" si="6"/>
        <v>0.16703219882958456</v>
      </c>
      <c r="AF24" s="25">
        <f t="shared" si="12"/>
        <v>233.98285714285714</v>
      </c>
      <c r="AG24" s="25"/>
      <c r="AI24" s="10">
        <v>151</v>
      </c>
      <c r="AJ24" s="14">
        <v>19.7</v>
      </c>
      <c r="AK24" s="14">
        <v>82.42</v>
      </c>
      <c r="AL24" s="46">
        <v>80.97</v>
      </c>
      <c r="AM24" s="46">
        <f t="shared" si="13"/>
        <v>62.72</v>
      </c>
      <c r="AN24" s="46">
        <f t="shared" si="14"/>
        <v>61.269999999999996</v>
      </c>
      <c r="AO24" s="50">
        <f t="shared" si="15"/>
        <v>2.3118622448979637E-2</v>
      </c>
      <c r="AP24" s="49"/>
    </row>
    <row r="25" spans="1:43" x14ac:dyDescent="0.25">
      <c r="A25" s="2">
        <v>7</v>
      </c>
      <c r="B25" s="2" t="s">
        <v>8</v>
      </c>
      <c r="C25" s="2">
        <v>3</v>
      </c>
      <c r="D25" s="2" t="str">
        <f t="shared" si="7"/>
        <v>7 - 3</v>
      </c>
      <c r="E25" s="8" t="s">
        <v>25</v>
      </c>
      <c r="F25" s="8">
        <v>63.73</v>
      </c>
      <c r="G25" s="8" t="s">
        <v>24</v>
      </c>
      <c r="H25" s="9">
        <v>703.3</v>
      </c>
      <c r="I25" s="9">
        <v>940.5</v>
      </c>
      <c r="J25" s="9">
        <v>905.2</v>
      </c>
      <c r="K25" s="9">
        <v>896.3</v>
      </c>
      <c r="L25" s="29">
        <v>822.2</v>
      </c>
      <c r="M25" s="41">
        <f t="shared" si="9"/>
        <v>688.9547493743114</v>
      </c>
      <c r="N25" s="29">
        <f>O25*(1-AP$25)</f>
        <v>625.22474937431139</v>
      </c>
      <c r="O25" s="29">
        <f t="shared" si="16"/>
        <v>639.56999999999994</v>
      </c>
      <c r="P25" s="29">
        <f t="shared" si="17"/>
        <v>868.25285714285712</v>
      </c>
      <c r="Q25" s="31">
        <f t="shared" si="0"/>
        <v>834.14808997714567</v>
      </c>
      <c r="R25" s="31">
        <f t="shared" si="1"/>
        <v>825.54943763224946</v>
      </c>
      <c r="S25" s="31">
        <f t="shared" si="2"/>
        <v>753.95841080564264</v>
      </c>
      <c r="T25" s="14">
        <f t="shared" si="3"/>
        <v>0.27990476019655569</v>
      </c>
      <c r="U25" s="14">
        <f t="shared" si="4"/>
        <v>0.25046312892541472</v>
      </c>
      <c r="V25" s="14">
        <f t="shared" si="5"/>
        <v>0.24265619855848661</v>
      </c>
      <c r="W25" s="14">
        <f t="shared" si="6"/>
        <v>0.17074371687660178</v>
      </c>
      <c r="X25" s="35">
        <f>AVERAGE(T23:T25)</f>
        <v>0.2860669628000681</v>
      </c>
      <c r="Y25" s="36">
        <f>STDEV(T23:T25)/SQRT(3)</f>
        <v>3.2931113508241645E-3</v>
      </c>
      <c r="Z25" s="35">
        <f>AVERAGE(U23:U25)</f>
        <v>0.25365166322951005</v>
      </c>
      <c r="AA25" s="36">
        <f>STDEV(U23:U25)/SQRT(3)</f>
        <v>1.8308267536706793E-3</v>
      </c>
      <c r="AB25" s="35">
        <f>AVERAGE(V23:V25)</f>
        <v>0.24537378110689015</v>
      </c>
      <c r="AC25" s="36">
        <f>STDEV(V23:V25)/SQRT(3)</f>
        <v>1.5036199335884931E-3</v>
      </c>
      <c r="AD25" s="35">
        <f>AVERAGE(W23:W25)</f>
        <v>0.16965017300766116</v>
      </c>
      <c r="AE25" s="36">
        <f>STDEV(W23:W25)/SQRT(3)</f>
        <v>1.3148836930685695E-3</v>
      </c>
      <c r="AF25" s="25">
        <f t="shared" si="12"/>
        <v>228.68285714285719</v>
      </c>
      <c r="AG25" s="25">
        <f>AVERAGE(AF23:AF25)</f>
        <v>229.28285714285713</v>
      </c>
      <c r="AI25" s="10">
        <v>150</v>
      </c>
      <c r="AJ25" s="14">
        <v>19.79</v>
      </c>
      <c r="AK25" s="14">
        <v>85.41</v>
      </c>
      <c r="AL25" s="46">
        <v>84.04</v>
      </c>
      <c r="AM25" s="46">
        <f t="shared" si="13"/>
        <v>65.62</v>
      </c>
      <c r="AN25" s="46">
        <f t="shared" si="14"/>
        <v>64.25</v>
      </c>
      <c r="AO25" s="50">
        <f t="shared" si="15"/>
        <v>2.0877781164279251E-2</v>
      </c>
      <c r="AP25" s="48">
        <f>AVERAGE(AO23:AO25)</f>
        <v>2.242952393903486E-2</v>
      </c>
      <c r="AQ25" s="36">
        <f>STDEV(AO23:AO25)/SQRT(3)</f>
        <v>7.7748714062520765E-4</v>
      </c>
    </row>
    <row r="26" spans="1:43" x14ac:dyDescent="0.25">
      <c r="A26" s="4"/>
      <c r="B26" s="4"/>
      <c r="C26" s="4"/>
      <c r="D26" s="4"/>
      <c r="E26" s="13"/>
      <c r="F26" s="22" t="s">
        <v>29</v>
      </c>
      <c r="G26" s="13"/>
      <c r="H26" s="4"/>
      <c r="I26" s="24"/>
      <c r="J26" s="24"/>
      <c r="K26" s="24"/>
    </row>
    <row r="27" spans="1:43" x14ac:dyDescent="0.25">
      <c r="B27" s="5" t="s">
        <v>18</v>
      </c>
      <c r="C27" s="6" t="s">
        <v>9</v>
      </c>
      <c r="D27" s="6" t="s">
        <v>15</v>
      </c>
      <c r="E27" s="6" t="s">
        <v>16</v>
      </c>
      <c r="F27" s="10" t="s">
        <v>17</v>
      </c>
      <c r="G27" s="15"/>
      <c r="H27" s="16"/>
      <c r="J27" s="25"/>
    </row>
    <row r="28" spans="1:43" x14ac:dyDescent="0.25">
      <c r="B28" s="5" t="s">
        <v>19</v>
      </c>
      <c r="C28" s="5">
        <v>1</v>
      </c>
      <c r="D28" s="14">
        <v>2.44</v>
      </c>
      <c r="E28" s="14">
        <v>7.62</v>
      </c>
      <c r="F28" s="8">
        <f t="shared" ref="F28:F41" si="18">E28-D28</f>
        <v>5.18</v>
      </c>
      <c r="G28" s="15"/>
      <c r="H28" s="17"/>
    </row>
    <row r="29" spans="1:43" x14ac:dyDescent="0.25">
      <c r="B29" s="5" t="s">
        <v>14</v>
      </c>
      <c r="C29" s="5">
        <v>2</v>
      </c>
      <c r="D29" s="14">
        <v>2.41</v>
      </c>
      <c r="E29" s="14">
        <v>7.49</v>
      </c>
      <c r="F29" s="8">
        <f t="shared" si="18"/>
        <v>5.08</v>
      </c>
      <c r="G29" s="15"/>
      <c r="H29" s="17"/>
    </row>
    <row r="30" spans="1:43" x14ac:dyDescent="0.25">
      <c r="B30" s="5" t="s">
        <v>14</v>
      </c>
      <c r="C30" s="5">
        <v>3</v>
      </c>
      <c r="D30" s="14">
        <v>2.4</v>
      </c>
      <c r="E30" s="14">
        <v>7.54</v>
      </c>
      <c r="F30" s="8">
        <f t="shared" si="18"/>
        <v>5.1400000000000006</v>
      </c>
      <c r="G30" s="15"/>
      <c r="H30" s="17"/>
    </row>
    <row r="31" spans="1:43" x14ac:dyDescent="0.25">
      <c r="B31" s="5" t="s">
        <v>14</v>
      </c>
      <c r="C31" s="5">
        <v>4</v>
      </c>
      <c r="D31" s="14">
        <v>2.39</v>
      </c>
      <c r="E31" s="14">
        <v>7.53</v>
      </c>
      <c r="F31" s="8">
        <f t="shared" si="18"/>
        <v>5.1400000000000006</v>
      </c>
      <c r="G31" s="15"/>
      <c r="H31" s="17"/>
    </row>
    <row r="32" spans="1:43" x14ac:dyDescent="0.25">
      <c r="B32" s="5" t="s">
        <v>14</v>
      </c>
      <c r="C32" s="5">
        <v>5</v>
      </c>
      <c r="D32" s="14">
        <v>2.42</v>
      </c>
      <c r="E32" s="14">
        <v>7.59</v>
      </c>
      <c r="F32" s="8">
        <f t="shared" si="18"/>
        <v>5.17</v>
      </c>
      <c r="G32" s="15"/>
      <c r="H32" s="17"/>
    </row>
    <row r="33" spans="2:8" x14ac:dyDescent="0.25">
      <c r="B33" s="5" t="s">
        <v>14</v>
      </c>
      <c r="C33" s="5">
        <v>6</v>
      </c>
      <c r="D33" s="14">
        <v>2.46</v>
      </c>
      <c r="E33" s="14">
        <v>7.38</v>
      </c>
      <c r="F33" s="8">
        <f t="shared" si="18"/>
        <v>4.92</v>
      </c>
      <c r="G33" s="15"/>
      <c r="H33" s="17"/>
    </row>
    <row r="34" spans="2:8" x14ac:dyDescent="0.25">
      <c r="B34" s="5" t="s">
        <v>14</v>
      </c>
      <c r="C34" s="5">
        <v>7</v>
      </c>
      <c r="D34" s="14">
        <v>2.42</v>
      </c>
      <c r="E34" s="14">
        <v>7.45</v>
      </c>
      <c r="F34" s="8">
        <f t="shared" si="18"/>
        <v>5.03</v>
      </c>
      <c r="G34" s="15"/>
      <c r="H34" s="17"/>
    </row>
    <row r="35" spans="2:8" x14ac:dyDescent="0.25">
      <c r="B35" s="5" t="s">
        <v>20</v>
      </c>
      <c r="C35" s="5">
        <v>1</v>
      </c>
      <c r="D35" s="14">
        <v>0.5</v>
      </c>
      <c r="E35" s="14">
        <v>3.85</v>
      </c>
      <c r="F35" s="8">
        <f t="shared" si="18"/>
        <v>3.35</v>
      </c>
      <c r="G35" s="15"/>
      <c r="H35" s="17"/>
    </row>
    <row r="36" spans="2:8" x14ac:dyDescent="0.25">
      <c r="B36" s="5" t="s">
        <v>10</v>
      </c>
      <c r="C36" s="5">
        <v>2</v>
      </c>
      <c r="D36" s="14">
        <v>0.49</v>
      </c>
      <c r="E36" s="14">
        <f>(2.62+4.7)/2</f>
        <v>3.66</v>
      </c>
      <c r="F36" s="8">
        <f t="shared" si="18"/>
        <v>3.17</v>
      </c>
      <c r="G36" s="15"/>
      <c r="H36" s="17"/>
    </row>
    <row r="37" spans="2:8" x14ac:dyDescent="0.25">
      <c r="B37" s="5" t="s">
        <v>10</v>
      </c>
      <c r="C37" s="5">
        <v>3</v>
      </c>
      <c r="D37" s="14">
        <v>0.53</v>
      </c>
      <c r="E37" s="14">
        <v>3.97</v>
      </c>
      <c r="F37" s="8">
        <f t="shared" si="18"/>
        <v>3.4400000000000004</v>
      </c>
      <c r="G37" s="15"/>
      <c r="H37" s="17"/>
    </row>
    <row r="38" spans="2:8" x14ac:dyDescent="0.25">
      <c r="B38" s="5" t="s">
        <v>10</v>
      </c>
      <c r="C38" s="5">
        <v>4</v>
      </c>
      <c r="D38" s="14">
        <v>0.5</v>
      </c>
      <c r="E38" s="14">
        <v>3.99</v>
      </c>
      <c r="F38" s="8">
        <f t="shared" si="18"/>
        <v>3.49</v>
      </c>
      <c r="G38" s="15"/>
      <c r="H38" s="17"/>
    </row>
    <row r="39" spans="2:8" x14ac:dyDescent="0.25">
      <c r="B39" s="5" t="s">
        <v>10</v>
      </c>
      <c r="C39" s="5">
        <v>5</v>
      </c>
      <c r="D39" s="14">
        <v>0.55000000000000004</v>
      </c>
      <c r="E39" s="14">
        <v>4.54</v>
      </c>
      <c r="F39" s="8">
        <f t="shared" si="18"/>
        <v>3.99</v>
      </c>
      <c r="G39" s="15"/>
      <c r="H39" s="17"/>
    </row>
    <row r="40" spans="2:8" x14ac:dyDescent="0.25">
      <c r="B40" s="5" t="s">
        <v>10</v>
      </c>
      <c r="C40" s="5">
        <v>6</v>
      </c>
      <c r="D40" s="14">
        <v>0.54</v>
      </c>
      <c r="E40" s="14">
        <v>4.2699999999999996</v>
      </c>
      <c r="F40" s="8">
        <f t="shared" si="18"/>
        <v>3.7299999999999995</v>
      </c>
      <c r="G40" s="15"/>
      <c r="H40" s="17"/>
    </row>
    <row r="41" spans="2:8" x14ac:dyDescent="0.25">
      <c r="B41" s="5" t="s">
        <v>10</v>
      </c>
      <c r="C41" s="5">
        <v>7</v>
      </c>
      <c r="D41" s="14">
        <v>0.56000000000000005</v>
      </c>
      <c r="E41" s="14">
        <v>3.35</v>
      </c>
      <c r="F41" s="8">
        <f t="shared" si="18"/>
        <v>2.79</v>
      </c>
      <c r="G41" s="15"/>
      <c r="H41" s="17"/>
    </row>
    <row r="42" spans="2:8" x14ac:dyDescent="0.25">
      <c r="C42" s="18" t="s">
        <v>26</v>
      </c>
      <c r="D42" s="12">
        <f>AVERAGE(D28:D34)</f>
        <v>2.4199999999999995</v>
      </c>
      <c r="E42" s="12">
        <f>AVERAGE(E28:E34)</f>
        <v>7.5142857142857142</v>
      </c>
      <c r="F42" s="12">
        <f>AVERAGE(F28:F34)</f>
        <v>5.0942857142857152</v>
      </c>
    </row>
    <row r="43" spans="2:8" x14ac:dyDescent="0.25">
      <c r="C43" s="18" t="s">
        <v>27</v>
      </c>
      <c r="D43" s="12">
        <f>AVERAGE(D35:D41)</f>
        <v>0.52428571428571435</v>
      </c>
      <c r="E43" s="12">
        <f>AVERAGE(E35:E41)</f>
        <v>3.9471428571428575</v>
      </c>
      <c r="F43" s="12">
        <f>AVERAGE(F35:F41)</f>
        <v>3.422857142857143</v>
      </c>
    </row>
    <row r="44" spans="2:8" x14ac:dyDescent="0.25">
      <c r="C44" s="7" t="s">
        <v>44</v>
      </c>
      <c r="D44" s="12">
        <f t="shared" ref="D44:E44" si="19">SUM(D42:D43)</f>
        <v>2.944285714285714</v>
      </c>
      <c r="E44" s="12">
        <f t="shared" si="19"/>
        <v>11.461428571428572</v>
      </c>
      <c r="F44" s="12">
        <f>SUM(F42:F43)</f>
        <v>8.5171428571428578</v>
      </c>
    </row>
    <row r="45" spans="2:8" x14ac:dyDescent="0.25">
      <c r="C45" s="19" t="s">
        <v>28</v>
      </c>
      <c r="D45" s="12">
        <f>AVERAGE(G5:G20)</f>
        <v>2.9662500000000001</v>
      </c>
    </row>
  </sheetData>
  <sortState xmlns:xlrd2="http://schemas.microsoft.com/office/spreadsheetml/2017/richdata2" ref="B7:B27">
    <sortCondition ref="B7:B27"/>
  </sortState>
  <mergeCells count="7">
    <mergeCell ref="E3:S3"/>
    <mergeCell ref="X4:Y4"/>
    <mergeCell ref="AP4:AQ4"/>
    <mergeCell ref="AJ3:AN3"/>
    <mergeCell ref="Z4:AA4"/>
    <mergeCell ref="AB4:AC4"/>
    <mergeCell ref="AD4:A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787E5-A45B-483D-8940-0D9C1D32CF42}">
  <dimension ref="A1:E42"/>
  <sheetViews>
    <sheetView tabSelected="1" topLeftCell="A13" workbookViewId="0">
      <selection activeCell="A44" sqref="A44"/>
    </sheetView>
  </sheetViews>
  <sheetFormatPr defaultColWidth="9.140625" defaultRowHeight="15" x14ac:dyDescent="0.25"/>
  <cols>
    <col min="1" max="1" width="25" style="52" customWidth="1"/>
    <col min="2" max="2" width="35.5703125" style="52" customWidth="1"/>
    <col min="3" max="3" width="7.85546875" style="52" customWidth="1"/>
    <col min="4" max="4" width="9.140625" style="52"/>
    <col min="5" max="5" width="34" style="52" customWidth="1"/>
    <col min="6" max="16384" width="9.140625" style="52"/>
  </cols>
  <sheetData>
    <row r="1" spans="1:5" x14ac:dyDescent="0.25">
      <c r="A1" s="52" t="s">
        <v>67</v>
      </c>
      <c r="B1" s="52" t="s">
        <v>68</v>
      </c>
      <c r="D1" s="52" t="s">
        <v>67</v>
      </c>
      <c r="E1" s="52" t="s">
        <v>68</v>
      </c>
    </row>
    <row r="2" spans="1:5" ht="30" x14ac:dyDescent="0.25">
      <c r="A2" s="53" t="s">
        <v>12</v>
      </c>
      <c r="B2" s="56" t="s">
        <v>69</v>
      </c>
      <c r="D2" s="55" t="s">
        <v>18</v>
      </c>
      <c r="E2" s="56" t="s">
        <v>73</v>
      </c>
    </row>
    <row r="3" spans="1:5" ht="30" x14ac:dyDescent="0.25">
      <c r="A3" s="53" t="s">
        <v>0</v>
      </c>
      <c r="B3" s="56" t="s">
        <v>70</v>
      </c>
      <c r="D3" s="54" t="s">
        <v>9</v>
      </c>
      <c r="E3" s="54" t="s">
        <v>72</v>
      </c>
    </row>
    <row r="4" spans="1:5" x14ac:dyDescent="0.25">
      <c r="A4" s="53" t="s">
        <v>9</v>
      </c>
      <c r="B4" s="56" t="s">
        <v>71</v>
      </c>
      <c r="D4" s="54" t="s">
        <v>15</v>
      </c>
      <c r="E4" s="56" t="s">
        <v>78</v>
      </c>
    </row>
    <row r="5" spans="1:5" x14ac:dyDescent="0.25">
      <c r="A5" s="53" t="s">
        <v>13</v>
      </c>
      <c r="B5" s="56" t="s">
        <v>74</v>
      </c>
      <c r="D5" s="54" t="s">
        <v>16</v>
      </c>
      <c r="E5" s="56" t="s">
        <v>79</v>
      </c>
    </row>
    <row r="6" spans="1:5" ht="30" x14ac:dyDescent="0.25">
      <c r="A6" s="53" t="s">
        <v>22</v>
      </c>
      <c r="B6" s="56" t="s">
        <v>76</v>
      </c>
      <c r="D6" s="54" t="s">
        <v>17</v>
      </c>
      <c r="E6" s="56" t="s">
        <v>80</v>
      </c>
    </row>
    <row r="7" spans="1:5" ht="30" x14ac:dyDescent="0.25">
      <c r="A7" s="53" t="s">
        <v>21</v>
      </c>
      <c r="B7" s="56" t="s">
        <v>76</v>
      </c>
    </row>
    <row r="8" spans="1:5" x14ac:dyDescent="0.25">
      <c r="A8" s="53" t="s">
        <v>23</v>
      </c>
      <c r="B8" s="56" t="s">
        <v>76</v>
      </c>
    </row>
    <row r="9" spans="1:5" x14ac:dyDescent="0.25">
      <c r="A9" s="53" t="s">
        <v>30</v>
      </c>
      <c r="B9" s="56" t="s">
        <v>77</v>
      </c>
    </row>
    <row r="10" spans="1:5" x14ac:dyDescent="0.25">
      <c r="A10" s="57" t="s">
        <v>45</v>
      </c>
      <c r="B10" s="54" t="s">
        <v>86</v>
      </c>
    </row>
    <row r="11" spans="1:5" x14ac:dyDescent="0.25">
      <c r="A11" s="59" t="s">
        <v>61</v>
      </c>
      <c r="B11" s="54" t="s">
        <v>81</v>
      </c>
    </row>
    <row r="12" spans="1:5" x14ac:dyDescent="0.25">
      <c r="A12" s="59" t="s">
        <v>62</v>
      </c>
      <c r="B12" s="54" t="s">
        <v>82</v>
      </c>
    </row>
    <row r="13" spans="1:5" x14ac:dyDescent="0.25">
      <c r="A13" s="59" t="s">
        <v>63</v>
      </c>
      <c r="B13" s="54" t="s">
        <v>83</v>
      </c>
    </row>
    <row r="14" spans="1:5" x14ac:dyDescent="0.25">
      <c r="A14" s="59" t="s">
        <v>37</v>
      </c>
      <c r="B14" s="54" t="s">
        <v>84</v>
      </c>
    </row>
    <row r="15" spans="1:5" ht="30" x14ac:dyDescent="0.25">
      <c r="A15" s="59" t="s">
        <v>36</v>
      </c>
      <c r="B15" s="56" t="s">
        <v>85</v>
      </c>
    </row>
    <row r="16" spans="1:5" x14ac:dyDescent="0.25">
      <c r="A16" s="53" t="s">
        <v>38</v>
      </c>
      <c r="B16" s="54" t="s">
        <v>75</v>
      </c>
    </row>
    <row r="17" spans="1:2" ht="45" x14ac:dyDescent="0.25">
      <c r="A17" s="53" t="s">
        <v>34</v>
      </c>
      <c r="B17" s="56" t="s">
        <v>87</v>
      </c>
    </row>
    <row r="18" spans="1:2" ht="60" x14ac:dyDescent="0.25">
      <c r="A18" s="53" t="s">
        <v>33</v>
      </c>
      <c r="B18" s="56" t="s">
        <v>88</v>
      </c>
    </row>
    <row r="19" spans="1:2" ht="60" x14ac:dyDescent="0.25">
      <c r="A19" s="53" t="s">
        <v>35</v>
      </c>
      <c r="B19" s="56" t="s">
        <v>89</v>
      </c>
    </row>
    <row r="20" spans="1:2" ht="60" x14ac:dyDescent="0.25">
      <c r="A20" s="53" t="s">
        <v>47</v>
      </c>
      <c r="B20" s="56" t="s">
        <v>90</v>
      </c>
    </row>
    <row r="21" spans="1:2" ht="45" x14ac:dyDescent="0.25">
      <c r="A21" s="53" t="s">
        <v>39</v>
      </c>
      <c r="B21" s="56" t="s">
        <v>91</v>
      </c>
    </row>
    <row r="22" spans="1:2" x14ac:dyDescent="0.25">
      <c r="A22" s="53" t="s">
        <v>40</v>
      </c>
      <c r="B22" s="61" t="s">
        <v>94</v>
      </c>
    </row>
    <row r="23" spans="1:2" x14ac:dyDescent="0.25">
      <c r="A23" s="53" t="s">
        <v>41</v>
      </c>
      <c r="B23" s="61" t="s">
        <v>95</v>
      </c>
    </row>
    <row r="24" spans="1:2" x14ac:dyDescent="0.25">
      <c r="A24" s="53" t="s">
        <v>48</v>
      </c>
      <c r="B24" s="61" t="s">
        <v>96</v>
      </c>
    </row>
    <row r="25" spans="1:2" x14ac:dyDescent="0.25">
      <c r="A25" s="66" t="s">
        <v>42</v>
      </c>
      <c r="B25" s="67" t="s">
        <v>102</v>
      </c>
    </row>
    <row r="26" spans="1:2" x14ac:dyDescent="0.25">
      <c r="A26" s="66"/>
      <c r="B26" s="68"/>
    </row>
    <row r="27" spans="1:2" x14ac:dyDescent="0.25">
      <c r="A27" s="66" t="s">
        <v>97</v>
      </c>
      <c r="B27" s="67" t="s">
        <v>103</v>
      </c>
    </row>
    <row r="28" spans="1:2" x14ac:dyDescent="0.25">
      <c r="A28" s="66"/>
      <c r="B28" s="68"/>
    </row>
    <row r="29" spans="1:2" x14ac:dyDescent="0.25">
      <c r="A29" s="66" t="s">
        <v>98</v>
      </c>
      <c r="B29" s="67" t="s">
        <v>104</v>
      </c>
    </row>
    <row r="30" spans="1:2" x14ac:dyDescent="0.25">
      <c r="A30" s="66"/>
      <c r="B30" s="68"/>
    </row>
    <row r="31" spans="1:2" x14ac:dyDescent="0.25">
      <c r="A31" s="66" t="s">
        <v>99</v>
      </c>
      <c r="B31" s="67" t="s">
        <v>105</v>
      </c>
    </row>
    <row r="32" spans="1:2" x14ac:dyDescent="0.25">
      <c r="A32" s="66"/>
      <c r="B32" s="68"/>
    </row>
    <row r="33" spans="1:2" ht="30" x14ac:dyDescent="0.25">
      <c r="A33" s="61" t="s">
        <v>65</v>
      </c>
      <c r="B33" s="56" t="s">
        <v>92</v>
      </c>
    </row>
    <row r="34" spans="1:2" ht="30" x14ac:dyDescent="0.25">
      <c r="A34" s="61" t="s">
        <v>66</v>
      </c>
      <c r="B34" s="60" t="s">
        <v>108</v>
      </c>
    </row>
    <row r="35" spans="1:2" x14ac:dyDescent="0.25">
      <c r="A35" s="53" t="s">
        <v>52</v>
      </c>
      <c r="B35" s="54" t="s">
        <v>100</v>
      </c>
    </row>
    <row r="36" spans="1:2" x14ac:dyDescent="0.25">
      <c r="A36" s="53" t="s">
        <v>58</v>
      </c>
      <c r="B36" s="54" t="s">
        <v>101</v>
      </c>
    </row>
    <row r="37" spans="1:2" ht="30" x14ac:dyDescent="0.25">
      <c r="A37" s="53" t="s">
        <v>59</v>
      </c>
      <c r="B37" s="54" t="s">
        <v>101</v>
      </c>
    </row>
    <row r="38" spans="1:2" ht="30" x14ac:dyDescent="0.25">
      <c r="A38" s="53" t="s">
        <v>60</v>
      </c>
      <c r="B38" s="54" t="s">
        <v>101</v>
      </c>
    </row>
    <row r="39" spans="1:2" x14ac:dyDescent="0.25">
      <c r="A39" s="53" t="s">
        <v>54</v>
      </c>
      <c r="B39" s="54" t="s">
        <v>101</v>
      </c>
    </row>
    <row r="40" spans="1:2" x14ac:dyDescent="0.25">
      <c r="A40" s="53" t="s">
        <v>55</v>
      </c>
      <c r="B40" s="54" t="s">
        <v>101</v>
      </c>
    </row>
    <row r="41" spans="1:2" ht="30" x14ac:dyDescent="0.25">
      <c r="A41" s="53" t="s">
        <v>53</v>
      </c>
      <c r="B41" s="56" t="s">
        <v>107</v>
      </c>
    </row>
    <row r="42" spans="1:2" ht="30" x14ac:dyDescent="0.25">
      <c r="A42" s="58" t="s">
        <v>93</v>
      </c>
      <c r="B42" s="56" t="s">
        <v>106</v>
      </c>
    </row>
  </sheetData>
  <mergeCells count="8">
    <mergeCell ref="A25:A26"/>
    <mergeCell ref="A27:A28"/>
    <mergeCell ref="A29:A30"/>
    <mergeCell ref="A31:A32"/>
    <mergeCell ref="B25:B26"/>
    <mergeCell ref="B27:B28"/>
    <mergeCell ref="B29:B30"/>
    <mergeCell ref="B31:B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Readme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Mark</dc:creator>
  <cp:lastModifiedBy>Olszyk, David</cp:lastModifiedBy>
  <dcterms:created xsi:type="dcterms:W3CDTF">2017-06-05T16:03:11Z</dcterms:created>
  <dcterms:modified xsi:type="dcterms:W3CDTF">2022-08-02T14:45:39Z</dcterms:modified>
</cp:coreProperties>
</file>