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queryTables/queryTable2.xml" ContentType="application/vnd.openxmlformats-officedocument.spreadsheetml.query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sepa-my.sharepoint.com/personal/hazari_mehdi_epa_gov/Documents/Documents/Mehdi/Science Hub/Smog studies/IS-smog vs. TL-smog/"/>
    </mc:Choice>
  </mc:AlternateContent>
  <xr:revisionPtr revIDLastSave="0" documentId="8_{BF949204-7CAF-4C04-8DC9-929F774310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R065 Exposure for ISOP 2" sheetId="24" r:id="rId1"/>
    <sheet name="065ChamberGC" sheetId="5" r:id="rId2"/>
    <sheet name="MR065 Isoprene Samples Final" sheetId="27" r:id="rId3"/>
    <sheet name="065PAN" sheetId="7" r:id="rId4"/>
    <sheet name="065OCEC" sheetId="8" r:id="rId5"/>
    <sheet name="065Filter" sheetId="9" r:id="rId6"/>
    <sheet name="MR067 Exposure ISOP 1" sheetId="23" r:id="rId7"/>
    <sheet name="067ChamberGC" sheetId="10" r:id="rId8"/>
    <sheet name="DNPH Samples Final" sheetId="28" r:id="rId9"/>
    <sheet name="067PAN" sheetId="12" r:id="rId10"/>
    <sheet name="067OCEC" sheetId="13" r:id="rId11"/>
    <sheet name="067Filter" sheetId="14" r:id="rId12"/>
    <sheet name="MR072 Exposure Tolu 1" sheetId="26" r:id="rId13"/>
    <sheet name="072ChamberGC" sheetId="15" r:id="rId14"/>
    <sheet name="MR072 DNPH Samples Workup" sheetId="30" r:id="rId15"/>
    <sheet name="072OCEC" sheetId="17" r:id="rId16"/>
    <sheet name="072Filter" sheetId="18" r:id="rId17"/>
  </sheets>
  <externalReferences>
    <externalReference r:id="rId18"/>
    <externalReference r:id="rId19"/>
  </externalReferences>
  <definedNames>
    <definedName name="B">[1]Chamber!#REF!</definedName>
    <definedName name="G">[1]Chamber!#REF!</definedName>
    <definedName name="MR067_" localSheetId="6">'MR067 Exposure ISOP 1'!$A$1:$P$102</definedName>
    <definedName name="MR072_" localSheetId="12">'MR072 Exposure Tolu 1'!$A$1:$P$103</definedName>
    <definedName name="P">[1]Chamber!#REF!</definedName>
    <definedName name="_xlnm.Print_Area" localSheetId="4">'065OCEC'!$A$1:$O$54</definedName>
    <definedName name="_xlnm.Print_Area" localSheetId="10">'067OCEC'!$A$1:$O$54</definedName>
    <definedName name="_xlnm.Print_Area" localSheetId="15">'072OCEC'!$A$1:$O$52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30" l="1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  <c r="O22" i="27" l="1"/>
  <c r="O21" i="27"/>
  <c r="O20" i="27"/>
  <c r="O19" i="27"/>
  <c r="O18" i="27"/>
  <c r="O17" i="27"/>
  <c r="O16" i="27"/>
  <c r="O15" i="27"/>
  <c r="O14" i="27"/>
  <c r="O13" i="27"/>
  <c r="O12" i="27"/>
  <c r="O11" i="27"/>
  <c r="O10" i="27"/>
  <c r="O9" i="27"/>
  <c r="O8" i="27"/>
  <c r="K9" i="14" l="1"/>
  <c r="H9" i="14"/>
  <c r="I9" i="14" s="1"/>
  <c r="L9" i="14" s="1"/>
  <c r="O9" i="14" s="1"/>
  <c r="K8" i="14"/>
  <c r="I8" i="14"/>
  <c r="L8" i="14" s="1"/>
  <c r="O8" i="14" s="1"/>
  <c r="H8" i="14"/>
  <c r="K7" i="14"/>
  <c r="H7" i="14"/>
  <c r="I7" i="14" s="1"/>
  <c r="L7" i="14" s="1"/>
  <c r="O7" i="14" s="1"/>
  <c r="K6" i="14"/>
  <c r="H6" i="14"/>
  <c r="I6" i="14" s="1"/>
  <c r="K5" i="14"/>
  <c r="H5" i="14"/>
  <c r="I5" i="14" s="1"/>
  <c r="L5" i="14" s="1"/>
  <c r="L6" i="14" l="1"/>
  <c r="O6" i="14" s="1"/>
  <c r="O12" i="14"/>
  <c r="L12" i="14"/>
  <c r="L11" i="14"/>
  <c r="O11" i="14" s="1"/>
  <c r="O5" i="14"/>
  <c r="K9" i="9" l="1"/>
  <c r="H9" i="9"/>
  <c r="I9" i="9" s="1"/>
  <c r="L9" i="9" s="1"/>
  <c r="O9" i="9" s="1"/>
  <c r="K8" i="9"/>
  <c r="H8" i="9"/>
  <c r="I8" i="9" s="1"/>
  <c r="L8" i="9" s="1"/>
  <c r="O8" i="9" s="1"/>
  <c r="K7" i="9"/>
  <c r="I7" i="9"/>
  <c r="L7" i="9" s="1"/>
  <c r="O7" i="9" s="1"/>
  <c r="H7" i="9"/>
  <c r="K6" i="9"/>
  <c r="H6" i="9"/>
  <c r="I6" i="9" s="1"/>
  <c r="L5" i="9"/>
  <c r="K5" i="9"/>
  <c r="I5" i="9"/>
  <c r="H5" i="9"/>
  <c r="L6" i="9" l="1"/>
  <c r="O6" i="9" s="1"/>
  <c r="L11" i="9"/>
  <c r="O11" i="9" s="1"/>
  <c r="L12" i="9"/>
  <c r="O5" i="9"/>
  <c r="O12" i="9" l="1"/>
  <c r="K7" i="18"/>
  <c r="H7" i="18"/>
  <c r="I7" i="18" s="1"/>
  <c r="L7" i="18" s="1"/>
  <c r="O7" i="18" s="1"/>
  <c r="K6" i="18"/>
  <c r="H6" i="18"/>
  <c r="I6" i="18" s="1"/>
  <c r="K5" i="18"/>
  <c r="H5" i="18"/>
  <c r="I5" i="18" s="1"/>
  <c r="L5" i="18" s="1"/>
  <c r="L6" i="18" l="1"/>
  <c r="O6" i="18" s="1"/>
  <c r="O5" i="18"/>
  <c r="L9" i="18"/>
  <c r="O9" i="18" s="1"/>
  <c r="O10" i="18"/>
  <c r="L10" i="18"/>
  <c r="P3" i="26" l="1"/>
  <c r="O3" i="26"/>
  <c r="N3" i="26"/>
  <c r="M3" i="26"/>
  <c r="L3" i="26"/>
  <c r="K3" i="26"/>
  <c r="J3" i="26"/>
  <c r="I3" i="26"/>
  <c r="H3" i="26"/>
  <c r="G3" i="26"/>
  <c r="F3" i="26"/>
  <c r="E3" i="26"/>
  <c r="D3" i="26"/>
  <c r="C3" i="26"/>
  <c r="B3" i="26"/>
  <c r="P2" i="26"/>
  <c r="O2" i="26"/>
  <c r="N2" i="26"/>
  <c r="M2" i="26"/>
  <c r="L2" i="26"/>
  <c r="K2" i="26"/>
  <c r="J2" i="26"/>
  <c r="I2" i="26"/>
  <c r="H2" i="26"/>
  <c r="G2" i="26"/>
  <c r="F2" i="26"/>
  <c r="E2" i="26"/>
  <c r="D2" i="26"/>
  <c r="C2" i="26"/>
  <c r="B2" i="26"/>
  <c r="P3" i="24"/>
  <c r="O3" i="24"/>
  <c r="N3" i="24"/>
  <c r="M3" i="24"/>
  <c r="L3" i="24"/>
  <c r="K3" i="24"/>
  <c r="J3" i="24"/>
  <c r="I3" i="24"/>
  <c r="H3" i="24"/>
  <c r="G3" i="24"/>
  <c r="F3" i="24"/>
  <c r="E3" i="24"/>
  <c r="D3" i="24"/>
  <c r="C3" i="24"/>
  <c r="B3" i="24"/>
  <c r="P2" i="24"/>
  <c r="O2" i="24"/>
  <c r="N2" i="24"/>
  <c r="M2" i="24"/>
  <c r="L2" i="24"/>
  <c r="K2" i="24"/>
  <c r="J2" i="24"/>
  <c r="I2" i="24"/>
  <c r="H2" i="24"/>
  <c r="G2" i="24"/>
  <c r="F2" i="24"/>
  <c r="E2" i="24"/>
  <c r="D2" i="24"/>
  <c r="C2" i="24"/>
  <c r="B2" i="24"/>
  <c r="P3" i="23" l="1"/>
  <c r="O3" i="23"/>
  <c r="N3" i="23"/>
  <c r="M3" i="23"/>
  <c r="L3" i="23"/>
  <c r="K3" i="23"/>
  <c r="J3" i="23"/>
  <c r="I3" i="23"/>
  <c r="H3" i="23"/>
  <c r="G3" i="23"/>
  <c r="F3" i="23"/>
  <c r="E3" i="23"/>
  <c r="D3" i="23"/>
  <c r="C3" i="23"/>
  <c r="B3" i="23"/>
  <c r="P2" i="23"/>
  <c r="O2" i="23"/>
  <c r="N2" i="23"/>
  <c r="M2" i="23"/>
  <c r="L2" i="23"/>
  <c r="K2" i="23"/>
  <c r="J2" i="23"/>
  <c r="I2" i="23"/>
  <c r="H2" i="23"/>
  <c r="G2" i="23"/>
  <c r="F2" i="23"/>
  <c r="E2" i="23"/>
  <c r="D2" i="23"/>
  <c r="C2" i="23"/>
  <c r="B2" i="23"/>
  <c r="J28" i="17" l="1"/>
  <c r="H28" i="17"/>
  <c r="G28" i="17"/>
  <c r="C8" i="17" s="1"/>
  <c r="P26" i="17"/>
  <c r="J26" i="17"/>
  <c r="I26" i="17"/>
  <c r="H26" i="17"/>
  <c r="G26" i="17"/>
  <c r="F26" i="17"/>
  <c r="E26" i="17"/>
  <c r="P25" i="17"/>
  <c r="J25" i="17"/>
  <c r="I25" i="17"/>
  <c r="H25" i="17"/>
  <c r="G25" i="17"/>
  <c r="E25" i="17"/>
  <c r="P24" i="17"/>
  <c r="J24" i="17"/>
  <c r="I24" i="17"/>
  <c r="H24" i="17"/>
  <c r="G24" i="17"/>
  <c r="E24" i="17"/>
  <c r="P23" i="17"/>
  <c r="J23" i="17"/>
  <c r="I23" i="17"/>
  <c r="H23" i="17"/>
  <c r="G23" i="17"/>
  <c r="E23" i="17"/>
  <c r="P22" i="17"/>
  <c r="J22" i="17"/>
  <c r="I22" i="17"/>
  <c r="H22" i="17"/>
  <c r="G22" i="17"/>
  <c r="F22" i="17"/>
  <c r="E22" i="17"/>
  <c r="I19" i="17"/>
  <c r="I28" i="17" s="1"/>
  <c r="C10" i="17" s="1"/>
  <c r="F17" i="17"/>
  <c r="D17" i="17"/>
  <c r="F16" i="17"/>
  <c r="D16" i="17"/>
  <c r="F15" i="17"/>
  <c r="F25" i="17" s="1"/>
  <c r="D15" i="17"/>
  <c r="D26" i="17" s="1"/>
  <c r="C11" i="17"/>
  <c r="C9" i="17"/>
  <c r="C6" i="17"/>
  <c r="K17" i="17" s="1"/>
  <c r="D23" i="17" l="1"/>
  <c r="F24" i="17"/>
  <c r="D25" i="17"/>
  <c r="L17" i="17"/>
  <c r="Q17" i="17"/>
  <c r="C7" i="17"/>
  <c r="M16" i="17"/>
  <c r="N16" i="17" s="1"/>
  <c r="M17" i="17"/>
  <c r="N17" i="17" s="1"/>
  <c r="M15" i="17"/>
  <c r="D22" i="17"/>
  <c r="F23" i="17"/>
  <c r="D24" i="17"/>
  <c r="K15" i="17"/>
  <c r="K16" i="17"/>
  <c r="O17" i="17" l="1"/>
  <c r="O16" i="17"/>
  <c r="Q16" i="17"/>
  <c r="L16" i="17"/>
  <c r="K25" i="17"/>
  <c r="K23" i="17"/>
  <c r="O15" i="17"/>
  <c r="Q15" i="17"/>
  <c r="K26" i="17"/>
  <c r="K24" i="17"/>
  <c r="K22" i="17"/>
  <c r="L15" i="17"/>
  <c r="M26" i="17"/>
  <c r="M24" i="17"/>
  <c r="M22" i="17"/>
  <c r="N15" i="17"/>
  <c r="M25" i="17"/>
  <c r="M23" i="17"/>
  <c r="N25" i="17" l="1"/>
  <c r="N23" i="17"/>
  <c r="N22" i="17"/>
  <c r="N26" i="17"/>
  <c r="N24" i="17"/>
  <c r="L26" i="17"/>
  <c r="L24" i="17"/>
  <c r="L22" i="17"/>
  <c r="L25" i="17"/>
  <c r="L23" i="17"/>
  <c r="Q26" i="17"/>
  <c r="Q24" i="17"/>
  <c r="Q22" i="17"/>
  <c r="Q25" i="17"/>
  <c r="Q23" i="17"/>
  <c r="O25" i="17"/>
  <c r="O23" i="17"/>
  <c r="O26" i="17"/>
  <c r="O24" i="17"/>
  <c r="O22" i="17"/>
  <c r="P57" i="15" l="1"/>
  <c r="S69" i="15" s="1"/>
  <c r="T69" i="15" s="1"/>
  <c r="O57" i="15"/>
  <c r="J57" i="15"/>
  <c r="S65" i="15" s="1"/>
  <c r="T65" i="15" s="1"/>
  <c r="F57" i="15"/>
  <c r="S62" i="15" s="1"/>
  <c r="T62" i="15" s="1"/>
  <c r="P56" i="15"/>
  <c r="P58" i="15" s="1"/>
  <c r="O56" i="15"/>
  <c r="S66" i="15" s="1"/>
  <c r="T66" i="15" s="1"/>
  <c r="J56" i="15"/>
  <c r="J58" i="15" s="1"/>
  <c r="F56" i="15"/>
  <c r="F58" i="15" s="1"/>
  <c r="Q47" i="15"/>
  <c r="P47" i="15"/>
  <c r="O47" i="15"/>
  <c r="N47" i="15"/>
  <c r="Q46" i="15"/>
  <c r="P46" i="15"/>
  <c r="O46" i="15"/>
  <c r="N46" i="15"/>
  <c r="Q45" i="15"/>
  <c r="P45" i="15"/>
  <c r="O45" i="15"/>
  <c r="N45" i="15"/>
  <c r="Q44" i="15"/>
  <c r="P44" i="15"/>
  <c r="O44" i="15"/>
  <c r="N44" i="15"/>
  <c r="Q43" i="15"/>
  <c r="P43" i="15"/>
  <c r="O43" i="15"/>
  <c r="N43" i="15"/>
  <c r="Q42" i="15"/>
  <c r="P42" i="15"/>
  <c r="O42" i="15"/>
  <c r="N42" i="15"/>
  <c r="Q41" i="15"/>
  <c r="P41" i="15"/>
  <c r="O41" i="15"/>
  <c r="N41" i="15"/>
  <c r="Q40" i="15"/>
  <c r="P40" i="15"/>
  <c r="O40" i="15"/>
  <c r="N40" i="15"/>
  <c r="Q39" i="15"/>
  <c r="P39" i="15"/>
  <c r="O39" i="15"/>
  <c r="N39" i="15"/>
  <c r="Q38" i="15"/>
  <c r="P38" i="15"/>
  <c r="O38" i="15"/>
  <c r="N38" i="15"/>
  <c r="Q37" i="15"/>
  <c r="P37" i="15"/>
  <c r="O37" i="15"/>
  <c r="N37" i="15"/>
  <c r="Q36" i="15"/>
  <c r="P36" i="15"/>
  <c r="O36" i="15"/>
  <c r="N36" i="15"/>
  <c r="Q35" i="15"/>
  <c r="P35" i="15"/>
  <c r="O35" i="15"/>
  <c r="N35" i="15"/>
  <c r="Q34" i="15"/>
  <c r="P34" i="15"/>
  <c r="O34" i="15"/>
  <c r="N34" i="15"/>
  <c r="Q33" i="15"/>
  <c r="P33" i="15"/>
  <c r="O33" i="15"/>
  <c r="N33" i="15"/>
  <c r="Q32" i="15"/>
  <c r="P32" i="15"/>
  <c r="O32" i="15"/>
  <c r="N32" i="15"/>
  <c r="Q31" i="15"/>
  <c r="P31" i="15"/>
  <c r="O31" i="15"/>
  <c r="N31" i="15"/>
  <c r="Q30" i="15"/>
  <c r="P30" i="15"/>
  <c r="O30" i="15"/>
  <c r="N30" i="15"/>
  <c r="Q29" i="15"/>
  <c r="Q57" i="15" s="1"/>
  <c r="P29" i="15"/>
  <c r="O29" i="15"/>
  <c r="N29" i="15"/>
  <c r="N57" i="15" s="1"/>
  <c r="Q28" i="15"/>
  <c r="P28" i="15"/>
  <c r="O28" i="15"/>
  <c r="N28" i="15"/>
  <c r="Q27" i="15"/>
  <c r="P27" i="15"/>
  <c r="O27" i="15"/>
  <c r="N27" i="15"/>
  <c r="Q26" i="15"/>
  <c r="P26" i="15"/>
  <c r="O26" i="15"/>
  <c r="N26" i="15"/>
  <c r="Q25" i="15"/>
  <c r="P25" i="15"/>
  <c r="O25" i="15"/>
  <c r="N25" i="15"/>
  <c r="Q24" i="15"/>
  <c r="P24" i="15"/>
  <c r="O24" i="15"/>
  <c r="N24" i="15"/>
  <c r="Q23" i="15"/>
  <c r="P23" i="15"/>
  <c r="O23" i="15"/>
  <c r="N23" i="15"/>
  <c r="Q22" i="15"/>
  <c r="P22" i="15"/>
  <c r="O22" i="15"/>
  <c r="N22" i="15"/>
  <c r="Q21" i="15"/>
  <c r="P21" i="15"/>
  <c r="O21" i="15"/>
  <c r="N21" i="15"/>
  <c r="Q20" i="15"/>
  <c r="P20" i="15"/>
  <c r="O20" i="15"/>
  <c r="N20" i="15"/>
  <c r="Q19" i="15"/>
  <c r="P19" i="15"/>
  <c r="O19" i="15"/>
  <c r="N19" i="15"/>
  <c r="Q18" i="15"/>
  <c r="P18" i="15"/>
  <c r="O18" i="15"/>
  <c r="N18" i="15"/>
  <c r="Q17" i="15"/>
  <c r="P17" i="15"/>
  <c r="O17" i="15"/>
  <c r="N17" i="15"/>
  <c r="Q16" i="15"/>
  <c r="P16" i="15"/>
  <c r="O16" i="15"/>
  <c r="N16" i="15"/>
  <c r="Q15" i="15"/>
  <c r="P15" i="15"/>
  <c r="O15" i="15"/>
  <c r="N15" i="15"/>
  <c r="Q14" i="15"/>
  <c r="P14" i="15"/>
  <c r="O14" i="15"/>
  <c r="N14" i="15"/>
  <c r="Q13" i="15"/>
  <c r="P13" i="15"/>
  <c r="O13" i="15"/>
  <c r="N13" i="15"/>
  <c r="Q12" i="15"/>
  <c r="Q56" i="15" s="1"/>
  <c r="S70" i="15" s="1"/>
  <c r="T70" i="15" s="1"/>
  <c r="P12" i="15"/>
  <c r="O12" i="15"/>
  <c r="N12" i="15"/>
  <c r="N56" i="15" s="1"/>
  <c r="N58" i="15" s="1"/>
  <c r="L58" i="15" l="1"/>
  <c r="L57" i="15"/>
  <c r="L56" i="15"/>
  <c r="J30" i="13" l="1"/>
  <c r="H30" i="13"/>
  <c r="G30" i="13"/>
  <c r="C8" i="13" s="1"/>
  <c r="P28" i="13"/>
  <c r="J28" i="13"/>
  <c r="I28" i="13"/>
  <c r="H28" i="13"/>
  <c r="G28" i="13"/>
  <c r="E28" i="13"/>
  <c r="P27" i="13"/>
  <c r="J27" i="13"/>
  <c r="I27" i="13"/>
  <c r="H27" i="13"/>
  <c r="G27" i="13"/>
  <c r="E27" i="13"/>
  <c r="P26" i="13"/>
  <c r="J26" i="13"/>
  <c r="I26" i="13"/>
  <c r="H26" i="13"/>
  <c r="G26" i="13"/>
  <c r="E26" i="13"/>
  <c r="P25" i="13"/>
  <c r="J25" i="13"/>
  <c r="I25" i="13"/>
  <c r="H25" i="13"/>
  <c r="G25" i="13"/>
  <c r="E25" i="13"/>
  <c r="P24" i="13"/>
  <c r="J24" i="13"/>
  <c r="I24" i="13"/>
  <c r="H24" i="13"/>
  <c r="G24" i="13"/>
  <c r="F24" i="13"/>
  <c r="E24" i="13"/>
  <c r="I21" i="13"/>
  <c r="I30" i="13" s="1"/>
  <c r="C10" i="13" s="1"/>
  <c r="F19" i="13"/>
  <c r="D19" i="13"/>
  <c r="F18" i="13"/>
  <c r="D18" i="13"/>
  <c r="F17" i="13"/>
  <c r="D17" i="13"/>
  <c r="F16" i="13"/>
  <c r="D16" i="13"/>
  <c r="F15" i="13"/>
  <c r="F27" i="13" s="1"/>
  <c r="D15" i="13"/>
  <c r="D28" i="13" s="1"/>
  <c r="C11" i="13"/>
  <c r="C9" i="13"/>
  <c r="C6" i="13"/>
  <c r="K19" i="13" s="1"/>
  <c r="C7" i="13" l="1"/>
  <c r="L19" i="13" s="1"/>
  <c r="D25" i="13"/>
  <c r="F26" i="13"/>
  <c r="D27" i="13"/>
  <c r="F28" i="13"/>
  <c r="Q19" i="13"/>
  <c r="M15" i="13"/>
  <c r="M16" i="13"/>
  <c r="N16" i="13" s="1"/>
  <c r="M17" i="13"/>
  <c r="N17" i="13" s="1"/>
  <c r="M18" i="13"/>
  <c r="M19" i="13"/>
  <c r="D24" i="13"/>
  <c r="F25" i="13"/>
  <c r="D26" i="13"/>
  <c r="K15" i="13"/>
  <c r="K16" i="13"/>
  <c r="K17" i="13"/>
  <c r="K18" i="13"/>
  <c r="N19" i="13" l="1"/>
  <c r="N18" i="13"/>
  <c r="O16" i="13"/>
  <c r="L16" i="13"/>
  <c r="Q16" i="13"/>
  <c r="K27" i="13"/>
  <c r="K25" i="13"/>
  <c r="O15" i="13"/>
  <c r="L15" i="13"/>
  <c r="K28" i="13"/>
  <c r="K26" i="13"/>
  <c r="K24" i="13"/>
  <c r="Q15" i="13"/>
  <c r="M28" i="13"/>
  <c r="M26" i="13"/>
  <c r="M24" i="13"/>
  <c r="N15" i="13"/>
  <c r="M27" i="13"/>
  <c r="M25" i="13"/>
  <c r="O18" i="13"/>
  <c r="Q18" i="13"/>
  <c r="L18" i="13"/>
  <c r="O17" i="13"/>
  <c r="L17" i="13"/>
  <c r="Q17" i="13"/>
  <c r="O19" i="13"/>
  <c r="N27" i="13" l="1"/>
  <c r="N25" i="13"/>
  <c r="N26" i="13"/>
  <c r="N24" i="13"/>
  <c r="N28" i="13"/>
  <c r="Q28" i="13"/>
  <c r="Q26" i="13"/>
  <c r="Q24" i="13"/>
  <c r="Q27" i="13"/>
  <c r="Q25" i="13"/>
  <c r="L28" i="13"/>
  <c r="L26" i="13"/>
  <c r="L24" i="13"/>
  <c r="L25" i="13"/>
  <c r="L27" i="13"/>
  <c r="O27" i="13"/>
  <c r="O25" i="13"/>
  <c r="O28" i="13"/>
  <c r="O26" i="13"/>
  <c r="O24" i="13"/>
  <c r="R7" i="12" l="1"/>
  <c r="R6" i="12"/>
  <c r="R5" i="12"/>
  <c r="L75" i="10"/>
  <c r="U83" i="10" s="1"/>
  <c r="V83" i="10" s="1"/>
  <c r="H75" i="10"/>
  <c r="N75" i="10" s="1"/>
  <c r="L74" i="10"/>
  <c r="L76" i="10" s="1"/>
  <c r="H74" i="10"/>
  <c r="H76" i="10" s="1"/>
  <c r="N76" i="10" s="1"/>
  <c r="S65" i="10"/>
  <c r="R65" i="10"/>
  <c r="Q65" i="10"/>
  <c r="P65" i="10"/>
  <c r="S64" i="10"/>
  <c r="R64" i="10"/>
  <c r="Q64" i="10"/>
  <c r="P64" i="10"/>
  <c r="S63" i="10"/>
  <c r="R63" i="10"/>
  <c r="Q63" i="10"/>
  <c r="P63" i="10"/>
  <c r="S62" i="10"/>
  <c r="R62" i="10"/>
  <c r="Q62" i="10"/>
  <c r="P62" i="10"/>
  <c r="S61" i="10"/>
  <c r="R61" i="10"/>
  <c r="Q61" i="10"/>
  <c r="P61" i="10"/>
  <c r="S60" i="10"/>
  <c r="R60" i="10"/>
  <c r="Q60" i="10"/>
  <c r="P60" i="10"/>
  <c r="S59" i="10"/>
  <c r="R59" i="10"/>
  <c r="Q59" i="10"/>
  <c r="P59" i="10"/>
  <c r="S58" i="10"/>
  <c r="R58" i="10"/>
  <c r="Q58" i="10"/>
  <c r="P58" i="10"/>
  <c r="S57" i="10"/>
  <c r="R57" i="10"/>
  <c r="Q57" i="10"/>
  <c r="P57" i="10"/>
  <c r="S56" i="10"/>
  <c r="R56" i="10"/>
  <c r="Q56" i="10"/>
  <c r="P56" i="10"/>
  <c r="S55" i="10"/>
  <c r="R55" i="10"/>
  <c r="Q55" i="10"/>
  <c r="P55" i="10"/>
  <c r="S54" i="10"/>
  <c r="R54" i="10"/>
  <c r="Q54" i="10"/>
  <c r="P54" i="10"/>
  <c r="S53" i="10"/>
  <c r="R53" i="10"/>
  <c r="Q53" i="10"/>
  <c r="P53" i="10"/>
  <c r="S52" i="10"/>
  <c r="R52" i="10"/>
  <c r="Q52" i="10"/>
  <c r="P52" i="10"/>
  <c r="S51" i="10"/>
  <c r="R51" i="10"/>
  <c r="Q51" i="10"/>
  <c r="P51" i="10"/>
  <c r="S50" i="10"/>
  <c r="R50" i="10"/>
  <c r="Q50" i="10"/>
  <c r="P50" i="10"/>
  <c r="S49" i="10"/>
  <c r="R49" i="10"/>
  <c r="Q49" i="10"/>
  <c r="P49" i="10"/>
  <c r="S48" i="10"/>
  <c r="R48" i="10"/>
  <c r="Q48" i="10"/>
  <c r="P48" i="10"/>
  <c r="S47" i="10"/>
  <c r="R47" i="10"/>
  <c r="Q47" i="10"/>
  <c r="P47" i="10"/>
  <c r="S46" i="10"/>
  <c r="R46" i="10"/>
  <c r="Q46" i="10"/>
  <c r="P46" i="10"/>
  <c r="S45" i="10"/>
  <c r="R45" i="10"/>
  <c r="Q45" i="10"/>
  <c r="P45" i="10"/>
  <c r="S44" i="10"/>
  <c r="R44" i="10"/>
  <c r="Q44" i="10"/>
  <c r="P44" i="10"/>
  <c r="S43" i="10"/>
  <c r="R43" i="10"/>
  <c r="Q43" i="10"/>
  <c r="P43" i="10"/>
  <c r="S42" i="10"/>
  <c r="R42" i="10"/>
  <c r="Q42" i="10"/>
  <c r="P42" i="10"/>
  <c r="S41" i="10"/>
  <c r="R41" i="10"/>
  <c r="Q41" i="10"/>
  <c r="P41" i="10"/>
  <c r="S40" i="10"/>
  <c r="R40" i="10"/>
  <c r="Q40" i="10"/>
  <c r="P40" i="10"/>
  <c r="S39" i="10"/>
  <c r="R39" i="10"/>
  <c r="Q39" i="10"/>
  <c r="P39" i="10"/>
  <c r="S38" i="10"/>
  <c r="R38" i="10"/>
  <c r="Q38" i="10"/>
  <c r="P38" i="10"/>
  <c r="S37" i="10"/>
  <c r="R37" i="10"/>
  <c r="Q37" i="10"/>
  <c r="P37" i="10"/>
  <c r="S36" i="10"/>
  <c r="R36" i="10"/>
  <c r="Q36" i="10"/>
  <c r="P36" i="10"/>
  <c r="S35" i="10"/>
  <c r="R35" i="10"/>
  <c r="Q35" i="10"/>
  <c r="P35" i="10"/>
  <c r="S34" i="10"/>
  <c r="R34" i="10"/>
  <c r="Q34" i="10"/>
  <c r="P34" i="10"/>
  <c r="S33" i="10"/>
  <c r="R33" i="10"/>
  <c r="Q33" i="10"/>
  <c r="P33" i="10"/>
  <c r="S32" i="10"/>
  <c r="R32" i="10"/>
  <c r="Q32" i="10"/>
  <c r="P32" i="10"/>
  <c r="S31" i="10"/>
  <c r="R31" i="10"/>
  <c r="Q31" i="10"/>
  <c r="P31" i="10"/>
  <c r="S30" i="10"/>
  <c r="R30" i="10"/>
  <c r="Q30" i="10"/>
  <c r="P30" i="10"/>
  <c r="S29" i="10"/>
  <c r="R29" i="10"/>
  <c r="Q29" i="10"/>
  <c r="P29" i="10"/>
  <c r="S28" i="10"/>
  <c r="R28" i="10"/>
  <c r="Q28" i="10"/>
  <c r="P28" i="10"/>
  <c r="S27" i="10"/>
  <c r="R27" i="10"/>
  <c r="Q27" i="10"/>
  <c r="P27" i="10"/>
  <c r="S26" i="10"/>
  <c r="R26" i="10"/>
  <c r="Q26" i="10"/>
  <c r="P26" i="10"/>
  <c r="S25" i="10"/>
  <c r="R25" i="10"/>
  <c r="Q25" i="10"/>
  <c r="P25" i="10"/>
  <c r="S24" i="10"/>
  <c r="R24" i="10"/>
  <c r="Q24" i="10"/>
  <c r="P24" i="10"/>
  <c r="S23" i="10"/>
  <c r="R23" i="10"/>
  <c r="Q23" i="10"/>
  <c r="P23" i="10"/>
  <c r="S22" i="10"/>
  <c r="R22" i="10"/>
  <c r="Q22" i="10"/>
  <c r="P22" i="10"/>
  <c r="S21" i="10"/>
  <c r="R21" i="10"/>
  <c r="Q21" i="10"/>
  <c r="P21" i="10"/>
  <c r="S20" i="10"/>
  <c r="R20" i="10"/>
  <c r="Q20" i="10"/>
  <c r="P20" i="10"/>
  <c r="S19" i="10"/>
  <c r="R19" i="10"/>
  <c r="Q19" i="10"/>
  <c r="P19" i="10"/>
  <c r="S18" i="10"/>
  <c r="S75" i="10" s="1"/>
  <c r="R18" i="10"/>
  <c r="R75" i="10" s="1"/>
  <c r="U87" i="10" s="1"/>
  <c r="V87" i="10" s="1"/>
  <c r="Q18" i="10"/>
  <c r="Q75" i="10" s="1"/>
  <c r="P18" i="10"/>
  <c r="P75" i="10" s="1"/>
  <c r="S17" i="10"/>
  <c r="R17" i="10"/>
  <c r="Q17" i="10"/>
  <c r="P17" i="10"/>
  <c r="S16" i="10"/>
  <c r="R16" i="10"/>
  <c r="Q16" i="10"/>
  <c r="P16" i="10"/>
  <c r="S15" i="10"/>
  <c r="R15" i="10"/>
  <c r="Q15" i="10"/>
  <c r="P15" i="10"/>
  <c r="S14" i="10"/>
  <c r="R14" i="10"/>
  <c r="Q14" i="10"/>
  <c r="P14" i="10"/>
  <c r="S13" i="10"/>
  <c r="R13" i="10"/>
  <c r="Q13" i="10"/>
  <c r="P13" i="10"/>
  <c r="S12" i="10"/>
  <c r="S74" i="10" s="1"/>
  <c r="U88" i="10" s="1"/>
  <c r="V88" i="10" s="1"/>
  <c r="R12" i="10"/>
  <c r="R74" i="10" s="1"/>
  <c r="R76" i="10" s="1"/>
  <c r="Q12" i="10"/>
  <c r="Q74" i="10" s="1"/>
  <c r="U84" i="10" s="1"/>
  <c r="V84" i="10" s="1"/>
  <c r="P12" i="10"/>
  <c r="P74" i="10" s="1"/>
  <c r="P76" i="10" s="1"/>
  <c r="N74" i="10" l="1"/>
  <c r="U80" i="10"/>
  <c r="V80" i="10" s="1"/>
  <c r="J30" i="8" l="1"/>
  <c r="H30" i="8"/>
  <c r="G30" i="8"/>
  <c r="P28" i="8"/>
  <c r="J28" i="8"/>
  <c r="I28" i="8"/>
  <c r="H28" i="8"/>
  <c r="G28" i="8"/>
  <c r="E28" i="8"/>
  <c r="P27" i="8"/>
  <c r="J27" i="8"/>
  <c r="I27" i="8"/>
  <c r="H27" i="8"/>
  <c r="G27" i="8"/>
  <c r="E27" i="8"/>
  <c r="P26" i="8"/>
  <c r="J26" i="8"/>
  <c r="I26" i="8"/>
  <c r="H26" i="8"/>
  <c r="G26" i="8"/>
  <c r="E26" i="8"/>
  <c r="P25" i="8"/>
  <c r="J25" i="8"/>
  <c r="I25" i="8"/>
  <c r="H25" i="8"/>
  <c r="G25" i="8"/>
  <c r="E25" i="8"/>
  <c r="P24" i="8"/>
  <c r="J24" i="8"/>
  <c r="I24" i="8"/>
  <c r="H24" i="8"/>
  <c r="G24" i="8"/>
  <c r="E24" i="8"/>
  <c r="I21" i="8"/>
  <c r="I30" i="8" s="1"/>
  <c r="C10" i="8" s="1"/>
  <c r="M19" i="8"/>
  <c r="F19" i="8"/>
  <c r="D19" i="8"/>
  <c r="F18" i="8"/>
  <c r="D18" i="8"/>
  <c r="F17" i="8"/>
  <c r="D17" i="8"/>
  <c r="F16" i="8"/>
  <c r="D16" i="8"/>
  <c r="M15" i="8"/>
  <c r="F15" i="8"/>
  <c r="F26" i="8" s="1"/>
  <c r="D15" i="8"/>
  <c r="D25" i="8" s="1"/>
  <c r="C11" i="8"/>
  <c r="C9" i="8"/>
  <c r="C8" i="8"/>
  <c r="C6" i="8"/>
  <c r="K19" i="8" s="1"/>
  <c r="M18" i="8" l="1"/>
  <c r="C7" i="8"/>
  <c r="N19" i="8" s="1"/>
  <c r="D24" i="8"/>
  <c r="M17" i="8"/>
  <c r="N17" i="8" s="1"/>
  <c r="F25" i="8"/>
  <c r="M16" i="8"/>
  <c r="N16" i="8" s="1"/>
  <c r="F24" i="8"/>
  <c r="D27" i="8"/>
  <c r="F28" i="8"/>
  <c r="O19" i="8"/>
  <c r="Q19" i="8"/>
  <c r="L19" i="8"/>
  <c r="M27" i="8"/>
  <c r="D26" i="8"/>
  <c r="F27" i="8"/>
  <c r="D28" i="8"/>
  <c r="N15" i="8"/>
  <c r="K15" i="8"/>
  <c r="K16" i="8"/>
  <c r="K17" i="8"/>
  <c r="K18" i="8"/>
  <c r="M24" i="8"/>
  <c r="M25" i="8" l="1"/>
  <c r="M26" i="8"/>
  <c r="N18" i="8"/>
  <c r="M28" i="8"/>
  <c r="K27" i="8"/>
  <c r="K25" i="8"/>
  <c r="O15" i="8"/>
  <c r="Q15" i="8"/>
  <c r="K28" i="8"/>
  <c r="K26" i="8"/>
  <c r="K24" i="8"/>
  <c r="L15" i="8"/>
  <c r="O17" i="8"/>
  <c r="Q17" i="8"/>
  <c r="L17" i="8"/>
  <c r="O16" i="8"/>
  <c r="Q16" i="8"/>
  <c r="L16" i="8"/>
  <c r="O18" i="8"/>
  <c r="Q18" i="8"/>
  <c r="L18" i="8"/>
  <c r="N24" i="8"/>
  <c r="N27" i="8"/>
  <c r="N25" i="8"/>
  <c r="N26" i="8"/>
  <c r="N28" i="8"/>
  <c r="Q28" i="8" l="1"/>
  <c r="Q26" i="8"/>
  <c r="Q24" i="8"/>
  <c r="Q27" i="8"/>
  <c r="Q25" i="8"/>
  <c r="O27" i="8"/>
  <c r="O25" i="8"/>
  <c r="O28" i="8"/>
  <c r="O26" i="8"/>
  <c r="O24" i="8"/>
  <c r="L24" i="8"/>
  <c r="L28" i="8"/>
  <c r="L26" i="8"/>
  <c r="L27" i="8"/>
  <c r="L25" i="8"/>
  <c r="Z8" i="7" l="1"/>
  <c r="Z7" i="7"/>
  <c r="Z6" i="7"/>
  <c r="Z5" i="7"/>
  <c r="K72" i="5"/>
  <c r="T80" i="5" s="1"/>
  <c r="U80" i="5" s="1"/>
  <c r="G72" i="5"/>
  <c r="M72" i="5" s="1"/>
  <c r="K71" i="5"/>
  <c r="K73" i="5" s="1"/>
  <c r="G71" i="5"/>
  <c r="R63" i="5"/>
  <c r="Q63" i="5"/>
  <c r="P63" i="5"/>
  <c r="O63" i="5"/>
  <c r="R62" i="5"/>
  <c r="Q62" i="5"/>
  <c r="P62" i="5"/>
  <c r="O62" i="5"/>
  <c r="R61" i="5"/>
  <c r="Q61" i="5"/>
  <c r="P61" i="5"/>
  <c r="O61" i="5"/>
  <c r="R60" i="5"/>
  <c r="Q60" i="5"/>
  <c r="P60" i="5"/>
  <c r="O60" i="5"/>
  <c r="R59" i="5"/>
  <c r="Q59" i="5"/>
  <c r="P59" i="5"/>
  <c r="O59" i="5"/>
  <c r="R58" i="5"/>
  <c r="Q58" i="5"/>
  <c r="P58" i="5"/>
  <c r="O58" i="5"/>
  <c r="R57" i="5"/>
  <c r="Q57" i="5"/>
  <c r="P57" i="5"/>
  <c r="O57" i="5"/>
  <c r="R56" i="5"/>
  <c r="Q56" i="5"/>
  <c r="P56" i="5"/>
  <c r="O56" i="5"/>
  <c r="R55" i="5"/>
  <c r="Q55" i="5"/>
  <c r="P55" i="5"/>
  <c r="O55" i="5"/>
  <c r="R54" i="5"/>
  <c r="Q54" i="5"/>
  <c r="P54" i="5"/>
  <c r="O54" i="5"/>
  <c r="R53" i="5"/>
  <c r="Q53" i="5"/>
  <c r="P53" i="5"/>
  <c r="O53" i="5"/>
  <c r="R52" i="5"/>
  <c r="Q52" i="5"/>
  <c r="P52" i="5"/>
  <c r="O52" i="5"/>
  <c r="R51" i="5"/>
  <c r="Q51" i="5"/>
  <c r="P51" i="5"/>
  <c r="O51" i="5"/>
  <c r="R50" i="5"/>
  <c r="Q50" i="5"/>
  <c r="P50" i="5"/>
  <c r="O50" i="5"/>
  <c r="R49" i="5"/>
  <c r="Q49" i="5"/>
  <c r="P49" i="5"/>
  <c r="O49" i="5"/>
  <c r="R48" i="5"/>
  <c r="Q48" i="5"/>
  <c r="P48" i="5"/>
  <c r="O48" i="5"/>
  <c r="R47" i="5"/>
  <c r="Q47" i="5"/>
  <c r="P47" i="5"/>
  <c r="O47" i="5"/>
  <c r="R46" i="5"/>
  <c r="Q46" i="5"/>
  <c r="P46" i="5"/>
  <c r="O46" i="5"/>
  <c r="R45" i="5"/>
  <c r="Q45" i="5"/>
  <c r="P45" i="5"/>
  <c r="O45" i="5"/>
  <c r="R44" i="5"/>
  <c r="Q44" i="5"/>
  <c r="P44" i="5"/>
  <c r="O44" i="5"/>
  <c r="R43" i="5"/>
  <c r="Q43" i="5"/>
  <c r="P43" i="5"/>
  <c r="O43" i="5"/>
  <c r="R42" i="5"/>
  <c r="Q42" i="5"/>
  <c r="P42" i="5"/>
  <c r="O42" i="5"/>
  <c r="R41" i="5"/>
  <c r="Q41" i="5"/>
  <c r="P41" i="5"/>
  <c r="O41" i="5"/>
  <c r="R40" i="5"/>
  <c r="Q40" i="5"/>
  <c r="P40" i="5"/>
  <c r="O40" i="5"/>
  <c r="R39" i="5"/>
  <c r="Q39" i="5"/>
  <c r="P39" i="5"/>
  <c r="O39" i="5"/>
  <c r="R38" i="5"/>
  <c r="Q38" i="5"/>
  <c r="P38" i="5"/>
  <c r="O38" i="5"/>
  <c r="R37" i="5"/>
  <c r="Q37" i="5"/>
  <c r="P37" i="5"/>
  <c r="O37" i="5"/>
  <c r="R36" i="5"/>
  <c r="Q36" i="5"/>
  <c r="P36" i="5"/>
  <c r="O36" i="5"/>
  <c r="R35" i="5"/>
  <c r="Q35" i="5"/>
  <c r="P35" i="5"/>
  <c r="O35" i="5"/>
  <c r="R34" i="5"/>
  <c r="Q34" i="5"/>
  <c r="P34" i="5"/>
  <c r="O34" i="5"/>
  <c r="R33" i="5"/>
  <c r="Q33" i="5"/>
  <c r="P33" i="5"/>
  <c r="O33" i="5"/>
  <c r="R32" i="5"/>
  <c r="Q32" i="5"/>
  <c r="P32" i="5"/>
  <c r="O32" i="5"/>
  <c r="R31" i="5"/>
  <c r="Q31" i="5"/>
  <c r="P31" i="5"/>
  <c r="O31" i="5"/>
  <c r="R30" i="5"/>
  <c r="Q30" i="5"/>
  <c r="P30" i="5"/>
  <c r="O30" i="5"/>
  <c r="R29" i="5"/>
  <c r="Q29" i="5"/>
  <c r="P29" i="5"/>
  <c r="O29" i="5"/>
  <c r="R28" i="5"/>
  <c r="Q28" i="5"/>
  <c r="P28" i="5"/>
  <c r="O28" i="5"/>
  <c r="R27" i="5"/>
  <c r="Q27" i="5"/>
  <c r="P27" i="5"/>
  <c r="O27" i="5"/>
  <c r="R26" i="5"/>
  <c r="Q26" i="5"/>
  <c r="P26" i="5"/>
  <c r="O26" i="5"/>
  <c r="R25" i="5"/>
  <c r="Q25" i="5"/>
  <c r="P25" i="5"/>
  <c r="O25" i="5"/>
  <c r="R24" i="5"/>
  <c r="Q24" i="5"/>
  <c r="P24" i="5"/>
  <c r="O24" i="5"/>
  <c r="R23" i="5"/>
  <c r="Q23" i="5"/>
  <c r="P23" i="5"/>
  <c r="O23" i="5"/>
  <c r="R22" i="5"/>
  <c r="Q22" i="5"/>
  <c r="P22" i="5"/>
  <c r="O22" i="5"/>
  <c r="R21" i="5"/>
  <c r="Q21" i="5"/>
  <c r="P21" i="5"/>
  <c r="O21" i="5"/>
  <c r="R20" i="5"/>
  <c r="Q20" i="5"/>
  <c r="P20" i="5"/>
  <c r="O20" i="5"/>
  <c r="R19" i="5"/>
  <c r="Q19" i="5"/>
  <c r="P19" i="5"/>
  <c r="O19" i="5"/>
  <c r="R18" i="5"/>
  <c r="Q18" i="5"/>
  <c r="P18" i="5"/>
  <c r="O18" i="5"/>
  <c r="R17" i="5"/>
  <c r="Q17" i="5"/>
  <c r="P17" i="5"/>
  <c r="O17" i="5"/>
  <c r="R16" i="5"/>
  <c r="R72" i="5" s="1"/>
  <c r="Q16" i="5"/>
  <c r="Q72" i="5" s="1"/>
  <c r="T84" i="5" s="1"/>
  <c r="U84" i="5" s="1"/>
  <c r="P16" i="5"/>
  <c r="P72" i="5" s="1"/>
  <c r="O16" i="5"/>
  <c r="O72" i="5" s="1"/>
  <c r="R15" i="5"/>
  <c r="Q15" i="5"/>
  <c r="P15" i="5"/>
  <c r="O15" i="5"/>
  <c r="R14" i="5"/>
  <c r="Q14" i="5"/>
  <c r="P14" i="5"/>
  <c r="O14" i="5"/>
  <c r="R13" i="5"/>
  <c r="Q13" i="5"/>
  <c r="P13" i="5"/>
  <c r="O13" i="5"/>
  <c r="R12" i="5"/>
  <c r="Q12" i="5"/>
  <c r="P12" i="5"/>
  <c r="O12" i="5"/>
  <c r="R11" i="5"/>
  <c r="Q11" i="5"/>
  <c r="P11" i="5"/>
  <c r="O11" i="5"/>
  <c r="R10" i="5"/>
  <c r="R71" i="5" s="1"/>
  <c r="T85" i="5" s="1"/>
  <c r="U85" i="5" s="1"/>
  <c r="Q10" i="5"/>
  <c r="Q71" i="5" s="1"/>
  <c r="Q73" i="5" s="1"/>
  <c r="P10" i="5"/>
  <c r="P71" i="5" s="1"/>
  <c r="T81" i="5" s="1"/>
  <c r="U81" i="5" s="1"/>
  <c r="O10" i="5"/>
  <c r="O71" i="5" s="1"/>
  <c r="O73" i="5" s="1"/>
  <c r="T77" i="5" l="1"/>
  <c r="U77" i="5" s="1"/>
  <c r="G73" i="5"/>
  <c r="M73" i="5" s="1"/>
  <c r="M71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MR067111" type="6" refreshedVersion="6" background="1" saveData="1">
    <textPr codePage="437" sourceFile="L:\Lab\NHEERL_Edney\Mobile Chamber\MR001 through MR100\MR067 (ISOP02)\MR067.txt">
      <textFields count="1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MR07221" type="6" refreshedVersion="6" background="1" saveData="1">
    <textPr codePage="437" sourceFile="L:\Lab\NHEERL_Edney\Mobile Chamber\MR001 through MR100\MR072 (TOLU01)\MR072.txt">
      <textFields count="1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<sst xmlns="http://schemas.openxmlformats.org/spreadsheetml/2006/main" count="960" uniqueCount="355">
  <si>
    <t>DateTime_MC_rgd</t>
  </si>
  <si>
    <t>Cbr_Pres_inWC_rgd</t>
  </si>
  <si>
    <t>Cbr_RH_rgd</t>
  </si>
  <si>
    <t>Cbr_Temp_C_rgd</t>
  </si>
  <si>
    <t>NO2_ppb_rgd</t>
  </si>
  <si>
    <t>NOx_ppb_rgd</t>
  </si>
  <si>
    <t>NO_ppb_rgd</t>
  </si>
  <si>
    <t>O3_PS_ppb_rgd</t>
  </si>
  <si>
    <t>O3_ppb_rgd</t>
  </si>
  <si>
    <t>Radiometer_Cal_mVDC_rgd</t>
  </si>
  <si>
    <t>Radiometer_Raw_mVDC_rgd</t>
  </si>
  <si>
    <t>SO2_ppb_rgd</t>
  </si>
  <si>
    <t>Total_MFC_Supply_ccm_rgd</t>
  </si>
  <si>
    <t>light_level_rgd</t>
  </si>
  <si>
    <t>Vol_Conc_rgd</t>
  </si>
  <si>
    <t>Irr_Time_rgd_hrs</t>
  </si>
  <si>
    <t>Isoprene + NO Mobile Chamber Study  May 2-13, 2016</t>
  </si>
  <si>
    <t>Chamber  Lights-on Condition</t>
  </si>
  <si>
    <t>Finals</t>
  </si>
  <si>
    <t>deltas</t>
  </si>
  <si>
    <t>Reactants</t>
  </si>
  <si>
    <t>Products Final</t>
  </si>
  <si>
    <t>Products</t>
  </si>
  <si>
    <t>NAME</t>
  </si>
  <si>
    <t>Type</t>
  </si>
  <si>
    <t>ECNadj</t>
  </si>
  <si>
    <t>RTINDEX</t>
  </si>
  <si>
    <t xml:space="preserve">Rtminutes </t>
  </si>
  <si>
    <t>Average</t>
  </si>
  <si>
    <t>StDev</t>
  </si>
  <si>
    <t>C.V.</t>
  </si>
  <si>
    <t xml:space="preserve">unidentified </t>
  </si>
  <si>
    <t>Propylene</t>
  </si>
  <si>
    <t>Propane</t>
  </si>
  <si>
    <t>Acetaldehyde</t>
  </si>
  <si>
    <t>Methanol</t>
  </si>
  <si>
    <t>Acetone</t>
  </si>
  <si>
    <t>Isoprene</t>
  </si>
  <si>
    <t>Methyl Nitrate ??</t>
  </si>
  <si>
    <t>Nitromethane</t>
  </si>
  <si>
    <t>Methacrolein</t>
  </si>
  <si>
    <t>2,3-Butanedione</t>
  </si>
  <si>
    <t>MVK</t>
  </si>
  <si>
    <t>2-Methylpentane</t>
  </si>
  <si>
    <t>Butanal</t>
  </si>
  <si>
    <t>MEK</t>
  </si>
  <si>
    <t>MethylAcrylate</t>
  </si>
  <si>
    <t>2-Methylfuran</t>
  </si>
  <si>
    <t>Unknown</t>
  </si>
  <si>
    <t>2,2-DiMethylpentane</t>
  </si>
  <si>
    <t>4-Pentene-2-one</t>
  </si>
  <si>
    <t>2-Methyl-2-Vinyl-Oxirane</t>
  </si>
  <si>
    <t>Pentanal</t>
  </si>
  <si>
    <t>1-Oxiranylethanone</t>
  </si>
  <si>
    <t>2- Me-2-butenal</t>
  </si>
  <si>
    <t>MethylCyclohexane</t>
  </si>
  <si>
    <t>Hexanal</t>
  </si>
  <si>
    <t>2,3-Dimethyloxirane</t>
  </si>
  <si>
    <t>Isopropylcyclopentane</t>
  </si>
  <si>
    <t>Heptanal</t>
  </si>
  <si>
    <t>p-Ethyltoluene</t>
  </si>
  <si>
    <t>5-Methylnonane</t>
  </si>
  <si>
    <t>Octanal</t>
  </si>
  <si>
    <t>Limonene isomer</t>
  </si>
  <si>
    <t>Limonene</t>
  </si>
  <si>
    <t>Nonanal</t>
  </si>
  <si>
    <t>Decanal   1189.79</t>
  </si>
  <si>
    <t>GC Peak at RT 46 minutes</t>
  </si>
  <si>
    <t>Som of Listed GC Peaks</t>
  </si>
  <si>
    <t>Sum of All GC Peaks</t>
  </si>
  <si>
    <t>Ratio Sum Listed GC Peaks to Total GC Peaks</t>
  </si>
  <si>
    <t>Initial</t>
  </si>
  <si>
    <t>Final</t>
  </si>
  <si>
    <t>Delta</t>
  </si>
  <si>
    <t>Sum of Listed GC Peaks</t>
  </si>
  <si>
    <t>isoprene</t>
  </si>
  <si>
    <t>Others</t>
  </si>
  <si>
    <t>ppbC</t>
  </si>
  <si>
    <t>ppmC</t>
  </si>
  <si>
    <t>MR065</t>
  </si>
  <si>
    <t>Initial conc.</t>
  </si>
  <si>
    <t>Final conc.</t>
  </si>
  <si>
    <t>delta conc.</t>
  </si>
  <si>
    <t>JK050216.19N</t>
  </si>
  <si>
    <t>0640</t>
  </si>
  <si>
    <t>0810</t>
  </si>
  <si>
    <t>0805</t>
  </si>
  <si>
    <t xml:space="preserve"> </t>
  </si>
  <si>
    <t>PAN ppb</t>
  </si>
  <si>
    <t>PPN ppb</t>
  </si>
  <si>
    <t>Cmp RT 22.0min</t>
  </si>
  <si>
    <t>Cmp RT 29.0min</t>
  </si>
  <si>
    <t>JK050216.04N</t>
  </si>
  <si>
    <t>JK050216.05N</t>
  </si>
  <si>
    <t>JK050216.07N</t>
  </si>
  <si>
    <t>JK050216.08N</t>
  </si>
  <si>
    <t>JK050216.10N</t>
  </si>
  <si>
    <t>JK050216.12N</t>
  </si>
  <si>
    <t>JK050216.14N</t>
  </si>
  <si>
    <t>JK050216.16N</t>
  </si>
  <si>
    <t>JK050216.17N</t>
  </si>
  <si>
    <t>JK050216.21N</t>
  </si>
  <si>
    <t>JK050216.25N</t>
  </si>
  <si>
    <t>JK050216.27N</t>
  </si>
  <si>
    <t>JK050216.30N</t>
  </si>
  <si>
    <t>JK050216.31N</t>
  </si>
  <si>
    <t>JK050216.33N</t>
  </si>
  <si>
    <t>JK050216.36N</t>
  </si>
  <si>
    <t>JK050216.38N</t>
  </si>
  <si>
    <t>JK050216.40N</t>
  </si>
  <si>
    <t>JK050216.42N</t>
  </si>
  <si>
    <t>JK050216.44N</t>
  </si>
  <si>
    <t>JK050216.48N</t>
  </si>
  <si>
    <t>0800</t>
  </si>
  <si>
    <t>0700</t>
  </si>
  <si>
    <t>0650</t>
  </si>
  <si>
    <t>0540</t>
  </si>
  <si>
    <t>0915</t>
  </si>
  <si>
    <t>0900</t>
  </si>
  <si>
    <t>1450</t>
  </si>
  <si>
    <t>0645</t>
  </si>
  <si>
    <t>1200</t>
  </si>
  <si>
    <t>0550</t>
  </si>
  <si>
    <t>0825</t>
  </si>
  <si>
    <t>MR065 OCEC</t>
  </si>
  <si>
    <t>Important Factors:</t>
  </si>
  <si>
    <t>Punch Correction Factor:</t>
  </si>
  <si>
    <t>Filter Diameter:</t>
  </si>
  <si>
    <t>cm</t>
  </si>
  <si>
    <t>(+/- 1 mm)</t>
  </si>
  <si>
    <r>
      <t>Filter Area</t>
    </r>
    <r>
      <rPr>
        <b/>
        <sz val="11"/>
        <color theme="1"/>
        <rFont val="Calibri"/>
        <family val="2"/>
        <scheme val="minor"/>
      </rPr>
      <t>:</t>
    </r>
  </si>
  <si>
    <r>
      <t>cm</t>
    </r>
    <r>
      <rPr>
        <vertAlign val="superscript"/>
        <sz val="11"/>
        <color theme="1"/>
        <rFont val="Calibri"/>
        <family val="2"/>
        <scheme val="minor"/>
      </rPr>
      <t>2</t>
    </r>
  </si>
  <si>
    <t>Filter Area Uncertainty:</t>
  </si>
  <si>
    <t>Blank OC Value (Average):</t>
  </si>
  <si>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g/cm</t>
    </r>
    <r>
      <rPr>
        <vertAlign val="superscript"/>
        <sz val="11"/>
        <color theme="1"/>
        <rFont val="Calibri"/>
        <family val="2"/>
        <scheme val="minor"/>
      </rPr>
      <t>2</t>
    </r>
  </si>
  <si>
    <t>Blank OC Uncertainty:</t>
  </si>
  <si>
    <t>Blank EC Value (Average):</t>
  </si>
  <si>
    <t>Blank EC Uncertainty:</t>
  </si>
  <si>
    <t>Est. Volume Uncertainty: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</si>
  <si>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</si>
  <si>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(~2 std. dev.'s)</t>
  </si>
  <si>
    <t>From 90mm</t>
  </si>
  <si>
    <t>Sample ID</t>
  </si>
  <si>
    <t>Start Date/Time</t>
  </si>
  <si>
    <t>Stop Date/Time</t>
  </si>
  <si>
    <t>Integrated Time (h)</t>
  </si>
  <si>
    <t>Volume (ft3)</t>
  </si>
  <si>
    <r>
      <t>Volume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</si>
  <si>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r>
      <t>OC(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g/cm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</si>
  <si>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OC unc</t>
  </si>
  <si>
    <r>
      <t>EC(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g/cm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</si>
  <si>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EC unc</t>
  </si>
  <si>
    <r>
      <t>[OC]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g/m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</si>
  <si>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[OC] unc</t>
  </si>
  <si>
    <r>
      <t>[EC]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g/m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</si>
  <si>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[EC] unc</t>
  </si>
  <si>
    <t>[OC]/[TC]</t>
  </si>
  <si>
    <t>[OM] (ug/m3)</t>
  </si>
  <si>
    <t>[OM]/[OC]</t>
  </si>
  <si>
    <t>MR065 QT01</t>
  </si>
  <si>
    <t>MR065 QT02</t>
  </si>
  <si>
    <t>MR065 QT03</t>
  </si>
  <si>
    <t>MR065 QT04</t>
  </si>
  <si>
    <t>MR065 QT05</t>
  </si>
  <si>
    <t>MR065 QTB1</t>
  </si>
  <si>
    <t>Averages</t>
  </si>
  <si>
    <t>Std. Dev's</t>
  </si>
  <si>
    <t>Min's</t>
  </si>
  <si>
    <t>Max's</t>
  </si>
  <si>
    <t>Skew's</t>
  </si>
  <si>
    <t>Averages (Blanks)</t>
  </si>
  <si>
    <t>Exposure Chamber Experiment (May 2, 2016 through May 17, 2016)</t>
  </si>
  <si>
    <t xml:space="preserve"> Filter ID</t>
  </si>
  <si>
    <t>Filter Location</t>
  </si>
  <si>
    <t>Average Delta wt (mg)</t>
  </si>
  <si>
    <t>Comments</t>
  </si>
  <si>
    <t>Isoprene + NO Mobile Chamber Study  June 8-17, 2016</t>
  </si>
  <si>
    <t>MR067</t>
  </si>
  <si>
    <t>MPANppb</t>
  </si>
  <si>
    <t>JK060816.05N</t>
  </si>
  <si>
    <t>JK060816.06N</t>
  </si>
  <si>
    <t>JK060816.07N</t>
  </si>
  <si>
    <t>JK060816.09N</t>
  </si>
  <si>
    <t>JK060816.11N</t>
  </si>
  <si>
    <t>JK060816.12N</t>
  </si>
  <si>
    <t>JK060816.14N</t>
  </si>
  <si>
    <t>JK060816.15N</t>
  </si>
  <si>
    <t>JK060816.20N</t>
  </si>
  <si>
    <t>JK060816.21N</t>
  </si>
  <si>
    <t>JK060816.26N</t>
  </si>
  <si>
    <t>JK060816.27N</t>
  </si>
  <si>
    <t>JK060816.32N</t>
  </si>
  <si>
    <t>JK060816.33N</t>
  </si>
  <si>
    <t>JK060816.38N</t>
  </si>
  <si>
    <t>0750</t>
  </si>
  <si>
    <t>0850</t>
  </si>
  <si>
    <t>0625</t>
  </si>
  <si>
    <t>0745</t>
  </si>
  <si>
    <t>0655</t>
  </si>
  <si>
    <t>0755</t>
  </si>
  <si>
    <t>0740</t>
  </si>
  <si>
    <t>0 ppb</t>
  </si>
  <si>
    <t>3.6 ppb</t>
  </si>
  <si>
    <t>3.4 ppb</t>
  </si>
  <si>
    <t>3.9 ppb</t>
  </si>
  <si>
    <t>MR067 OCEC</t>
  </si>
  <si>
    <t>MR067 QT01</t>
  </si>
  <si>
    <t>MR067 QT02</t>
  </si>
  <si>
    <t>MR067 QT03</t>
  </si>
  <si>
    <t>MR067 QT04</t>
  </si>
  <si>
    <t>MR067 QT05</t>
  </si>
  <si>
    <t>Mobile Chamber Study  August 3-5, 2016</t>
  </si>
  <si>
    <t>RT min</t>
  </si>
  <si>
    <t>Freon-11</t>
  </si>
  <si>
    <t>2,2-Dimethylbutane</t>
  </si>
  <si>
    <t>cis-2-Hexene</t>
  </si>
  <si>
    <t>1,2-Dichloroethane</t>
  </si>
  <si>
    <t>3,3-DiMethylpentane</t>
  </si>
  <si>
    <t>ctc-1,2,3-TriMeCyclopentane</t>
  </si>
  <si>
    <t>2,3,4-TriMethylpentane</t>
  </si>
  <si>
    <t>Toluene</t>
  </si>
  <si>
    <t>2,5-DiMeHeptane + 5-Me-2-Hexanone</t>
  </si>
  <si>
    <t>Benzaldehyde</t>
  </si>
  <si>
    <t>1,2,4-TriMethylbenzene</t>
  </si>
  <si>
    <t>p-Diethylbenzene</t>
  </si>
  <si>
    <t>1,2,4,5-TetraMe-Benzene</t>
  </si>
  <si>
    <t>1-Me-2-Nitrobenzene</t>
  </si>
  <si>
    <t>1-Me-3-Nitrobenzene</t>
  </si>
  <si>
    <t>n-Dodecane</t>
  </si>
  <si>
    <t>1-Me-4-Nitrobenzene</t>
  </si>
  <si>
    <t>3-Me-2-Nitrophenol</t>
  </si>
  <si>
    <t>4-Me-3-Nitrophenol</t>
  </si>
  <si>
    <t>Lump Peak</t>
  </si>
  <si>
    <t>PAN ppbC</t>
  </si>
  <si>
    <t>toluene</t>
  </si>
  <si>
    <t>MR072</t>
  </si>
  <si>
    <t>MR072 OCEC</t>
  </si>
  <si>
    <t>MR072 QT01</t>
  </si>
  <si>
    <t>MR072 QT02</t>
  </si>
  <si>
    <t>MR072 QT03</t>
  </si>
  <si>
    <t>MR072 QTB1</t>
  </si>
  <si>
    <t>Exposure Chamber Experiment (July 31, 2016 through August 5, 2016)</t>
  </si>
  <si>
    <t>Ave</t>
  </si>
  <si>
    <t>Std Dev</t>
  </si>
  <si>
    <t>90 mm Filter data</t>
  </si>
  <si>
    <t>Start time and Date</t>
  </si>
  <si>
    <t>Finish time and Date</t>
  </si>
  <si>
    <t>Pre weight- measured (g)</t>
  </si>
  <si>
    <t>Post weigh (g)</t>
  </si>
  <si>
    <t>Average Delta wt (g)</t>
  </si>
  <si>
    <r>
      <t>Total Air volume (ft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</si>
  <si>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r>
      <t>Total Air volume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</si>
  <si>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r>
      <t>PM mass collected (mg/m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</si>
  <si>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08/02/16, 11:00 am</t>
  </si>
  <si>
    <t>08/03/16, 06:55 am</t>
  </si>
  <si>
    <t>MR072 TQZ01</t>
  </si>
  <si>
    <t>Inline ,upstream of exposure chamber</t>
  </si>
  <si>
    <t>08/03/16, 11:00 am</t>
  </si>
  <si>
    <t>08/04/16, 07:35 am</t>
  </si>
  <si>
    <t>MR072 TQZ02</t>
  </si>
  <si>
    <t>08/04/16, 11:35 am</t>
  </si>
  <si>
    <t>08/05/16, 07:00 am</t>
  </si>
  <si>
    <t>MR072 TQZ03</t>
  </si>
  <si>
    <t>Average (mg/m3)</t>
  </si>
  <si>
    <t>Average (ug/m3)</t>
  </si>
  <si>
    <t>STDEV</t>
  </si>
  <si>
    <t>05/09/16, 11:05 am</t>
  </si>
  <si>
    <t>05/10/16, 06:55 am</t>
  </si>
  <si>
    <t>MR065 TQZ01</t>
  </si>
  <si>
    <t>05/10/16, 11:00 am</t>
  </si>
  <si>
    <t>05/11/16, 6:50 am</t>
  </si>
  <si>
    <t>MR065 TQZ02</t>
  </si>
  <si>
    <t>05/11/16, 11:00 am</t>
  </si>
  <si>
    <t>05/12/16, 06:00 am</t>
  </si>
  <si>
    <t>MR065 TQZ03</t>
  </si>
  <si>
    <t>05/12/16, 03:00 pm</t>
  </si>
  <si>
    <t>05/13/16, 09:25 am</t>
  </si>
  <si>
    <t>MR065 TQZ04</t>
  </si>
  <si>
    <t>New set of filters</t>
  </si>
  <si>
    <t>05/16/16, 12:00 pm</t>
  </si>
  <si>
    <t>05/17/16, 7:30 am</t>
  </si>
  <si>
    <t>MR065 TQZ05</t>
  </si>
  <si>
    <t>"</t>
  </si>
  <si>
    <t>Exposure Chamber Experiment (June 8, 2016 through June 17, 2016)</t>
  </si>
  <si>
    <t>06/12/16, 2:12 pm</t>
  </si>
  <si>
    <t>06/13/16, 6:45 am</t>
  </si>
  <si>
    <t>MR067 TQZ01</t>
  </si>
  <si>
    <t>06/13/16, 3:10 pm</t>
  </si>
  <si>
    <t>06/14/16, 6:40 am</t>
  </si>
  <si>
    <t>MR067 TQZ02</t>
  </si>
  <si>
    <t>06/14/16, 6:10 pm</t>
  </si>
  <si>
    <t>06/15/16, 6:57 am</t>
  </si>
  <si>
    <t>MR067 TQZ03</t>
  </si>
  <si>
    <t>06/15/16, 5:30 pm</t>
  </si>
  <si>
    <t>06/16/16, 6:12 am</t>
  </si>
  <si>
    <t>MR067 TQZ04</t>
  </si>
  <si>
    <t>06/16/16, 11:10 am</t>
  </si>
  <si>
    <t>06/17/16, 6:45 am</t>
  </si>
  <si>
    <t>MR067 TQZ05</t>
  </si>
  <si>
    <t>MR065 Isoprene Trailer Study - DNPH Carbonyl Sample Results - Blank Subtracted</t>
  </si>
  <si>
    <t>Final Concentration (ppbv)</t>
  </si>
  <si>
    <t>Duplicate</t>
  </si>
  <si>
    <r>
      <t>(9 - 12)</t>
    </r>
    <r>
      <rPr>
        <b/>
        <vertAlign val="superscript"/>
        <sz val="8"/>
        <rFont val="Arial"/>
        <family val="2"/>
      </rPr>
      <t>1</t>
    </r>
  </si>
  <si>
    <r>
      <t>(7 - 11)</t>
    </r>
    <r>
      <rPr>
        <b/>
        <vertAlign val="superscript"/>
        <sz val="8"/>
        <rFont val="Arial"/>
        <family val="2"/>
      </rPr>
      <t>1</t>
    </r>
  </si>
  <si>
    <r>
      <t>(7 - 11)</t>
    </r>
    <r>
      <rPr>
        <b/>
        <vertAlign val="superscript"/>
        <sz val="8"/>
        <rFont val="Arial"/>
        <family val="2"/>
      </rPr>
      <t>2</t>
    </r>
  </si>
  <si>
    <r>
      <t>(6 - 10)</t>
    </r>
    <r>
      <rPr>
        <b/>
        <vertAlign val="superscript"/>
        <sz val="8"/>
        <rFont val="Arial"/>
        <family val="2"/>
      </rPr>
      <t>2</t>
    </r>
  </si>
  <si>
    <r>
      <t>(11 - 3)</t>
    </r>
    <r>
      <rPr>
        <b/>
        <vertAlign val="superscript"/>
        <sz val="8"/>
        <rFont val="Arial"/>
        <family val="2"/>
      </rPr>
      <t>2</t>
    </r>
  </si>
  <si>
    <r>
      <t>(9:30 - 1:30)</t>
    </r>
    <r>
      <rPr>
        <b/>
        <vertAlign val="superscript"/>
        <sz val="8"/>
        <rFont val="Arial"/>
        <family val="2"/>
      </rPr>
      <t>2</t>
    </r>
  </si>
  <si>
    <r>
      <t>(7:30 - 11:30)</t>
    </r>
    <r>
      <rPr>
        <b/>
        <vertAlign val="superscript"/>
        <sz val="8"/>
        <rFont val="Arial"/>
        <family val="2"/>
      </rPr>
      <t>2</t>
    </r>
  </si>
  <si>
    <t>Analyte</t>
  </si>
  <si>
    <t>MR065D1 (LOff)</t>
  </si>
  <si>
    <t>MR065D2 (LOff)</t>
  </si>
  <si>
    <t>MR065D3 (LOff)</t>
  </si>
  <si>
    <t>MR065D1 (LOn)</t>
  </si>
  <si>
    <t>MR065D2 (LOn)</t>
  </si>
  <si>
    <t>MR065D3 (LOn)</t>
  </si>
  <si>
    <t>MR065D4 (LOn)</t>
  </si>
  <si>
    <t>MR065D5 (LOn)</t>
  </si>
  <si>
    <t>MR065D6 (LOn)</t>
  </si>
  <si>
    <t>MR065D7 (LOn)</t>
  </si>
  <si>
    <t>MR065D8 (LOn)</t>
  </si>
  <si>
    <t>High Bay</t>
  </si>
  <si>
    <t>Formaldehyde</t>
  </si>
  <si>
    <t>Acrolein</t>
  </si>
  <si>
    <t>ND</t>
  </si>
  <si>
    <t>Propionaldehyde</t>
  </si>
  <si>
    <t>Crotonaldehyde</t>
  </si>
  <si>
    <t>Butyraldehyde</t>
  </si>
  <si>
    <t>2-Butanone</t>
  </si>
  <si>
    <t>Glyoxal</t>
  </si>
  <si>
    <t>Valeraldehyde</t>
  </si>
  <si>
    <t>m-Tolualdehyde</t>
  </si>
  <si>
    <t>Methyl Glyoxal</t>
  </si>
  <si>
    <t>Hexaldehyde</t>
  </si>
  <si>
    <r>
      <t>1</t>
    </r>
    <r>
      <rPr>
        <sz val="8"/>
        <rFont val="Arial"/>
        <family val="2"/>
      </rPr>
      <t xml:space="preserve"> Sample directly from trailer</t>
    </r>
  </si>
  <si>
    <r>
      <t>2</t>
    </r>
    <r>
      <rPr>
        <sz val="8"/>
        <rFont val="Arial"/>
        <family val="2"/>
      </rPr>
      <t xml:space="preserve"> Sample taken after moving to high bay</t>
    </r>
  </si>
  <si>
    <t>ND: Not Detected</t>
  </si>
  <si>
    <t>MR067 Isoprene Trailer Study - DNPH Carbonyl Sample Results - Blank Subtracted</t>
  </si>
  <si>
    <t>Nose Only</t>
  </si>
  <si>
    <t>Outlier</t>
  </si>
  <si>
    <t>Whole body</t>
  </si>
  <si>
    <t>MR067-D1 (LOff)</t>
  </si>
  <si>
    <t>MR067-D2 (LOff)</t>
  </si>
  <si>
    <t>MR067-D3 (LOn)</t>
  </si>
  <si>
    <t>MR067-D4 (LOn)</t>
  </si>
  <si>
    <t>MR067-D5 (LOn)</t>
  </si>
  <si>
    <t>MR067-D6 (LOn)</t>
  </si>
  <si>
    <t>MR067-D7 (LOn)</t>
  </si>
  <si>
    <t>MR072, MR073, MR074 Toluene Trailer Studies - DNPH Carbonyl Sample Results - Blank Subtracted</t>
  </si>
  <si>
    <r>
      <rPr>
        <b/>
        <sz val="8"/>
        <color rgb="FFFF0000"/>
        <rFont val="Arial"/>
        <family val="2"/>
      </rPr>
      <t>Flagged</t>
    </r>
    <r>
      <rPr>
        <sz val="8"/>
        <rFont val="Arial"/>
        <family val="2"/>
      </rPr>
      <t>: MR074-D1: Samping issues as per Jon Krug</t>
    </r>
  </si>
  <si>
    <t>MR072-D1 (LOn)</t>
  </si>
  <si>
    <t>MR072-D2 (LOn)</t>
  </si>
  <si>
    <t>MR072-D3 (LOn)</t>
  </si>
  <si>
    <t>MR072-D4 (LOn)</t>
  </si>
  <si>
    <t>Lights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</si>
</sst>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"/>
    <numFmt numFmtId="166" formatCode="[h]:mm:ss;@"/>
    <numFmt numFmtId="167" formatCode="0.0000"/>
    <numFmt numFmtId="168" formatCode="0.0000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9"/>
      <name val="Arial"/>
      <family val="2"/>
    </font>
    <font>
      <sz val="11"/>
      <name val="Arial"/>
      <family val="2"/>
    </font>
    <font>
      <sz val="9"/>
      <color rgb="FFFF0000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vertAlign val="superscript"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sz val="11"/>
      <color rgb="FFC00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8" fillId="0" borderId="0"/>
  </cellStyleXfs>
  <cellXfs count="132">
    <xf numFmtId="0" fontId="0" fillId="0" borderId="0" xfId="0"/>
    <xf numFmtId="22" fontId="0" fillId="0" borderId="0" xfId="0" applyNumberFormat="1"/>
    <xf numFmtId="11" fontId="0" fillId="0" borderId="0" xfId="0" applyNumberFormat="1"/>
    <xf numFmtId="0" fontId="3" fillId="0" borderId="0" xfId="1" applyNumberFormat="1" applyFont="1" applyAlignment="1"/>
    <xf numFmtId="0" fontId="2" fillId="0" borderId="0" xfId="1"/>
    <xf numFmtId="0" fontId="2" fillId="0" borderId="0" xfId="1" applyNumberFormat="1" applyFont="1" applyAlignment="1"/>
    <xf numFmtId="0" fontId="3" fillId="0" borderId="0" xfId="1" applyNumberFormat="1" applyFont="1" applyAlignment="1">
      <alignment horizontal="center"/>
    </xf>
    <xf numFmtId="14" fontId="3" fillId="0" borderId="0" xfId="1" applyNumberFormat="1" applyFont="1" applyAlignment="1">
      <alignment horizontal="center"/>
    </xf>
    <xf numFmtId="0" fontId="3" fillId="0" borderId="0" xfId="1" quotePrefix="1" applyNumberFormat="1" applyFont="1" applyAlignment="1">
      <alignment horizontal="center"/>
    </xf>
    <xf numFmtId="0" fontId="2" fillId="0" borderId="0" xfId="1" applyFont="1"/>
    <xf numFmtId="0" fontId="4" fillId="2" borderId="0" xfId="1" applyFont="1" applyFill="1" applyAlignment="1">
      <alignment horizontal="center"/>
    </xf>
    <xf numFmtId="0" fontId="5" fillId="0" borderId="0" xfId="1" applyNumberFormat="1" applyFont="1" applyAlignment="1"/>
    <xf numFmtId="2" fontId="5" fillId="0" borderId="0" xfId="1" applyNumberFormat="1" applyFont="1" applyAlignment="1"/>
    <xf numFmtId="2" fontId="4" fillId="2" borderId="0" xfId="1" applyNumberFormat="1" applyFont="1" applyFill="1"/>
    <xf numFmtId="2" fontId="2" fillId="0" borderId="0" xfId="1" applyNumberFormat="1"/>
    <xf numFmtId="2" fontId="3" fillId="0" borderId="0" xfId="1" applyNumberFormat="1" applyFont="1" applyAlignment="1"/>
    <xf numFmtId="2" fontId="3" fillId="0" borderId="0" xfId="1" applyNumberFormat="1" applyFont="1"/>
    <xf numFmtId="164" fontId="3" fillId="0" borderId="0" xfId="1" applyNumberFormat="1" applyFont="1"/>
    <xf numFmtId="0" fontId="3" fillId="0" borderId="0" xfId="1" quotePrefix="1" applyNumberFormat="1" applyFont="1" applyAlignment="1"/>
    <xf numFmtId="2" fontId="3" fillId="0" borderId="0" xfId="1" quotePrefix="1" applyNumberFormat="1" applyFont="1" applyAlignment="1"/>
    <xf numFmtId="164" fontId="3" fillId="0" borderId="0" xfId="1" applyNumberFormat="1" applyFont="1" applyAlignment="1"/>
    <xf numFmtId="0" fontId="2" fillId="0" borderId="0" xfId="1" applyFont="1" applyAlignment="1">
      <alignment horizontal="center"/>
    </xf>
    <xf numFmtId="0" fontId="4" fillId="0" borderId="0" xfId="1" applyFont="1"/>
    <xf numFmtId="2" fontId="4" fillId="0" borderId="0" xfId="1" applyNumberFormat="1" applyFont="1" applyAlignment="1"/>
    <xf numFmtId="0" fontId="4" fillId="0" borderId="0" xfId="1" applyFont="1" applyAlignment="1"/>
    <xf numFmtId="2" fontId="4" fillId="0" borderId="0" xfId="1" applyNumberFormat="1" applyFont="1"/>
    <xf numFmtId="2" fontId="2" fillId="0" borderId="0" xfId="1" applyNumberFormat="1" applyFont="1"/>
    <xf numFmtId="0" fontId="6" fillId="0" borderId="0" xfId="1" applyFont="1"/>
    <xf numFmtId="49" fontId="2" fillId="0" borderId="0" xfId="1" applyNumberFormat="1"/>
    <xf numFmtId="165" fontId="3" fillId="0" borderId="0" xfId="1" applyNumberFormat="1" applyFont="1" applyAlignment="1"/>
    <xf numFmtId="165" fontId="2" fillId="0" borderId="0" xfId="1" applyNumberFormat="1"/>
    <xf numFmtId="165" fontId="3" fillId="0" borderId="0" xfId="1" applyNumberFormat="1" applyFont="1"/>
    <xf numFmtId="0" fontId="7" fillId="0" borderId="0" xfId="0" applyFont="1"/>
    <xf numFmtId="0" fontId="8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0" applyFill="1"/>
    <xf numFmtId="0" fontId="9" fillId="0" borderId="0" xfId="0" applyFont="1"/>
    <xf numFmtId="0" fontId="1" fillId="0" borderId="0" xfId="0" applyFont="1"/>
    <xf numFmtId="0" fontId="0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Font="1" applyAlignment="1">
      <alignment horizontal="right"/>
    </xf>
    <xf numFmtId="2" fontId="8" fillId="0" borderId="0" xfId="0" applyNumberFormat="1" applyFont="1" applyFill="1" applyAlignment="1">
      <alignment horizontal="right"/>
    </xf>
    <xf numFmtId="2" fontId="0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0" fontId="14" fillId="0" borderId="0" xfId="0" applyFont="1"/>
    <xf numFmtId="22" fontId="0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2" xfId="0" applyBorder="1"/>
    <xf numFmtId="2" fontId="0" fillId="0" borderId="0" xfId="0" applyNumberFormat="1"/>
    <xf numFmtId="167" fontId="0" fillId="0" borderId="0" xfId="0" applyNumberFormat="1" applyAlignment="1">
      <alignment horizontal="center"/>
    </xf>
    <xf numFmtId="0" fontId="0" fillId="0" borderId="0" xfId="0" applyFill="1"/>
    <xf numFmtId="22" fontId="0" fillId="0" borderId="0" xfId="0" applyNumberFormat="1" applyAlignment="1">
      <alignment horizontal="center"/>
    </xf>
    <xf numFmtId="15" fontId="0" fillId="0" borderId="0" xfId="0" applyNumberFormat="1" applyAlignment="1">
      <alignment horizontal="center"/>
    </xf>
    <xf numFmtId="0" fontId="15" fillId="0" borderId="0" xfId="0" applyFont="1"/>
    <xf numFmtId="0" fontId="15" fillId="0" borderId="3" xfId="0" applyFont="1" applyBorder="1"/>
    <xf numFmtId="15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7" fontId="0" fillId="0" borderId="3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3" xfId="0" applyBorder="1"/>
    <xf numFmtId="0" fontId="16" fillId="0" borderId="0" xfId="0" applyFont="1"/>
    <xf numFmtId="2" fontId="1" fillId="0" borderId="0" xfId="0" applyNumberFormat="1" applyFont="1" applyAlignment="1">
      <alignment horizontal="center"/>
    </xf>
    <xf numFmtId="2" fontId="17" fillId="0" borderId="0" xfId="0" applyNumberFormat="1" applyFont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18" fillId="0" borderId="0" xfId="1" applyNumberFormat="1" applyFont="1" applyAlignment="1"/>
    <xf numFmtId="14" fontId="18" fillId="0" borderId="0" xfId="1" applyNumberFormat="1" applyFont="1" applyAlignment="1">
      <alignment horizontal="center"/>
    </xf>
    <xf numFmtId="0" fontId="18" fillId="0" borderId="0" xfId="1" quotePrefix="1" applyNumberFormat="1" applyFont="1" applyAlignment="1">
      <alignment horizontal="center"/>
    </xf>
    <xf numFmtId="0" fontId="18" fillId="0" borderId="0" xfId="1" applyNumberFormat="1" applyFont="1" applyAlignment="1">
      <alignment horizontal="center"/>
    </xf>
    <xf numFmtId="0" fontId="19" fillId="0" borderId="0" xfId="1" applyNumberFormat="1" applyFont="1" applyAlignment="1"/>
    <xf numFmtId="2" fontId="18" fillId="0" borderId="0" xfId="1" applyNumberFormat="1" applyFont="1"/>
    <xf numFmtId="2" fontId="18" fillId="0" borderId="0" xfId="1" applyNumberFormat="1" applyFont="1" applyAlignment="1"/>
    <xf numFmtId="164" fontId="18" fillId="0" borderId="0" xfId="1" applyNumberFormat="1" applyFont="1"/>
    <xf numFmtId="2" fontId="19" fillId="0" borderId="0" xfId="1" applyNumberFormat="1" applyFont="1" applyAlignment="1"/>
    <xf numFmtId="0" fontId="18" fillId="0" borderId="0" xfId="1" quotePrefix="1" applyNumberFormat="1" applyFont="1" applyAlignment="1"/>
    <xf numFmtId="2" fontId="18" fillId="0" borderId="0" xfId="1" quotePrefix="1" applyNumberFormat="1" applyFont="1" applyAlignment="1"/>
    <xf numFmtId="164" fontId="18" fillId="0" borderId="0" xfId="1" applyNumberFormat="1" applyFont="1" applyAlignment="1"/>
    <xf numFmtId="2" fontId="2" fillId="0" borderId="0" xfId="1" applyNumberFormat="1" applyFont="1" applyAlignment="1"/>
    <xf numFmtId="0" fontId="2" fillId="0" borderId="0" xfId="1" applyNumberFormat="1" applyFont="1" applyAlignment="1">
      <alignment horizontal="left"/>
    </xf>
    <xf numFmtId="164" fontId="2" fillId="0" borderId="0" xfId="1" applyNumberFormat="1" applyFont="1" applyAlignment="1"/>
    <xf numFmtId="0" fontId="2" fillId="0" borderId="0" xfId="1" quotePrefix="1" applyNumberFormat="1" applyFont="1" applyAlignment="1"/>
    <xf numFmtId="0" fontId="1" fillId="3" borderId="0" xfId="0" applyFont="1" applyFill="1"/>
    <xf numFmtId="22" fontId="1" fillId="0" borderId="0" xfId="0" applyNumberFormat="1" applyFont="1"/>
    <xf numFmtId="165" fontId="1" fillId="0" borderId="0" xfId="0" applyNumberFormat="1" applyFont="1"/>
    <xf numFmtId="165" fontId="1" fillId="3" borderId="0" xfId="0" applyNumberFormat="1" applyFont="1" applyFill="1"/>
    <xf numFmtId="14" fontId="0" fillId="0" borderId="2" xfId="0" applyNumberForma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/>
    <xf numFmtId="168" fontId="0" fillId="0" borderId="2" xfId="0" applyNumberFormat="1" applyBorder="1"/>
    <xf numFmtId="0" fontId="8" fillId="0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68" fontId="0" fillId="0" borderId="0" xfId="0" applyNumberFormat="1"/>
    <xf numFmtId="0" fontId="0" fillId="4" borderId="2" xfId="0" applyFill="1" applyBorder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2" fontId="1" fillId="0" borderId="0" xfId="0" applyNumberFormat="1" applyFont="1"/>
    <xf numFmtId="0" fontId="20" fillId="0" borderId="0" xfId="2" applyFont="1"/>
    <xf numFmtId="0" fontId="21" fillId="0" borderId="0" xfId="2" applyFont="1"/>
    <xf numFmtId="0" fontId="21" fillId="0" borderId="0" xfId="2" applyFont="1" applyBorder="1"/>
    <xf numFmtId="0" fontId="18" fillId="0" borderId="0" xfId="2" applyBorder="1"/>
    <xf numFmtId="0" fontId="18" fillId="0" borderId="0" xfId="2"/>
    <xf numFmtId="0" fontId="20" fillId="0" borderId="0" xfId="2" applyFont="1" applyAlignment="1">
      <alignment horizontal="center"/>
    </xf>
    <xf numFmtId="16" fontId="20" fillId="0" borderId="0" xfId="2" quotePrefix="1" applyNumberFormat="1" applyFont="1" applyAlignment="1">
      <alignment horizontal="center"/>
    </xf>
    <xf numFmtId="16" fontId="20" fillId="0" borderId="0" xfId="2" quotePrefix="1" applyNumberFormat="1" applyFont="1" applyBorder="1" applyAlignment="1">
      <alignment horizontal="center"/>
    </xf>
    <xf numFmtId="14" fontId="21" fillId="0" borderId="0" xfId="2" applyNumberFormat="1" applyFont="1" applyBorder="1" applyAlignment="1">
      <alignment horizontal="center"/>
    </xf>
    <xf numFmtId="14" fontId="20" fillId="0" borderId="0" xfId="2" applyNumberFormat="1" applyFont="1" applyAlignment="1">
      <alignment horizontal="center"/>
    </xf>
    <xf numFmtId="14" fontId="20" fillId="0" borderId="0" xfId="2" applyNumberFormat="1" applyFont="1" applyBorder="1" applyAlignment="1">
      <alignment horizontal="center"/>
    </xf>
    <xf numFmtId="0" fontId="21" fillId="0" borderId="0" xfId="2" applyFont="1" applyBorder="1" applyAlignment="1">
      <alignment horizontal="center"/>
    </xf>
    <xf numFmtId="0" fontId="20" fillId="0" borderId="3" xfId="2" applyFont="1" applyBorder="1"/>
    <xf numFmtId="0" fontId="20" fillId="0" borderId="3" xfId="2" applyFont="1" applyBorder="1" applyAlignment="1">
      <alignment horizontal="center"/>
    </xf>
    <xf numFmtId="0" fontId="20" fillId="0" borderId="0" xfId="2" applyFont="1" applyBorder="1" applyAlignment="1">
      <alignment horizontal="center"/>
    </xf>
    <xf numFmtId="1" fontId="21" fillId="0" borderId="0" xfId="2" applyNumberFormat="1" applyFont="1" applyAlignment="1">
      <alignment horizontal="center"/>
    </xf>
    <xf numFmtId="1" fontId="21" fillId="0" borderId="0" xfId="2" applyNumberFormat="1" applyFont="1" applyBorder="1" applyAlignment="1">
      <alignment horizontal="center"/>
    </xf>
    <xf numFmtId="165" fontId="21" fillId="0" borderId="0" xfId="2" applyNumberFormat="1" applyFont="1" applyAlignment="1">
      <alignment horizontal="center"/>
    </xf>
    <xf numFmtId="2" fontId="21" fillId="0" borderId="0" xfId="2" applyNumberFormat="1" applyFont="1" applyAlignment="1">
      <alignment horizontal="center"/>
    </xf>
    <xf numFmtId="164" fontId="21" fillId="0" borderId="0" xfId="2" applyNumberFormat="1" applyFont="1" applyAlignment="1">
      <alignment horizontal="center"/>
    </xf>
    <xf numFmtId="165" fontId="21" fillId="0" borderId="0" xfId="2" applyNumberFormat="1" applyFont="1" applyBorder="1" applyAlignment="1">
      <alignment horizontal="center"/>
    </xf>
    <xf numFmtId="2" fontId="21" fillId="0" borderId="0" xfId="2" applyNumberFormat="1" applyFont="1" applyBorder="1" applyAlignment="1">
      <alignment horizontal="center"/>
    </xf>
    <xf numFmtId="164" fontId="21" fillId="0" borderId="0" xfId="2" applyNumberFormat="1" applyFont="1" applyBorder="1" applyAlignment="1">
      <alignment horizontal="center"/>
    </xf>
    <xf numFmtId="0" fontId="23" fillId="0" borderId="0" xfId="2" applyFont="1" applyBorder="1"/>
    <xf numFmtId="0" fontId="20" fillId="0" borderId="0" xfId="2" applyFont="1" applyBorder="1"/>
    <xf numFmtId="0" fontId="21" fillId="0" borderId="0" xfId="2" applyFont="1" applyFill="1" applyBorder="1" applyAlignment="1">
      <alignment horizontal="center"/>
    </xf>
    <xf numFmtId="0" fontId="22" fillId="0" borderId="0" xfId="2" applyFont="1" applyBorder="1"/>
    <xf numFmtId="14" fontId="20" fillId="3" borderId="0" xfId="2" applyNumberFormat="1" applyFont="1" applyFill="1" applyAlignment="1">
      <alignment horizontal="center"/>
    </xf>
    <xf numFmtId="0" fontId="24" fillId="0" borderId="0" xfId="2" applyFont="1" applyBorder="1" applyAlignment="1">
      <alignment horizontal="center"/>
    </xf>
    <xf numFmtId="168" fontId="21" fillId="0" borderId="0" xfId="2" applyNumberFormat="1" applyFont="1" applyBorder="1" applyAlignment="1">
      <alignment horizontal="center"/>
    </xf>
    <xf numFmtId="0" fontId="2" fillId="0" borderId="0" xfId="1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MR065 OC-EC BYU Denuded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9794337932613807E-2"/>
          <c:y val="2.0095058253464922E-2"/>
          <c:w val="0.90281228099084732"/>
          <c:h val="0.86308903694730466"/>
        </c:manualLayout>
      </c:layout>
      <c:barChart>
        <c:barDir val="col"/>
        <c:grouping val="stacked"/>
        <c:varyColors val="0"/>
        <c:ser>
          <c:idx val="0"/>
          <c:order val="0"/>
          <c:tx>
            <c:v>[OC]</c:v>
          </c:tx>
          <c:invertIfNegative val="0"/>
          <c:cat>
            <c:numRef>
              <c:f>'065OCEC'!$B$15:$B$19</c:f>
              <c:numCache>
                <c:formatCode>m/d/yyyy\ h:mm</c:formatCode>
                <c:ptCount val="5"/>
                <c:pt idx="0">
                  <c:v>42499.388888888891</c:v>
                </c:pt>
                <c:pt idx="1">
                  <c:v>42500.395833333336</c:v>
                </c:pt>
                <c:pt idx="2">
                  <c:v>42501.395833333336</c:v>
                </c:pt>
                <c:pt idx="3">
                  <c:v>42502.378472222219</c:v>
                </c:pt>
                <c:pt idx="4">
                  <c:v>42506.34375</c:v>
                </c:pt>
              </c:numCache>
            </c:numRef>
          </c:cat>
          <c:val>
            <c:numRef>
              <c:f>'065OCEC'!$K$15:$K$19</c:f>
              <c:numCache>
                <c:formatCode>0.00</c:formatCode>
                <c:ptCount val="5"/>
                <c:pt idx="0">
                  <c:v>29.35253005899305</c:v>
                </c:pt>
                <c:pt idx="1">
                  <c:v>27.649016678200745</c:v>
                </c:pt>
                <c:pt idx="2">
                  <c:v>27.887474002738706</c:v>
                </c:pt>
                <c:pt idx="3">
                  <c:v>29.148048552172881</c:v>
                </c:pt>
                <c:pt idx="4">
                  <c:v>28.250352446917265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A9-4F31-9F95-F60296F9F907}"/>
            </c:ext>
          </c:extLst>
        </c:ser>
        <c:ser>
          <c:idx val="1"/>
          <c:order val="1"/>
          <c:tx>
            <c:v>[EC]</c:v>
          </c:tx>
          <c:spPr>
            <a:ln>
              <a:noFill/>
            </a:ln>
          </c:spPr>
          <c:invertIfNegative val="0"/>
          <c:val>
            <c:numRef>
              <c:f>'065OCEC'!$M$15:$M$19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A9-4F31-9F95-F60296F9F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1"/>
        <c:overlap val="100"/>
        <c:axId val="-246897184"/>
        <c:axId val="-246893920"/>
      </c:barChart>
      <c:dateAx>
        <c:axId val="-246897184"/>
        <c:scaling>
          <c:orientation val="minMax"/>
        </c:scaling>
        <c:delete val="0"/>
        <c:axPos val="b"/>
        <c:numFmt formatCode="m/d/yyyy\ h:mm" sourceLinked="1"/>
        <c:majorTickMark val="out"/>
        <c:minorTickMark val="none"/>
        <c:tickLblPos val="nextTo"/>
        <c:crossAx val="-246893920"/>
        <c:crosses val="autoZero"/>
        <c:auto val="0"/>
        <c:lblOffset val="100"/>
        <c:baseTimeUnit val="days"/>
      </c:dateAx>
      <c:valAx>
        <c:axId val="-2468939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µg C m-3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468971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178557342123816"/>
          <c:y val="5.0034178838051863E-2"/>
          <c:w val="5.1282615267241503E-2"/>
          <c:h val="0.10856532081779606"/>
        </c:manualLayout>
      </c:layout>
      <c:overlay val="0"/>
    </c:legend>
    <c:plotVisOnly val="1"/>
    <c:dispBlanksAs val="gap"/>
    <c:showDLblsOverMax val="0"/>
  </c:chart>
  <c:spPr>
    <a:ln>
      <a:solidFill>
        <a:prstClr val="black"/>
      </a:solidFill>
    </a:ln>
  </c:spPr>
  <c:printSettings>
    <c:headerFooter/>
    <c:pageMargins b="0.75" l="0.7" r="0.7" t="0.75" header="0.3" footer="0.3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MR067 OC-EC BYU Denuded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9794337932613807E-2"/>
          <c:y val="2.0095058253464922E-2"/>
          <c:w val="0.90281228099084732"/>
          <c:h val="0.86308903694730466"/>
        </c:manualLayout>
      </c:layout>
      <c:barChart>
        <c:barDir val="col"/>
        <c:grouping val="stacked"/>
        <c:varyColors val="0"/>
        <c:ser>
          <c:idx val="0"/>
          <c:order val="0"/>
          <c:tx>
            <c:v>[OC]</c:v>
          </c:tx>
          <c:invertIfNegative val="0"/>
          <c:cat>
            <c:numRef>
              <c:f>'067OCEC'!$B$15:$B$19</c:f>
              <c:numCache>
                <c:formatCode>m/d/yyyy\ h:mm</c:formatCode>
                <c:ptCount val="5"/>
                <c:pt idx="0">
                  <c:v>42533.375</c:v>
                </c:pt>
                <c:pt idx="1">
                  <c:v>42534.493055555555</c:v>
                </c:pt>
                <c:pt idx="2">
                  <c:v>42535.427083333336</c:v>
                </c:pt>
                <c:pt idx="3">
                  <c:v>42536.482638888891</c:v>
                </c:pt>
                <c:pt idx="4">
                  <c:v>42537.465277777781</c:v>
                </c:pt>
              </c:numCache>
            </c:numRef>
          </c:cat>
          <c:val>
            <c:numRef>
              <c:f>'067OCEC'!$K$15:$K$19</c:f>
              <c:numCache>
                <c:formatCode>0.00</c:formatCode>
                <c:ptCount val="5"/>
                <c:pt idx="0">
                  <c:v>90.68191883711178</c:v>
                </c:pt>
                <c:pt idx="1">
                  <c:v>95.309732705213634</c:v>
                </c:pt>
                <c:pt idx="2">
                  <c:v>87.968395750795295</c:v>
                </c:pt>
                <c:pt idx="3">
                  <c:v>93.489397910205625</c:v>
                </c:pt>
                <c:pt idx="4">
                  <c:v>86.293472329030692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A9-4F31-9F95-F60296F9F907}"/>
            </c:ext>
          </c:extLst>
        </c:ser>
        <c:ser>
          <c:idx val="1"/>
          <c:order val="1"/>
          <c:tx>
            <c:v>[EC]</c:v>
          </c:tx>
          <c:spPr>
            <a:ln>
              <a:noFill/>
            </a:ln>
          </c:spPr>
          <c:invertIfNegative val="0"/>
          <c:val>
            <c:numRef>
              <c:f>'067OCEC'!$M$15:$M$19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A9-4F31-9F95-F60296F9F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1"/>
        <c:overlap val="100"/>
        <c:axId val="-246896096"/>
        <c:axId val="-246892288"/>
      </c:barChart>
      <c:dateAx>
        <c:axId val="-246896096"/>
        <c:scaling>
          <c:orientation val="minMax"/>
        </c:scaling>
        <c:delete val="0"/>
        <c:axPos val="b"/>
        <c:numFmt formatCode="m/d/yyyy\ h:mm" sourceLinked="1"/>
        <c:majorTickMark val="out"/>
        <c:minorTickMark val="none"/>
        <c:tickLblPos val="nextTo"/>
        <c:crossAx val="-246892288"/>
        <c:crosses val="autoZero"/>
        <c:auto val="0"/>
        <c:lblOffset val="100"/>
        <c:baseTimeUnit val="days"/>
      </c:dateAx>
      <c:valAx>
        <c:axId val="-2468922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µg C m-3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46896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178557342123816"/>
          <c:y val="5.0034178838051863E-2"/>
          <c:w val="5.1282615267241503E-2"/>
          <c:h val="0.10856532081779606"/>
        </c:manualLayout>
      </c:layout>
      <c:overlay val="0"/>
    </c:legend>
    <c:plotVisOnly val="1"/>
    <c:dispBlanksAs val="gap"/>
    <c:showDLblsOverMax val="0"/>
  </c:chart>
  <c:spPr>
    <a:ln>
      <a:solidFill>
        <a:prstClr val="black"/>
      </a:solidFill>
    </a:ln>
  </c:spPr>
  <c:printSettings>
    <c:headerFooter/>
    <c:pageMargins b="0.75" l="0.7" r="0.7" t="0.75" header="0.3" footer="0.3"/>
    <c:pageSetup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MR072 OC-EC BYU Denuded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9794337932613807E-2"/>
          <c:y val="2.0095058253464922E-2"/>
          <c:w val="0.90281228099084732"/>
          <c:h val="0.86308903694730466"/>
        </c:manualLayout>
      </c:layout>
      <c:barChart>
        <c:barDir val="col"/>
        <c:grouping val="stacked"/>
        <c:varyColors val="0"/>
        <c:ser>
          <c:idx val="0"/>
          <c:order val="0"/>
          <c:tx>
            <c:v>[OC]</c:v>
          </c:tx>
          <c:invertIfNegative val="0"/>
          <c:cat>
            <c:numRef>
              <c:f>'072OCEC'!$B$15:$B$17</c:f>
              <c:numCache>
                <c:formatCode>m/d/yyyy\ h:mm</c:formatCode>
                <c:ptCount val="3"/>
                <c:pt idx="0">
                  <c:v>42584.409722222219</c:v>
                </c:pt>
                <c:pt idx="1">
                  <c:v>42585.635416666664</c:v>
                </c:pt>
                <c:pt idx="2">
                  <c:v>42586.378472222219</c:v>
                </c:pt>
              </c:numCache>
            </c:numRef>
          </c:cat>
          <c:val>
            <c:numRef>
              <c:f>'072OCEC'!$K$15:$K$17</c:f>
              <c:numCache>
                <c:formatCode>0.00</c:formatCode>
                <c:ptCount val="3"/>
                <c:pt idx="0">
                  <c:v>344.97272602856953</c:v>
                </c:pt>
                <c:pt idx="1">
                  <c:v>339.95510758925866</c:v>
                </c:pt>
                <c:pt idx="2">
                  <c:v>339.54489527841741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A9-4F31-9F95-F60296F9F907}"/>
            </c:ext>
          </c:extLst>
        </c:ser>
        <c:ser>
          <c:idx val="1"/>
          <c:order val="1"/>
          <c:tx>
            <c:v>[EC]</c:v>
          </c:tx>
          <c:spPr>
            <a:ln>
              <a:noFill/>
            </a:ln>
          </c:spPr>
          <c:invertIfNegative val="0"/>
          <c:val>
            <c:numRef>
              <c:f>'072OCEC'!$M$15:$M$17</c:f>
              <c:numCache>
                <c:formatCode>0.00</c:formatCode>
                <c:ptCount val="3"/>
                <c:pt idx="0">
                  <c:v>0.98483241525284937</c:v>
                </c:pt>
                <c:pt idx="1">
                  <c:v>0</c:v>
                </c:pt>
                <c:pt idx="2">
                  <c:v>1.9450198583870062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A9-4F31-9F95-F60296F9F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1"/>
        <c:overlap val="100"/>
        <c:axId val="-246899360"/>
        <c:axId val="-246897728"/>
      </c:barChart>
      <c:dateAx>
        <c:axId val="-246899360"/>
        <c:scaling>
          <c:orientation val="minMax"/>
        </c:scaling>
        <c:delete val="0"/>
        <c:axPos val="b"/>
        <c:numFmt formatCode="m/d/yyyy\ h:mm" sourceLinked="1"/>
        <c:majorTickMark val="out"/>
        <c:minorTickMark val="none"/>
        <c:tickLblPos val="nextTo"/>
        <c:crossAx val="-246897728"/>
        <c:crosses val="autoZero"/>
        <c:auto val="0"/>
        <c:lblOffset val="100"/>
        <c:baseTimeUnit val="days"/>
      </c:dateAx>
      <c:valAx>
        <c:axId val="-2468977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µg C m-3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46899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178557342123816"/>
          <c:y val="5.0034178838051863E-2"/>
          <c:w val="5.1282615267241503E-2"/>
          <c:h val="0.10856532081779606"/>
        </c:manualLayout>
      </c:layout>
      <c:overlay val="0"/>
    </c:legend>
    <c:plotVisOnly val="1"/>
    <c:dispBlanksAs val="gap"/>
    <c:showDLblsOverMax val="0"/>
  </c:chart>
  <c:spPr>
    <a:ln>
      <a:solidFill>
        <a:prstClr val="black"/>
      </a:solidFill>
    </a:ln>
  </c:spPr>
  <c:printSettings>
    <c:headerFooter/>
    <c:pageMargins b="0.75" l="0.7" r="0.7" t="0.75" header="0.3" footer="0.3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746124</xdr:colOff>
      <xdr:row>31</xdr:row>
      <xdr:rowOff>7938</xdr:rowOff>
    </xdr:from>
    <xdr:to>
      <xdr:col>13</xdr:col>
      <xdr:colOff>746124</xdr:colOff>
      <xdr:row>53</xdr:row>
      <xdr:rowOff>47626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746124</xdr:colOff>
      <xdr:row>31</xdr:row>
      <xdr:rowOff>7938</xdr:rowOff>
    </xdr:from>
    <xdr:to>
      <xdr:col>13</xdr:col>
      <xdr:colOff>746124</xdr:colOff>
      <xdr:row>53</xdr:row>
      <xdr:rowOff>47626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746124</xdr:colOff>
      <xdr:row>29</xdr:row>
      <xdr:rowOff>7938</xdr:rowOff>
    </xdr:from>
    <xdr:to>
      <xdr:col>13</xdr:col>
      <xdr:colOff>746124</xdr:colOff>
      <xdr:row>51</xdr:row>
      <xdr:rowOff>47626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obile%20Chamber\Paper\Sam%20Snow%202018\MR065%20(ISOP01)\MR065%20GC%20Data\MR065GC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OC-EC%20Data\calnex\OC-EC%20data\Raw%20Data\Bakersfield%20OC-EC%20Compilation%20-%20Raw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let"/>
      <sheetName val="Chamber"/>
      <sheetName val="Chamber Reacted"/>
      <sheetName val="Data Processed"/>
      <sheetName val="Exposure Chamber"/>
      <sheetName val="PAN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r #1"/>
      <sheetName val="Sampler #2"/>
      <sheetName val="Sampler #3"/>
      <sheetName val="Sampler #4"/>
    </sheetNames>
    <sheetDataSet>
      <sheetData sheetId="0"/>
      <sheetData sheetId="1">
        <row r="4">
          <cell r="C4">
            <v>25.4008</v>
          </cell>
        </row>
        <row r="42">
          <cell r="E42">
            <v>7.6074400000000005E-4</v>
          </cell>
        </row>
      </sheetData>
      <sheetData sheetId="2">
        <row r="4">
          <cell r="C4">
            <v>29.08887</v>
          </cell>
        </row>
      </sheetData>
      <sheetData sheetId="3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R067" connectionId="1" xr16:uid="{00000000-0016-0000-0600-000000000000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R072" connectionId="2" xr16:uid="{00000000-0016-0000-0C00-000001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103"/>
  <sheetViews>
    <sheetView tabSelected="1" workbookViewId="0">
      <pane ySplit="1" topLeftCell="A2" activePane="bottomLeft" state="frozen"/>
      <selection pane="bottomLeft" activeCell="U41" sqref="U41"/>
    </sheetView>
  </sheetViews>
  <sheetFormatPr defaultRowHeight="15" x14ac:dyDescent="0.25"/>
  <cols>
    <col min="1" max="1" width="17.5703125" customWidth="1"/>
    <col min="16" max="16" width="17.85546875" customWidth="1"/>
  </cols>
  <sheetData>
    <row r="1" spans="1:16" s="38" customFormat="1" x14ac:dyDescent="0.25">
      <c r="A1" s="38" t="s">
        <v>0</v>
      </c>
      <c r="B1" s="38" t="s">
        <v>1</v>
      </c>
      <c r="C1" s="38" t="s">
        <v>2</v>
      </c>
      <c r="D1" s="38" t="s">
        <v>3</v>
      </c>
      <c r="E1" s="38" t="s">
        <v>4</v>
      </c>
      <c r="F1" s="38" t="s">
        <v>5</v>
      </c>
      <c r="G1" s="38" t="s">
        <v>6</v>
      </c>
      <c r="H1" s="38" t="s">
        <v>7</v>
      </c>
      <c r="I1" s="38" t="s">
        <v>8</v>
      </c>
      <c r="J1" s="38" t="s">
        <v>9</v>
      </c>
      <c r="K1" s="38" t="s">
        <v>10</v>
      </c>
      <c r="L1" s="38" t="s">
        <v>11</v>
      </c>
      <c r="M1" s="38" t="s">
        <v>12</v>
      </c>
      <c r="N1" s="38" t="s">
        <v>13</v>
      </c>
      <c r="O1" s="38" t="s">
        <v>14</v>
      </c>
      <c r="P1" s="38" t="s">
        <v>15</v>
      </c>
    </row>
    <row r="2" spans="1:16" s="38" customFormat="1" x14ac:dyDescent="0.25">
      <c r="A2" s="87" t="s">
        <v>242</v>
      </c>
      <c r="B2" s="88">
        <f t="shared" ref="B2:P2" si="0">AVERAGE(B4:B103)</f>
        <v>3.6258048000000001E-2</v>
      </c>
      <c r="C2" s="88">
        <f t="shared" si="0"/>
        <v>35.075650999999993</v>
      </c>
      <c r="D2" s="88">
        <f t="shared" si="0"/>
        <v>21.534608000000002</v>
      </c>
      <c r="E2" s="88">
        <f t="shared" si="0"/>
        <v>676.5163399999999</v>
      </c>
      <c r="F2" s="88">
        <f t="shared" si="0"/>
        <v>677.79534000000001</v>
      </c>
      <c r="G2" s="88">
        <f t="shared" si="0"/>
        <v>1.2831348</v>
      </c>
      <c r="H2" s="88">
        <f t="shared" si="0"/>
        <v>-0.21740724980000009</v>
      </c>
      <c r="I2" s="88">
        <f t="shared" si="0"/>
        <v>334.85217000000011</v>
      </c>
      <c r="J2" s="88">
        <f t="shared" si="0"/>
        <v>2.6809685000000005</v>
      </c>
      <c r="K2" s="88">
        <f t="shared" si="0"/>
        <v>2.6809786999999998</v>
      </c>
      <c r="L2" s="88">
        <f t="shared" si="0"/>
        <v>0</v>
      </c>
      <c r="M2" s="88">
        <f t="shared" si="0"/>
        <v>44974.704000000012</v>
      </c>
      <c r="N2" s="88">
        <f t="shared" si="0"/>
        <v>3</v>
      </c>
      <c r="O2" s="88">
        <f t="shared" si="0"/>
        <v>62.852878000000004</v>
      </c>
      <c r="P2" s="88">
        <f t="shared" si="0"/>
        <v>1377343000</v>
      </c>
    </row>
    <row r="3" spans="1:16" x14ac:dyDescent="0.25">
      <c r="A3" s="38" t="s">
        <v>243</v>
      </c>
      <c r="B3" s="88">
        <f>_xlfn.STDEV.P(B4:B103)</f>
        <v>1.0705871078118602E-2</v>
      </c>
      <c r="C3" s="88">
        <f t="shared" ref="C3:P3" si="1">_xlfn.STDEV.P(C4:C103)</f>
        <v>0.80815871825959973</v>
      </c>
      <c r="D3" s="88">
        <f t="shared" si="1"/>
        <v>0.42011531552182213</v>
      </c>
      <c r="E3" s="88">
        <f t="shared" si="1"/>
        <v>10.134476715864517</v>
      </c>
      <c r="F3" s="88">
        <f t="shared" si="1"/>
        <v>10.1457837215466</v>
      </c>
      <c r="G3" s="88">
        <f t="shared" si="1"/>
        <v>4.3947297789056372E-2</v>
      </c>
      <c r="H3" s="88">
        <f t="shared" si="1"/>
        <v>6.7122468018701933E-2</v>
      </c>
      <c r="I3" s="88">
        <f t="shared" si="1"/>
        <v>3.7714119850660701</v>
      </c>
      <c r="J3" s="88">
        <f t="shared" si="1"/>
        <v>3.2793745512673597E-2</v>
      </c>
      <c r="K3" s="88">
        <f t="shared" si="1"/>
        <v>3.2870285659087305E-2</v>
      </c>
      <c r="L3" s="88">
        <f t="shared" si="1"/>
        <v>0</v>
      </c>
      <c r="M3" s="88">
        <f t="shared" si="1"/>
        <v>9.7882881036468401</v>
      </c>
      <c r="N3" s="88">
        <f t="shared" si="1"/>
        <v>0</v>
      </c>
      <c r="O3" s="88">
        <f t="shared" si="1"/>
        <v>0.69603381736521963</v>
      </c>
      <c r="P3" s="88">
        <f t="shared" si="1"/>
        <v>150349032.09199542</v>
      </c>
    </row>
    <row r="4" spans="1:16" x14ac:dyDescent="0.25">
      <c r="A4" s="1">
        <v>42501.285925925928</v>
      </c>
      <c r="B4">
        <v>4.5818600000000001E-2</v>
      </c>
      <c r="C4">
        <v>34.713500000000003</v>
      </c>
      <c r="D4">
        <v>21.963200000000001</v>
      </c>
      <c r="E4">
        <v>668.33399999999995</v>
      </c>
      <c r="F4">
        <v>669.63400000000001</v>
      </c>
      <c r="G4">
        <v>1.28681</v>
      </c>
      <c r="H4">
        <v>-0.23133699999999999</v>
      </c>
      <c r="I4">
        <v>333.755</v>
      </c>
      <c r="J4">
        <v>2.6932200000000002</v>
      </c>
      <c r="K4">
        <v>2.6931500000000002</v>
      </c>
      <c r="L4">
        <v>0</v>
      </c>
      <c r="M4">
        <v>44969.3</v>
      </c>
      <c r="N4">
        <v>3</v>
      </c>
      <c r="O4">
        <v>64.499700000000004</v>
      </c>
      <c r="P4" s="2">
        <v>1203730000</v>
      </c>
    </row>
    <row r="5" spans="1:16" x14ac:dyDescent="0.25">
      <c r="A5" s="1">
        <v>42501.288888888892</v>
      </c>
      <c r="B5">
        <v>4.4919500000000001E-2</v>
      </c>
      <c r="C5">
        <v>34.729100000000003</v>
      </c>
      <c r="D5">
        <v>21.920200000000001</v>
      </c>
      <c r="E5">
        <v>667.67499999999995</v>
      </c>
      <c r="F5">
        <v>668.92100000000005</v>
      </c>
      <c r="G5">
        <v>1.2443900000000001</v>
      </c>
      <c r="H5">
        <v>-0.21223600000000001</v>
      </c>
      <c r="I5">
        <v>333.4</v>
      </c>
      <c r="J5">
        <v>2.6849599999999998</v>
      </c>
      <c r="K5">
        <v>2.6848200000000002</v>
      </c>
      <c r="L5">
        <v>0</v>
      </c>
      <c r="M5">
        <v>44961.7</v>
      </c>
      <c r="N5">
        <v>3</v>
      </c>
      <c r="O5">
        <v>63.950600000000001</v>
      </c>
      <c r="P5" s="2">
        <v>1205110000</v>
      </c>
    </row>
    <row r="6" spans="1:16" x14ac:dyDescent="0.25">
      <c r="A6" s="1">
        <v>42501.291851851849</v>
      </c>
      <c r="B6">
        <v>4.4939699999999999E-2</v>
      </c>
      <c r="C6">
        <v>35.181699999999999</v>
      </c>
      <c r="D6">
        <v>21.6998</v>
      </c>
      <c r="E6">
        <v>662.28099999999995</v>
      </c>
      <c r="F6">
        <v>663.51599999999996</v>
      </c>
      <c r="G6">
        <v>1.2714700000000001</v>
      </c>
      <c r="H6">
        <v>-0.24634800000000001</v>
      </c>
      <c r="I6">
        <v>335.22399999999999</v>
      </c>
      <c r="J6">
        <v>2.6818900000000001</v>
      </c>
      <c r="K6">
        <v>2.6820499999999998</v>
      </c>
      <c r="L6">
        <v>0</v>
      </c>
      <c r="M6">
        <v>44970.2</v>
      </c>
      <c r="N6">
        <v>3</v>
      </c>
      <c r="O6">
        <v>63.833500000000001</v>
      </c>
      <c r="P6" s="2">
        <v>1206040000</v>
      </c>
    </row>
    <row r="7" spans="1:16" x14ac:dyDescent="0.25">
      <c r="A7" s="1">
        <v>42501.294814814813</v>
      </c>
      <c r="B7">
        <v>4.1718900000000003E-2</v>
      </c>
      <c r="C7">
        <v>35.585500000000003</v>
      </c>
      <c r="D7">
        <v>21.5243</v>
      </c>
      <c r="E7">
        <v>663.00800000000004</v>
      </c>
      <c r="F7">
        <v>664.31100000000004</v>
      </c>
      <c r="G7">
        <v>1.2810999999999999</v>
      </c>
      <c r="H7">
        <v>-0.26705899999999999</v>
      </c>
      <c r="I7">
        <v>332.911</v>
      </c>
      <c r="J7">
        <v>2.6789100000000001</v>
      </c>
      <c r="K7">
        <v>2.6792400000000001</v>
      </c>
      <c r="L7">
        <v>0</v>
      </c>
      <c r="M7">
        <v>44976.5</v>
      </c>
      <c r="N7">
        <v>3</v>
      </c>
      <c r="O7">
        <v>63.5593</v>
      </c>
      <c r="P7" s="2">
        <v>1206960000</v>
      </c>
    </row>
    <row r="8" spans="1:16" x14ac:dyDescent="0.25">
      <c r="A8" s="1">
        <v>42501.297777777778</v>
      </c>
      <c r="B8">
        <v>3.6699200000000001E-2</v>
      </c>
      <c r="C8">
        <v>35.869100000000003</v>
      </c>
      <c r="D8">
        <v>21.425000000000001</v>
      </c>
      <c r="E8">
        <v>665.55899999999997</v>
      </c>
      <c r="F8">
        <v>666.76199999999994</v>
      </c>
      <c r="G8">
        <v>1.2523</v>
      </c>
      <c r="H8">
        <v>-0.29532799999999998</v>
      </c>
      <c r="I8">
        <v>333.09800000000001</v>
      </c>
      <c r="J8">
        <v>2.6791200000000002</v>
      </c>
      <c r="K8">
        <v>2.6789999999999998</v>
      </c>
      <c r="L8">
        <v>0</v>
      </c>
      <c r="M8">
        <v>44953.3</v>
      </c>
      <c r="N8">
        <v>3</v>
      </c>
      <c r="O8">
        <v>63.434800000000003</v>
      </c>
      <c r="P8" s="2">
        <v>1207880000</v>
      </c>
    </row>
    <row r="9" spans="1:16" x14ac:dyDescent="0.25">
      <c r="A9" s="1">
        <v>42501.300740740742</v>
      </c>
      <c r="B9">
        <v>3.3812500000000002E-2</v>
      </c>
      <c r="C9">
        <v>36.022500000000001</v>
      </c>
      <c r="D9">
        <v>21.377700000000001</v>
      </c>
      <c r="E9">
        <v>668.255</v>
      </c>
      <c r="F9">
        <v>669.55200000000002</v>
      </c>
      <c r="G9">
        <v>1.28613</v>
      </c>
      <c r="H9">
        <v>-0.173564</v>
      </c>
      <c r="I9">
        <v>332.39600000000002</v>
      </c>
      <c r="J9">
        <v>2.6794099999999998</v>
      </c>
      <c r="K9">
        <v>2.6790600000000002</v>
      </c>
      <c r="L9">
        <v>0</v>
      </c>
      <c r="M9">
        <v>44968.1</v>
      </c>
      <c r="N9">
        <v>3</v>
      </c>
      <c r="O9">
        <v>63.899500000000003</v>
      </c>
      <c r="P9" s="2">
        <v>1208800000</v>
      </c>
    </row>
    <row r="10" spans="1:16" x14ac:dyDescent="0.25">
      <c r="A10" s="1">
        <v>42501.306666666664</v>
      </c>
      <c r="B10">
        <v>3.2988400000000001E-2</v>
      </c>
      <c r="C10">
        <v>35.976399999999998</v>
      </c>
      <c r="D10">
        <v>21.392499999999998</v>
      </c>
      <c r="E10">
        <v>670.86300000000006</v>
      </c>
      <c r="F10">
        <v>672.16399999999999</v>
      </c>
      <c r="G10">
        <v>1.3154699999999999</v>
      </c>
      <c r="H10">
        <v>-0.25427899999999998</v>
      </c>
      <c r="I10">
        <v>332.34399999999999</v>
      </c>
      <c r="J10">
        <v>2.6772399999999998</v>
      </c>
      <c r="K10">
        <v>2.67726</v>
      </c>
      <c r="L10">
        <v>0</v>
      </c>
      <c r="M10">
        <v>44984.7</v>
      </c>
      <c r="N10">
        <v>3</v>
      </c>
      <c r="O10">
        <v>63.868099999999998</v>
      </c>
      <c r="P10" s="2">
        <v>1210180000</v>
      </c>
    </row>
    <row r="11" spans="1:16" x14ac:dyDescent="0.25">
      <c r="A11" s="1">
        <v>42501.309629629628</v>
      </c>
      <c r="B11">
        <v>3.7466399999999997E-2</v>
      </c>
      <c r="C11">
        <v>35.890700000000002</v>
      </c>
      <c r="D11">
        <v>21.409199999999998</v>
      </c>
      <c r="E11">
        <v>667.47400000000005</v>
      </c>
      <c r="F11">
        <v>668.72</v>
      </c>
      <c r="G11">
        <v>1.2700499999999999</v>
      </c>
      <c r="H11">
        <v>-0.19091</v>
      </c>
      <c r="I11">
        <v>333.00599999999997</v>
      </c>
      <c r="J11">
        <v>2.6757200000000001</v>
      </c>
      <c r="K11">
        <v>2.67578</v>
      </c>
      <c r="L11">
        <v>0</v>
      </c>
      <c r="M11">
        <v>44968.4</v>
      </c>
      <c r="N11">
        <v>3</v>
      </c>
      <c r="O11">
        <v>63.875799999999998</v>
      </c>
      <c r="P11" s="2">
        <v>1211570000</v>
      </c>
    </row>
    <row r="12" spans="1:16" x14ac:dyDescent="0.25">
      <c r="A12" s="1">
        <v>42501.312592592592</v>
      </c>
      <c r="B12">
        <v>3.99201E-2</v>
      </c>
      <c r="C12">
        <v>35.972799999999999</v>
      </c>
      <c r="D12">
        <v>21.353100000000001</v>
      </c>
      <c r="E12">
        <v>662.65899999999999</v>
      </c>
      <c r="F12">
        <v>663.99400000000003</v>
      </c>
      <c r="G12">
        <v>1.2999799999999999</v>
      </c>
      <c r="H12">
        <v>-0.24707799999999999</v>
      </c>
      <c r="I12">
        <v>333.25900000000001</v>
      </c>
      <c r="J12">
        <v>2.67659</v>
      </c>
      <c r="K12">
        <v>2.67666</v>
      </c>
      <c r="L12">
        <v>0</v>
      </c>
      <c r="M12">
        <v>44975.4</v>
      </c>
      <c r="N12">
        <v>3</v>
      </c>
      <c r="O12">
        <v>63.4</v>
      </c>
      <c r="P12" s="2">
        <v>1212490000</v>
      </c>
    </row>
    <row r="13" spans="1:16" x14ac:dyDescent="0.25">
      <c r="A13" s="1">
        <v>42501.315555555557</v>
      </c>
      <c r="B13">
        <v>4.3329699999999999E-2</v>
      </c>
      <c r="C13">
        <v>36.031700000000001</v>
      </c>
      <c r="D13">
        <v>21.322500000000002</v>
      </c>
      <c r="E13">
        <v>662.90599999999995</v>
      </c>
      <c r="F13">
        <v>664.18200000000002</v>
      </c>
      <c r="G13">
        <v>1.26118</v>
      </c>
      <c r="H13">
        <v>-0.18201400000000001</v>
      </c>
      <c r="I13">
        <v>334.86799999999999</v>
      </c>
      <c r="J13">
        <v>2.6740499999999998</v>
      </c>
      <c r="K13">
        <v>2.6737099999999998</v>
      </c>
      <c r="L13">
        <v>0</v>
      </c>
      <c r="M13">
        <v>44973.3</v>
      </c>
      <c r="N13">
        <v>3</v>
      </c>
      <c r="O13">
        <v>63.489400000000003</v>
      </c>
      <c r="P13" s="2">
        <v>1213410000</v>
      </c>
    </row>
    <row r="14" spans="1:16" x14ac:dyDescent="0.25">
      <c r="A14" s="1">
        <v>42501.318518518521</v>
      </c>
      <c r="B14">
        <v>4.6514600000000003E-2</v>
      </c>
      <c r="C14">
        <v>35.985599999999998</v>
      </c>
      <c r="D14">
        <v>21.3306</v>
      </c>
      <c r="E14">
        <v>666.86800000000005</v>
      </c>
      <c r="F14">
        <v>668.17399999999998</v>
      </c>
      <c r="G14">
        <v>1.2959099999999999</v>
      </c>
      <c r="H14">
        <v>-0.254494</v>
      </c>
      <c r="I14">
        <v>332.18200000000002</v>
      </c>
      <c r="J14">
        <v>2.6768900000000002</v>
      </c>
      <c r="K14">
        <v>2.67692</v>
      </c>
      <c r="L14">
        <v>0</v>
      </c>
      <c r="M14">
        <v>44967.6</v>
      </c>
      <c r="N14">
        <v>3</v>
      </c>
      <c r="O14">
        <v>63.9636</v>
      </c>
      <c r="P14" s="2">
        <v>1214330000</v>
      </c>
    </row>
    <row r="15" spans="1:16" x14ac:dyDescent="0.25">
      <c r="A15" s="1">
        <v>42501.324444444443</v>
      </c>
      <c r="B15">
        <v>4.3687200000000002E-2</v>
      </c>
      <c r="C15">
        <v>35.854399999999998</v>
      </c>
      <c r="D15">
        <v>21.3781</v>
      </c>
      <c r="E15">
        <v>669.88599999999997</v>
      </c>
      <c r="F15">
        <v>671.21299999999997</v>
      </c>
      <c r="G15">
        <v>1.3406400000000001</v>
      </c>
      <c r="H15">
        <v>-0.11562699999999999</v>
      </c>
      <c r="I15">
        <v>331.89600000000002</v>
      </c>
      <c r="J15">
        <v>2.68188</v>
      </c>
      <c r="K15">
        <v>2.6816200000000001</v>
      </c>
      <c r="L15">
        <v>0</v>
      </c>
      <c r="M15">
        <v>44970.400000000001</v>
      </c>
      <c r="N15">
        <v>3</v>
      </c>
      <c r="O15">
        <v>63.886200000000002</v>
      </c>
      <c r="P15" s="2">
        <v>1215710000</v>
      </c>
    </row>
    <row r="16" spans="1:16" x14ac:dyDescent="0.25">
      <c r="A16" s="1">
        <v>42501.327407407407</v>
      </c>
      <c r="B16">
        <v>4.3539700000000001E-2</v>
      </c>
      <c r="C16">
        <v>35.7179</v>
      </c>
      <c r="D16">
        <v>21.426300000000001</v>
      </c>
      <c r="E16">
        <v>668.98500000000001</v>
      </c>
      <c r="F16">
        <v>670.36699999999996</v>
      </c>
      <c r="G16">
        <v>1.37253</v>
      </c>
      <c r="H16">
        <v>-0.28596899999999997</v>
      </c>
      <c r="I16">
        <v>333.86200000000002</v>
      </c>
      <c r="J16">
        <v>2.6830400000000001</v>
      </c>
      <c r="K16">
        <v>2.6831100000000001</v>
      </c>
      <c r="L16">
        <v>0</v>
      </c>
      <c r="M16">
        <v>44963.3</v>
      </c>
      <c r="N16">
        <v>3</v>
      </c>
      <c r="O16">
        <v>63.8474</v>
      </c>
      <c r="P16" s="2">
        <v>1217100000</v>
      </c>
    </row>
    <row r="17" spans="1:16" x14ac:dyDescent="0.25">
      <c r="A17" s="1">
        <v>42501.330370370371</v>
      </c>
      <c r="B17">
        <v>4.2858599999999997E-2</v>
      </c>
      <c r="C17">
        <v>35.714599999999997</v>
      </c>
      <c r="D17">
        <v>21.388400000000001</v>
      </c>
      <c r="E17">
        <v>665.27800000000002</v>
      </c>
      <c r="F17">
        <v>666.64300000000003</v>
      </c>
      <c r="G17">
        <v>1.38811</v>
      </c>
      <c r="H17">
        <v>-0.37045899999999998</v>
      </c>
      <c r="I17">
        <v>333.94200000000001</v>
      </c>
      <c r="J17">
        <v>2.6806000000000001</v>
      </c>
      <c r="K17">
        <v>2.6807699999999999</v>
      </c>
      <c r="L17">
        <v>0</v>
      </c>
      <c r="M17">
        <v>44993.9</v>
      </c>
      <c r="N17">
        <v>3</v>
      </c>
      <c r="O17">
        <v>63.808700000000002</v>
      </c>
      <c r="P17" s="2">
        <v>1218020000</v>
      </c>
    </row>
    <row r="18" spans="1:16" x14ac:dyDescent="0.25">
      <c r="A18" s="1">
        <v>42501.333333333336</v>
      </c>
      <c r="B18">
        <v>4.4765600000000003E-2</v>
      </c>
      <c r="C18">
        <v>35.779699999999998</v>
      </c>
      <c r="D18">
        <v>21.3507</v>
      </c>
      <c r="E18">
        <v>662.57</v>
      </c>
      <c r="F18">
        <v>663.91600000000005</v>
      </c>
      <c r="G18">
        <v>1.34317</v>
      </c>
      <c r="H18">
        <v>-0.27255299999999999</v>
      </c>
      <c r="I18">
        <v>333.91899999999998</v>
      </c>
      <c r="J18">
        <v>2.6833800000000001</v>
      </c>
      <c r="K18">
        <v>2.68337</v>
      </c>
      <c r="L18">
        <v>0</v>
      </c>
      <c r="M18">
        <v>44985.9</v>
      </c>
      <c r="N18">
        <v>3</v>
      </c>
      <c r="O18">
        <v>63.77</v>
      </c>
      <c r="P18" s="2">
        <v>1218940000</v>
      </c>
    </row>
    <row r="19" spans="1:16" x14ac:dyDescent="0.25">
      <c r="A19" s="1">
        <v>42501.336296296293</v>
      </c>
      <c r="B19">
        <v>4.3222799999999999E-2</v>
      </c>
      <c r="C19">
        <v>35.779200000000003</v>
      </c>
      <c r="D19">
        <v>21.348299999999998</v>
      </c>
      <c r="E19">
        <v>663.42899999999997</v>
      </c>
      <c r="F19">
        <v>664.79</v>
      </c>
      <c r="G19">
        <v>1.3307100000000001</v>
      </c>
      <c r="H19">
        <v>-0.17435400000000001</v>
      </c>
      <c r="I19">
        <v>334.54300000000001</v>
      </c>
      <c r="J19">
        <v>2.6849699999999999</v>
      </c>
      <c r="K19">
        <v>2.6847500000000002</v>
      </c>
      <c r="L19">
        <v>0</v>
      </c>
      <c r="M19">
        <v>44971.6</v>
      </c>
      <c r="N19">
        <v>3</v>
      </c>
      <c r="O19">
        <v>63.731299999999997</v>
      </c>
      <c r="P19" s="2">
        <v>1219860000</v>
      </c>
    </row>
    <row r="20" spans="1:16" x14ac:dyDescent="0.25">
      <c r="A20" s="1">
        <v>42501.339259259257</v>
      </c>
      <c r="B20">
        <v>4.1529299999999998E-2</v>
      </c>
      <c r="C20">
        <v>35.7042</v>
      </c>
      <c r="D20">
        <v>21.377700000000001</v>
      </c>
      <c r="E20">
        <v>666.43899999999996</v>
      </c>
      <c r="F20">
        <v>667.74400000000003</v>
      </c>
      <c r="G20">
        <v>1.2810999999999999</v>
      </c>
      <c r="H20">
        <v>-0.322488</v>
      </c>
      <c r="I20">
        <v>333.31900000000002</v>
      </c>
      <c r="J20">
        <v>2.6879</v>
      </c>
      <c r="K20">
        <v>2.6878199999999999</v>
      </c>
      <c r="L20">
        <v>0</v>
      </c>
      <c r="M20">
        <v>44975.4</v>
      </c>
      <c r="N20">
        <v>3</v>
      </c>
      <c r="O20">
        <v>63.692599999999999</v>
      </c>
      <c r="P20" s="2">
        <v>1220780000</v>
      </c>
    </row>
    <row r="21" spans="1:16" x14ac:dyDescent="0.25">
      <c r="A21" s="1">
        <v>42501.345185185186</v>
      </c>
      <c r="B21">
        <v>3.7788099999999998E-2</v>
      </c>
      <c r="C21">
        <v>35.484000000000002</v>
      </c>
      <c r="D21">
        <v>21.446100000000001</v>
      </c>
      <c r="E21">
        <v>669.30700000000002</v>
      </c>
      <c r="F21">
        <v>670.65099999999995</v>
      </c>
      <c r="G21">
        <v>1.33311</v>
      </c>
      <c r="H21">
        <v>-0.113332</v>
      </c>
      <c r="I21">
        <v>333.11200000000002</v>
      </c>
      <c r="J21">
        <v>2.6894800000000001</v>
      </c>
      <c r="K21">
        <v>2.6894</v>
      </c>
      <c r="L21">
        <v>0</v>
      </c>
      <c r="M21">
        <v>44978.400000000001</v>
      </c>
      <c r="N21">
        <v>3</v>
      </c>
      <c r="O21">
        <v>63.615200000000002</v>
      </c>
      <c r="P21" s="2">
        <v>1222160000</v>
      </c>
    </row>
    <row r="22" spans="1:16" x14ac:dyDescent="0.25">
      <c r="A22" s="1">
        <v>42501.34814814815</v>
      </c>
      <c r="B22">
        <v>3.7234400000000001E-2</v>
      </c>
      <c r="C22">
        <v>35.330599999999997</v>
      </c>
      <c r="D22">
        <v>21.492999999999999</v>
      </c>
      <c r="E22">
        <v>667.28099999999995</v>
      </c>
      <c r="F22">
        <v>668.51099999999997</v>
      </c>
      <c r="G22">
        <v>1.2310000000000001</v>
      </c>
      <c r="H22">
        <v>-0.35779899999999998</v>
      </c>
      <c r="I22">
        <v>334.46300000000002</v>
      </c>
      <c r="J22">
        <v>2.6880899999999999</v>
      </c>
      <c r="K22">
        <v>2.6878799999999998</v>
      </c>
      <c r="L22">
        <v>0</v>
      </c>
      <c r="M22">
        <v>44977</v>
      </c>
      <c r="N22">
        <v>3</v>
      </c>
      <c r="O22">
        <v>63.576500000000003</v>
      </c>
      <c r="P22" s="2">
        <v>1223550000</v>
      </c>
    </row>
    <row r="23" spans="1:16" x14ac:dyDescent="0.25">
      <c r="A23" s="1">
        <v>42501.351111111115</v>
      </c>
      <c r="B23">
        <v>3.6377E-2</v>
      </c>
      <c r="C23">
        <v>35.316699999999997</v>
      </c>
      <c r="D23">
        <v>21.466000000000001</v>
      </c>
      <c r="E23">
        <v>663.81899999999996</v>
      </c>
      <c r="F23">
        <v>665.14499999999998</v>
      </c>
      <c r="G23">
        <v>1.34327</v>
      </c>
      <c r="H23">
        <v>-0.29346499999999998</v>
      </c>
      <c r="I23">
        <v>332.25900000000001</v>
      </c>
      <c r="J23">
        <v>2.6913399999999998</v>
      </c>
      <c r="K23">
        <v>2.6915499999999999</v>
      </c>
      <c r="L23">
        <v>0</v>
      </c>
      <c r="M23">
        <v>44985.1</v>
      </c>
      <c r="N23">
        <v>3</v>
      </c>
      <c r="O23">
        <v>63.537799999999997</v>
      </c>
      <c r="P23" s="2">
        <v>1224470000</v>
      </c>
    </row>
    <row r="24" spans="1:16" x14ac:dyDescent="0.25">
      <c r="A24" s="1">
        <v>42501.354074074072</v>
      </c>
      <c r="B24">
        <v>3.5725800000000002E-2</v>
      </c>
      <c r="C24">
        <v>35.324399999999997</v>
      </c>
      <c r="D24">
        <v>21.4467</v>
      </c>
      <c r="E24">
        <v>662.09100000000001</v>
      </c>
      <c r="F24">
        <v>663.32</v>
      </c>
      <c r="G24">
        <v>1.2768299999999999</v>
      </c>
      <c r="H24">
        <v>-0.23033799999999999</v>
      </c>
      <c r="I24">
        <v>332.375</v>
      </c>
      <c r="J24">
        <v>2.6916699999999998</v>
      </c>
      <c r="K24">
        <v>2.6911800000000001</v>
      </c>
      <c r="L24">
        <v>0</v>
      </c>
      <c r="M24">
        <v>44961.1</v>
      </c>
      <c r="N24">
        <v>3</v>
      </c>
      <c r="O24">
        <v>63.499099999999999</v>
      </c>
      <c r="P24" s="2">
        <v>1225390000</v>
      </c>
    </row>
    <row r="25" spans="1:16" x14ac:dyDescent="0.25">
      <c r="A25" s="1">
        <v>42501.357037037036</v>
      </c>
      <c r="B25">
        <v>3.5308600000000002E-2</v>
      </c>
      <c r="C25">
        <v>35.2408</v>
      </c>
      <c r="D25">
        <v>21.4741</v>
      </c>
      <c r="E25">
        <v>663.38400000000001</v>
      </c>
      <c r="F25">
        <v>664.63900000000001</v>
      </c>
      <c r="G25">
        <v>1.2887900000000001</v>
      </c>
      <c r="H25">
        <v>-0.28868199999999999</v>
      </c>
      <c r="I25">
        <v>334.40100000000001</v>
      </c>
      <c r="J25">
        <v>2.6933199999999999</v>
      </c>
      <c r="K25">
        <v>2.6932200000000002</v>
      </c>
      <c r="L25">
        <v>0</v>
      </c>
      <c r="M25">
        <v>44987.1</v>
      </c>
      <c r="N25">
        <v>3</v>
      </c>
      <c r="O25">
        <v>63.4604</v>
      </c>
      <c r="P25" s="2">
        <v>1226310000</v>
      </c>
    </row>
    <row r="26" spans="1:16" x14ac:dyDescent="0.25">
      <c r="A26" s="1">
        <v>42501.36</v>
      </c>
      <c r="B26">
        <v>3.5436299999999997E-2</v>
      </c>
      <c r="C26">
        <v>35.1</v>
      </c>
      <c r="D26">
        <v>21.528500000000001</v>
      </c>
      <c r="E26">
        <v>666.30799999999999</v>
      </c>
      <c r="F26">
        <v>667.673</v>
      </c>
      <c r="G26">
        <v>1.3263400000000001</v>
      </c>
      <c r="H26">
        <v>-0.16843</v>
      </c>
      <c r="I26">
        <v>334.50700000000001</v>
      </c>
      <c r="J26">
        <v>2.69841</v>
      </c>
      <c r="K26">
        <v>2.6985199999999998</v>
      </c>
      <c r="L26">
        <v>0</v>
      </c>
      <c r="M26">
        <v>44971.3</v>
      </c>
      <c r="N26">
        <v>3</v>
      </c>
      <c r="O26">
        <v>63.421700000000001</v>
      </c>
      <c r="P26" s="2">
        <v>1227230000</v>
      </c>
    </row>
    <row r="27" spans="1:16" x14ac:dyDescent="0.25">
      <c r="A27" s="1">
        <v>42501.365925925929</v>
      </c>
      <c r="B27">
        <v>3.5393000000000001E-2</v>
      </c>
      <c r="C27">
        <v>34.847200000000001</v>
      </c>
      <c r="D27">
        <v>21.621400000000001</v>
      </c>
      <c r="E27">
        <v>669.16499999999996</v>
      </c>
      <c r="F27">
        <v>670.46</v>
      </c>
      <c r="G27">
        <v>1.30881</v>
      </c>
      <c r="H27">
        <v>-0.22370999999999999</v>
      </c>
      <c r="I27">
        <v>333.76400000000001</v>
      </c>
      <c r="J27">
        <v>2.7007599999999998</v>
      </c>
      <c r="K27">
        <v>2.7007599999999998</v>
      </c>
      <c r="L27">
        <v>0</v>
      </c>
      <c r="M27">
        <v>44971.8</v>
      </c>
      <c r="N27">
        <v>3</v>
      </c>
      <c r="O27">
        <v>63.344299999999997</v>
      </c>
      <c r="P27" s="2">
        <v>1228620000</v>
      </c>
    </row>
    <row r="28" spans="1:16" x14ac:dyDescent="0.25">
      <c r="A28" s="1">
        <v>42501.368888888886</v>
      </c>
      <c r="B28">
        <v>3.4464099999999998E-2</v>
      </c>
      <c r="C28">
        <v>34.7057</v>
      </c>
      <c r="D28">
        <v>21.648700000000002</v>
      </c>
      <c r="E28">
        <v>664.81200000000001</v>
      </c>
      <c r="F28">
        <v>666.048</v>
      </c>
      <c r="G28">
        <v>1.2114199999999999</v>
      </c>
      <c r="H28">
        <v>-0.250967</v>
      </c>
      <c r="I28">
        <v>335.07299999999998</v>
      </c>
      <c r="J28">
        <v>2.7009300000000001</v>
      </c>
      <c r="K28">
        <v>2.7006899999999998</v>
      </c>
      <c r="L28">
        <v>0</v>
      </c>
      <c r="M28">
        <v>44993.599999999999</v>
      </c>
      <c r="N28">
        <v>3</v>
      </c>
      <c r="O28">
        <v>63.305599999999998</v>
      </c>
      <c r="P28" s="2">
        <v>1230000000</v>
      </c>
    </row>
    <row r="29" spans="1:16" x14ac:dyDescent="0.25">
      <c r="A29" s="1">
        <v>42501.371851851851</v>
      </c>
      <c r="B29">
        <v>3.3066900000000003E-2</v>
      </c>
      <c r="C29">
        <v>34.708799999999997</v>
      </c>
      <c r="D29">
        <v>21.634799999999998</v>
      </c>
      <c r="E29">
        <v>662.70299999999997</v>
      </c>
      <c r="F29">
        <v>663.92700000000002</v>
      </c>
      <c r="G29">
        <v>1.21604</v>
      </c>
      <c r="H29">
        <v>-0.222029</v>
      </c>
      <c r="I29">
        <v>335.33100000000002</v>
      </c>
      <c r="J29">
        <v>2.7056499999999999</v>
      </c>
      <c r="K29">
        <v>2.7056</v>
      </c>
      <c r="L29">
        <v>0</v>
      </c>
      <c r="M29">
        <v>44999.1</v>
      </c>
      <c r="N29">
        <v>3</v>
      </c>
      <c r="O29">
        <v>63.2669</v>
      </c>
      <c r="P29" s="2">
        <v>1230920000</v>
      </c>
    </row>
    <row r="30" spans="1:16" x14ac:dyDescent="0.25">
      <c r="A30" s="1">
        <v>42501.374814814815</v>
      </c>
      <c r="B30">
        <v>3.2113500000000003E-2</v>
      </c>
      <c r="C30">
        <v>34.629199999999997</v>
      </c>
      <c r="D30">
        <v>21.6676</v>
      </c>
      <c r="E30">
        <v>662.44200000000001</v>
      </c>
      <c r="F30">
        <v>663.63</v>
      </c>
      <c r="G30">
        <v>1.16791</v>
      </c>
      <c r="H30">
        <v>-0.338059</v>
      </c>
      <c r="I30">
        <v>337.04</v>
      </c>
      <c r="J30">
        <v>2.7080700000000002</v>
      </c>
      <c r="K30">
        <v>2.7082999999999999</v>
      </c>
      <c r="L30">
        <v>0</v>
      </c>
      <c r="M30">
        <v>44982.6</v>
      </c>
      <c r="N30">
        <v>3</v>
      </c>
      <c r="O30">
        <v>63.228099999999998</v>
      </c>
      <c r="P30" s="2">
        <v>1231840000</v>
      </c>
    </row>
    <row r="31" spans="1:16" x14ac:dyDescent="0.25">
      <c r="A31" s="1">
        <v>42501.37777777778</v>
      </c>
      <c r="B31">
        <v>3.2470600000000002E-2</v>
      </c>
      <c r="C31">
        <v>34.466000000000001</v>
      </c>
      <c r="D31">
        <v>21.747599999999998</v>
      </c>
      <c r="E31">
        <v>666.46799999999996</v>
      </c>
      <c r="F31">
        <v>667.80399999999997</v>
      </c>
      <c r="G31">
        <v>1.3310299999999999</v>
      </c>
      <c r="H31">
        <v>-0.19993</v>
      </c>
      <c r="I31">
        <v>334.721</v>
      </c>
      <c r="J31">
        <v>2.7149299999999998</v>
      </c>
      <c r="K31">
        <v>2.7153200000000002</v>
      </c>
      <c r="L31">
        <v>0</v>
      </c>
      <c r="M31">
        <v>44973</v>
      </c>
      <c r="N31">
        <v>3</v>
      </c>
      <c r="O31">
        <v>63.189399999999999</v>
      </c>
      <c r="P31" s="2">
        <v>1232760000</v>
      </c>
    </row>
    <row r="32" spans="1:16" x14ac:dyDescent="0.25">
      <c r="A32" s="1">
        <v>42501.380740740744</v>
      </c>
      <c r="B32">
        <v>3.4208299999999997E-2</v>
      </c>
      <c r="C32">
        <v>34.292999999999999</v>
      </c>
      <c r="D32">
        <v>21.8385</v>
      </c>
      <c r="E32">
        <v>669.697</v>
      </c>
      <c r="F32">
        <v>670.92100000000005</v>
      </c>
      <c r="G32">
        <v>1.3027500000000001</v>
      </c>
      <c r="H32">
        <v>-0.16570599999999999</v>
      </c>
      <c r="I32">
        <v>335.60199999999998</v>
      </c>
      <c r="J32">
        <v>2.7154699999999998</v>
      </c>
      <c r="K32">
        <v>2.7160199999999999</v>
      </c>
      <c r="L32">
        <v>0</v>
      </c>
      <c r="M32">
        <v>44972.2</v>
      </c>
      <c r="N32">
        <v>3</v>
      </c>
      <c r="O32">
        <v>63.150700000000001</v>
      </c>
      <c r="P32" s="2">
        <v>1233680000</v>
      </c>
    </row>
    <row r="33" spans="1:16" x14ac:dyDescent="0.25">
      <c r="A33" s="1">
        <v>42501.386666666665</v>
      </c>
      <c r="B33">
        <v>3.8391799999999997E-2</v>
      </c>
      <c r="C33">
        <v>34.115000000000002</v>
      </c>
      <c r="D33">
        <v>21.915099999999999</v>
      </c>
      <c r="E33">
        <v>669.02599999999995</v>
      </c>
      <c r="F33">
        <v>670.32500000000005</v>
      </c>
      <c r="G33">
        <v>1.3039799999999999</v>
      </c>
      <c r="H33">
        <v>-0.17104800000000001</v>
      </c>
      <c r="I33">
        <v>336.02199999999999</v>
      </c>
      <c r="J33">
        <v>2.7203200000000001</v>
      </c>
      <c r="K33">
        <v>2.7204299999999999</v>
      </c>
      <c r="L33">
        <v>0</v>
      </c>
      <c r="M33">
        <v>44985.5</v>
      </c>
      <c r="N33">
        <v>3</v>
      </c>
      <c r="O33">
        <v>63.073300000000003</v>
      </c>
      <c r="P33" s="2">
        <v>1235070000</v>
      </c>
    </row>
    <row r="34" spans="1:16" x14ac:dyDescent="0.25">
      <c r="A34" s="1">
        <v>42501.38962962963</v>
      </c>
      <c r="B34">
        <v>4.2904400000000002E-2</v>
      </c>
      <c r="C34">
        <v>33.9831</v>
      </c>
      <c r="D34">
        <v>22.006</v>
      </c>
      <c r="E34">
        <v>666.05799999999999</v>
      </c>
      <c r="F34">
        <v>667.33</v>
      </c>
      <c r="G34">
        <v>1.2600800000000001</v>
      </c>
      <c r="H34">
        <v>-0.19764799999999999</v>
      </c>
      <c r="I34">
        <v>337.209</v>
      </c>
      <c r="J34">
        <v>2.7260200000000001</v>
      </c>
      <c r="K34">
        <v>2.7262200000000001</v>
      </c>
      <c r="L34">
        <v>0</v>
      </c>
      <c r="M34">
        <v>44967.1</v>
      </c>
      <c r="N34">
        <v>3</v>
      </c>
      <c r="O34">
        <v>63.034599999999998</v>
      </c>
      <c r="P34" s="2">
        <v>1236450000</v>
      </c>
    </row>
    <row r="35" spans="1:16" x14ac:dyDescent="0.25">
      <c r="A35" s="1">
        <v>42501.392592592594</v>
      </c>
      <c r="B35">
        <v>3.9765099999999998E-2</v>
      </c>
      <c r="C35">
        <v>33.836100000000002</v>
      </c>
      <c r="D35">
        <v>22.0854</v>
      </c>
      <c r="E35">
        <v>667.29700000000003</v>
      </c>
      <c r="F35">
        <v>668.59699999999998</v>
      </c>
      <c r="G35">
        <v>1.3009900000000001</v>
      </c>
      <c r="H35">
        <v>-0.128416</v>
      </c>
      <c r="I35">
        <v>334.78899999999999</v>
      </c>
      <c r="J35">
        <v>2.7322099999999998</v>
      </c>
      <c r="K35">
        <v>2.7323200000000001</v>
      </c>
      <c r="L35">
        <v>0</v>
      </c>
      <c r="M35">
        <v>44976.3</v>
      </c>
      <c r="N35">
        <v>3</v>
      </c>
      <c r="O35">
        <v>62.995899999999999</v>
      </c>
      <c r="P35" s="2">
        <v>1237370000</v>
      </c>
    </row>
    <row r="36" spans="1:16" x14ac:dyDescent="0.25">
      <c r="A36" s="1">
        <v>42501.395555555559</v>
      </c>
      <c r="B36">
        <v>3.8769499999999998E-2</v>
      </c>
      <c r="C36">
        <v>33.823399999999999</v>
      </c>
      <c r="D36">
        <v>22.09</v>
      </c>
      <c r="E36">
        <v>666.86599999999999</v>
      </c>
      <c r="F36">
        <v>668.12199999999996</v>
      </c>
      <c r="G36">
        <v>1.27037</v>
      </c>
      <c r="H36">
        <v>-0.25325199999999998</v>
      </c>
      <c r="I36">
        <v>335.83</v>
      </c>
      <c r="J36">
        <v>2.7344400000000002</v>
      </c>
      <c r="K36">
        <v>2.7344400000000002</v>
      </c>
      <c r="L36">
        <v>0</v>
      </c>
      <c r="M36">
        <v>44977.2</v>
      </c>
      <c r="N36">
        <v>3</v>
      </c>
      <c r="O36">
        <v>62.9572</v>
      </c>
      <c r="P36" s="2">
        <v>1238290000</v>
      </c>
    </row>
    <row r="37" spans="1:16" x14ac:dyDescent="0.25">
      <c r="A37" s="1">
        <v>42501.398518518516</v>
      </c>
      <c r="B37">
        <v>3.7322300000000003E-2</v>
      </c>
      <c r="C37">
        <v>33.851300000000002</v>
      </c>
      <c r="D37">
        <v>22.099799999999998</v>
      </c>
      <c r="E37">
        <v>665.01499999999999</v>
      </c>
      <c r="F37">
        <v>666.25</v>
      </c>
      <c r="G37">
        <v>1.25823</v>
      </c>
      <c r="H37">
        <v>-0.34748200000000001</v>
      </c>
      <c r="I37">
        <v>338.10700000000003</v>
      </c>
      <c r="J37">
        <v>2.7378399999999998</v>
      </c>
      <c r="K37">
        <v>2.7378399999999998</v>
      </c>
      <c r="L37">
        <v>0</v>
      </c>
      <c r="M37">
        <v>44991.199999999997</v>
      </c>
      <c r="N37">
        <v>3</v>
      </c>
      <c r="O37">
        <v>62.918500000000002</v>
      </c>
      <c r="P37" s="2">
        <v>1239210000</v>
      </c>
    </row>
    <row r="38" spans="1:16" x14ac:dyDescent="0.25">
      <c r="A38" s="1">
        <v>42501.40148148148</v>
      </c>
      <c r="B38">
        <v>3.3517600000000002E-2</v>
      </c>
      <c r="C38">
        <v>33.6922</v>
      </c>
      <c r="D38">
        <v>22.203600000000002</v>
      </c>
      <c r="E38">
        <v>668.47199999999998</v>
      </c>
      <c r="F38">
        <v>669.65800000000002</v>
      </c>
      <c r="G38">
        <v>1.2230000000000001</v>
      </c>
      <c r="H38">
        <v>-0.241092</v>
      </c>
      <c r="I38">
        <v>339.89100000000002</v>
      </c>
      <c r="J38">
        <v>2.7423899999999999</v>
      </c>
      <c r="K38">
        <v>2.74248</v>
      </c>
      <c r="L38">
        <v>0</v>
      </c>
      <c r="M38">
        <v>44973.3</v>
      </c>
      <c r="N38">
        <v>3</v>
      </c>
      <c r="O38">
        <v>62.879800000000003</v>
      </c>
      <c r="P38" s="2">
        <v>1240140000</v>
      </c>
    </row>
    <row r="39" spans="1:16" x14ac:dyDescent="0.25">
      <c r="A39" s="1">
        <v>42501.407407407409</v>
      </c>
      <c r="B39">
        <v>2.65629E-2</v>
      </c>
      <c r="C39">
        <v>33.507800000000003</v>
      </c>
      <c r="D39">
        <v>22.332100000000001</v>
      </c>
      <c r="E39">
        <v>672.38199999999995</v>
      </c>
      <c r="F39">
        <v>673.63499999999999</v>
      </c>
      <c r="G39">
        <v>1.25217</v>
      </c>
      <c r="H39">
        <v>-0.28429100000000002</v>
      </c>
      <c r="I39">
        <v>338.69799999999998</v>
      </c>
      <c r="J39">
        <v>2.7374900000000002</v>
      </c>
      <c r="K39">
        <v>2.7376499999999999</v>
      </c>
      <c r="L39">
        <v>0</v>
      </c>
      <c r="M39">
        <v>44962.3</v>
      </c>
      <c r="N39">
        <v>3</v>
      </c>
      <c r="O39">
        <v>62.802399999999999</v>
      </c>
      <c r="P39" s="2">
        <v>1241520000</v>
      </c>
    </row>
    <row r="40" spans="1:16" x14ac:dyDescent="0.25">
      <c r="A40" s="1">
        <v>42501.410370370373</v>
      </c>
      <c r="B40">
        <v>2.1714199999999999E-2</v>
      </c>
      <c r="C40">
        <v>33.498600000000003</v>
      </c>
      <c r="D40">
        <v>22.369299999999999</v>
      </c>
      <c r="E40">
        <v>669.96900000000005</v>
      </c>
      <c r="F40">
        <v>671.18299999999999</v>
      </c>
      <c r="G40">
        <v>1.2338499999999999</v>
      </c>
      <c r="H40">
        <v>-0.227684</v>
      </c>
      <c r="I40">
        <v>339.315</v>
      </c>
      <c r="J40">
        <v>2.7340100000000001</v>
      </c>
      <c r="K40">
        <v>2.73393</v>
      </c>
      <c r="L40">
        <v>0</v>
      </c>
      <c r="M40">
        <v>44971.4</v>
      </c>
      <c r="N40">
        <v>3</v>
      </c>
      <c r="O40">
        <v>62.7637</v>
      </c>
      <c r="P40" s="2">
        <v>1242900000</v>
      </c>
    </row>
    <row r="41" spans="1:16" x14ac:dyDescent="0.25">
      <c r="A41" s="1">
        <v>42501.41333333333</v>
      </c>
      <c r="B41">
        <v>1.9242700000000001E-2</v>
      </c>
      <c r="C41">
        <v>33.586599999999997</v>
      </c>
      <c r="D41">
        <v>22.355</v>
      </c>
      <c r="E41">
        <v>668.62800000000004</v>
      </c>
      <c r="F41">
        <v>669.86300000000006</v>
      </c>
      <c r="G41">
        <v>1.25288</v>
      </c>
      <c r="H41">
        <v>-0.25751800000000002</v>
      </c>
      <c r="I41">
        <v>338.86500000000001</v>
      </c>
      <c r="J41">
        <v>2.7437399999999998</v>
      </c>
      <c r="K41">
        <v>2.7439100000000001</v>
      </c>
      <c r="L41">
        <v>0</v>
      </c>
      <c r="M41">
        <v>44990.7</v>
      </c>
      <c r="N41">
        <v>3</v>
      </c>
      <c r="O41">
        <v>62.725000000000001</v>
      </c>
      <c r="P41" s="2">
        <v>1243820000</v>
      </c>
    </row>
    <row r="42" spans="1:16" x14ac:dyDescent="0.25">
      <c r="A42" s="1">
        <v>42501.416296296295</v>
      </c>
      <c r="B42">
        <v>1.7183299999999999E-2</v>
      </c>
      <c r="C42">
        <v>33.744599999999998</v>
      </c>
      <c r="D42">
        <v>22.321400000000001</v>
      </c>
      <c r="E42">
        <v>666.346</v>
      </c>
      <c r="F42">
        <v>667.62699999999995</v>
      </c>
      <c r="G42">
        <v>1.2814700000000001</v>
      </c>
      <c r="H42">
        <v>-0.18484200000000001</v>
      </c>
      <c r="I42">
        <v>338.98599999999999</v>
      </c>
      <c r="J42">
        <v>2.73671</v>
      </c>
      <c r="K42">
        <v>2.7366199999999998</v>
      </c>
      <c r="L42">
        <v>0</v>
      </c>
      <c r="M42">
        <v>44979.1</v>
      </c>
      <c r="N42">
        <v>3</v>
      </c>
      <c r="O42">
        <v>62.686300000000003</v>
      </c>
      <c r="P42" s="2">
        <v>1244740000</v>
      </c>
    </row>
    <row r="43" spans="1:16" x14ac:dyDescent="0.25">
      <c r="A43" s="1">
        <v>42501.419259259259</v>
      </c>
      <c r="B43">
        <v>1.6489799999999999E-2</v>
      </c>
      <c r="C43">
        <v>33.866199999999999</v>
      </c>
      <c r="D43">
        <v>22.281700000000001</v>
      </c>
      <c r="E43">
        <v>664.15300000000002</v>
      </c>
      <c r="F43">
        <v>665.36500000000001</v>
      </c>
      <c r="G43">
        <v>1.22645</v>
      </c>
      <c r="H43">
        <v>-0.204287</v>
      </c>
      <c r="I43">
        <v>341.85</v>
      </c>
      <c r="J43">
        <v>2.7352699999999999</v>
      </c>
      <c r="K43">
        <v>2.7353399999999999</v>
      </c>
      <c r="L43">
        <v>0</v>
      </c>
      <c r="M43">
        <v>44964.800000000003</v>
      </c>
      <c r="N43">
        <v>3</v>
      </c>
      <c r="O43">
        <v>62.647599999999997</v>
      </c>
      <c r="P43" s="2">
        <v>1245660000</v>
      </c>
    </row>
    <row r="44" spans="1:16" x14ac:dyDescent="0.25">
      <c r="A44" s="1">
        <v>42501.422222222223</v>
      </c>
      <c r="B44">
        <v>1.5522899999999999E-2</v>
      </c>
      <c r="C44">
        <v>33.957000000000001</v>
      </c>
      <c r="D44">
        <v>22.268599999999999</v>
      </c>
      <c r="E44">
        <v>666.23400000000004</v>
      </c>
      <c r="F44">
        <v>667.47</v>
      </c>
      <c r="G44">
        <v>1.2387300000000001</v>
      </c>
      <c r="H44">
        <v>-0.24663399999999999</v>
      </c>
      <c r="I44">
        <v>342.80599999999998</v>
      </c>
      <c r="J44">
        <v>2.7331300000000001</v>
      </c>
      <c r="K44">
        <v>2.7332399999999999</v>
      </c>
      <c r="L44">
        <v>0</v>
      </c>
      <c r="M44">
        <v>44959.9</v>
      </c>
      <c r="N44">
        <v>3</v>
      </c>
      <c r="O44">
        <v>62.608899999999998</v>
      </c>
      <c r="P44" s="2">
        <v>1246590000</v>
      </c>
    </row>
    <row r="45" spans="1:16" x14ac:dyDescent="0.25">
      <c r="A45" s="1">
        <v>42501.428148148145</v>
      </c>
      <c r="B45">
        <v>1.4851400000000001E-2</v>
      </c>
      <c r="C45">
        <v>34.000100000000003</v>
      </c>
      <c r="D45">
        <v>22.299600000000002</v>
      </c>
      <c r="E45">
        <v>671.66</v>
      </c>
      <c r="F45">
        <v>672.88</v>
      </c>
      <c r="G45">
        <v>1.2224900000000001</v>
      </c>
      <c r="H45">
        <v>-0.224853</v>
      </c>
      <c r="I45">
        <v>341.93700000000001</v>
      </c>
      <c r="J45">
        <v>2.7286600000000001</v>
      </c>
      <c r="K45">
        <v>2.72872</v>
      </c>
      <c r="L45">
        <v>0</v>
      </c>
      <c r="M45">
        <v>44987.5</v>
      </c>
      <c r="N45">
        <v>3</v>
      </c>
      <c r="O45">
        <v>62.531399999999998</v>
      </c>
      <c r="P45" s="2">
        <v>1247970000</v>
      </c>
    </row>
    <row r="46" spans="1:16" x14ac:dyDescent="0.25">
      <c r="A46" s="1">
        <v>42501.431111111109</v>
      </c>
      <c r="B46">
        <v>1.4515800000000001E-2</v>
      </c>
      <c r="C46">
        <v>34.039200000000001</v>
      </c>
      <c r="D46">
        <v>22.303799999999999</v>
      </c>
      <c r="E46">
        <v>672.40599999999995</v>
      </c>
      <c r="F46">
        <v>673.60699999999997</v>
      </c>
      <c r="G46">
        <v>1.2568299999999999</v>
      </c>
      <c r="H46">
        <v>-0.23758899999999999</v>
      </c>
      <c r="I46">
        <v>341.79899999999998</v>
      </c>
      <c r="J46">
        <v>2.72357</v>
      </c>
      <c r="K46">
        <v>2.72357</v>
      </c>
      <c r="L46">
        <v>0</v>
      </c>
      <c r="M46">
        <v>44962.7</v>
      </c>
      <c r="N46">
        <v>3</v>
      </c>
      <c r="O46">
        <v>62.492699999999999</v>
      </c>
      <c r="P46" s="2">
        <v>1249350000</v>
      </c>
    </row>
    <row r="47" spans="1:16" x14ac:dyDescent="0.25">
      <c r="A47" s="1">
        <v>42501.434074074074</v>
      </c>
      <c r="B47">
        <v>1.3783999999999999E-2</v>
      </c>
      <c r="C47">
        <v>34.154699999999998</v>
      </c>
      <c r="D47">
        <v>22.271000000000001</v>
      </c>
      <c r="E47">
        <v>670.58699999999999</v>
      </c>
      <c r="F47">
        <v>671.79499999999996</v>
      </c>
      <c r="G47">
        <v>1.2051799999999999</v>
      </c>
      <c r="H47">
        <v>-0.31578899999999999</v>
      </c>
      <c r="I47">
        <v>341.87900000000002</v>
      </c>
      <c r="J47">
        <v>2.7203599999999999</v>
      </c>
      <c r="K47">
        <v>2.72052</v>
      </c>
      <c r="L47">
        <v>0</v>
      </c>
      <c r="M47">
        <v>44972.9</v>
      </c>
      <c r="N47">
        <v>3</v>
      </c>
      <c r="O47">
        <v>62.454000000000001</v>
      </c>
      <c r="P47" s="2">
        <v>1250270000</v>
      </c>
    </row>
    <row r="48" spans="1:16" x14ac:dyDescent="0.25">
      <c r="A48" s="1">
        <v>42501.437037037038</v>
      </c>
      <c r="B48">
        <v>1.3082699999999999E-2</v>
      </c>
      <c r="C48">
        <v>34.305300000000003</v>
      </c>
      <c r="D48">
        <v>22.226900000000001</v>
      </c>
      <c r="E48">
        <v>669.34500000000003</v>
      </c>
      <c r="F48">
        <v>670.65200000000004</v>
      </c>
      <c r="G48">
        <v>1.2769600000000001</v>
      </c>
      <c r="H48">
        <v>-0.262299</v>
      </c>
      <c r="I48">
        <v>341.03800000000001</v>
      </c>
      <c r="J48">
        <v>2.7122999999999999</v>
      </c>
      <c r="K48">
        <v>2.7128199999999998</v>
      </c>
      <c r="L48">
        <v>0</v>
      </c>
      <c r="M48">
        <v>44982.5</v>
      </c>
      <c r="N48">
        <v>3</v>
      </c>
      <c r="O48">
        <v>62.415300000000002</v>
      </c>
      <c r="P48" s="2">
        <v>1251190000</v>
      </c>
    </row>
    <row r="49" spans="1:16" x14ac:dyDescent="0.25">
      <c r="A49" s="1">
        <v>42501.440000000002</v>
      </c>
      <c r="B49">
        <v>1.2272099999999999E-2</v>
      </c>
      <c r="C49">
        <v>34.465800000000002</v>
      </c>
      <c r="D49">
        <v>22.168500000000002</v>
      </c>
      <c r="E49">
        <v>667.89400000000001</v>
      </c>
      <c r="F49">
        <v>669.13699999999994</v>
      </c>
      <c r="G49">
        <v>1.24472</v>
      </c>
      <c r="H49">
        <v>-0.18571499999999999</v>
      </c>
      <c r="I49">
        <v>340.45</v>
      </c>
      <c r="J49">
        <v>2.7076600000000002</v>
      </c>
      <c r="K49">
        <v>2.70764</v>
      </c>
      <c r="L49">
        <v>0</v>
      </c>
      <c r="M49">
        <v>44981.3</v>
      </c>
      <c r="N49">
        <v>3</v>
      </c>
      <c r="O49">
        <v>62.376600000000003</v>
      </c>
      <c r="P49" s="2">
        <v>1252120000</v>
      </c>
    </row>
    <row r="50" spans="1:16" x14ac:dyDescent="0.25">
      <c r="A50" s="1">
        <v>42501.445925925924</v>
      </c>
      <c r="B50">
        <v>1.13518E-2</v>
      </c>
      <c r="C50">
        <v>34.692900000000002</v>
      </c>
      <c r="D50">
        <v>22.090800000000002</v>
      </c>
      <c r="E50">
        <v>665.89599999999996</v>
      </c>
      <c r="F50">
        <v>667.12099999999998</v>
      </c>
      <c r="G50">
        <v>1.22658</v>
      </c>
      <c r="H50">
        <v>-0.20422199999999999</v>
      </c>
      <c r="I50">
        <v>342.82299999999998</v>
      </c>
      <c r="J50">
        <v>2.7066699999999999</v>
      </c>
      <c r="K50">
        <v>2.7066499999999998</v>
      </c>
      <c r="L50">
        <v>0</v>
      </c>
      <c r="M50">
        <v>44975.4</v>
      </c>
      <c r="N50">
        <v>3</v>
      </c>
      <c r="O50">
        <v>62.299199999999999</v>
      </c>
      <c r="P50" s="2">
        <v>1253500000</v>
      </c>
    </row>
    <row r="51" spans="1:16" x14ac:dyDescent="0.25">
      <c r="A51" s="1">
        <v>42501.448888888888</v>
      </c>
      <c r="B51">
        <v>1.07069E-2</v>
      </c>
      <c r="C51">
        <v>34.808199999999999</v>
      </c>
      <c r="D51">
        <v>22.074000000000002</v>
      </c>
      <c r="E51">
        <v>671.17200000000003</v>
      </c>
      <c r="F51">
        <v>672.44299999999998</v>
      </c>
      <c r="G51">
        <v>1.236</v>
      </c>
      <c r="H51">
        <v>-7.38066E-2</v>
      </c>
      <c r="I51">
        <v>343.00700000000001</v>
      </c>
      <c r="J51">
        <v>2.7023600000000001</v>
      </c>
      <c r="K51">
        <v>2.7027100000000002</v>
      </c>
      <c r="L51">
        <v>0</v>
      </c>
      <c r="M51">
        <v>44986.9</v>
      </c>
      <c r="N51">
        <v>3</v>
      </c>
      <c r="O51">
        <v>62.2605</v>
      </c>
      <c r="P51" s="2">
        <v>1254880000</v>
      </c>
    </row>
    <row r="52" spans="1:16" x14ac:dyDescent="0.25">
      <c r="A52" s="1">
        <v>42501.451851851853</v>
      </c>
      <c r="B52">
        <v>1.0378999999999999E-2</v>
      </c>
      <c r="C52">
        <v>34.855600000000003</v>
      </c>
      <c r="D52">
        <v>22.073599999999999</v>
      </c>
      <c r="E52">
        <v>673.721</v>
      </c>
      <c r="F52">
        <v>674.95</v>
      </c>
      <c r="G52">
        <v>1.2353700000000001</v>
      </c>
      <c r="H52">
        <v>-0.142316</v>
      </c>
      <c r="I52">
        <v>340.96100000000001</v>
      </c>
      <c r="J52">
        <v>2.7006000000000001</v>
      </c>
      <c r="K52">
        <v>2.7006299999999999</v>
      </c>
      <c r="L52">
        <v>0</v>
      </c>
      <c r="M52">
        <v>44968.9</v>
      </c>
      <c r="N52">
        <v>3</v>
      </c>
      <c r="O52">
        <v>62.221800000000002</v>
      </c>
      <c r="P52" s="2">
        <v>1255800000</v>
      </c>
    </row>
    <row r="53" spans="1:16" x14ac:dyDescent="0.25">
      <c r="A53" s="1">
        <v>42501.454814814817</v>
      </c>
      <c r="B53">
        <v>1.0101600000000001E-2</v>
      </c>
      <c r="C53">
        <v>34.9268</v>
      </c>
      <c r="D53">
        <v>22.0489</v>
      </c>
      <c r="E53">
        <v>672.149</v>
      </c>
      <c r="F53">
        <v>673.35599999999999</v>
      </c>
      <c r="G53">
        <v>1.2433700000000001</v>
      </c>
      <c r="H53">
        <v>-0.224355</v>
      </c>
      <c r="I53">
        <v>340.96699999999998</v>
      </c>
      <c r="J53">
        <v>2.6957</v>
      </c>
      <c r="K53">
        <v>2.6957300000000002</v>
      </c>
      <c r="L53">
        <v>0</v>
      </c>
      <c r="M53">
        <v>44971.7</v>
      </c>
      <c r="N53">
        <v>3</v>
      </c>
      <c r="O53">
        <v>62.183100000000003</v>
      </c>
      <c r="P53" s="2">
        <v>1256720000</v>
      </c>
    </row>
    <row r="54" spans="1:16" x14ac:dyDescent="0.25">
      <c r="A54" s="1">
        <v>42501.457777777781</v>
      </c>
      <c r="B54">
        <v>1.00156E-2</v>
      </c>
      <c r="C54">
        <v>35.041699999999999</v>
      </c>
      <c r="D54">
        <v>22.005500000000001</v>
      </c>
      <c r="E54">
        <v>670.23099999999999</v>
      </c>
      <c r="F54">
        <v>671.46100000000001</v>
      </c>
      <c r="G54">
        <v>1.2297199999999999</v>
      </c>
      <c r="H54">
        <v>-0.28697899999999998</v>
      </c>
      <c r="I54">
        <v>342.23599999999999</v>
      </c>
      <c r="J54">
        <v>2.6898399999999998</v>
      </c>
      <c r="K54">
        <v>2.6901999999999999</v>
      </c>
      <c r="L54">
        <v>0</v>
      </c>
      <c r="M54">
        <v>44988</v>
      </c>
      <c r="N54">
        <v>3</v>
      </c>
      <c r="O54">
        <v>62.144399999999997</v>
      </c>
      <c r="P54" s="2">
        <v>1257650000</v>
      </c>
    </row>
    <row r="55" spans="1:16" x14ac:dyDescent="0.25">
      <c r="A55" s="1">
        <v>42502.248888888891</v>
      </c>
      <c r="B55">
        <v>4.4884599999999997E-2</v>
      </c>
      <c r="C55">
        <v>34.931600000000003</v>
      </c>
      <c r="D55">
        <v>21.670400000000001</v>
      </c>
      <c r="E55">
        <v>680.298</v>
      </c>
      <c r="F55">
        <v>681.52499999999998</v>
      </c>
      <c r="G55">
        <v>1.21879</v>
      </c>
      <c r="H55">
        <v>-0.26423200000000002</v>
      </c>
      <c r="I55">
        <v>340.64100000000002</v>
      </c>
      <c r="J55">
        <v>2.7054299999999998</v>
      </c>
      <c r="K55">
        <v>2.7056100000000001</v>
      </c>
      <c r="L55">
        <v>0</v>
      </c>
      <c r="M55">
        <v>44992.2</v>
      </c>
      <c r="N55">
        <v>3</v>
      </c>
      <c r="O55">
        <v>63.602200000000003</v>
      </c>
      <c r="P55" s="2">
        <v>1503710000</v>
      </c>
    </row>
    <row r="56" spans="1:16" x14ac:dyDescent="0.25">
      <c r="A56" s="1">
        <v>42502.254814814813</v>
      </c>
      <c r="B56">
        <v>3.9944100000000003E-2</v>
      </c>
      <c r="C56">
        <v>35.043300000000002</v>
      </c>
      <c r="D56">
        <v>21.644500000000001</v>
      </c>
      <c r="E56">
        <v>685.10400000000004</v>
      </c>
      <c r="F56">
        <v>686.58299999999997</v>
      </c>
      <c r="G56">
        <v>1.2577199999999999</v>
      </c>
      <c r="H56">
        <v>-0.14068600000000001</v>
      </c>
      <c r="I56">
        <v>339.04</v>
      </c>
      <c r="J56">
        <v>2.7007500000000002</v>
      </c>
      <c r="K56">
        <v>2.70092</v>
      </c>
      <c r="L56">
        <v>0</v>
      </c>
      <c r="M56">
        <v>44986.3</v>
      </c>
      <c r="N56">
        <v>3</v>
      </c>
      <c r="O56">
        <v>63.965600000000002</v>
      </c>
      <c r="P56" s="2">
        <v>1505100000</v>
      </c>
    </row>
    <row r="57" spans="1:16" x14ac:dyDescent="0.25">
      <c r="A57" s="1">
        <v>42502.257777777777</v>
      </c>
      <c r="B57">
        <v>2.5267600000000001E-2</v>
      </c>
      <c r="C57">
        <v>35.065600000000003</v>
      </c>
      <c r="D57">
        <v>21.649899999999999</v>
      </c>
      <c r="E57">
        <v>691.08900000000006</v>
      </c>
      <c r="F57">
        <v>692.41</v>
      </c>
      <c r="G57">
        <v>1.29451</v>
      </c>
      <c r="H57">
        <v>-0.18786700000000001</v>
      </c>
      <c r="I57">
        <v>338.041</v>
      </c>
      <c r="J57">
        <v>2.6950099999999999</v>
      </c>
      <c r="K57">
        <v>2.69495</v>
      </c>
      <c r="L57">
        <v>0</v>
      </c>
      <c r="M57">
        <v>44965.2</v>
      </c>
      <c r="N57">
        <v>3</v>
      </c>
      <c r="O57">
        <v>63.691299999999998</v>
      </c>
      <c r="P57" s="2">
        <v>1506480000</v>
      </c>
    </row>
    <row r="58" spans="1:16" x14ac:dyDescent="0.25">
      <c r="A58" s="1">
        <v>42502.260740740741</v>
      </c>
      <c r="B58">
        <v>2.3970700000000001E-2</v>
      </c>
      <c r="C58">
        <v>35.083500000000001</v>
      </c>
      <c r="D58">
        <v>21.6447</v>
      </c>
      <c r="E58">
        <v>690.22799999999995</v>
      </c>
      <c r="F58">
        <v>691.49300000000005</v>
      </c>
      <c r="G58">
        <v>1.2824199999999999</v>
      </c>
      <c r="H58">
        <v>-0.26502500000000001</v>
      </c>
      <c r="I58">
        <v>338.86099999999999</v>
      </c>
      <c r="J58">
        <v>2.6882700000000002</v>
      </c>
      <c r="K58">
        <v>2.68865</v>
      </c>
      <c r="L58">
        <v>0</v>
      </c>
      <c r="M58">
        <v>44975.199999999997</v>
      </c>
      <c r="N58">
        <v>3</v>
      </c>
      <c r="O58">
        <v>63.418100000000003</v>
      </c>
      <c r="P58" s="2">
        <v>1507400000</v>
      </c>
    </row>
    <row r="59" spans="1:16" x14ac:dyDescent="0.25">
      <c r="A59" s="1">
        <v>42502.263703703706</v>
      </c>
      <c r="B59">
        <v>2.5648600000000001E-2</v>
      </c>
      <c r="C59">
        <v>35.107500000000002</v>
      </c>
      <c r="D59">
        <v>21.64</v>
      </c>
      <c r="E59">
        <v>687.24800000000005</v>
      </c>
      <c r="F59">
        <v>688.51300000000003</v>
      </c>
      <c r="G59">
        <v>1.27434</v>
      </c>
      <c r="H59">
        <v>-0.28487099999999999</v>
      </c>
      <c r="I59">
        <v>337.81200000000001</v>
      </c>
      <c r="J59">
        <v>2.6824300000000001</v>
      </c>
      <c r="K59">
        <v>2.6823999999999999</v>
      </c>
      <c r="L59">
        <v>0</v>
      </c>
      <c r="M59">
        <v>44966.8</v>
      </c>
      <c r="N59">
        <v>3</v>
      </c>
      <c r="O59">
        <v>63.404200000000003</v>
      </c>
      <c r="P59" s="2">
        <v>1508320000</v>
      </c>
    </row>
    <row r="60" spans="1:16" x14ac:dyDescent="0.25">
      <c r="A60" s="1">
        <v>42502.26666666667</v>
      </c>
      <c r="B60">
        <v>2.7693200000000001E-2</v>
      </c>
      <c r="C60">
        <v>35.153700000000001</v>
      </c>
      <c r="D60">
        <v>21.604900000000001</v>
      </c>
      <c r="E60">
        <v>683.90200000000004</v>
      </c>
      <c r="F60">
        <v>685.11199999999997</v>
      </c>
      <c r="G60">
        <v>1.2428300000000001</v>
      </c>
      <c r="H60">
        <v>-0.21030299999999999</v>
      </c>
      <c r="I60">
        <v>338.88499999999999</v>
      </c>
      <c r="J60">
        <v>2.67787</v>
      </c>
      <c r="K60">
        <v>2.6779299999999999</v>
      </c>
      <c r="L60">
        <v>0</v>
      </c>
      <c r="M60">
        <v>44963.7</v>
      </c>
      <c r="N60">
        <v>3</v>
      </c>
      <c r="O60">
        <v>63.250100000000003</v>
      </c>
      <c r="P60" s="2">
        <v>1509240000</v>
      </c>
    </row>
    <row r="61" spans="1:16" x14ac:dyDescent="0.25">
      <c r="A61" s="1">
        <v>42502.269629629627</v>
      </c>
      <c r="B61">
        <v>3.0156599999999999E-2</v>
      </c>
      <c r="C61">
        <v>35.3371</v>
      </c>
      <c r="D61">
        <v>21.52</v>
      </c>
      <c r="E61">
        <v>680.98400000000004</v>
      </c>
      <c r="F61">
        <v>682.1</v>
      </c>
      <c r="G61">
        <v>1.1533100000000001</v>
      </c>
      <c r="H61">
        <v>-0.28521299999999999</v>
      </c>
      <c r="I61">
        <v>338.51900000000001</v>
      </c>
      <c r="J61">
        <v>2.6745399999999999</v>
      </c>
      <c r="K61">
        <v>2.67442</v>
      </c>
      <c r="L61">
        <v>0</v>
      </c>
      <c r="M61">
        <v>44959.4</v>
      </c>
      <c r="N61">
        <v>3</v>
      </c>
      <c r="O61">
        <v>62.6586</v>
      </c>
      <c r="P61" s="2">
        <v>1510160000</v>
      </c>
    </row>
    <row r="62" spans="1:16" x14ac:dyDescent="0.25">
      <c r="A62" s="1">
        <v>42502.275555555556</v>
      </c>
      <c r="B62">
        <v>3.4118299999999997E-2</v>
      </c>
      <c r="C62">
        <v>35.526899999999998</v>
      </c>
      <c r="D62">
        <v>21.452300000000001</v>
      </c>
      <c r="E62">
        <v>686.74599999999998</v>
      </c>
      <c r="F62">
        <v>688.02200000000005</v>
      </c>
      <c r="G62">
        <v>1.26414</v>
      </c>
      <c r="H62">
        <v>-0.16470899999999999</v>
      </c>
      <c r="I62">
        <v>336.25</v>
      </c>
      <c r="J62">
        <v>2.6757499999999999</v>
      </c>
      <c r="K62">
        <v>2.6758199999999999</v>
      </c>
      <c r="L62">
        <v>0</v>
      </c>
      <c r="M62">
        <v>44970.1</v>
      </c>
      <c r="N62">
        <v>3</v>
      </c>
      <c r="O62">
        <v>63.0107</v>
      </c>
      <c r="P62" s="2">
        <v>1511550000</v>
      </c>
    </row>
    <row r="63" spans="1:16" x14ac:dyDescent="0.25">
      <c r="A63" s="1">
        <v>42502.27851851852</v>
      </c>
      <c r="B63">
        <v>3.8971199999999998E-2</v>
      </c>
      <c r="C63">
        <v>35.601999999999997</v>
      </c>
      <c r="D63">
        <v>21.440799999999999</v>
      </c>
      <c r="E63">
        <v>691.51700000000005</v>
      </c>
      <c r="F63">
        <v>692.81700000000001</v>
      </c>
      <c r="G63">
        <v>1.28186</v>
      </c>
      <c r="H63">
        <v>8.5117200000000004E-3</v>
      </c>
      <c r="I63">
        <v>335.56799999999998</v>
      </c>
      <c r="J63">
        <v>2.6731600000000002</v>
      </c>
      <c r="K63">
        <v>2.6730999999999998</v>
      </c>
      <c r="L63">
        <v>0</v>
      </c>
      <c r="M63">
        <v>44958.3</v>
      </c>
      <c r="N63">
        <v>3</v>
      </c>
      <c r="O63">
        <v>62.654800000000002</v>
      </c>
      <c r="P63" s="2">
        <v>1512930000</v>
      </c>
    </row>
    <row r="64" spans="1:16" x14ac:dyDescent="0.25">
      <c r="A64" s="1">
        <v>42502.281481481485</v>
      </c>
      <c r="B64">
        <v>4.2534500000000003E-2</v>
      </c>
      <c r="C64">
        <v>35.600200000000001</v>
      </c>
      <c r="D64">
        <v>21.432200000000002</v>
      </c>
      <c r="E64">
        <v>692.89499999999998</v>
      </c>
      <c r="F64">
        <v>694.20100000000002</v>
      </c>
      <c r="G64">
        <v>1.30782</v>
      </c>
      <c r="H64">
        <v>-0.131994</v>
      </c>
      <c r="I64">
        <v>335.661</v>
      </c>
      <c r="J64">
        <v>2.66913</v>
      </c>
      <c r="K64">
        <v>2.6692200000000001</v>
      </c>
      <c r="L64">
        <v>0</v>
      </c>
      <c r="M64">
        <v>44975.8</v>
      </c>
      <c r="N64">
        <v>3</v>
      </c>
      <c r="O64">
        <v>62.599600000000002</v>
      </c>
      <c r="P64" s="2">
        <v>1513850000</v>
      </c>
    </row>
    <row r="65" spans="1:16" x14ac:dyDescent="0.25">
      <c r="A65" s="1">
        <v>42502.284444444442</v>
      </c>
      <c r="B65">
        <v>4.2589799999999997E-2</v>
      </c>
      <c r="C65">
        <v>35.687899999999999</v>
      </c>
      <c r="D65">
        <v>21.3873</v>
      </c>
      <c r="E65">
        <v>688.18899999999996</v>
      </c>
      <c r="F65">
        <v>689.45899999999995</v>
      </c>
      <c r="G65">
        <v>1.2702500000000001</v>
      </c>
      <c r="H65">
        <v>-0.14091000000000001</v>
      </c>
      <c r="I65">
        <v>334.589</v>
      </c>
      <c r="J65">
        <v>2.66032</v>
      </c>
      <c r="K65">
        <v>2.6604199999999998</v>
      </c>
      <c r="L65">
        <v>0</v>
      </c>
      <c r="M65">
        <v>44975.5</v>
      </c>
      <c r="N65">
        <v>3</v>
      </c>
      <c r="O65">
        <v>63.031599999999997</v>
      </c>
      <c r="P65" s="2">
        <v>1514770000</v>
      </c>
    </row>
    <row r="66" spans="1:16" x14ac:dyDescent="0.25">
      <c r="A66" s="1">
        <v>42502.287407407406</v>
      </c>
      <c r="B66">
        <v>3.9345199999999997E-2</v>
      </c>
      <c r="C66">
        <v>35.831299999999999</v>
      </c>
      <c r="D66">
        <v>21.306999999999999</v>
      </c>
      <c r="E66">
        <v>681.68499999999995</v>
      </c>
      <c r="F66">
        <v>682.95</v>
      </c>
      <c r="G66">
        <v>1.2611699999999999</v>
      </c>
      <c r="H66">
        <v>-0.13220799999999999</v>
      </c>
      <c r="I66">
        <v>335.69799999999998</v>
      </c>
      <c r="J66">
        <v>2.65652</v>
      </c>
      <c r="K66">
        <v>2.6564700000000001</v>
      </c>
      <c r="L66">
        <v>0</v>
      </c>
      <c r="M66">
        <v>44969.9</v>
      </c>
      <c r="N66">
        <v>3</v>
      </c>
      <c r="O66">
        <v>63.626399999999997</v>
      </c>
      <c r="P66" s="2">
        <v>1515690000</v>
      </c>
    </row>
    <row r="67" spans="1:16" x14ac:dyDescent="0.25">
      <c r="A67" s="1">
        <v>42502.290370370371</v>
      </c>
      <c r="B67">
        <v>3.6874999999999998E-2</v>
      </c>
      <c r="C67">
        <v>35.9542</v>
      </c>
      <c r="D67">
        <v>21.248999999999999</v>
      </c>
      <c r="E67">
        <v>681.56100000000004</v>
      </c>
      <c r="F67">
        <v>682.76</v>
      </c>
      <c r="G67">
        <v>1.22767</v>
      </c>
      <c r="H67">
        <v>-0.27228000000000002</v>
      </c>
      <c r="I67">
        <v>338.113</v>
      </c>
      <c r="J67">
        <v>2.6528399999999999</v>
      </c>
      <c r="K67">
        <v>2.6529500000000001</v>
      </c>
      <c r="L67">
        <v>0</v>
      </c>
      <c r="M67">
        <v>44972</v>
      </c>
      <c r="N67">
        <v>3</v>
      </c>
      <c r="O67">
        <v>62.823500000000003</v>
      </c>
      <c r="P67" s="2">
        <v>1516620000</v>
      </c>
    </row>
    <row r="68" spans="1:16" x14ac:dyDescent="0.25">
      <c r="A68" s="1">
        <v>42502.296296296299</v>
      </c>
      <c r="B68">
        <v>3.5222700000000003E-2</v>
      </c>
      <c r="C68">
        <v>36.0227</v>
      </c>
      <c r="D68">
        <v>21.217300000000002</v>
      </c>
      <c r="E68">
        <v>687.404</v>
      </c>
      <c r="F68">
        <v>688.68299999999999</v>
      </c>
      <c r="G68">
        <v>1.27362</v>
      </c>
      <c r="H68">
        <v>-0.270318</v>
      </c>
      <c r="I68">
        <v>335.51900000000001</v>
      </c>
      <c r="J68">
        <v>2.6552799999999999</v>
      </c>
      <c r="K68">
        <v>2.65516</v>
      </c>
      <c r="L68">
        <v>0</v>
      </c>
      <c r="M68">
        <v>44975.8</v>
      </c>
      <c r="N68">
        <v>3</v>
      </c>
      <c r="O68">
        <v>62.936700000000002</v>
      </c>
      <c r="P68" s="2">
        <v>1518000000</v>
      </c>
    </row>
    <row r="69" spans="1:16" x14ac:dyDescent="0.25">
      <c r="A69" s="1">
        <v>42502.299259259256</v>
      </c>
      <c r="B69">
        <v>3.9498800000000001E-2</v>
      </c>
      <c r="C69">
        <v>35.996899999999997</v>
      </c>
      <c r="D69">
        <v>21.2285</v>
      </c>
      <c r="E69">
        <v>691.73900000000003</v>
      </c>
      <c r="F69">
        <v>693.01099999999997</v>
      </c>
      <c r="G69">
        <v>1.2758799999999999</v>
      </c>
      <c r="H69">
        <v>-0.14469299999999999</v>
      </c>
      <c r="I69">
        <v>333.41899999999998</v>
      </c>
      <c r="J69">
        <v>2.6534599999999999</v>
      </c>
      <c r="K69">
        <v>2.6536499999999998</v>
      </c>
      <c r="L69">
        <v>0</v>
      </c>
      <c r="M69">
        <v>44969.4</v>
      </c>
      <c r="N69">
        <v>3</v>
      </c>
      <c r="O69">
        <v>62.573500000000003</v>
      </c>
      <c r="P69" s="2">
        <v>1519380000</v>
      </c>
    </row>
    <row r="70" spans="1:16" x14ac:dyDescent="0.25">
      <c r="A70" s="1">
        <v>42502.302222222221</v>
      </c>
      <c r="B70">
        <v>4.2138399999999999E-2</v>
      </c>
      <c r="C70">
        <v>35.971400000000003</v>
      </c>
      <c r="D70">
        <v>21.232700000000001</v>
      </c>
      <c r="E70">
        <v>691.59900000000005</v>
      </c>
      <c r="F70">
        <v>692.91300000000001</v>
      </c>
      <c r="G70">
        <v>1.2949999999999999</v>
      </c>
      <c r="H70">
        <v>-0.11983199999999999</v>
      </c>
      <c r="I70">
        <v>333.36500000000001</v>
      </c>
      <c r="J70">
        <v>2.6476700000000002</v>
      </c>
      <c r="K70">
        <v>2.6477300000000001</v>
      </c>
      <c r="L70">
        <v>0</v>
      </c>
      <c r="M70">
        <v>44964.4</v>
      </c>
      <c r="N70">
        <v>3</v>
      </c>
      <c r="O70">
        <v>62.491</v>
      </c>
      <c r="P70" s="2">
        <v>1520300000</v>
      </c>
    </row>
    <row r="71" spans="1:16" x14ac:dyDescent="0.25">
      <c r="A71" s="1">
        <v>42502.305185185185</v>
      </c>
      <c r="B71">
        <v>4.2601E-2</v>
      </c>
      <c r="C71">
        <v>36.025799999999997</v>
      </c>
      <c r="D71">
        <v>21.175999999999998</v>
      </c>
      <c r="E71">
        <v>687.13300000000004</v>
      </c>
      <c r="F71">
        <v>688.43899999999996</v>
      </c>
      <c r="G71">
        <v>1.2881</v>
      </c>
      <c r="H71">
        <v>-0.206791</v>
      </c>
      <c r="I71">
        <v>330.51</v>
      </c>
      <c r="J71">
        <v>2.6408800000000001</v>
      </c>
      <c r="K71">
        <v>2.6407699999999998</v>
      </c>
      <c r="L71">
        <v>0</v>
      </c>
      <c r="M71">
        <v>44980.7</v>
      </c>
      <c r="N71">
        <v>3</v>
      </c>
      <c r="O71">
        <v>62.846200000000003</v>
      </c>
      <c r="P71" s="2">
        <v>1521220000</v>
      </c>
    </row>
    <row r="72" spans="1:16" x14ac:dyDescent="0.25">
      <c r="A72" s="1">
        <v>42502.308148148149</v>
      </c>
      <c r="B72">
        <v>4.0595600000000003E-2</v>
      </c>
      <c r="C72">
        <v>36.107999999999997</v>
      </c>
      <c r="D72">
        <v>21.113600000000002</v>
      </c>
      <c r="E72">
        <v>681.56</v>
      </c>
      <c r="F72">
        <v>682.846</v>
      </c>
      <c r="G72">
        <v>1.31545</v>
      </c>
      <c r="H72">
        <v>-0.14036699999999999</v>
      </c>
      <c r="I72">
        <v>332.07</v>
      </c>
      <c r="J72">
        <v>2.6381600000000001</v>
      </c>
      <c r="K72">
        <v>2.6381000000000001</v>
      </c>
      <c r="L72">
        <v>0</v>
      </c>
      <c r="M72">
        <v>44976.6</v>
      </c>
      <c r="N72">
        <v>3</v>
      </c>
      <c r="O72">
        <v>63.170900000000003</v>
      </c>
      <c r="P72" s="2">
        <v>1522140000</v>
      </c>
    </row>
    <row r="73" spans="1:16" x14ac:dyDescent="0.25">
      <c r="A73" s="1">
        <v>42502.311111111114</v>
      </c>
      <c r="B73">
        <v>4.1670100000000002E-2</v>
      </c>
      <c r="C73">
        <v>36.152299999999997</v>
      </c>
      <c r="D73">
        <v>21.074400000000001</v>
      </c>
      <c r="E73">
        <v>682.56600000000003</v>
      </c>
      <c r="F73">
        <v>683.76599999999996</v>
      </c>
      <c r="G73">
        <v>1.2968</v>
      </c>
      <c r="H73">
        <v>-0.204322</v>
      </c>
      <c r="I73">
        <v>332.911</v>
      </c>
      <c r="J73">
        <v>2.6358999999999999</v>
      </c>
      <c r="K73">
        <v>2.6359699999999999</v>
      </c>
      <c r="L73">
        <v>0</v>
      </c>
      <c r="M73">
        <v>44962.8</v>
      </c>
      <c r="N73">
        <v>3</v>
      </c>
      <c r="O73">
        <v>62.8202</v>
      </c>
      <c r="P73" s="2">
        <v>1523070000</v>
      </c>
    </row>
    <row r="74" spans="1:16" x14ac:dyDescent="0.25">
      <c r="A74" s="1">
        <v>42502.317037037035</v>
      </c>
      <c r="B74">
        <v>4.5905300000000003E-2</v>
      </c>
      <c r="C74">
        <v>36.119799999999998</v>
      </c>
      <c r="D74">
        <v>21.064699999999998</v>
      </c>
      <c r="E74">
        <v>688.55100000000004</v>
      </c>
      <c r="F74">
        <v>689.84</v>
      </c>
      <c r="G74">
        <v>1.2887</v>
      </c>
      <c r="H74">
        <v>-0.16440299999999999</v>
      </c>
      <c r="I74">
        <v>332.553</v>
      </c>
      <c r="J74">
        <v>2.6381999999999999</v>
      </c>
      <c r="K74">
        <v>2.6379999999999999</v>
      </c>
      <c r="L74">
        <v>0</v>
      </c>
      <c r="M74">
        <v>44970.8</v>
      </c>
      <c r="N74">
        <v>3</v>
      </c>
      <c r="O74">
        <v>62.7149</v>
      </c>
      <c r="P74" s="2">
        <v>1524450000</v>
      </c>
    </row>
    <row r="75" spans="1:16" x14ac:dyDescent="0.25">
      <c r="A75" s="1">
        <v>42502.32</v>
      </c>
      <c r="B75">
        <v>4.2598799999999999E-2</v>
      </c>
      <c r="C75">
        <v>36.020899999999997</v>
      </c>
      <c r="D75">
        <v>21.071400000000001</v>
      </c>
      <c r="E75">
        <v>691.97299999999996</v>
      </c>
      <c r="F75">
        <v>693.24400000000003</v>
      </c>
      <c r="G75">
        <v>1.2864100000000001</v>
      </c>
      <c r="H75">
        <v>-0.15867000000000001</v>
      </c>
      <c r="I75">
        <v>331.39800000000002</v>
      </c>
      <c r="J75">
        <v>2.63374</v>
      </c>
      <c r="K75">
        <v>2.6339199999999998</v>
      </c>
      <c r="L75">
        <v>0</v>
      </c>
      <c r="M75">
        <v>44985.7</v>
      </c>
      <c r="N75">
        <v>3</v>
      </c>
      <c r="O75">
        <v>62.6815</v>
      </c>
      <c r="P75" s="2">
        <v>1525830000</v>
      </c>
    </row>
    <row r="76" spans="1:16" x14ac:dyDescent="0.25">
      <c r="A76" s="1">
        <v>42502.322962962964</v>
      </c>
      <c r="B76">
        <v>4.32605E-2</v>
      </c>
      <c r="C76">
        <v>36.020899999999997</v>
      </c>
      <c r="D76">
        <v>21.042400000000001</v>
      </c>
      <c r="E76">
        <v>687.42100000000005</v>
      </c>
      <c r="F76">
        <v>688.70699999999999</v>
      </c>
      <c r="G76">
        <v>1.28331</v>
      </c>
      <c r="H76">
        <v>-0.22452900000000001</v>
      </c>
      <c r="I76">
        <v>331.12700000000001</v>
      </c>
      <c r="J76">
        <v>2.6288900000000002</v>
      </c>
      <c r="K76">
        <v>2.62887</v>
      </c>
      <c r="L76">
        <v>0</v>
      </c>
      <c r="M76">
        <v>44977.7</v>
      </c>
      <c r="N76">
        <v>3</v>
      </c>
      <c r="O76">
        <v>62.769300000000001</v>
      </c>
      <c r="P76" s="2">
        <v>1526750000</v>
      </c>
    </row>
    <row r="77" spans="1:16" x14ac:dyDescent="0.25">
      <c r="A77" s="1">
        <v>42502.325925925928</v>
      </c>
      <c r="B77">
        <v>4.4283200000000002E-2</v>
      </c>
      <c r="C77">
        <v>36.084899999999998</v>
      </c>
      <c r="D77">
        <v>20.979800000000001</v>
      </c>
      <c r="E77">
        <v>682.125</v>
      </c>
      <c r="F77">
        <v>683.46699999999998</v>
      </c>
      <c r="G77">
        <v>1.3227500000000001</v>
      </c>
      <c r="H77">
        <v>-0.23342399999999999</v>
      </c>
      <c r="I77">
        <v>330.67500000000001</v>
      </c>
      <c r="J77">
        <v>2.6261000000000001</v>
      </c>
      <c r="K77">
        <v>2.6259899999999998</v>
      </c>
      <c r="L77">
        <v>0</v>
      </c>
      <c r="M77">
        <v>44969.5</v>
      </c>
      <c r="N77">
        <v>3</v>
      </c>
      <c r="O77">
        <v>62.695999999999998</v>
      </c>
      <c r="P77" s="2">
        <v>1527670000</v>
      </c>
    </row>
    <row r="78" spans="1:16" x14ac:dyDescent="0.25">
      <c r="A78" s="1">
        <v>42502.328888888886</v>
      </c>
      <c r="B78">
        <v>4.5117200000000003E-2</v>
      </c>
      <c r="C78">
        <v>36.135300000000001</v>
      </c>
      <c r="D78">
        <v>20.927499999999998</v>
      </c>
      <c r="E78">
        <v>681.60500000000002</v>
      </c>
      <c r="F78">
        <v>682.82799999999997</v>
      </c>
      <c r="G78">
        <v>1.25108</v>
      </c>
      <c r="H78">
        <v>-0.223832</v>
      </c>
      <c r="I78">
        <v>331.31</v>
      </c>
      <c r="J78">
        <v>2.6255799999999998</v>
      </c>
      <c r="K78">
        <v>2.6252</v>
      </c>
      <c r="L78">
        <v>0</v>
      </c>
      <c r="M78">
        <v>44976.3</v>
      </c>
      <c r="N78">
        <v>3</v>
      </c>
      <c r="O78">
        <v>62.188699999999997</v>
      </c>
      <c r="P78" s="2">
        <v>1528600000</v>
      </c>
    </row>
    <row r="79" spans="1:16" x14ac:dyDescent="0.25">
      <c r="A79" s="1">
        <v>42502.334814814814</v>
      </c>
      <c r="B79">
        <v>4.5335199999999999E-2</v>
      </c>
      <c r="C79">
        <v>36.119599999999998</v>
      </c>
      <c r="D79">
        <v>20.911799999999999</v>
      </c>
      <c r="E79">
        <v>686.07500000000005</v>
      </c>
      <c r="F79">
        <v>687.37800000000004</v>
      </c>
      <c r="G79">
        <v>1.31091</v>
      </c>
      <c r="H79">
        <v>-0.21279200000000001</v>
      </c>
      <c r="I79">
        <v>331.30799999999999</v>
      </c>
      <c r="J79">
        <v>2.62723</v>
      </c>
      <c r="K79">
        <v>2.6271900000000001</v>
      </c>
      <c r="L79">
        <v>0</v>
      </c>
      <c r="M79">
        <v>44975.7</v>
      </c>
      <c r="N79">
        <v>3</v>
      </c>
      <c r="O79">
        <v>62.525100000000002</v>
      </c>
      <c r="P79" s="2">
        <v>1529980000</v>
      </c>
    </row>
    <row r="80" spans="1:16" x14ac:dyDescent="0.25">
      <c r="A80" s="1">
        <v>42502.337777777779</v>
      </c>
      <c r="B80">
        <v>4.4228000000000003E-2</v>
      </c>
      <c r="C80">
        <v>35.992400000000004</v>
      </c>
      <c r="D80">
        <v>20.938400000000001</v>
      </c>
      <c r="E80">
        <v>689.88599999999997</v>
      </c>
      <c r="F80">
        <v>691.21600000000001</v>
      </c>
      <c r="G80">
        <v>1.31307</v>
      </c>
      <c r="H80">
        <v>-8.6750499999999994E-2</v>
      </c>
      <c r="I80">
        <v>330.315</v>
      </c>
      <c r="J80">
        <v>2.62982</v>
      </c>
      <c r="K80">
        <v>2.6295199999999999</v>
      </c>
      <c r="L80">
        <v>0</v>
      </c>
      <c r="M80">
        <v>44975</v>
      </c>
      <c r="N80">
        <v>3</v>
      </c>
      <c r="O80">
        <v>62.206299999999999</v>
      </c>
      <c r="P80" s="2">
        <v>1531360000</v>
      </c>
    </row>
    <row r="81" spans="1:16" x14ac:dyDescent="0.25">
      <c r="A81" s="1">
        <v>42502.340740740743</v>
      </c>
      <c r="B81">
        <v>4.5853499999999998E-2</v>
      </c>
      <c r="C81">
        <v>35.876100000000001</v>
      </c>
      <c r="D81">
        <v>20.9453</v>
      </c>
      <c r="E81">
        <v>690.87699999999995</v>
      </c>
      <c r="F81">
        <v>692.14200000000005</v>
      </c>
      <c r="G81">
        <v>1.2894600000000001</v>
      </c>
      <c r="H81">
        <v>-0.196461</v>
      </c>
      <c r="I81">
        <v>331.06200000000001</v>
      </c>
      <c r="J81">
        <v>2.62662</v>
      </c>
      <c r="K81">
        <v>2.62669</v>
      </c>
      <c r="L81">
        <v>0</v>
      </c>
      <c r="M81">
        <v>44987.5</v>
      </c>
      <c r="N81">
        <v>3</v>
      </c>
      <c r="O81">
        <v>62.376300000000001</v>
      </c>
      <c r="P81" s="2">
        <v>1532280000</v>
      </c>
    </row>
    <row r="82" spans="1:16" x14ac:dyDescent="0.25">
      <c r="A82" s="1">
        <v>42502.3437037037</v>
      </c>
      <c r="B82">
        <v>4.2376999999999998E-2</v>
      </c>
      <c r="C82">
        <v>35.887599999999999</v>
      </c>
      <c r="D82">
        <v>20.9239</v>
      </c>
      <c r="E82">
        <v>687.32299999999998</v>
      </c>
      <c r="F82">
        <v>688.62300000000005</v>
      </c>
      <c r="G82">
        <v>1.2742500000000001</v>
      </c>
      <c r="H82">
        <v>-0.29894300000000001</v>
      </c>
      <c r="I82">
        <v>328.52600000000001</v>
      </c>
      <c r="J82">
        <v>2.6219399999999999</v>
      </c>
      <c r="K82">
        <v>2.62188</v>
      </c>
      <c r="L82">
        <v>0</v>
      </c>
      <c r="M82">
        <v>44988.6</v>
      </c>
      <c r="N82">
        <v>3</v>
      </c>
      <c r="O82">
        <v>62.4636</v>
      </c>
      <c r="P82" s="2">
        <v>1533200000</v>
      </c>
    </row>
    <row r="83" spans="1:16" x14ac:dyDescent="0.25">
      <c r="A83" s="1">
        <v>42502.346666666665</v>
      </c>
      <c r="B83">
        <v>4.5084100000000002E-2</v>
      </c>
      <c r="C83">
        <v>35.938800000000001</v>
      </c>
      <c r="D83">
        <v>20.868400000000001</v>
      </c>
      <c r="E83">
        <v>680.84299999999996</v>
      </c>
      <c r="F83">
        <v>682.14300000000003</v>
      </c>
      <c r="G83">
        <v>1.29888</v>
      </c>
      <c r="H83">
        <v>-0.28737299999999999</v>
      </c>
      <c r="I83">
        <v>332.01799999999997</v>
      </c>
      <c r="J83">
        <v>2.62107</v>
      </c>
      <c r="K83">
        <v>2.6209899999999999</v>
      </c>
      <c r="L83">
        <v>0</v>
      </c>
      <c r="M83">
        <v>44972.5</v>
      </c>
      <c r="N83">
        <v>3</v>
      </c>
      <c r="O83">
        <v>62.239199999999997</v>
      </c>
      <c r="P83" s="2">
        <v>1534130000</v>
      </c>
    </row>
    <row r="84" spans="1:16" x14ac:dyDescent="0.25">
      <c r="A84" s="1">
        <v>42502.349629629629</v>
      </c>
      <c r="B84">
        <v>4.6893200000000003E-2</v>
      </c>
      <c r="C84">
        <v>35.985799999999998</v>
      </c>
      <c r="D84">
        <v>20.829599999999999</v>
      </c>
      <c r="E84">
        <v>682.71799999999996</v>
      </c>
      <c r="F84">
        <v>684.02599999999995</v>
      </c>
      <c r="G84">
        <v>1.3069299999999999</v>
      </c>
      <c r="H84">
        <v>-0.15959400000000001</v>
      </c>
      <c r="I84">
        <v>330.029</v>
      </c>
      <c r="J84">
        <v>2.6214900000000001</v>
      </c>
      <c r="K84">
        <v>2.6214499999999998</v>
      </c>
      <c r="L84">
        <v>0</v>
      </c>
      <c r="M84">
        <v>44978.6</v>
      </c>
      <c r="N84">
        <v>3</v>
      </c>
      <c r="O84">
        <v>62.431199999999997</v>
      </c>
      <c r="P84" s="2">
        <v>1535050000</v>
      </c>
    </row>
    <row r="85" spans="1:16" x14ac:dyDescent="0.25">
      <c r="A85" s="1">
        <v>42502.355555555558</v>
      </c>
      <c r="B85">
        <v>4.3002499999999999E-2</v>
      </c>
      <c r="C85">
        <v>35.913600000000002</v>
      </c>
      <c r="D85">
        <v>20.83</v>
      </c>
      <c r="E85">
        <v>687.78899999999999</v>
      </c>
      <c r="F85">
        <v>689.09100000000001</v>
      </c>
      <c r="G85">
        <v>1.34656</v>
      </c>
      <c r="H85">
        <v>-0.179371</v>
      </c>
      <c r="I85">
        <v>328.45600000000002</v>
      </c>
      <c r="J85">
        <v>2.6258400000000002</v>
      </c>
      <c r="K85">
        <v>2.6255899999999999</v>
      </c>
      <c r="L85">
        <v>0</v>
      </c>
      <c r="M85">
        <v>44974.7</v>
      </c>
      <c r="N85">
        <v>3</v>
      </c>
      <c r="O85">
        <v>61.129600000000003</v>
      </c>
      <c r="P85" s="2">
        <v>1536430000</v>
      </c>
    </row>
    <row r="86" spans="1:16" x14ac:dyDescent="0.25">
      <c r="A86" s="1">
        <v>42502.358518518522</v>
      </c>
      <c r="B86">
        <v>4.0625099999999997E-2</v>
      </c>
      <c r="C86">
        <v>35.696300000000001</v>
      </c>
      <c r="D86">
        <v>20.9191</v>
      </c>
      <c r="E86">
        <v>690.44299999999998</v>
      </c>
      <c r="F86">
        <v>691.73699999999997</v>
      </c>
      <c r="G86">
        <v>1.29358</v>
      </c>
      <c r="H86">
        <v>-0.115385</v>
      </c>
      <c r="I86">
        <v>330.17399999999998</v>
      </c>
      <c r="J86">
        <v>2.6269999999999998</v>
      </c>
      <c r="K86">
        <v>2.6267100000000001</v>
      </c>
      <c r="L86">
        <v>0</v>
      </c>
      <c r="M86">
        <v>44965.599999999999</v>
      </c>
      <c r="N86">
        <v>3</v>
      </c>
      <c r="O86">
        <v>62.061500000000002</v>
      </c>
      <c r="P86" s="2">
        <v>1537810000</v>
      </c>
    </row>
    <row r="87" spans="1:16" x14ac:dyDescent="0.25">
      <c r="A87" s="1">
        <v>42502.361481481479</v>
      </c>
      <c r="B87">
        <v>4.4171700000000001E-2</v>
      </c>
      <c r="C87">
        <v>35.600099999999998</v>
      </c>
      <c r="D87">
        <v>20.9206</v>
      </c>
      <c r="E87">
        <v>686.74900000000002</v>
      </c>
      <c r="F87">
        <v>688.09900000000005</v>
      </c>
      <c r="G87">
        <v>1.3628100000000001</v>
      </c>
      <c r="H87">
        <v>-0.23891000000000001</v>
      </c>
      <c r="I87">
        <v>330.75099999999998</v>
      </c>
      <c r="J87">
        <v>2.6219000000000001</v>
      </c>
      <c r="K87">
        <v>2.6215700000000002</v>
      </c>
      <c r="L87">
        <v>0</v>
      </c>
      <c r="M87">
        <v>44961.8</v>
      </c>
      <c r="N87">
        <v>3</v>
      </c>
      <c r="O87">
        <v>62.811300000000003</v>
      </c>
      <c r="P87" s="2">
        <v>1538730000</v>
      </c>
    </row>
    <row r="88" spans="1:16" x14ac:dyDescent="0.25">
      <c r="A88" s="1">
        <v>42502.364444444444</v>
      </c>
      <c r="B88">
        <v>4.5486600000000002E-2</v>
      </c>
      <c r="C88">
        <v>35.636299999999999</v>
      </c>
      <c r="D88">
        <v>20.878499999999999</v>
      </c>
      <c r="E88">
        <v>681.78200000000004</v>
      </c>
      <c r="F88">
        <v>683.14099999999996</v>
      </c>
      <c r="G88">
        <v>1.35537</v>
      </c>
      <c r="H88">
        <v>-0.19219700000000001</v>
      </c>
      <c r="I88">
        <v>329.74</v>
      </c>
      <c r="J88">
        <v>2.6263100000000001</v>
      </c>
      <c r="K88">
        <v>2.6259299999999999</v>
      </c>
      <c r="L88">
        <v>0</v>
      </c>
      <c r="M88">
        <v>44969.4</v>
      </c>
      <c r="N88">
        <v>3</v>
      </c>
      <c r="O88">
        <v>62.429600000000001</v>
      </c>
      <c r="P88" s="2">
        <v>1539660000</v>
      </c>
    </row>
    <row r="89" spans="1:16" x14ac:dyDescent="0.25">
      <c r="A89" s="1">
        <v>42502.367407407408</v>
      </c>
      <c r="B89">
        <v>4.4881600000000001E-2</v>
      </c>
      <c r="C89">
        <v>35.6113</v>
      </c>
      <c r="D89">
        <v>20.884599999999999</v>
      </c>
      <c r="E89">
        <v>681.63699999999994</v>
      </c>
      <c r="F89">
        <v>682.875</v>
      </c>
      <c r="G89">
        <v>1.37913</v>
      </c>
      <c r="H89">
        <v>-0.25983400000000001</v>
      </c>
      <c r="I89">
        <v>329.197</v>
      </c>
      <c r="J89">
        <v>2.6446999999999998</v>
      </c>
      <c r="K89">
        <v>2.6440899999999998</v>
      </c>
      <c r="L89">
        <v>0</v>
      </c>
      <c r="M89">
        <v>44945.2</v>
      </c>
      <c r="N89">
        <v>3</v>
      </c>
      <c r="O89">
        <v>61.586100000000002</v>
      </c>
      <c r="P89" s="2">
        <v>1540580000</v>
      </c>
    </row>
    <row r="90" spans="1:16" x14ac:dyDescent="0.25">
      <c r="A90" s="1">
        <v>42502.370370370372</v>
      </c>
      <c r="B90">
        <v>4.4634100000000003E-2</v>
      </c>
      <c r="C90">
        <v>35.2117</v>
      </c>
      <c r="D90">
        <v>21.079899999999999</v>
      </c>
      <c r="E90">
        <v>685.08199999999999</v>
      </c>
      <c r="F90">
        <v>686.31200000000001</v>
      </c>
      <c r="G90">
        <v>1.2500599999999999</v>
      </c>
      <c r="H90">
        <v>-0.27865000000000001</v>
      </c>
      <c r="I90">
        <v>329.72199999999998</v>
      </c>
      <c r="J90">
        <v>2.6577099999999998</v>
      </c>
      <c r="K90">
        <v>2.6579000000000002</v>
      </c>
      <c r="L90">
        <v>0</v>
      </c>
      <c r="M90">
        <v>44981</v>
      </c>
      <c r="N90">
        <v>3</v>
      </c>
      <c r="O90">
        <v>61.923699999999997</v>
      </c>
      <c r="P90" s="2">
        <v>1541500000</v>
      </c>
    </row>
    <row r="91" spans="1:16" x14ac:dyDescent="0.25">
      <c r="A91" s="1">
        <v>42502.376296296294</v>
      </c>
      <c r="B91">
        <v>4.4919100000000003E-2</v>
      </c>
      <c r="C91">
        <v>34.412199999999999</v>
      </c>
      <c r="D91">
        <v>21.431000000000001</v>
      </c>
      <c r="E91">
        <v>688.24099999999999</v>
      </c>
      <c r="F91">
        <v>689.55899999999997</v>
      </c>
      <c r="G91">
        <v>1.3437399999999999</v>
      </c>
      <c r="H91">
        <v>-0.22756399999999999</v>
      </c>
      <c r="I91">
        <v>328.12299999999999</v>
      </c>
      <c r="J91">
        <v>2.6731500000000001</v>
      </c>
      <c r="K91">
        <v>2.6732900000000002</v>
      </c>
      <c r="L91">
        <v>0</v>
      </c>
      <c r="M91">
        <v>44963.6</v>
      </c>
      <c r="N91">
        <v>3</v>
      </c>
      <c r="O91">
        <v>61.216799999999999</v>
      </c>
      <c r="P91" s="2">
        <v>1542880000</v>
      </c>
    </row>
    <row r="92" spans="1:16" x14ac:dyDescent="0.25">
      <c r="A92" s="1">
        <v>42502.379259259258</v>
      </c>
      <c r="B92">
        <v>4.3932300000000001E-2</v>
      </c>
      <c r="C92">
        <v>33.978700000000003</v>
      </c>
      <c r="D92">
        <v>21.577200000000001</v>
      </c>
      <c r="E92">
        <v>688.92499999999995</v>
      </c>
      <c r="F92">
        <v>690.226</v>
      </c>
      <c r="G92">
        <v>1.3062199999999999</v>
      </c>
      <c r="H92">
        <v>-5.9778600000000001E-2</v>
      </c>
      <c r="I92">
        <v>327.22500000000002</v>
      </c>
      <c r="J92">
        <v>2.6738499999999998</v>
      </c>
      <c r="K92">
        <v>2.6739299999999999</v>
      </c>
      <c r="L92">
        <v>0</v>
      </c>
      <c r="M92">
        <v>44980.7</v>
      </c>
      <c r="N92">
        <v>3</v>
      </c>
      <c r="O92">
        <v>61.467300000000002</v>
      </c>
      <c r="P92" s="2">
        <v>1544260000</v>
      </c>
    </row>
    <row r="93" spans="1:16" x14ac:dyDescent="0.25">
      <c r="A93" s="1">
        <v>42502.382222222222</v>
      </c>
      <c r="B93">
        <v>4.6184999999999997E-2</v>
      </c>
      <c r="C93">
        <v>34.034100000000002</v>
      </c>
      <c r="D93">
        <v>21.517399999999999</v>
      </c>
      <c r="E93">
        <v>685.62199999999996</v>
      </c>
      <c r="F93">
        <v>686.92100000000005</v>
      </c>
      <c r="G93">
        <v>1.3091999999999999</v>
      </c>
      <c r="H93">
        <v>-0.25709399999999999</v>
      </c>
      <c r="I93">
        <v>332.01299999999998</v>
      </c>
      <c r="J93">
        <v>2.6713</v>
      </c>
      <c r="K93">
        <v>2.6714500000000001</v>
      </c>
      <c r="L93">
        <v>0</v>
      </c>
      <c r="M93">
        <v>44984.2</v>
      </c>
      <c r="N93">
        <v>3</v>
      </c>
      <c r="O93">
        <v>61.637700000000002</v>
      </c>
      <c r="P93" s="2">
        <v>1545180000</v>
      </c>
    </row>
    <row r="94" spans="1:16" x14ac:dyDescent="0.25">
      <c r="A94" s="1">
        <v>42502.385185185187</v>
      </c>
      <c r="B94">
        <v>4.4628099999999997E-2</v>
      </c>
      <c r="C94">
        <v>34.213700000000003</v>
      </c>
      <c r="D94">
        <v>21.399699999999999</v>
      </c>
      <c r="E94">
        <v>681.28700000000003</v>
      </c>
      <c r="F94">
        <v>682.55799999999999</v>
      </c>
      <c r="G94">
        <v>1.2848999999999999</v>
      </c>
      <c r="H94">
        <v>-0.30663899999999999</v>
      </c>
      <c r="I94">
        <v>333.80200000000002</v>
      </c>
      <c r="J94">
        <v>2.67333</v>
      </c>
      <c r="K94">
        <v>2.6732300000000002</v>
      </c>
      <c r="L94">
        <v>0</v>
      </c>
      <c r="M94">
        <v>44992.6</v>
      </c>
      <c r="N94">
        <v>3</v>
      </c>
      <c r="O94">
        <v>61.7042</v>
      </c>
      <c r="P94" s="2">
        <v>1546110000</v>
      </c>
    </row>
    <row r="95" spans="1:16" x14ac:dyDescent="0.25">
      <c r="A95" s="1">
        <v>42502.388148148151</v>
      </c>
      <c r="B95">
        <v>4.5056600000000002E-2</v>
      </c>
      <c r="C95">
        <v>34.347900000000003</v>
      </c>
      <c r="D95">
        <v>21.346299999999999</v>
      </c>
      <c r="E95">
        <v>682.07600000000002</v>
      </c>
      <c r="F95">
        <v>683.46900000000005</v>
      </c>
      <c r="G95">
        <v>1.37103</v>
      </c>
      <c r="H95">
        <v>-0.22891400000000001</v>
      </c>
      <c r="I95">
        <v>333.40699999999998</v>
      </c>
      <c r="J95">
        <v>2.6751399999999999</v>
      </c>
      <c r="K95">
        <v>2.6751800000000001</v>
      </c>
      <c r="L95">
        <v>0</v>
      </c>
      <c r="M95">
        <v>44975.1</v>
      </c>
      <c r="N95">
        <v>3</v>
      </c>
      <c r="O95">
        <v>61.821899999999999</v>
      </c>
      <c r="P95" s="2">
        <v>1547030000</v>
      </c>
    </row>
    <row r="96" spans="1:16" x14ac:dyDescent="0.25">
      <c r="A96" s="1">
        <v>42502.391111111108</v>
      </c>
      <c r="B96">
        <v>4.4442200000000001E-2</v>
      </c>
      <c r="C96">
        <v>34.307699999999997</v>
      </c>
      <c r="D96">
        <v>21.377300000000002</v>
      </c>
      <c r="E96">
        <v>685.81600000000003</v>
      </c>
      <c r="F96">
        <v>687.13499999999999</v>
      </c>
      <c r="G96">
        <v>1.29586</v>
      </c>
      <c r="H96">
        <v>-0.25920700000000002</v>
      </c>
      <c r="I96">
        <v>333.065</v>
      </c>
      <c r="J96">
        <v>2.68024</v>
      </c>
      <c r="K96">
        <v>2.6801699999999999</v>
      </c>
      <c r="L96">
        <v>0</v>
      </c>
      <c r="M96">
        <v>44978.8</v>
      </c>
      <c r="N96">
        <v>3</v>
      </c>
      <c r="O96">
        <v>62.429200000000002</v>
      </c>
      <c r="P96" s="2">
        <v>1547950000</v>
      </c>
    </row>
    <row r="97" spans="1:16" x14ac:dyDescent="0.25">
      <c r="A97" s="1">
        <v>42502.397037037037</v>
      </c>
      <c r="B97">
        <v>4.3002499999999999E-2</v>
      </c>
      <c r="C97">
        <v>34.135800000000003</v>
      </c>
      <c r="D97">
        <v>21.478899999999999</v>
      </c>
      <c r="E97">
        <v>690.86</v>
      </c>
      <c r="F97">
        <v>692.21</v>
      </c>
      <c r="G97">
        <v>1.3359000000000001</v>
      </c>
      <c r="H97">
        <v>-0.13958699999999999</v>
      </c>
      <c r="I97">
        <v>331.80200000000002</v>
      </c>
      <c r="J97">
        <v>2.6826400000000001</v>
      </c>
      <c r="K97">
        <v>2.6827299999999998</v>
      </c>
      <c r="L97">
        <v>0</v>
      </c>
      <c r="M97">
        <v>44972.6</v>
      </c>
      <c r="N97">
        <v>3</v>
      </c>
      <c r="O97">
        <v>62.360999999999997</v>
      </c>
      <c r="P97" s="2">
        <v>1549330000</v>
      </c>
    </row>
    <row r="98" spans="1:16" x14ac:dyDescent="0.25">
      <c r="A98" s="1">
        <v>42502.400000000001</v>
      </c>
      <c r="B98">
        <v>4.4543100000000002E-2</v>
      </c>
      <c r="C98">
        <v>34.094200000000001</v>
      </c>
      <c r="D98">
        <v>21.490300000000001</v>
      </c>
      <c r="E98">
        <v>688.45799999999997</v>
      </c>
      <c r="F98">
        <v>689.75800000000004</v>
      </c>
      <c r="G98">
        <v>1.29667</v>
      </c>
      <c r="H98">
        <v>-0.25523000000000001</v>
      </c>
      <c r="I98">
        <v>333.46499999999997</v>
      </c>
      <c r="J98">
        <v>2.6797399999999998</v>
      </c>
      <c r="K98">
        <v>2.6798199999999999</v>
      </c>
      <c r="L98">
        <v>0</v>
      </c>
      <c r="M98">
        <v>44960.2</v>
      </c>
      <c r="N98">
        <v>3</v>
      </c>
      <c r="O98">
        <v>62.152900000000002</v>
      </c>
      <c r="P98" s="2">
        <v>1550710000</v>
      </c>
    </row>
    <row r="99" spans="1:16" x14ac:dyDescent="0.25">
      <c r="A99" s="1">
        <v>42502.402962962966</v>
      </c>
      <c r="B99">
        <v>4.4742999999999998E-2</v>
      </c>
      <c r="C99">
        <v>34.246499999999997</v>
      </c>
      <c r="D99">
        <v>21.409600000000001</v>
      </c>
      <c r="E99">
        <v>682.89300000000003</v>
      </c>
      <c r="F99">
        <v>684.21299999999997</v>
      </c>
      <c r="G99">
        <v>1.3240000000000001</v>
      </c>
      <c r="H99">
        <v>-0.275891</v>
      </c>
      <c r="I99">
        <v>332.11900000000003</v>
      </c>
      <c r="J99">
        <v>2.6795900000000001</v>
      </c>
      <c r="K99">
        <v>2.6797200000000001</v>
      </c>
      <c r="L99">
        <v>0</v>
      </c>
      <c r="M99">
        <v>44989.3</v>
      </c>
      <c r="N99">
        <v>3</v>
      </c>
      <c r="O99">
        <v>62.153300000000002</v>
      </c>
      <c r="P99" s="2">
        <v>1551640000</v>
      </c>
    </row>
    <row r="100" spans="1:16" x14ac:dyDescent="0.25">
      <c r="A100" s="1">
        <v>42502.405925925923</v>
      </c>
      <c r="B100">
        <v>4.5491900000000002E-2</v>
      </c>
      <c r="C100">
        <v>34.384599999999999</v>
      </c>
      <c r="D100">
        <v>21.363499999999998</v>
      </c>
      <c r="E100">
        <v>681.46500000000003</v>
      </c>
      <c r="F100">
        <v>682.73199999999997</v>
      </c>
      <c r="G100">
        <v>1.29915</v>
      </c>
      <c r="H100">
        <v>-0.16426199999999999</v>
      </c>
      <c r="I100">
        <v>333.78399999999999</v>
      </c>
      <c r="J100">
        <v>2.6808200000000002</v>
      </c>
      <c r="K100">
        <v>2.6810800000000001</v>
      </c>
      <c r="L100">
        <v>0</v>
      </c>
      <c r="M100">
        <v>44980.3</v>
      </c>
      <c r="N100">
        <v>3</v>
      </c>
      <c r="O100">
        <v>62.263500000000001</v>
      </c>
      <c r="P100" s="2">
        <v>1552560000</v>
      </c>
    </row>
    <row r="101" spans="1:16" x14ac:dyDescent="0.25">
      <c r="A101" s="1">
        <v>42502.408888888887</v>
      </c>
      <c r="B101">
        <v>4.6274999999999997E-2</v>
      </c>
      <c r="C101">
        <v>34.366700000000002</v>
      </c>
      <c r="D101">
        <v>21.405100000000001</v>
      </c>
      <c r="E101">
        <v>684.62400000000002</v>
      </c>
      <c r="F101">
        <v>685.87900000000002</v>
      </c>
      <c r="G101">
        <v>1.2636700000000001</v>
      </c>
      <c r="H101">
        <v>-0.19530500000000001</v>
      </c>
      <c r="I101">
        <v>333.68599999999998</v>
      </c>
      <c r="J101">
        <v>2.6840000000000002</v>
      </c>
      <c r="K101">
        <v>2.6840600000000001</v>
      </c>
      <c r="L101">
        <v>0</v>
      </c>
      <c r="M101">
        <v>44964.2</v>
      </c>
      <c r="N101">
        <v>3</v>
      </c>
      <c r="O101">
        <v>61.903799999999997</v>
      </c>
      <c r="P101" s="2">
        <v>1553480000</v>
      </c>
    </row>
    <row r="102" spans="1:16" x14ac:dyDescent="0.25">
      <c r="A102" s="1">
        <v>42502.411851851852</v>
      </c>
      <c r="B102">
        <v>4.4611199999999997E-2</v>
      </c>
      <c r="C102">
        <v>34.246899999999997</v>
      </c>
      <c r="D102">
        <v>21.4834</v>
      </c>
      <c r="E102">
        <v>688.66099999999994</v>
      </c>
      <c r="F102">
        <v>689.99099999999999</v>
      </c>
      <c r="G102">
        <v>1.2993300000000001</v>
      </c>
      <c r="H102">
        <v>-0.27376800000000001</v>
      </c>
      <c r="I102">
        <v>334.19299999999998</v>
      </c>
      <c r="J102">
        <v>2.6894900000000002</v>
      </c>
      <c r="K102">
        <v>2.6894</v>
      </c>
      <c r="L102">
        <v>0</v>
      </c>
      <c r="M102">
        <v>44976.4</v>
      </c>
      <c r="N102">
        <v>3</v>
      </c>
      <c r="O102">
        <v>61.773400000000002</v>
      </c>
      <c r="P102" s="2">
        <v>1554400000</v>
      </c>
    </row>
    <row r="103" spans="1:16" x14ac:dyDescent="0.25">
      <c r="A103" s="1">
        <v>42502.41777777778</v>
      </c>
      <c r="B103">
        <v>4.4746399999999999E-2</v>
      </c>
      <c r="C103">
        <v>34.035600000000002</v>
      </c>
      <c r="D103">
        <v>21.5885</v>
      </c>
      <c r="E103">
        <v>690.92700000000002</v>
      </c>
      <c r="F103">
        <v>692.25199999999995</v>
      </c>
      <c r="G103">
        <v>1.3511</v>
      </c>
      <c r="H103">
        <v>-0.177596</v>
      </c>
      <c r="I103">
        <v>334.66300000000001</v>
      </c>
      <c r="J103">
        <v>2.6868699999999999</v>
      </c>
      <c r="K103">
        <v>2.6869399999999999</v>
      </c>
      <c r="L103">
        <v>0</v>
      </c>
      <c r="M103">
        <v>44978.8</v>
      </c>
      <c r="N103">
        <v>3</v>
      </c>
      <c r="O103">
        <v>62.015300000000003</v>
      </c>
      <c r="P103" s="2">
        <v>1555780000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R7"/>
  <sheetViews>
    <sheetView zoomScale="80" zoomScaleNormal="80" workbookViewId="0">
      <selection activeCell="V83" sqref="V83"/>
    </sheetView>
  </sheetViews>
  <sheetFormatPr defaultColWidth="8.85546875" defaultRowHeight="15" x14ac:dyDescent="0.2"/>
  <cols>
    <col min="1" max="16384" width="8.85546875" style="4"/>
  </cols>
  <sheetData>
    <row r="1" spans="1:18" x14ac:dyDescent="0.2">
      <c r="B1" s="6" t="s">
        <v>179</v>
      </c>
      <c r="C1" s="6" t="s">
        <v>180</v>
      </c>
      <c r="D1" s="6" t="s">
        <v>181</v>
      </c>
      <c r="E1" s="6" t="s">
        <v>182</v>
      </c>
      <c r="F1" s="6" t="s">
        <v>183</v>
      </c>
      <c r="G1" s="6" t="s">
        <v>184</v>
      </c>
      <c r="H1" s="6" t="s">
        <v>185</v>
      </c>
      <c r="I1" s="6" t="s">
        <v>186</v>
      </c>
      <c r="J1" s="6" t="s">
        <v>187</v>
      </c>
      <c r="K1" s="6" t="s">
        <v>188</v>
      </c>
      <c r="L1" s="6" t="s">
        <v>189</v>
      </c>
      <c r="M1" s="6" t="s">
        <v>190</v>
      </c>
      <c r="N1" s="6" t="s">
        <v>191</v>
      </c>
      <c r="O1" s="6" t="s">
        <v>192</v>
      </c>
      <c r="P1" s="6" t="s">
        <v>193</v>
      </c>
    </row>
    <row r="2" spans="1:18" x14ac:dyDescent="0.2">
      <c r="B2" s="71">
        <v>42530</v>
      </c>
      <c r="C2" s="71">
        <v>42530</v>
      </c>
      <c r="D2" s="71">
        <v>42530</v>
      </c>
      <c r="E2" s="71">
        <v>42530</v>
      </c>
      <c r="F2" s="71">
        <v>42531</v>
      </c>
      <c r="G2" s="71">
        <v>42531</v>
      </c>
      <c r="H2" s="71">
        <v>42534</v>
      </c>
      <c r="I2" s="71">
        <v>42534</v>
      </c>
      <c r="J2" s="71">
        <v>42535</v>
      </c>
      <c r="K2" s="71">
        <v>42535</v>
      </c>
      <c r="L2" s="71">
        <v>42536</v>
      </c>
      <c r="M2" s="71">
        <v>42536</v>
      </c>
      <c r="N2" s="71">
        <v>42537</v>
      </c>
      <c r="O2" s="71">
        <v>42537</v>
      </c>
      <c r="P2" s="71">
        <v>42538</v>
      </c>
    </row>
    <row r="3" spans="1:18" x14ac:dyDescent="0.2">
      <c r="B3" s="72" t="s">
        <v>84</v>
      </c>
      <c r="C3" s="72" t="s">
        <v>194</v>
      </c>
      <c r="D3" s="72" t="s">
        <v>195</v>
      </c>
      <c r="E3" s="72">
        <v>1115</v>
      </c>
      <c r="F3" s="72" t="s">
        <v>196</v>
      </c>
      <c r="G3" s="72" t="s">
        <v>197</v>
      </c>
      <c r="H3" s="72" t="s">
        <v>198</v>
      </c>
      <c r="I3" s="72" t="s">
        <v>85</v>
      </c>
      <c r="J3" s="72" t="s">
        <v>84</v>
      </c>
      <c r="K3" s="72" t="s">
        <v>86</v>
      </c>
      <c r="L3" s="72" t="s">
        <v>84</v>
      </c>
      <c r="M3" s="72" t="s">
        <v>199</v>
      </c>
      <c r="N3" s="72" t="s">
        <v>84</v>
      </c>
      <c r="O3" s="72" t="s">
        <v>113</v>
      </c>
      <c r="P3" s="72" t="s">
        <v>200</v>
      </c>
    </row>
    <row r="5" spans="1:18" x14ac:dyDescent="0.2">
      <c r="A5" s="70" t="s">
        <v>88</v>
      </c>
      <c r="B5" s="73" t="s">
        <v>201</v>
      </c>
      <c r="C5" s="73" t="s">
        <v>201</v>
      </c>
      <c r="D5" s="73" t="s">
        <v>201</v>
      </c>
      <c r="E5" s="73" t="s">
        <v>202</v>
      </c>
      <c r="F5" s="73" t="s">
        <v>203</v>
      </c>
      <c r="G5" s="73" t="s">
        <v>204</v>
      </c>
      <c r="H5" s="73">
        <v>475</v>
      </c>
      <c r="I5" s="73">
        <v>518.20000000000005</v>
      </c>
      <c r="J5" s="73">
        <v>458.7</v>
      </c>
      <c r="K5" s="73">
        <v>528.9</v>
      </c>
      <c r="L5" s="73">
        <v>470.3</v>
      </c>
      <c r="M5" s="73">
        <v>509.9</v>
      </c>
      <c r="N5" s="73">
        <v>415.5</v>
      </c>
      <c r="O5" s="73">
        <v>445.6</v>
      </c>
      <c r="P5" s="73">
        <v>318.5</v>
      </c>
      <c r="R5" s="4">
        <f>AVERAGE(H5:P5)</f>
        <v>460.06666666666672</v>
      </c>
    </row>
    <row r="6" spans="1:18" x14ac:dyDescent="0.2">
      <c r="A6" s="70" t="s">
        <v>89</v>
      </c>
      <c r="B6" s="73" t="s">
        <v>87</v>
      </c>
      <c r="C6" s="73" t="s">
        <v>87</v>
      </c>
      <c r="D6" s="73" t="s">
        <v>87</v>
      </c>
      <c r="E6" s="73"/>
      <c r="F6" s="73"/>
      <c r="G6" s="73"/>
      <c r="H6" s="73">
        <v>88.7</v>
      </c>
      <c r="I6" s="73">
        <v>102.6</v>
      </c>
      <c r="J6" s="73">
        <v>90.2</v>
      </c>
      <c r="K6" s="73">
        <v>104.4</v>
      </c>
      <c r="L6" s="73">
        <v>86.9</v>
      </c>
      <c r="M6" s="73">
        <v>97.2</v>
      </c>
      <c r="N6" s="73">
        <v>73.7</v>
      </c>
      <c r="O6" s="73">
        <v>82</v>
      </c>
      <c r="P6" s="73">
        <v>54.9</v>
      </c>
      <c r="R6" s="4">
        <f>AVERAGE(H6:P6)</f>
        <v>86.733333333333334</v>
      </c>
    </row>
    <row r="7" spans="1:18" x14ac:dyDescent="0.2">
      <c r="A7" s="70" t="s">
        <v>178</v>
      </c>
      <c r="B7" s="73" t="s">
        <v>87</v>
      </c>
      <c r="C7" s="73" t="s">
        <v>87</v>
      </c>
      <c r="D7" s="73" t="s">
        <v>87</v>
      </c>
      <c r="E7" s="73"/>
      <c r="F7" s="73"/>
      <c r="G7" s="73"/>
      <c r="H7" s="73">
        <v>102</v>
      </c>
      <c r="I7" s="73">
        <v>125.4</v>
      </c>
      <c r="J7" s="73">
        <v>104.2</v>
      </c>
      <c r="K7" s="73">
        <v>120.3</v>
      </c>
      <c r="L7" s="73">
        <v>108.5</v>
      </c>
      <c r="M7" s="73">
        <v>114.8</v>
      </c>
      <c r="N7" s="73">
        <v>92.5</v>
      </c>
      <c r="O7" s="73">
        <v>98.5</v>
      </c>
      <c r="P7" s="73">
        <v>69.3</v>
      </c>
      <c r="R7" s="4">
        <f>AVERAGE(H7:P7)</f>
        <v>103.94444444444444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Q30"/>
  <sheetViews>
    <sheetView zoomScale="60" zoomScaleNormal="60" workbookViewId="0">
      <selection activeCell="P42" sqref="P42"/>
    </sheetView>
  </sheetViews>
  <sheetFormatPr defaultRowHeight="15" x14ac:dyDescent="0.25"/>
  <cols>
    <col min="1" max="1" width="25.140625" customWidth="1"/>
    <col min="2" max="3" width="17.5703125" customWidth="1"/>
    <col min="4" max="4" width="14.42578125" customWidth="1"/>
    <col min="5" max="5" width="12.5703125" customWidth="1"/>
    <col min="6" max="6" width="18.5703125" customWidth="1"/>
    <col min="7" max="7" width="15.28515625" customWidth="1"/>
    <col min="8" max="8" width="14.28515625" customWidth="1"/>
    <col min="9" max="10" width="11.140625" bestFit="1" customWidth="1"/>
    <col min="11" max="11" width="12.42578125" bestFit="1" customWidth="1"/>
    <col min="12" max="12" width="11.140625" bestFit="1" customWidth="1"/>
    <col min="13" max="13" width="12" bestFit="1" customWidth="1"/>
    <col min="14" max="15" width="11.140625" bestFit="1" customWidth="1"/>
    <col min="16" max="16" width="18.140625" customWidth="1"/>
    <col min="17" max="17" width="18.5703125" customWidth="1"/>
  </cols>
  <sheetData>
    <row r="1" spans="1:17" ht="18.75" x14ac:dyDescent="0.3">
      <c r="A1" s="32" t="s">
        <v>205</v>
      </c>
    </row>
    <row r="2" spans="1:17" x14ac:dyDescent="0.25">
      <c r="A2" s="33"/>
      <c r="B2" s="34"/>
      <c r="C2" s="34"/>
      <c r="D2" s="34"/>
      <c r="E2" s="35"/>
      <c r="F2" s="34"/>
      <c r="G2" s="34"/>
      <c r="H2" s="34"/>
      <c r="I2" s="34"/>
      <c r="J2" s="34"/>
      <c r="K2" s="34"/>
      <c r="L2" s="34"/>
      <c r="M2" s="34"/>
      <c r="N2" s="34"/>
      <c r="O2" s="36"/>
    </row>
    <row r="3" spans="1:17" x14ac:dyDescent="0.25">
      <c r="A3" s="37" t="s">
        <v>125</v>
      </c>
    </row>
    <row r="4" spans="1:17" x14ac:dyDescent="0.25">
      <c r="A4" s="38" t="s">
        <v>126</v>
      </c>
      <c r="C4" s="39">
        <v>1.5</v>
      </c>
      <c r="D4" s="40"/>
    </row>
    <row r="5" spans="1:17" x14ac:dyDescent="0.25">
      <c r="A5" s="38" t="s">
        <v>127</v>
      </c>
      <c r="C5" s="39">
        <v>3.5</v>
      </c>
      <c r="D5" s="41" t="s">
        <v>128</v>
      </c>
      <c r="E5" t="s">
        <v>129</v>
      </c>
    </row>
    <row r="6" spans="1:17" ht="17.25" x14ac:dyDescent="0.25">
      <c r="A6" s="38" t="s">
        <v>130</v>
      </c>
      <c r="C6" s="42">
        <f>3.14159*(($C$5/2)^2)</f>
        <v>9.6211193749999993</v>
      </c>
      <c r="D6" s="41" t="s">
        <v>131</v>
      </c>
    </row>
    <row r="7" spans="1:17" ht="17.25" x14ac:dyDescent="0.25">
      <c r="A7" s="38" t="s">
        <v>132</v>
      </c>
      <c r="C7" s="42">
        <f>$C$6*(2*0.1/$C$5)</f>
        <v>0.54977825000000002</v>
      </c>
      <c r="D7" s="41" t="s">
        <v>131</v>
      </c>
      <c r="K7" s="40"/>
      <c r="L7" s="40"/>
      <c r="M7" s="40"/>
      <c r="O7" s="40"/>
    </row>
    <row r="8" spans="1:17" ht="17.25" x14ac:dyDescent="0.25">
      <c r="A8" s="38" t="s">
        <v>133</v>
      </c>
      <c r="C8" s="43">
        <f>G30</f>
        <v>0.42</v>
      </c>
      <c r="D8" s="41" t="s">
        <v>134</v>
      </c>
    </row>
    <row r="9" spans="1:17" ht="17.25" x14ac:dyDescent="0.25">
      <c r="A9" s="38" t="s">
        <v>135</v>
      </c>
      <c r="C9" s="44" t="e">
        <f>H30</f>
        <v>#DIV/0!</v>
      </c>
      <c r="D9" s="41" t="s">
        <v>134</v>
      </c>
    </row>
    <row r="10" spans="1:17" ht="17.25" x14ac:dyDescent="0.25">
      <c r="A10" s="38" t="s">
        <v>136</v>
      </c>
      <c r="C10" s="43">
        <f>I30</f>
        <v>7.6074400000000005E-4</v>
      </c>
      <c r="D10" s="41" t="s">
        <v>134</v>
      </c>
    </row>
    <row r="11" spans="1:17" ht="17.25" x14ac:dyDescent="0.25">
      <c r="A11" s="38" t="s">
        <v>137</v>
      </c>
      <c r="C11" s="44" t="e">
        <f>J30</f>
        <v>#DIV/0!</v>
      </c>
      <c r="D11" s="41" t="s">
        <v>134</v>
      </c>
    </row>
    <row r="12" spans="1:17" ht="17.25" x14ac:dyDescent="0.25">
      <c r="A12" s="38" t="s">
        <v>138</v>
      </c>
      <c r="C12" s="42">
        <v>20</v>
      </c>
      <c r="D12" s="41" t="s">
        <v>139</v>
      </c>
      <c r="E12" t="s">
        <v>140</v>
      </c>
    </row>
    <row r="13" spans="1:17" x14ac:dyDescent="0.25">
      <c r="P13" t="s">
        <v>141</v>
      </c>
    </row>
    <row r="14" spans="1:17" ht="17.25" x14ac:dyDescent="0.25">
      <c r="A14" s="38" t="s">
        <v>142</v>
      </c>
      <c r="B14" s="45" t="s">
        <v>143</v>
      </c>
      <c r="C14" s="45" t="s">
        <v>144</v>
      </c>
      <c r="D14" s="45" t="s">
        <v>145</v>
      </c>
      <c r="E14" s="45" t="s">
        <v>146</v>
      </c>
      <c r="F14" s="45" t="s">
        <v>147</v>
      </c>
      <c r="G14" s="45" t="s">
        <v>148</v>
      </c>
      <c r="H14" s="45" t="s">
        <v>149</v>
      </c>
      <c r="I14" s="45" t="s">
        <v>150</v>
      </c>
      <c r="J14" s="45" t="s">
        <v>151</v>
      </c>
      <c r="K14" s="45" t="s">
        <v>152</v>
      </c>
      <c r="L14" s="45" t="s">
        <v>153</v>
      </c>
      <c r="M14" s="45" t="s">
        <v>154</v>
      </c>
      <c r="N14" s="45" t="s">
        <v>155</v>
      </c>
      <c r="O14" s="45" t="s">
        <v>156</v>
      </c>
      <c r="P14" s="45" t="s">
        <v>157</v>
      </c>
      <c r="Q14" s="38" t="s">
        <v>158</v>
      </c>
    </row>
    <row r="15" spans="1:17" x14ac:dyDescent="0.25">
      <c r="A15" s="46" t="s">
        <v>206</v>
      </c>
      <c r="B15" s="47">
        <v>42533.375</v>
      </c>
      <c r="C15" s="47">
        <v>42534.291666666664</v>
      </c>
      <c r="D15" s="48">
        <f>C15-B15</f>
        <v>0.91666666666424135</v>
      </c>
      <c r="E15" s="49">
        <v>24.016999999999999</v>
      </c>
      <c r="F15" s="50">
        <f>E15*0.0283168</f>
        <v>0.68008458559999996</v>
      </c>
      <c r="G15" s="51">
        <v>6.41</v>
      </c>
      <c r="H15" s="50"/>
      <c r="I15" s="51">
        <v>0</v>
      </c>
      <c r="J15" s="50"/>
      <c r="K15" s="50">
        <f t="shared" ref="K15:K19" si="0">(G15*$C$6)/F15</f>
        <v>90.68191883711178</v>
      </c>
      <c r="L15" s="50">
        <f t="shared" ref="L15:L19" si="1">K15*(SQRT((H15/G15)^2+($C$7/$C$6)^2+($C$12/F15)^2))</f>
        <v>2666.7885715353941</v>
      </c>
      <c r="M15" s="50">
        <f t="shared" ref="M15:M19" si="2">(I15*$C$6)/F15</f>
        <v>0</v>
      </c>
      <c r="N15" s="50" t="e">
        <f t="shared" ref="N15:N19" si="3">M15*(SQRT((J15/I15)^2+($C$7/$C$6)^2+($C$12/F15)^2))</f>
        <v>#DIV/0!</v>
      </c>
      <c r="O15" s="50">
        <f>K15/(K15+M15)</f>
        <v>1</v>
      </c>
      <c r="P15" s="52">
        <v>253.99795566671963</v>
      </c>
      <c r="Q15" s="53">
        <f>P15/K15</f>
        <v>2.8009768532022989</v>
      </c>
    </row>
    <row r="16" spans="1:17" x14ac:dyDescent="0.25">
      <c r="A16" s="46" t="s">
        <v>207</v>
      </c>
      <c r="B16" s="47">
        <v>42534.493055555555</v>
      </c>
      <c r="C16" s="47">
        <v>42535.291666666664</v>
      </c>
      <c r="D16" s="48">
        <f t="shared" ref="D16:D19" si="4">C16-B16</f>
        <v>0.79861111110949423</v>
      </c>
      <c r="E16" s="54">
        <v>21.210999999999999</v>
      </c>
      <c r="F16" s="50">
        <f t="shared" ref="F16:F19" si="5">E16*0.0283168</f>
        <v>0.60062764479999997</v>
      </c>
      <c r="G16" s="51">
        <v>5.95</v>
      </c>
      <c r="H16" s="50"/>
      <c r="I16" s="51">
        <v>0</v>
      </c>
      <c r="J16" s="50"/>
      <c r="K16" s="50">
        <f t="shared" si="0"/>
        <v>95.309732705213634</v>
      </c>
      <c r="L16" s="50">
        <f t="shared" si="1"/>
        <v>3173.6758662500006</v>
      </c>
      <c r="M16" s="50">
        <f t="shared" si="2"/>
        <v>0</v>
      </c>
      <c r="N16" s="50" t="e">
        <f t="shared" si="3"/>
        <v>#DIV/0!</v>
      </c>
      <c r="O16" s="50">
        <f t="shared" ref="O16:O19" si="6">K16/(K16+M16)</f>
        <v>1</v>
      </c>
      <c r="P16" s="55">
        <v>292.1602732153404</v>
      </c>
      <c r="Q16" s="53">
        <f t="shared" ref="Q16:Q19" si="7">P16/K16</f>
        <v>3.0653771123141409</v>
      </c>
    </row>
    <row r="17" spans="1:17" x14ac:dyDescent="0.25">
      <c r="A17" s="46" t="s">
        <v>208</v>
      </c>
      <c r="B17" s="47">
        <v>42535.427083333336</v>
      </c>
      <c r="C17" s="47">
        <v>42536.315972222219</v>
      </c>
      <c r="D17" s="48">
        <f t="shared" si="4"/>
        <v>0.88888888888322981</v>
      </c>
      <c r="E17" s="54">
        <v>23.715</v>
      </c>
      <c r="F17" s="50">
        <f t="shared" si="5"/>
        <v>0.67153291199999998</v>
      </c>
      <c r="G17" s="51">
        <v>6.14</v>
      </c>
      <c r="H17" s="50"/>
      <c r="I17" s="51">
        <v>0</v>
      </c>
      <c r="J17" s="50"/>
      <c r="K17" s="50">
        <f t="shared" si="0"/>
        <v>87.968395750795295</v>
      </c>
      <c r="L17" s="50">
        <f t="shared" si="1"/>
        <v>2619.9328758638489</v>
      </c>
      <c r="M17" s="50">
        <f t="shared" si="2"/>
        <v>0</v>
      </c>
      <c r="N17" s="50" t="e">
        <f t="shared" si="3"/>
        <v>#DIV/0!</v>
      </c>
      <c r="O17" s="50">
        <f t="shared" si="6"/>
        <v>1</v>
      </c>
      <c r="P17">
        <v>281.37437652529928</v>
      </c>
      <c r="Q17" s="53">
        <f t="shared" si="7"/>
        <v>3.1985848340624701</v>
      </c>
    </row>
    <row r="18" spans="1:17" x14ac:dyDescent="0.25">
      <c r="A18" s="46" t="s">
        <v>209</v>
      </c>
      <c r="B18" s="47">
        <v>42536.482638888891</v>
      </c>
      <c r="C18" s="47">
        <v>42537.295138888891</v>
      </c>
      <c r="D18" s="48">
        <f t="shared" si="4"/>
        <v>0.8125</v>
      </c>
      <c r="E18" s="54">
        <v>21.623999999999999</v>
      </c>
      <c r="F18" s="50">
        <f t="shared" si="5"/>
        <v>0.61232248319999993</v>
      </c>
      <c r="G18" s="51">
        <v>5.95</v>
      </c>
      <c r="H18" s="50"/>
      <c r="I18" s="51">
        <v>0</v>
      </c>
      <c r="J18" s="50"/>
      <c r="K18" s="50">
        <f t="shared" si="0"/>
        <v>93.489397910205625</v>
      </c>
      <c r="L18" s="50">
        <f t="shared" si="1"/>
        <v>3053.6047114975204</v>
      </c>
      <c r="M18" s="50">
        <f t="shared" si="2"/>
        <v>0</v>
      </c>
      <c r="N18" s="50" t="e">
        <f t="shared" si="3"/>
        <v>#DIV/0!</v>
      </c>
      <c r="O18" s="50">
        <f t="shared" si="6"/>
        <v>1</v>
      </c>
      <c r="P18">
        <v>296.58303732124631</v>
      </c>
      <c r="Q18" s="53">
        <f t="shared" si="7"/>
        <v>3.1723708137056073</v>
      </c>
    </row>
    <row r="19" spans="1:17" x14ac:dyDescent="0.25">
      <c r="A19" s="46" t="s">
        <v>210</v>
      </c>
      <c r="B19" s="47">
        <v>42537.465277777781</v>
      </c>
      <c r="C19" s="47">
        <v>42538.302083333336</v>
      </c>
      <c r="D19" s="48">
        <f t="shared" si="4"/>
        <v>0.83680555555474712</v>
      </c>
      <c r="E19" s="54">
        <v>22.245999999999999</v>
      </c>
      <c r="F19" s="50">
        <f t="shared" si="5"/>
        <v>0.62993553279999992</v>
      </c>
      <c r="G19" s="51">
        <v>5.65</v>
      </c>
      <c r="H19" s="50"/>
      <c r="I19" s="51">
        <v>0</v>
      </c>
      <c r="J19" s="50"/>
      <c r="K19" s="50">
        <f t="shared" si="0"/>
        <v>86.293472329030692</v>
      </c>
      <c r="L19" s="50">
        <f t="shared" si="1"/>
        <v>2739.7601056783546</v>
      </c>
      <c r="M19" s="50">
        <f t="shared" si="2"/>
        <v>0</v>
      </c>
      <c r="N19" s="50" t="e">
        <f t="shared" si="3"/>
        <v>#DIV/0!</v>
      </c>
      <c r="O19" s="50">
        <f t="shared" si="6"/>
        <v>1</v>
      </c>
      <c r="P19">
        <v>313.49380441982851</v>
      </c>
      <c r="Q19" s="53">
        <f t="shared" si="7"/>
        <v>3.6328797064104639</v>
      </c>
    </row>
    <row r="20" spans="1:17" x14ac:dyDescent="0.25">
      <c r="A20" s="46"/>
      <c r="B20" s="56"/>
      <c r="C20" s="56"/>
      <c r="D20" s="48"/>
      <c r="E20" s="54"/>
      <c r="F20" s="50"/>
      <c r="G20" s="50"/>
      <c r="H20" s="50"/>
      <c r="I20" s="50"/>
      <c r="J20" s="50"/>
      <c r="K20" s="50"/>
      <c r="L20" s="50"/>
      <c r="M20" s="50"/>
      <c r="N20" s="50"/>
      <c r="O20" s="50"/>
    </row>
    <row r="21" spans="1:17" x14ac:dyDescent="0.25">
      <c r="A21" s="46" t="s">
        <v>164</v>
      </c>
      <c r="B21" s="57"/>
      <c r="C21" s="57"/>
      <c r="D21" s="40"/>
      <c r="E21" s="54"/>
      <c r="F21" s="50"/>
      <c r="G21" s="50">
        <v>0.42</v>
      </c>
      <c r="H21" s="50"/>
      <c r="I21" s="50">
        <f>'[2]Sampler #2'!$E42</f>
        <v>7.6074400000000005E-4</v>
      </c>
      <c r="J21" s="50"/>
      <c r="K21" s="50"/>
      <c r="L21" s="50"/>
      <c r="M21" s="50"/>
      <c r="N21" s="50"/>
      <c r="O21" s="50"/>
    </row>
    <row r="22" spans="1:17" x14ac:dyDescent="0.25">
      <c r="A22" s="58"/>
      <c r="B22" s="57"/>
      <c r="C22" s="57"/>
      <c r="D22" s="40"/>
      <c r="E22" s="54"/>
      <c r="F22" s="50"/>
      <c r="G22" s="50"/>
      <c r="H22" s="50"/>
      <c r="I22" s="50"/>
      <c r="J22" s="50"/>
      <c r="K22" s="50"/>
      <c r="L22" s="50"/>
      <c r="M22" s="50"/>
      <c r="N22" s="50"/>
      <c r="O22" s="50"/>
    </row>
    <row r="23" spans="1:17" s="64" customFormat="1" ht="15.75" thickBot="1" x14ac:dyDescent="0.3">
      <c r="A23" s="59"/>
      <c r="B23" s="60"/>
      <c r="C23" s="60"/>
      <c r="D23" s="61"/>
      <c r="E23" s="62"/>
      <c r="F23" s="63"/>
      <c r="G23" s="63"/>
      <c r="H23" s="63"/>
      <c r="I23" s="63"/>
      <c r="J23" s="63"/>
      <c r="K23" s="63"/>
      <c r="L23" s="63"/>
      <c r="M23" s="63"/>
      <c r="N23" s="63"/>
      <c r="O23" s="63"/>
    </row>
    <row r="24" spans="1:17" x14ac:dyDescent="0.25">
      <c r="A24" s="65" t="s">
        <v>165</v>
      </c>
      <c r="D24" s="66">
        <f t="shared" ref="D24:Q24" si="8">AVERAGE(D15:D19)</f>
        <v>0.85069444444234255</v>
      </c>
      <c r="E24" s="66">
        <f t="shared" si="8"/>
        <v>22.562599999999996</v>
      </c>
      <c r="F24" s="66">
        <f t="shared" si="8"/>
        <v>0.63890063167999989</v>
      </c>
      <c r="G24" s="66">
        <f t="shared" si="8"/>
        <v>6.0200000000000005</v>
      </c>
      <c r="H24" s="66" t="e">
        <f t="shared" si="8"/>
        <v>#DIV/0!</v>
      </c>
      <c r="I24" s="66">
        <f t="shared" si="8"/>
        <v>0</v>
      </c>
      <c r="J24" s="66" t="e">
        <f t="shared" si="8"/>
        <v>#DIV/0!</v>
      </c>
      <c r="K24" s="66">
        <f t="shared" si="8"/>
        <v>90.748583506471419</v>
      </c>
      <c r="L24" s="66">
        <f t="shared" si="8"/>
        <v>2850.7524261650242</v>
      </c>
      <c r="M24" s="66">
        <f t="shared" si="8"/>
        <v>0</v>
      </c>
      <c r="N24" s="66" t="e">
        <f t="shared" si="8"/>
        <v>#DIV/0!</v>
      </c>
      <c r="O24" s="66">
        <f t="shared" si="8"/>
        <v>1</v>
      </c>
      <c r="P24" s="66">
        <f t="shared" si="8"/>
        <v>287.52188942968689</v>
      </c>
      <c r="Q24" s="66">
        <f t="shared" si="8"/>
        <v>3.1740378639389961</v>
      </c>
    </row>
    <row r="25" spans="1:17" x14ac:dyDescent="0.25">
      <c r="A25" s="65" t="s">
        <v>166</v>
      </c>
      <c r="D25" s="67">
        <f t="shared" ref="D25:Q25" si="9">STDEV(D15:D19)</f>
        <v>5.0436941131712612E-2</v>
      </c>
      <c r="E25" s="67">
        <f t="shared" si="9"/>
        <v>1.2501333128910699</v>
      </c>
      <c r="F25" s="67">
        <f t="shared" si="9"/>
        <v>3.5399774994473839E-2</v>
      </c>
      <c r="G25" s="67">
        <f t="shared" si="9"/>
        <v>0.27982137159266429</v>
      </c>
      <c r="H25" s="67" t="e">
        <f t="shared" si="9"/>
        <v>#DIV/0!</v>
      </c>
      <c r="I25" s="67">
        <f t="shared" si="9"/>
        <v>0</v>
      </c>
      <c r="J25" s="67" t="e">
        <f t="shared" si="9"/>
        <v>#DIV/0!</v>
      </c>
      <c r="K25" s="67">
        <f t="shared" si="9"/>
        <v>3.7382499029363063</v>
      </c>
      <c r="L25" s="67">
        <f t="shared" si="9"/>
        <v>247.42082452745149</v>
      </c>
      <c r="M25" s="67">
        <f t="shared" si="9"/>
        <v>0</v>
      </c>
      <c r="N25" s="67" t="e">
        <f t="shared" si="9"/>
        <v>#DIV/0!</v>
      </c>
      <c r="O25" s="67">
        <f t="shared" si="9"/>
        <v>0</v>
      </c>
      <c r="P25" s="67">
        <f t="shared" si="9"/>
        <v>22.021611109114474</v>
      </c>
      <c r="Q25" s="67">
        <f t="shared" si="9"/>
        <v>0.30088321898907022</v>
      </c>
    </row>
    <row r="26" spans="1:17" x14ac:dyDescent="0.25">
      <c r="A26" s="65" t="s">
        <v>167</v>
      </c>
      <c r="D26" s="66">
        <f t="shared" ref="D26:Q26" si="10">MIN(D15:D19)</f>
        <v>0.79861111110949423</v>
      </c>
      <c r="E26" s="66">
        <f t="shared" si="10"/>
        <v>21.210999999999999</v>
      </c>
      <c r="F26" s="66">
        <f t="shared" si="10"/>
        <v>0.60062764479999997</v>
      </c>
      <c r="G26" s="66">
        <f t="shared" si="10"/>
        <v>5.65</v>
      </c>
      <c r="H26" s="66">
        <f t="shared" si="10"/>
        <v>0</v>
      </c>
      <c r="I26" s="66">
        <f t="shared" si="10"/>
        <v>0</v>
      </c>
      <c r="J26" s="66">
        <f t="shared" si="10"/>
        <v>0</v>
      </c>
      <c r="K26" s="66">
        <f t="shared" si="10"/>
        <v>86.293472329030692</v>
      </c>
      <c r="L26" s="66">
        <f t="shared" si="10"/>
        <v>2619.9328758638489</v>
      </c>
      <c r="M26" s="66">
        <f t="shared" si="10"/>
        <v>0</v>
      </c>
      <c r="N26" s="66" t="e">
        <f t="shared" si="10"/>
        <v>#DIV/0!</v>
      </c>
      <c r="O26" s="66">
        <f t="shared" si="10"/>
        <v>1</v>
      </c>
      <c r="P26" s="66">
        <f t="shared" si="10"/>
        <v>253.99795566671963</v>
      </c>
      <c r="Q26" s="66">
        <f t="shared" si="10"/>
        <v>2.8009768532022989</v>
      </c>
    </row>
    <row r="27" spans="1:17" x14ac:dyDescent="0.25">
      <c r="A27" s="65" t="s">
        <v>168</v>
      </c>
      <c r="D27" s="67">
        <f t="shared" ref="D27:Q27" si="11">MAX(D15:D19)</f>
        <v>0.91666666666424135</v>
      </c>
      <c r="E27" s="67">
        <f t="shared" si="11"/>
        <v>24.016999999999999</v>
      </c>
      <c r="F27" s="67">
        <f t="shared" si="11"/>
        <v>0.68008458559999996</v>
      </c>
      <c r="G27" s="67">
        <f t="shared" si="11"/>
        <v>6.41</v>
      </c>
      <c r="H27" s="67">
        <f t="shared" si="11"/>
        <v>0</v>
      </c>
      <c r="I27" s="67">
        <f t="shared" si="11"/>
        <v>0</v>
      </c>
      <c r="J27" s="67">
        <f t="shared" si="11"/>
        <v>0</v>
      </c>
      <c r="K27" s="67">
        <f t="shared" si="11"/>
        <v>95.309732705213634</v>
      </c>
      <c r="L27" s="67">
        <f t="shared" si="11"/>
        <v>3173.6758662500006</v>
      </c>
      <c r="M27" s="67">
        <f t="shared" si="11"/>
        <v>0</v>
      </c>
      <c r="N27" s="67" t="e">
        <f t="shared" si="11"/>
        <v>#DIV/0!</v>
      </c>
      <c r="O27" s="67">
        <f t="shared" si="11"/>
        <v>1</v>
      </c>
      <c r="P27" s="67">
        <f t="shared" si="11"/>
        <v>313.49380441982851</v>
      </c>
      <c r="Q27" s="67">
        <f t="shared" si="11"/>
        <v>3.6328797064104639</v>
      </c>
    </row>
    <row r="28" spans="1:17" x14ac:dyDescent="0.25">
      <c r="A28" s="65" t="s">
        <v>169</v>
      </c>
      <c r="D28" s="66">
        <f t="shared" ref="D28:Q28" si="12">SKEW(D15:D19)</f>
        <v>0.46493386585850416</v>
      </c>
      <c r="E28" s="66">
        <f t="shared" si="12"/>
        <v>0.27279438073380263</v>
      </c>
      <c r="F28" s="66">
        <f t="shared" si="12"/>
        <v>0.27279438073380197</v>
      </c>
      <c r="G28" s="66">
        <f t="shared" si="12"/>
        <v>0.18461878260616313</v>
      </c>
      <c r="H28" s="66" t="e">
        <f t="shared" si="12"/>
        <v>#DIV/0!</v>
      </c>
      <c r="I28" s="66" t="e">
        <f t="shared" si="12"/>
        <v>#DIV/0!</v>
      </c>
      <c r="J28" s="66" t="e">
        <f t="shared" si="12"/>
        <v>#DIV/0!</v>
      </c>
      <c r="K28" s="66">
        <f t="shared" si="12"/>
        <v>4.4386109449037203E-2</v>
      </c>
      <c r="L28" s="66">
        <f t="shared" si="12"/>
        <v>0.60880297589271259</v>
      </c>
      <c r="M28" s="66" t="e">
        <f t="shared" si="12"/>
        <v>#DIV/0!</v>
      </c>
      <c r="N28" s="66" t="e">
        <f t="shared" si="12"/>
        <v>#DIV/0!</v>
      </c>
      <c r="O28" s="66" t="e">
        <f t="shared" si="12"/>
        <v>#DIV/0!</v>
      </c>
      <c r="P28" s="66">
        <f t="shared" si="12"/>
        <v>-0.76258423715995283</v>
      </c>
      <c r="Q28" s="66">
        <f t="shared" si="12"/>
        <v>0.66408462052395689</v>
      </c>
    </row>
    <row r="30" spans="1:17" x14ac:dyDescent="0.25">
      <c r="A30" s="58" t="s">
        <v>170</v>
      </c>
      <c r="E30" s="66"/>
      <c r="F30" s="66"/>
      <c r="G30" s="66">
        <f>AVERAGE(G21:G23)</f>
        <v>0.42</v>
      </c>
      <c r="H30" s="66" t="e">
        <f>AVERAGE(H21:H23)</f>
        <v>#DIV/0!</v>
      </c>
      <c r="I30" s="66">
        <f>AVERAGE(I21:I23)</f>
        <v>7.6074400000000005E-4</v>
      </c>
      <c r="J30" s="66" t="e">
        <f>AVERAGE(J21:J23)</f>
        <v>#DIV/0!</v>
      </c>
      <c r="K30" s="66"/>
      <c r="L30" s="66"/>
      <c r="M30" s="66"/>
      <c r="N30" s="66"/>
      <c r="O30" s="66"/>
    </row>
  </sheetData>
  <pageMargins left="0.25" right="0.17" top="0.25" bottom="0.25" header="0.3" footer="0.3"/>
  <pageSetup scale="55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B1:P12"/>
  <sheetViews>
    <sheetView zoomScale="90" zoomScaleNormal="90" workbookViewId="0">
      <pane ySplit="1" topLeftCell="A2" activePane="bottomLeft" state="frozen"/>
      <selection pane="bottomLeft" activeCell="I28" sqref="I28"/>
    </sheetView>
  </sheetViews>
  <sheetFormatPr defaultRowHeight="15" x14ac:dyDescent="0.25"/>
  <cols>
    <col min="2" max="2" width="13.7109375" customWidth="1"/>
    <col min="3" max="3" width="10.28515625" customWidth="1"/>
    <col min="4" max="4" width="14.5703125" customWidth="1"/>
    <col min="5" max="5" width="17.85546875" customWidth="1"/>
    <col min="6" max="6" width="9.7109375" customWidth="1"/>
    <col min="7" max="7" width="10.7109375" customWidth="1"/>
    <col min="12" max="12" width="12" bestFit="1" customWidth="1"/>
    <col min="13" max="13" width="10.28515625" customWidth="1"/>
  </cols>
  <sheetData>
    <row r="1" spans="2:16" x14ac:dyDescent="0.25">
      <c r="B1" t="s">
        <v>283</v>
      </c>
    </row>
    <row r="2" spans="2:16" x14ac:dyDescent="0.25">
      <c r="B2" t="s">
        <v>244</v>
      </c>
      <c r="P2">
        <v>2.83168E-2</v>
      </c>
    </row>
    <row r="4" spans="2:16" ht="60" x14ac:dyDescent="0.25">
      <c r="B4" s="69" t="s">
        <v>245</v>
      </c>
      <c r="C4" s="69" t="s">
        <v>246</v>
      </c>
      <c r="D4" s="69" t="s">
        <v>172</v>
      </c>
      <c r="E4" s="69" t="s">
        <v>173</v>
      </c>
      <c r="F4" s="69" t="s">
        <v>247</v>
      </c>
      <c r="G4" s="69" t="s">
        <v>248</v>
      </c>
      <c r="H4" s="69" t="s">
        <v>249</v>
      </c>
      <c r="I4" s="69" t="s">
        <v>174</v>
      </c>
      <c r="J4" s="69" t="s">
        <v>250</v>
      </c>
      <c r="K4" s="69" t="s">
        <v>251</v>
      </c>
      <c r="L4" s="69" t="s">
        <v>252</v>
      </c>
      <c r="M4" s="68" t="s">
        <v>175</v>
      </c>
    </row>
    <row r="5" spans="2:16" ht="45" x14ac:dyDescent="0.25">
      <c r="B5" s="90" t="s">
        <v>284</v>
      </c>
      <c r="C5" s="90" t="s">
        <v>285</v>
      </c>
      <c r="D5" s="52" t="s">
        <v>286</v>
      </c>
      <c r="E5" s="91" t="s">
        <v>256</v>
      </c>
      <c r="F5" s="92">
        <v>0.21920000000000001</v>
      </c>
      <c r="G5" s="93">
        <v>0.22559999999999999</v>
      </c>
      <c r="H5" s="52">
        <f t="shared" ref="H5:H9" si="0">G5-F5</f>
        <v>6.399999999999989E-3</v>
      </c>
      <c r="I5" s="52">
        <f t="shared" ref="I5:I9" si="1">H5*1000</f>
        <v>6.3999999999999888</v>
      </c>
      <c r="J5" s="52">
        <v>889.827</v>
      </c>
      <c r="K5" s="52">
        <f t="shared" ref="K5:K9" si="2">J5*$P$2</f>
        <v>25.197053193599999</v>
      </c>
      <c r="L5" s="52">
        <f t="shared" ref="L5:L9" si="3">I5/K5</f>
        <v>0.25399795566671962</v>
      </c>
      <c r="M5" s="94"/>
      <c r="O5">
        <f>L5*1000</f>
        <v>253.99795566671963</v>
      </c>
    </row>
    <row r="6" spans="2:16" ht="45" x14ac:dyDescent="0.25">
      <c r="B6" s="90" t="s">
        <v>287</v>
      </c>
      <c r="C6" s="90" t="s">
        <v>288</v>
      </c>
      <c r="D6" s="52" t="s">
        <v>289</v>
      </c>
      <c r="E6" s="91" t="s">
        <v>256</v>
      </c>
      <c r="F6" s="92">
        <v>0.22239999999999999</v>
      </c>
      <c r="G6" s="93">
        <v>0.2293</v>
      </c>
      <c r="H6" s="52">
        <f t="shared" si="0"/>
        <v>6.9000000000000172E-3</v>
      </c>
      <c r="I6" s="52">
        <f t="shared" si="1"/>
        <v>6.9000000000000172</v>
      </c>
      <c r="J6" s="52">
        <v>834.03399999999999</v>
      </c>
      <c r="K6" s="52">
        <f t="shared" si="2"/>
        <v>23.6171739712</v>
      </c>
      <c r="L6" s="52">
        <f t="shared" si="3"/>
        <v>0.29216027321534038</v>
      </c>
      <c r="M6" s="95"/>
      <c r="O6">
        <f t="shared" ref="O6:O9" si="4">L6*1000</f>
        <v>292.1602732153404</v>
      </c>
    </row>
    <row r="7" spans="2:16" ht="45" x14ac:dyDescent="0.25">
      <c r="B7" s="90" t="s">
        <v>290</v>
      </c>
      <c r="C7" s="90" t="s">
        <v>291</v>
      </c>
      <c r="D7" s="52" t="s">
        <v>292</v>
      </c>
      <c r="E7" s="91" t="s">
        <v>256</v>
      </c>
      <c r="F7" s="92">
        <v>0.218</v>
      </c>
      <c r="G7" s="93">
        <v>0.22339999999999999</v>
      </c>
      <c r="H7" s="52">
        <f t="shared" si="0"/>
        <v>5.3999999999999881E-3</v>
      </c>
      <c r="I7" s="52">
        <f t="shared" si="1"/>
        <v>5.3999999999999879</v>
      </c>
      <c r="J7" s="52">
        <v>677.74300000000005</v>
      </c>
      <c r="K7" s="52">
        <f t="shared" si="2"/>
        <v>19.191512982400003</v>
      </c>
      <c r="L7" s="52">
        <f t="shared" si="3"/>
        <v>0.28137437652529929</v>
      </c>
      <c r="M7" s="95"/>
      <c r="O7">
        <f t="shared" si="4"/>
        <v>281.37437652529928</v>
      </c>
    </row>
    <row r="8" spans="2:16" ht="45" x14ac:dyDescent="0.25">
      <c r="B8" s="90" t="s">
        <v>293</v>
      </c>
      <c r="C8" s="90" t="s">
        <v>294</v>
      </c>
      <c r="D8" s="52" t="s">
        <v>295</v>
      </c>
      <c r="E8" s="91" t="s">
        <v>256</v>
      </c>
      <c r="F8" s="96">
        <v>0.2387</v>
      </c>
      <c r="G8" s="93">
        <v>0.24429999999999999</v>
      </c>
      <c r="H8" s="52">
        <f t="shared" si="0"/>
        <v>5.5999999999999939E-3</v>
      </c>
      <c r="I8" s="52">
        <f t="shared" si="1"/>
        <v>5.5999999999999943</v>
      </c>
      <c r="J8" s="52">
        <v>666.803</v>
      </c>
      <c r="K8" s="52">
        <f t="shared" si="2"/>
        <v>18.881727190399999</v>
      </c>
      <c r="L8" s="97">
        <f t="shared" si="3"/>
        <v>0.2965830373212463</v>
      </c>
      <c r="M8" s="95"/>
      <c r="O8">
        <f t="shared" si="4"/>
        <v>296.58303732124631</v>
      </c>
    </row>
    <row r="9" spans="2:16" ht="45" x14ac:dyDescent="0.25">
      <c r="B9" s="90" t="s">
        <v>296</v>
      </c>
      <c r="C9" s="90" t="s">
        <v>297</v>
      </c>
      <c r="D9" s="52" t="s">
        <v>298</v>
      </c>
      <c r="E9" s="91" t="s">
        <v>256</v>
      </c>
      <c r="F9" s="96">
        <v>0.39800000000000002</v>
      </c>
      <c r="G9" s="93">
        <v>0.40689999999999998</v>
      </c>
      <c r="H9" s="52">
        <f t="shared" si="0"/>
        <v>8.8999999999999635E-3</v>
      </c>
      <c r="I9" s="52">
        <f t="shared" si="1"/>
        <v>8.8999999999999631</v>
      </c>
      <c r="J9" s="52">
        <v>1002.575</v>
      </c>
      <c r="K9" s="52">
        <f t="shared" si="2"/>
        <v>28.389715760000001</v>
      </c>
      <c r="L9" s="52">
        <f t="shared" si="3"/>
        <v>0.31349380441982849</v>
      </c>
      <c r="M9" s="95"/>
      <c r="O9">
        <f t="shared" si="4"/>
        <v>313.49380441982851</v>
      </c>
    </row>
    <row r="11" spans="2:16" ht="30" x14ac:dyDescent="0.25">
      <c r="K11" s="98" t="s">
        <v>263</v>
      </c>
      <c r="L11" s="38">
        <f>AVERAGE(L5:L9)</f>
        <v>0.28752188942968682</v>
      </c>
      <c r="N11" s="99" t="s">
        <v>264</v>
      </c>
      <c r="O11" s="100">
        <f>L11*1000</f>
        <v>287.52188942968684</v>
      </c>
    </row>
    <row r="12" spans="2:16" x14ac:dyDescent="0.25">
      <c r="K12" t="s">
        <v>265</v>
      </c>
      <c r="L12">
        <f>_xlfn.STDEV.P(L5:L9)</f>
        <v>1.9696727765617799E-2</v>
      </c>
      <c r="N12" t="s">
        <v>265</v>
      </c>
      <c r="O12" s="53">
        <f>_xlfn.STDEV.P(L5:L9)*1000</f>
        <v>19.696727765617798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P103"/>
  <sheetViews>
    <sheetView zoomScale="90" zoomScaleNormal="90" workbookViewId="0">
      <pane ySplit="1" topLeftCell="A2" activePane="bottomLeft" state="frozen"/>
      <selection pane="bottomLeft" activeCell="F42" sqref="F42"/>
    </sheetView>
  </sheetViews>
  <sheetFormatPr defaultRowHeight="15" x14ac:dyDescent="0.25"/>
  <cols>
    <col min="1" max="1" width="17.5703125" bestFit="1" customWidth="1"/>
    <col min="2" max="2" width="18.7109375" bestFit="1" customWidth="1"/>
    <col min="3" max="3" width="11.28515625" bestFit="1" customWidth="1"/>
    <col min="4" max="4" width="16.140625" bestFit="1" customWidth="1"/>
    <col min="5" max="6" width="13.28515625" bestFit="1" customWidth="1"/>
    <col min="7" max="7" width="12.140625" bestFit="1" customWidth="1"/>
    <col min="8" max="8" width="15" bestFit="1" customWidth="1"/>
    <col min="9" max="9" width="11.7109375" bestFit="1" customWidth="1"/>
    <col min="10" max="10" width="11" customWidth="1"/>
    <col min="11" max="11" width="27" bestFit="1" customWidth="1"/>
    <col min="12" max="12" width="12.7109375" bestFit="1" customWidth="1"/>
    <col min="13" max="13" width="14.140625" customWidth="1"/>
    <col min="14" max="14" width="14.42578125" bestFit="1" customWidth="1"/>
    <col min="15" max="15" width="13.28515625" bestFit="1" customWidth="1"/>
    <col min="16" max="16" width="16.140625" bestFit="1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s="34" t="s">
        <v>4</v>
      </c>
      <c r="F1" t="s">
        <v>5</v>
      </c>
      <c r="G1" t="s">
        <v>6</v>
      </c>
      <c r="H1" t="s">
        <v>7</v>
      </c>
      <c r="I1" s="34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s="38" customFormat="1" x14ac:dyDescent="0.25">
      <c r="A2" s="38" t="s">
        <v>242</v>
      </c>
      <c r="B2" s="88">
        <f t="shared" ref="B2:P2" si="0">AVERAGE(B4:B103)</f>
        <v>4.5060633000000017E-2</v>
      </c>
      <c r="C2" s="88">
        <f t="shared" si="0"/>
        <v>35.036173999999988</v>
      </c>
      <c r="D2" s="88">
        <f t="shared" si="0"/>
        <v>21.333793000000004</v>
      </c>
      <c r="E2" s="89">
        <f t="shared" si="0"/>
        <v>362.59297999999995</v>
      </c>
      <c r="F2" s="88">
        <f t="shared" si="0"/>
        <v>364.78123000000005</v>
      </c>
      <c r="G2" s="88">
        <f t="shared" si="0"/>
        <v>2.1947977999999999</v>
      </c>
      <c r="H2" s="88">
        <f t="shared" si="0"/>
        <v>-0.1289999999999997</v>
      </c>
      <c r="I2" s="89">
        <f t="shared" si="0"/>
        <v>258.06372999999991</v>
      </c>
      <c r="J2" s="88">
        <f t="shared" si="0"/>
        <v>2.4572279000000008</v>
      </c>
      <c r="K2" s="88">
        <f t="shared" si="0"/>
        <v>2.4572480999999997</v>
      </c>
      <c r="L2" s="88">
        <f t="shared" si="0"/>
        <v>0</v>
      </c>
      <c r="M2" s="88">
        <f t="shared" si="0"/>
        <v>44853.825999999994</v>
      </c>
      <c r="N2" s="88">
        <f t="shared" si="0"/>
        <v>3</v>
      </c>
      <c r="O2" s="88">
        <f t="shared" si="0"/>
        <v>552.34676999999988</v>
      </c>
      <c r="P2" s="88">
        <f t="shared" si="0"/>
        <v>35.712812</v>
      </c>
    </row>
    <row r="3" spans="1:16" s="38" customFormat="1" x14ac:dyDescent="0.25">
      <c r="A3" s="38" t="s">
        <v>243</v>
      </c>
      <c r="B3" s="88">
        <f t="shared" ref="B3:P3" si="1">_xlfn.STDEV.P(B4:B103)</f>
        <v>4.0898984585317007E-4</v>
      </c>
      <c r="C3" s="88">
        <f t="shared" si="1"/>
        <v>0.28566143058522997</v>
      </c>
      <c r="D3" s="88">
        <f t="shared" si="1"/>
        <v>9.2926778976783572E-2</v>
      </c>
      <c r="E3" s="89">
        <f t="shared" si="1"/>
        <v>6.2469938898321322</v>
      </c>
      <c r="F3" s="88">
        <f t="shared" si="1"/>
        <v>6.3291384577286651</v>
      </c>
      <c r="G3" s="88">
        <f t="shared" si="1"/>
        <v>0.15582952985605777</v>
      </c>
      <c r="H3" s="88">
        <f t="shared" si="1"/>
        <v>3.0531133177191805E-16</v>
      </c>
      <c r="I3" s="89">
        <f t="shared" si="1"/>
        <v>14.550963984461653</v>
      </c>
      <c r="J3" s="88">
        <f t="shared" si="1"/>
        <v>2.6231731063542096E-2</v>
      </c>
      <c r="K3" s="88">
        <f t="shared" si="1"/>
        <v>2.6232050613514767E-2</v>
      </c>
      <c r="L3" s="88">
        <f t="shared" si="1"/>
        <v>0</v>
      </c>
      <c r="M3" s="88">
        <f t="shared" si="1"/>
        <v>11.280909715089095</v>
      </c>
      <c r="N3" s="88">
        <f t="shared" si="1"/>
        <v>0</v>
      </c>
      <c r="O3" s="88">
        <f t="shared" si="1"/>
        <v>48.901308085746543</v>
      </c>
      <c r="P3" s="88">
        <f t="shared" si="1"/>
        <v>12.101093039021544</v>
      </c>
    </row>
    <row r="4" spans="1:16" x14ac:dyDescent="0.25">
      <c r="A4" s="1">
        <v>42584.287407407406</v>
      </c>
      <c r="B4">
        <v>4.5929699999999997E-2</v>
      </c>
      <c r="C4">
        <v>35.387700000000002</v>
      </c>
      <c r="D4">
        <v>21.295300000000001</v>
      </c>
      <c r="E4">
        <v>358.05900000000003</v>
      </c>
      <c r="F4">
        <v>360.31700000000001</v>
      </c>
      <c r="G4">
        <v>2.2044700000000002</v>
      </c>
      <c r="H4">
        <v>-0.129</v>
      </c>
      <c r="I4">
        <v>258.90300000000002</v>
      </c>
      <c r="J4">
        <v>2.4484699999999999</v>
      </c>
      <c r="K4">
        <v>2.4483999999999999</v>
      </c>
      <c r="L4">
        <v>0</v>
      </c>
      <c r="M4">
        <v>44854.1</v>
      </c>
      <c r="N4">
        <v>3</v>
      </c>
      <c r="O4">
        <v>512.69899999999996</v>
      </c>
      <c r="P4">
        <v>21.631399999999999</v>
      </c>
    </row>
    <row r="5" spans="1:16" x14ac:dyDescent="0.25">
      <c r="A5" s="1">
        <v>42584.290370370371</v>
      </c>
      <c r="B5">
        <v>4.4001999999999999E-2</v>
      </c>
      <c r="C5">
        <v>35.411700000000003</v>
      </c>
      <c r="D5">
        <v>21.2942</v>
      </c>
      <c r="E5">
        <v>360.38299999999998</v>
      </c>
      <c r="F5">
        <v>362.68299999999999</v>
      </c>
      <c r="G5">
        <v>2.2242000000000002</v>
      </c>
      <c r="H5">
        <v>-0.129</v>
      </c>
      <c r="I5">
        <v>255.179</v>
      </c>
      <c r="J5">
        <v>2.4480499999999998</v>
      </c>
      <c r="K5">
        <v>2.44807</v>
      </c>
      <c r="L5">
        <v>0</v>
      </c>
      <c r="M5">
        <v>44862.5</v>
      </c>
      <c r="N5">
        <v>3</v>
      </c>
      <c r="O5">
        <v>508.76499999999999</v>
      </c>
      <c r="P5">
        <v>21.738099999999999</v>
      </c>
    </row>
    <row r="6" spans="1:16" x14ac:dyDescent="0.25">
      <c r="A6" s="1">
        <v>42584.293333333335</v>
      </c>
      <c r="B6">
        <v>4.5512799999999999E-2</v>
      </c>
      <c r="C6">
        <v>35.408299999999997</v>
      </c>
      <c r="D6">
        <v>21.2989</v>
      </c>
      <c r="E6">
        <v>360.709</v>
      </c>
      <c r="F6">
        <v>363.00900000000001</v>
      </c>
      <c r="G6">
        <v>2.2671999999999999</v>
      </c>
      <c r="H6">
        <v>-0.129</v>
      </c>
      <c r="I6">
        <v>256.16199999999998</v>
      </c>
      <c r="J6">
        <v>2.4461599999999999</v>
      </c>
      <c r="K6">
        <v>2.4459300000000002</v>
      </c>
      <c r="L6">
        <v>0</v>
      </c>
      <c r="M6">
        <v>44864.6</v>
      </c>
      <c r="N6">
        <v>3</v>
      </c>
      <c r="O6">
        <v>507.03</v>
      </c>
      <c r="P6">
        <v>21.809200000000001</v>
      </c>
    </row>
    <row r="7" spans="1:16" x14ac:dyDescent="0.25">
      <c r="A7" s="1">
        <v>42584.296296296299</v>
      </c>
      <c r="B7">
        <v>4.5058599999999997E-2</v>
      </c>
      <c r="C7">
        <v>35.362299999999998</v>
      </c>
      <c r="D7">
        <v>21.316400000000002</v>
      </c>
      <c r="E7">
        <v>361.577</v>
      </c>
      <c r="F7">
        <v>363.87700000000001</v>
      </c>
      <c r="G7">
        <v>2.29434</v>
      </c>
      <c r="H7">
        <v>-0.129</v>
      </c>
      <c r="I7">
        <v>257.93700000000001</v>
      </c>
      <c r="J7">
        <v>2.4438599999999999</v>
      </c>
      <c r="K7">
        <v>2.4439299999999999</v>
      </c>
      <c r="L7">
        <v>0</v>
      </c>
      <c r="M7">
        <v>44858.8</v>
      </c>
      <c r="N7">
        <v>3</v>
      </c>
      <c r="O7">
        <v>507.13099999999997</v>
      </c>
      <c r="P7">
        <v>21.880299999999998</v>
      </c>
    </row>
    <row r="8" spans="1:16" x14ac:dyDescent="0.25">
      <c r="A8" s="1">
        <v>42584.299259259256</v>
      </c>
      <c r="B8">
        <v>4.4960399999999998E-2</v>
      </c>
      <c r="C8">
        <v>35.4377</v>
      </c>
      <c r="D8">
        <v>21.266999999999999</v>
      </c>
      <c r="E8">
        <v>362.137</v>
      </c>
      <c r="F8">
        <v>364.4</v>
      </c>
      <c r="G8">
        <v>2.2941400000000001</v>
      </c>
      <c r="H8">
        <v>-0.129</v>
      </c>
      <c r="I8">
        <v>257.02100000000002</v>
      </c>
      <c r="J8">
        <v>2.4618000000000002</v>
      </c>
      <c r="K8">
        <v>2.4617399999999998</v>
      </c>
      <c r="L8">
        <v>0</v>
      </c>
      <c r="M8">
        <v>44836.3</v>
      </c>
      <c r="N8">
        <v>3</v>
      </c>
      <c r="O8">
        <v>505.89800000000002</v>
      </c>
      <c r="P8">
        <v>21.9514</v>
      </c>
    </row>
    <row r="9" spans="1:16" x14ac:dyDescent="0.25">
      <c r="A9" s="1">
        <v>42584.302222222221</v>
      </c>
      <c r="B9">
        <v>4.5433099999999997E-2</v>
      </c>
      <c r="C9">
        <v>35.382300000000001</v>
      </c>
      <c r="D9">
        <v>21.3139</v>
      </c>
      <c r="E9">
        <v>362.18099999999998</v>
      </c>
      <c r="F9">
        <v>364.4</v>
      </c>
      <c r="G9">
        <v>2.27739</v>
      </c>
      <c r="H9">
        <v>-0.129</v>
      </c>
      <c r="I9">
        <v>256</v>
      </c>
      <c r="J9">
        <v>2.4802200000000001</v>
      </c>
      <c r="K9">
        <v>2.4802200000000001</v>
      </c>
      <c r="L9">
        <v>0</v>
      </c>
      <c r="M9">
        <v>44846</v>
      </c>
      <c r="N9">
        <v>3</v>
      </c>
      <c r="O9">
        <v>502.815</v>
      </c>
      <c r="P9">
        <v>22.022500000000001</v>
      </c>
    </row>
    <row r="10" spans="1:16" x14ac:dyDescent="0.25">
      <c r="A10" s="1">
        <v>42584.308148148149</v>
      </c>
      <c r="B10">
        <v>4.5106800000000002E-2</v>
      </c>
      <c r="C10">
        <v>35.400399999999998</v>
      </c>
      <c r="D10">
        <v>21.2728</v>
      </c>
      <c r="E10">
        <v>361.334</v>
      </c>
      <c r="F10">
        <v>363.48099999999999</v>
      </c>
      <c r="G10">
        <v>2.2989199999999999</v>
      </c>
      <c r="H10">
        <v>-0.129</v>
      </c>
      <c r="I10">
        <v>258.24099999999999</v>
      </c>
      <c r="J10">
        <v>2.4726300000000001</v>
      </c>
      <c r="K10">
        <v>2.4725000000000001</v>
      </c>
      <c r="L10">
        <v>0</v>
      </c>
      <c r="M10">
        <v>44873.2</v>
      </c>
      <c r="N10">
        <v>3</v>
      </c>
      <c r="O10">
        <v>505.06599999999997</v>
      </c>
      <c r="P10">
        <v>22.129200000000001</v>
      </c>
    </row>
    <row r="11" spans="1:16" x14ac:dyDescent="0.25">
      <c r="A11" s="1">
        <v>42584.311111111114</v>
      </c>
      <c r="B11">
        <v>4.4513400000000002E-2</v>
      </c>
      <c r="C11">
        <v>35.584699999999998</v>
      </c>
      <c r="D11">
        <v>21.1997</v>
      </c>
      <c r="E11">
        <v>360.125</v>
      </c>
      <c r="F11">
        <v>362.28399999999999</v>
      </c>
      <c r="G11">
        <v>2.2238699999999998</v>
      </c>
      <c r="H11">
        <v>-0.129</v>
      </c>
      <c r="I11">
        <v>259.95</v>
      </c>
      <c r="J11">
        <v>2.4718499999999999</v>
      </c>
      <c r="K11">
        <v>2.4721600000000001</v>
      </c>
      <c r="L11">
        <v>0</v>
      </c>
      <c r="M11">
        <v>44867</v>
      </c>
      <c r="N11">
        <v>3</v>
      </c>
      <c r="O11">
        <v>503.2</v>
      </c>
      <c r="P11">
        <v>22.235800000000001</v>
      </c>
    </row>
    <row r="12" spans="1:16" x14ac:dyDescent="0.25">
      <c r="A12" s="1">
        <v>42584.314074074071</v>
      </c>
      <c r="B12">
        <v>4.4699599999999999E-2</v>
      </c>
      <c r="C12">
        <v>35.482599999999998</v>
      </c>
      <c r="D12">
        <v>21.262899999999998</v>
      </c>
      <c r="E12">
        <v>359.93799999999999</v>
      </c>
      <c r="F12">
        <v>362.2</v>
      </c>
      <c r="G12">
        <v>2.26091</v>
      </c>
      <c r="H12">
        <v>-0.129</v>
      </c>
      <c r="I12">
        <v>258.01</v>
      </c>
      <c r="J12">
        <v>2.4725600000000001</v>
      </c>
      <c r="K12">
        <v>2.47241</v>
      </c>
      <c r="L12">
        <v>0</v>
      </c>
      <c r="M12">
        <v>44847.199999999997</v>
      </c>
      <c r="N12">
        <v>3</v>
      </c>
      <c r="O12">
        <v>506.22800000000001</v>
      </c>
      <c r="P12">
        <v>22.306899999999999</v>
      </c>
    </row>
    <row r="13" spans="1:16" x14ac:dyDescent="0.25">
      <c r="A13" s="1">
        <v>42584.317037037035</v>
      </c>
      <c r="B13">
        <v>4.5242299999999999E-2</v>
      </c>
      <c r="C13">
        <v>35.440600000000003</v>
      </c>
      <c r="D13">
        <v>21.263400000000001</v>
      </c>
      <c r="E13">
        <v>359.85500000000002</v>
      </c>
      <c r="F13">
        <v>362.11099999999999</v>
      </c>
      <c r="G13">
        <v>2.26769</v>
      </c>
      <c r="H13">
        <v>-0.129</v>
      </c>
      <c r="I13">
        <v>253.91900000000001</v>
      </c>
      <c r="J13">
        <v>2.46916</v>
      </c>
      <c r="K13">
        <v>2.4691900000000002</v>
      </c>
      <c r="L13">
        <v>0</v>
      </c>
      <c r="M13">
        <v>44848.800000000003</v>
      </c>
      <c r="N13">
        <v>3</v>
      </c>
      <c r="O13">
        <v>509.24400000000003</v>
      </c>
      <c r="P13">
        <v>22.3781</v>
      </c>
    </row>
    <row r="14" spans="1:16" x14ac:dyDescent="0.25">
      <c r="A14" s="1">
        <v>42584.32</v>
      </c>
      <c r="B14">
        <v>4.5067400000000001E-2</v>
      </c>
      <c r="C14">
        <v>35.488999999999997</v>
      </c>
      <c r="D14">
        <v>21.2317</v>
      </c>
      <c r="E14">
        <v>360.03399999999999</v>
      </c>
      <c r="F14">
        <v>362.27699999999999</v>
      </c>
      <c r="G14">
        <v>2.2579500000000001</v>
      </c>
      <c r="H14">
        <v>-0.129</v>
      </c>
      <c r="I14">
        <v>254.1</v>
      </c>
      <c r="J14">
        <v>2.4678499999999999</v>
      </c>
      <c r="K14">
        <v>2.46766</v>
      </c>
      <c r="L14">
        <v>0</v>
      </c>
      <c r="M14">
        <v>44846.8</v>
      </c>
      <c r="N14">
        <v>3</v>
      </c>
      <c r="O14">
        <v>507.17</v>
      </c>
      <c r="P14">
        <v>22.449200000000001</v>
      </c>
    </row>
    <row r="15" spans="1:16" x14ac:dyDescent="0.25">
      <c r="A15" s="1">
        <v>42584.322962962964</v>
      </c>
      <c r="B15">
        <v>4.4344500000000002E-2</v>
      </c>
      <c r="C15">
        <v>35.492400000000004</v>
      </c>
      <c r="D15">
        <v>21.239899999999999</v>
      </c>
      <c r="E15">
        <v>360.904</v>
      </c>
      <c r="F15">
        <v>363.29599999999999</v>
      </c>
      <c r="G15">
        <v>2.3585199999999999</v>
      </c>
      <c r="H15">
        <v>-0.129</v>
      </c>
      <c r="I15">
        <v>259.98700000000002</v>
      </c>
      <c r="J15">
        <v>2.47092</v>
      </c>
      <c r="K15">
        <v>2.47106</v>
      </c>
      <c r="L15">
        <v>0</v>
      </c>
      <c r="M15">
        <v>44871.3</v>
      </c>
      <c r="N15">
        <v>3</v>
      </c>
      <c r="O15">
        <v>504.24400000000003</v>
      </c>
      <c r="P15">
        <v>22.520299999999999</v>
      </c>
    </row>
    <row r="16" spans="1:16" x14ac:dyDescent="0.25">
      <c r="A16" s="1">
        <v>42584.328888888886</v>
      </c>
      <c r="B16">
        <v>4.5083499999999999E-2</v>
      </c>
      <c r="C16">
        <v>35.343299999999999</v>
      </c>
      <c r="D16">
        <v>21.278099999999998</v>
      </c>
      <c r="E16">
        <v>360.60899999999998</v>
      </c>
      <c r="F16">
        <v>362.85199999999998</v>
      </c>
      <c r="G16">
        <v>2.2426300000000001</v>
      </c>
      <c r="H16">
        <v>-0.129</v>
      </c>
      <c r="I16">
        <v>257.57400000000001</v>
      </c>
      <c r="J16">
        <v>2.4711099999999999</v>
      </c>
      <c r="K16">
        <v>2.4709099999999999</v>
      </c>
      <c r="L16">
        <v>0</v>
      </c>
      <c r="M16">
        <v>44854.7</v>
      </c>
      <c r="N16">
        <v>3</v>
      </c>
      <c r="O16">
        <v>502.88499999999999</v>
      </c>
      <c r="P16">
        <v>22.626899999999999</v>
      </c>
    </row>
    <row r="17" spans="1:16" x14ac:dyDescent="0.25">
      <c r="A17" s="1">
        <v>42584.33185185185</v>
      </c>
      <c r="B17">
        <v>4.5213900000000001E-2</v>
      </c>
      <c r="C17">
        <v>35.475200000000001</v>
      </c>
      <c r="D17">
        <v>21.1965</v>
      </c>
      <c r="E17">
        <v>361.25</v>
      </c>
      <c r="F17">
        <v>363.55</v>
      </c>
      <c r="G17">
        <v>2.3056100000000002</v>
      </c>
      <c r="H17">
        <v>-0.129</v>
      </c>
      <c r="I17">
        <v>256.07499999999999</v>
      </c>
      <c r="J17">
        <v>2.46957</v>
      </c>
      <c r="K17">
        <v>2.4695</v>
      </c>
      <c r="L17">
        <v>0</v>
      </c>
      <c r="M17">
        <v>44860.4</v>
      </c>
      <c r="N17">
        <v>3</v>
      </c>
      <c r="O17">
        <v>504.11799999999999</v>
      </c>
      <c r="P17">
        <v>22.733599999999999</v>
      </c>
    </row>
    <row r="18" spans="1:16" x14ac:dyDescent="0.25">
      <c r="A18" s="1">
        <v>42584.334814814814</v>
      </c>
      <c r="B18">
        <v>4.5451600000000002E-2</v>
      </c>
      <c r="C18">
        <v>35.422800000000002</v>
      </c>
      <c r="D18">
        <v>21.2379</v>
      </c>
      <c r="E18">
        <v>360.733</v>
      </c>
      <c r="F18">
        <v>362.98599999999999</v>
      </c>
      <c r="G18">
        <v>2.2627199999999998</v>
      </c>
      <c r="H18">
        <v>-0.129</v>
      </c>
      <c r="I18">
        <v>258.31700000000001</v>
      </c>
      <c r="J18">
        <v>2.47085</v>
      </c>
      <c r="K18">
        <v>2.4709599999999998</v>
      </c>
      <c r="L18">
        <v>0</v>
      </c>
      <c r="M18">
        <v>44868.3</v>
      </c>
      <c r="N18">
        <v>3</v>
      </c>
      <c r="O18">
        <v>502.52499999999998</v>
      </c>
      <c r="P18">
        <v>22.8047</v>
      </c>
    </row>
    <row r="19" spans="1:16" x14ac:dyDescent="0.25">
      <c r="A19" s="1">
        <v>42584.337777777779</v>
      </c>
      <c r="B19">
        <v>4.47112E-2</v>
      </c>
      <c r="C19">
        <v>35.3429</v>
      </c>
      <c r="D19">
        <v>21.261199999999999</v>
      </c>
      <c r="E19">
        <v>360.34500000000003</v>
      </c>
      <c r="F19">
        <v>362.56900000000002</v>
      </c>
      <c r="G19">
        <v>2.2442899999999999</v>
      </c>
      <c r="H19">
        <v>-0.129</v>
      </c>
      <c r="I19">
        <v>258.39999999999998</v>
      </c>
      <c r="J19">
        <v>2.4746999999999999</v>
      </c>
      <c r="K19">
        <v>2.4745499999999998</v>
      </c>
      <c r="L19">
        <v>0</v>
      </c>
      <c r="M19">
        <v>44830.9</v>
      </c>
      <c r="N19">
        <v>3</v>
      </c>
      <c r="O19">
        <v>500.87799999999999</v>
      </c>
      <c r="P19">
        <v>22.875800000000002</v>
      </c>
    </row>
    <row r="20" spans="1:16" x14ac:dyDescent="0.25">
      <c r="A20" s="1">
        <v>42584.340740740743</v>
      </c>
      <c r="B20">
        <v>4.5024700000000001E-2</v>
      </c>
      <c r="C20">
        <v>35.363</v>
      </c>
      <c r="D20">
        <v>21.220800000000001</v>
      </c>
      <c r="E20">
        <v>363.42599999999999</v>
      </c>
      <c r="F20">
        <v>365.73200000000003</v>
      </c>
      <c r="G20">
        <v>2.3492500000000001</v>
      </c>
      <c r="H20">
        <v>-0.129</v>
      </c>
      <c r="I20">
        <v>258.39999999999998</v>
      </c>
      <c r="J20">
        <v>2.4763600000000001</v>
      </c>
      <c r="K20">
        <v>2.4765299999999999</v>
      </c>
      <c r="L20">
        <v>0</v>
      </c>
      <c r="M20">
        <v>44836.7</v>
      </c>
      <c r="N20">
        <v>3</v>
      </c>
      <c r="O20">
        <v>502.14699999999999</v>
      </c>
      <c r="P20">
        <v>22.946899999999999</v>
      </c>
    </row>
    <row r="21" spans="1:16" x14ac:dyDescent="0.25">
      <c r="A21" s="1">
        <v>42584.3437037037</v>
      </c>
      <c r="B21">
        <v>4.4577699999999998E-2</v>
      </c>
      <c r="C21">
        <v>35.449399999999997</v>
      </c>
      <c r="D21">
        <v>21.206199999999999</v>
      </c>
      <c r="E21">
        <v>363.8</v>
      </c>
      <c r="F21">
        <v>366.2</v>
      </c>
      <c r="G21">
        <v>2.44</v>
      </c>
      <c r="H21">
        <v>-0.129</v>
      </c>
      <c r="I21">
        <v>258.16899999999998</v>
      </c>
      <c r="J21">
        <v>2.4809199999999998</v>
      </c>
      <c r="K21">
        <v>2.48109</v>
      </c>
      <c r="L21">
        <v>0</v>
      </c>
      <c r="M21">
        <v>44851.199999999997</v>
      </c>
      <c r="N21">
        <v>3</v>
      </c>
      <c r="O21">
        <v>502.69900000000001</v>
      </c>
      <c r="P21">
        <v>23.0181</v>
      </c>
    </row>
    <row r="22" spans="1:16" x14ac:dyDescent="0.25">
      <c r="A22" s="1">
        <v>42584.349629629629</v>
      </c>
      <c r="B22">
        <v>4.5398899999999999E-2</v>
      </c>
      <c r="C22">
        <v>35.163899999999998</v>
      </c>
      <c r="D22">
        <v>21.3353</v>
      </c>
      <c r="E22">
        <v>361.92599999999999</v>
      </c>
      <c r="F22">
        <v>364.29300000000001</v>
      </c>
      <c r="G22">
        <v>2.3178200000000002</v>
      </c>
      <c r="H22">
        <v>-0.129</v>
      </c>
      <c r="I22">
        <v>259.05900000000003</v>
      </c>
      <c r="J22">
        <v>2.48264</v>
      </c>
      <c r="K22">
        <v>2.4825900000000001</v>
      </c>
      <c r="L22">
        <v>0</v>
      </c>
      <c r="M22">
        <v>44848.2</v>
      </c>
      <c r="N22">
        <v>3</v>
      </c>
      <c r="O22">
        <v>508.709</v>
      </c>
      <c r="P22">
        <v>23.124700000000001</v>
      </c>
    </row>
    <row r="23" spans="1:16" x14ac:dyDescent="0.25">
      <c r="A23" s="1">
        <v>42584.352592592593</v>
      </c>
      <c r="B23">
        <v>4.5369399999999997E-2</v>
      </c>
      <c r="C23">
        <v>35.151699999999998</v>
      </c>
      <c r="D23">
        <v>21.303899999999999</v>
      </c>
      <c r="E23">
        <v>362.49</v>
      </c>
      <c r="F23">
        <v>364.74099999999999</v>
      </c>
      <c r="G23">
        <v>2.2243599999999999</v>
      </c>
      <c r="H23">
        <v>-0.129</v>
      </c>
      <c r="I23">
        <v>257.93299999999999</v>
      </c>
      <c r="J23">
        <v>2.4791400000000001</v>
      </c>
      <c r="K23">
        <v>2.47906</v>
      </c>
      <c r="L23">
        <v>0</v>
      </c>
      <c r="M23">
        <v>44868.7</v>
      </c>
      <c r="N23">
        <v>3</v>
      </c>
      <c r="O23">
        <v>508.23099999999999</v>
      </c>
      <c r="P23">
        <v>23.231400000000001</v>
      </c>
    </row>
    <row r="24" spans="1:16" x14ac:dyDescent="0.25">
      <c r="A24" s="1">
        <v>42584.355555555558</v>
      </c>
      <c r="B24">
        <v>4.57493E-2</v>
      </c>
      <c r="C24">
        <v>35.287100000000002</v>
      </c>
      <c r="D24">
        <v>21.246700000000001</v>
      </c>
      <c r="E24">
        <v>360.93700000000001</v>
      </c>
      <c r="F24">
        <v>363.16899999999998</v>
      </c>
      <c r="G24">
        <v>2.2465299999999999</v>
      </c>
      <c r="H24">
        <v>-0.129</v>
      </c>
      <c r="I24">
        <v>256.39999999999998</v>
      </c>
      <c r="J24">
        <v>2.4800800000000001</v>
      </c>
      <c r="K24">
        <v>2.47986</v>
      </c>
      <c r="L24">
        <v>0</v>
      </c>
      <c r="M24">
        <v>44841.9</v>
      </c>
      <c r="N24">
        <v>3</v>
      </c>
      <c r="O24">
        <v>503.63799999999998</v>
      </c>
      <c r="P24">
        <v>23.302499999999998</v>
      </c>
    </row>
    <row r="25" spans="1:16" x14ac:dyDescent="0.25">
      <c r="A25" s="1">
        <v>42584.358518518522</v>
      </c>
      <c r="B25">
        <v>4.4575900000000002E-2</v>
      </c>
      <c r="C25">
        <v>35.241300000000003</v>
      </c>
      <c r="D25">
        <v>21.282900000000001</v>
      </c>
      <c r="E25">
        <v>360.84199999999998</v>
      </c>
      <c r="F25">
        <v>363.15</v>
      </c>
      <c r="G25">
        <v>2.3295400000000002</v>
      </c>
      <c r="H25">
        <v>-0.129</v>
      </c>
      <c r="I25">
        <v>259.48099999999999</v>
      </c>
      <c r="J25">
        <v>2.4839600000000002</v>
      </c>
      <c r="K25">
        <v>2.4843899999999999</v>
      </c>
      <c r="L25">
        <v>0</v>
      </c>
      <c r="M25">
        <v>44853.4</v>
      </c>
      <c r="N25">
        <v>3</v>
      </c>
      <c r="O25">
        <v>506.15100000000001</v>
      </c>
      <c r="P25">
        <v>23.3736</v>
      </c>
    </row>
    <row r="26" spans="1:16" x14ac:dyDescent="0.25">
      <c r="A26" s="1">
        <v>42584.361481481479</v>
      </c>
      <c r="B26">
        <v>4.4216499999999999E-2</v>
      </c>
      <c r="C26">
        <v>35.013500000000001</v>
      </c>
      <c r="D26">
        <v>21.397500000000001</v>
      </c>
      <c r="E26">
        <v>361.3</v>
      </c>
      <c r="F26">
        <v>363.7</v>
      </c>
      <c r="G26">
        <v>2.39</v>
      </c>
      <c r="H26">
        <v>-0.129</v>
      </c>
      <c r="I26">
        <v>259.363</v>
      </c>
      <c r="J26">
        <v>2.488</v>
      </c>
      <c r="K26">
        <v>2.4879799999999999</v>
      </c>
      <c r="L26">
        <v>0</v>
      </c>
      <c r="M26">
        <v>44855.199999999997</v>
      </c>
      <c r="N26">
        <v>3</v>
      </c>
      <c r="O26">
        <v>502.40699999999998</v>
      </c>
      <c r="P26">
        <v>23.444700000000001</v>
      </c>
    </row>
    <row r="27" spans="1:16" x14ac:dyDescent="0.25">
      <c r="A27" s="1">
        <v>42584.367407407408</v>
      </c>
      <c r="B27">
        <v>4.4656500000000002E-2</v>
      </c>
      <c r="C27">
        <v>34.946300000000001</v>
      </c>
      <c r="D27">
        <v>21.393999999999998</v>
      </c>
      <c r="E27">
        <v>361.69799999999998</v>
      </c>
      <c r="F27">
        <v>364.09800000000001</v>
      </c>
      <c r="G27">
        <v>2.3736199999999998</v>
      </c>
      <c r="H27">
        <v>-0.129</v>
      </c>
      <c r="I27">
        <v>258.72899999999998</v>
      </c>
      <c r="J27">
        <v>2.50122</v>
      </c>
      <c r="K27">
        <v>2.5011700000000001</v>
      </c>
      <c r="L27">
        <v>0</v>
      </c>
      <c r="M27">
        <v>44861.1</v>
      </c>
      <c r="N27">
        <v>3</v>
      </c>
      <c r="O27">
        <v>507.02199999999999</v>
      </c>
      <c r="P27">
        <v>23.551400000000001</v>
      </c>
    </row>
    <row r="28" spans="1:16" x14ac:dyDescent="0.25">
      <c r="A28" s="1">
        <v>42584.370370370372</v>
      </c>
      <c r="B28">
        <v>4.5285699999999998E-2</v>
      </c>
      <c r="C28">
        <v>35.037100000000002</v>
      </c>
      <c r="D28">
        <v>21.346900000000002</v>
      </c>
      <c r="E28">
        <v>362.15300000000002</v>
      </c>
      <c r="F28">
        <v>364.553</v>
      </c>
      <c r="G28">
        <v>2.35039</v>
      </c>
      <c r="H28">
        <v>-0.129</v>
      </c>
      <c r="I28">
        <v>259.517</v>
      </c>
      <c r="J28">
        <v>2.5035799999999999</v>
      </c>
      <c r="K28">
        <v>2.5036100000000001</v>
      </c>
      <c r="L28">
        <v>0</v>
      </c>
      <c r="M28">
        <v>44850.1</v>
      </c>
      <c r="N28">
        <v>3</v>
      </c>
      <c r="O28">
        <v>508.20400000000001</v>
      </c>
      <c r="P28">
        <v>23.658100000000001</v>
      </c>
    </row>
    <row r="29" spans="1:16" x14ac:dyDescent="0.25">
      <c r="A29" s="1">
        <v>42584.373333333337</v>
      </c>
      <c r="B29">
        <v>4.5761099999999999E-2</v>
      </c>
      <c r="C29">
        <v>35.081600000000002</v>
      </c>
      <c r="D29">
        <v>21.313400000000001</v>
      </c>
      <c r="E29">
        <v>361.36500000000001</v>
      </c>
      <c r="F29">
        <v>363.69799999999998</v>
      </c>
      <c r="G29">
        <v>2.29758</v>
      </c>
      <c r="H29">
        <v>-0.129</v>
      </c>
      <c r="I29">
        <v>261.62799999999999</v>
      </c>
      <c r="J29">
        <v>2.5024099999999998</v>
      </c>
      <c r="K29">
        <v>2.5024700000000002</v>
      </c>
      <c r="L29">
        <v>0</v>
      </c>
      <c r="M29">
        <v>44853.8</v>
      </c>
      <c r="N29">
        <v>3</v>
      </c>
      <c r="O29">
        <v>511.07</v>
      </c>
      <c r="P29">
        <v>23.729199999999999</v>
      </c>
    </row>
    <row r="30" spans="1:16" x14ac:dyDescent="0.25">
      <c r="A30" s="1">
        <v>42584.376296296294</v>
      </c>
      <c r="B30">
        <v>4.5193999999999998E-2</v>
      </c>
      <c r="C30">
        <v>35.172600000000003</v>
      </c>
      <c r="D30">
        <v>21.274899999999999</v>
      </c>
      <c r="E30">
        <v>359.041</v>
      </c>
      <c r="F30">
        <v>361.24099999999999</v>
      </c>
      <c r="G30">
        <v>2.2033800000000001</v>
      </c>
      <c r="H30">
        <v>-0.129</v>
      </c>
      <c r="I30">
        <v>257.60000000000002</v>
      </c>
      <c r="J30">
        <v>2.5002</v>
      </c>
      <c r="K30">
        <v>2.5002599999999999</v>
      </c>
      <c r="L30">
        <v>0</v>
      </c>
      <c r="M30">
        <v>44856.5</v>
      </c>
      <c r="N30">
        <v>3</v>
      </c>
      <c r="O30">
        <v>513.45799999999997</v>
      </c>
      <c r="P30">
        <v>23.8003</v>
      </c>
    </row>
    <row r="31" spans="1:16" x14ac:dyDescent="0.25">
      <c r="A31" s="1">
        <v>42584.379259259258</v>
      </c>
      <c r="B31">
        <v>4.4684500000000002E-2</v>
      </c>
      <c r="C31">
        <v>35.264600000000002</v>
      </c>
      <c r="D31">
        <v>21.240200000000002</v>
      </c>
      <c r="E31">
        <v>357.7</v>
      </c>
      <c r="F31">
        <v>359.9</v>
      </c>
      <c r="G31">
        <v>2.1640000000000001</v>
      </c>
      <c r="H31">
        <v>-0.129</v>
      </c>
      <c r="I31">
        <v>263.76</v>
      </c>
      <c r="J31">
        <v>2.4970699999999999</v>
      </c>
      <c r="K31">
        <v>2.4971199999999998</v>
      </c>
      <c r="L31">
        <v>0</v>
      </c>
      <c r="M31">
        <v>44868.7</v>
      </c>
      <c r="N31">
        <v>3</v>
      </c>
      <c r="O31">
        <v>511.36799999999999</v>
      </c>
      <c r="P31">
        <v>23.871400000000001</v>
      </c>
    </row>
    <row r="32" spans="1:16" x14ac:dyDescent="0.25">
      <c r="A32" s="1">
        <v>42584.382222222222</v>
      </c>
      <c r="B32">
        <v>4.4261300000000003E-2</v>
      </c>
      <c r="C32">
        <v>35.326999999999998</v>
      </c>
      <c r="D32">
        <v>21.2042</v>
      </c>
      <c r="E32">
        <v>359.37700000000001</v>
      </c>
      <c r="F32">
        <v>361.577</v>
      </c>
      <c r="G32">
        <v>2.2245599999999999</v>
      </c>
      <c r="H32">
        <v>-0.129</v>
      </c>
      <c r="I32">
        <v>265.45499999999998</v>
      </c>
      <c r="J32">
        <v>2.4975200000000002</v>
      </c>
      <c r="K32">
        <v>2.4974699999999999</v>
      </c>
      <c r="L32">
        <v>0</v>
      </c>
      <c r="M32">
        <v>44839.8</v>
      </c>
      <c r="N32">
        <v>3</v>
      </c>
      <c r="O32">
        <v>510.77300000000002</v>
      </c>
      <c r="P32">
        <v>23.942499999999999</v>
      </c>
    </row>
    <row r="33" spans="1:16" x14ac:dyDescent="0.25">
      <c r="A33" s="1">
        <v>42584.388148148151</v>
      </c>
      <c r="B33">
        <v>4.4773199999999999E-2</v>
      </c>
      <c r="C33">
        <v>35.165500000000002</v>
      </c>
      <c r="D33">
        <v>21.2944</v>
      </c>
      <c r="E33">
        <v>361.55200000000002</v>
      </c>
      <c r="F33">
        <v>363.84</v>
      </c>
      <c r="G33">
        <v>2.2944900000000001</v>
      </c>
      <c r="H33">
        <v>-0.129</v>
      </c>
      <c r="I33">
        <v>264.85700000000003</v>
      </c>
      <c r="J33">
        <v>2.5019</v>
      </c>
      <c r="K33">
        <v>2.5017200000000002</v>
      </c>
      <c r="L33">
        <v>0</v>
      </c>
      <c r="M33">
        <v>44840.4</v>
      </c>
      <c r="N33">
        <v>3</v>
      </c>
      <c r="O33">
        <v>499.94600000000003</v>
      </c>
      <c r="P33">
        <v>24.049199999999999</v>
      </c>
    </row>
    <row r="34" spans="1:16" x14ac:dyDescent="0.25">
      <c r="A34" s="1">
        <v>42584.391111111108</v>
      </c>
      <c r="B34">
        <v>4.50201E-2</v>
      </c>
      <c r="C34">
        <v>34.877899999999997</v>
      </c>
      <c r="D34">
        <v>21.428000000000001</v>
      </c>
      <c r="E34">
        <v>362.16899999999998</v>
      </c>
      <c r="F34">
        <v>364.43299999999999</v>
      </c>
      <c r="G34">
        <v>2.2932299999999999</v>
      </c>
      <c r="H34">
        <v>-0.129</v>
      </c>
      <c r="I34">
        <v>263.79399999999998</v>
      </c>
      <c r="J34">
        <v>2.4991099999999999</v>
      </c>
      <c r="K34">
        <v>2.4991099999999999</v>
      </c>
      <c r="L34">
        <v>0</v>
      </c>
      <c r="M34">
        <v>44846.1</v>
      </c>
      <c r="N34">
        <v>3</v>
      </c>
      <c r="O34">
        <v>503.82499999999999</v>
      </c>
      <c r="P34">
        <v>24.155799999999999</v>
      </c>
    </row>
    <row r="35" spans="1:16" x14ac:dyDescent="0.25">
      <c r="A35" s="1">
        <v>42584.394074074073</v>
      </c>
      <c r="B35">
        <v>4.5515600000000003E-2</v>
      </c>
      <c r="C35">
        <v>34.814399999999999</v>
      </c>
      <c r="D35">
        <v>21.437200000000001</v>
      </c>
      <c r="E35">
        <v>359.68200000000002</v>
      </c>
      <c r="F35">
        <v>361.9</v>
      </c>
      <c r="G35">
        <v>2.2408899999999998</v>
      </c>
      <c r="H35">
        <v>-0.129</v>
      </c>
      <c r="I35">
        <v>260.60000000000002</v>
      </c>
      <c r="J35">
        <v>2.49376</v>
      </c>
      <c r="K35">
        <v>2.4940500000000001</v>
      </c>
      <c r="L35">
        <v>0</v>
      </c>
      <c r="M35">
        <v>44854.1</v>
      </c>
      <c r="N35">
        <v>3</v>
      </c>
      <c r="O35">
        <v>504.62400000000002</v>
      </c>
      <c r="P35">
        <v>24.226900000000001</v>
      </c>
    </row>
    <row r="36" spans="1:16" x14ac:dyDescent="0.25">
      <c r="A36" s="1">
        <v>42584.397037037037</v>
      </c>
      <c r="B36">
        <v>4.5303799999999998E-2</v>
      </c>
      <c r="C36">
        <v>34.908799999999999</v>
      </c>
      <c r="D36">
        <v>21.3872</v>
      </c>
      <c r="E36">
        <v>357.8</v>
      </c>
      <c r="F36">
        <v>360.1</v>
      </c>
      <c r="G36">
        <v>2.3079999999999998</v>
      </c>
      <c r="H36">
        <v>-0.129</v>
      </c>
      <c r="I36">
        <v>264.33199999999999</v>
      </c>
      <c r="J36">
        <v>2.4910100000000002</v>
      </c>
      <c r="K36">
        <v>2.4906199999999998</v>
      </c>
      <c r="L36">
        <v>0</v>
      </c>
      <c r="M36">
        <v>44855.3</v>
      </c>
      <c r="N36">
        <v>3</v>
      </c>
      <c r="O36">
        <v>500.62200000000001</v>
      </c>
      <c r="P36">
        <v>24.298100000000002</v>
      </c>
    </row>
    <row r="37" spans="1:16" x14ac:dyDescent="0.25">
      <c r="A37" s="1">
        <v>42584.4</v>
      </c>
      <c r="B37">
        <v>4.4730300000000001E-2</v>
      </c>
      <c r="C37">
        <v>35.023299999999999</v>
      </c>
      <c r="D37">
        <v>21.334900000000001</v>
      </c>
      <c r="E37">
        <v>359.79700000000003</v>
      </c>
      <c r="F37">
        <v>362.00200000000001</v>
      </c>
      <c r="G37">
        <v>2.20052</v>
      </c>
      <c r="H37">
        <v>-0.129</v>
      </c>
      <c r="I37">
        <v>263.94400000000002</v>
      </c>
      <c r="J37">
        <v>2.4866700000000002</v>
      </c>
      <c r="K37">
        <v>2.48672</v>
      </c>
      <c r="L37">
        <v>0</v>
      </c>
      <c r="M37">
        <v>44850.8</v>
      </c>
      <c r="N37">
        <v>3</v>
      </c>
      <c r="O37">
        <v>502.28699999999998</v>
      </c>
      <c r="P37">
        <v>24.369199999999999</v>
      </c>
    </row>
    <row r="38" spans="1:16" x14ac:dyDescent="0.25">
      <c r="A38" s="1">
        <v>42584.402962962966</v>
      </c>
      <c r="B38">
        <v>4.5749900000000003E-2</v>
      </c>
      <c r="C38">
        <v>35.160200000000003</v>
      </c>
      <c r="D38">
        <v>21.276199999999999</v>
      </c>
      <c r="E38">
        <v>357.71800000000002</v>
      </c>
      <c r="F38">
        <v>359.91800000000001</v>
      </c>
      <c r="G38">
        <v>2.1942200000000001</v>
      </c>
      <c r="H38">
        <v>-0.129</v>
      </c>
      <c r="I38">
        <v>263.01400000000001</v>
      </c>
      <c r="J38">
        <v>2.48366</v>
      </c>
      <c r="K38">
        <v>2.48373</v>
      </c>
      <c r="L38">
        <v>0</v>
      </c>
      <c r="M38">
        <v>44873.5</v>
      </c>
      <c r="N38">
        <v>3</v>
      </c>
      <c r="O38">
        <v>505.72800000000001</v>
      </c>
      <c r="P38">
        <v>24.440300000000001</v>
      </c>
    </row>
    <row r="39" spans="1:16" x14ac:dyDescent="0.25">
      <c r="A39" s="1">
        <v>42584.408888888887</v>
      </c>
      <c r="B39">
        <v>4.4679400000000001E-2</v>
      </c>
      <c r="C39">
        <v>35.317</v>
      </c>
      <c r="D39">
        <v>21.2239</v>
      </c>
      <c r="E39">
        <v>356.63099999999997</v>
      </c>
      <c r="F39">
        <v>358.75</v>
      </c>
      <c r="G39">
        <v>2.17353</v>
      </c>
      <c r="H39">
        <v>-0.129</v>
      </c>
      <c r="I39">
        <v>265.60599999999999</v>
      </c>
      <c r="J39">
        <v>2.4842</v>
      </c>
      <c r="K39">
        <v>2.4841099999999998</v>
      </c>
      <c r="L39">
        <v>0</v>
      </c>
      <c r="M39">
        <v>44850.7</v>
      </c>
      <c r="N39">
        <v>3</v>
      </c>
      <c r="O39">
        <v>505.12200000000001</v>
      </c>
      <c r="P39">
        <v>24.546900000000001</v>
      </c>
    </row>
    <row r="40" spans="1:16" x14ac:dyDescent="0.25">
      <c r="A40" s="1">
        <v>42584.411851851852</v>
      </c>
      <c r="B40">
        <v>4.5135000000000002E-2</v>
      </c>
      <c r="C40">
        <v>35.069400000000002</v>
      </c>
      <c r="D40">
        <v>21.37</v>
      </c>
      <c r="E40">
        <v>358.774</v>
      </c>
      <c r="F40">
        <v>360.91500000000002</v>
      </c>
      <c r="G40">
        <v>2.1468400000000001</v>
      </c>
      <c r="H40">
        <v>-0.129</v>
      </c>
      <c r="I40">
        <v>268.10000000000002</v>
      </c>
      <c r="J40">
        <v>2.4893399999999999</v>
      </c>
      <c r="K40">
        <v>2.4897</v>
      </c>
      <c r="L40">
        <v>0</v>
      </c>
      <c r="M40">
        <v>44868.9</v>
      </c>
      <c r="N40">
        <v>3</v>
      </c>
      <c r="O40">
        <v>501.49799999999999</v>
      </c>
      <c r="P40">
        <v>24.653600000000001</v>
      </c>
    </row>
    <row r="41" spans="1:16" x14ac:dyDescent="0.25">
      <c r="A41" s="1">
        <v>42584.414814814816</v>
      </c>
      <c r="B41">
        <v>4.5206999999999997E-2</v>
      </c>
      <c r="C41">
        <v>34.889299999999999</v>
      </c>
      <c r="D41">
        <v>21.433399999999999</v>
      </c>
      <c r="E41">
        <v>361.01799999999997</v>
      </c>
      <c r="F41">
        <v>363.315</v>
      </c>
      <c r="G41">
        <v>2.30742</v>
      </c>
      <c r="H41">
        <v>-0.129</v>
      </c>
      <c r="I41">
        <v>262.71899999999999</v>
      </c>
      <c r="J41">
        <v>2.4864999999999999</v>
      </c>
      <c r="K41">
        <v>2.4862899999999999</v>
      </c>
      <c r="L41">
        <v>0</v>
      </c>
      <c r="M41">
        <v>44845</v>
      </c>
      <c r="N41">
        <v>3</v>
      </c>
      <c r="O41">
        <v>503.02800000000002</v>
      </c>
      <c r="P41">
        <v>24.724699999999999</v>
      </c>
    </row>
    <row r="42" spans="1:16" x14ac:dyDescent="0.25">
      <c r="A42" s="1">
        <v>42584.41777777778</v>
      </c>
      <c r="B42">
        <v>4.4963299999999998E-2</v>
      </c>
      <c r="C42">
        <v>34.878599999999999</v>
      </c>
      <c r="D42">
        <v>21.424199999999999</v>
      </c>
      <c r="E42">
        <v>361.6</v>
      </c>
      <c r="F42">
        <v>363.8</v>
      </c>
      <c r="G42">
        <v>2.2549999999999999</v>
      </c>
      <c r="H42">
        <v>-0.129</v>
      </c>
      <c r="I42">
        <v>265.31799999999998</v>
      </c>
      <c r="J42">
        <v>2.4790199999999998</v>
      </c>
      <c r="K42">
        <v>2.4787599999999999</v>
      </c>
      <c r="L42">
        <v>0</v>
      </c>
      <c r="M42">
        <v>44854.400000000001</v>
      </c>
      <c r="N42">
        <v>3</v>
      </c>
      <c r="O42">
        <v>502.59199999999998</v>
      </c>
      <c r="P42">
        <v>24.7958</v>
      </c>
    </row>
    <row r="43" spans="1:16" x14ac:dyDescent="0.25">
      <c r="A43" s="1">
        <v>42584.420740740738</v>
      </c>
      <c r="B43">
        <v>4.5695399999999997E-2</v>
      </c>
      <c r="C43">
        <v>34.970799999999997</v>
      </c>
      <c r="D43">
        <v>21.393799999999999</v>
      </c>
      <c r="E43">
        <v>359.84300000000002</v>
      </c>
      <c r="F43">
        <v>362.04300000000001</v>
      </c>
      <c r="G43">
        <v>2.2486100000000002</v>
      </c>
      <c r="H43">
        <v>-0.129</v>
      </c>
      <c r="I43">
        <v>266.34500000000003</v>
      </c>
      <c r="J43">
        <v>2.4758499999999999</v>
      </c>
      <c r="K43">
        <v>2.47593</v>
      </c>
      <c r="L43">
        <v>0</v>
      </c>
      <c r="M43">
        <v>44865</v>
      </c>
      <c r="N43">
        <v>3</v>
      </c>
      <c r="O43">
        <v>497.85199999999998</v>
      </c>
      <c r="P43">
        <v>24.866900000000001</v>
      </c>
    </row>
    <row r="44" spans="1:16" x14ac:dyDescent="0.25">
      <c r="A44" s="1">
        <v>42584.423703703702</v>
      </c>
      <c r="B44">
        <v>4.5640899999999998E-2</v>
      </c>
      <c r="C44">
        <v>35.0381</v>
      </c>
      <c r="D44">
        <v>21.355399999999999</v>
      </c>
      <c r="E44">
        <v>358.89800000000002</v>
      </c>
      <c r="F44">
        <v>361.09800000000001</v>
      </c>
      <c r="G44">
        <v>2.1861899999999999</v>
      </c>
      <c r="H44">
        <v>-0.129</v>
      </c>
      <c r="I44">
        <v>266.43400000000003</v>
      </c>
      <c r="J44">
        <v>2.4741</v>
      </c>
      <c r="K44">
        <v>2.4741900000000001</v>
      </c>
      <c r="L44">
        <v>0</v>
      </c>
      <c r="M44">
        <v>44869.9</v>
      </c>
      <c r="N44">
        <v>3</v>
      </c>
      <c r="O44">
        <v>509.46199999999999</v>
      </c>
      <c r="P44">
        <v>24.938099999999999</v>
      </c>
    </row>
    <row r="45" spans="1:16" x14ac:dyDescent="0.25">
      <c r="A45" s="1">
        <v>42584.429629629631</v>
      </c>
      <c r="B45">
        <v>4.4918199999999998E-2</v>
      </c>
      <c r="C45">
        <v>35.129800000000003</v>
      </c>
      <c r="D45">
        <v>21.318300000000001</v>
      </c>
      <c r="E45">
        <v>358.38299999999998</v>
      </c>
      <c r="F45">
        <v>360.59399999999999</v>
      </c>
      <c r="G45">
        <v>2.1678700000000002</v>
      </c>
      <c r="H45">
        <v>-0.129</v>
      </c>
      <c r="I45">
        <v>268.82400000000001</v>
      </c>
      <c r="J45">
        <v>2.4725299999999999</v>
      </c>
      <c r="K45">
        <v>2.4725000000000001</v>
      </c>
      <c r="L45">
        <v>0</v>
      </c>
      <c r="M45">
        <v>44849.2</v>
      </c>
      <c r="N45">
        <v>3</v>
      </c>
      <c r="O45">
        <v>501.17899999999997</v>
      </c>
      <c r="P45">
        <v>25.044699999999999</v>
      </c>
    </row>
    <row r="46" spans="1:16" x14ac:dyDescent="0.25">
      <c r="A46" s="1">
        <v>42584.432592592595</v>
      </c>
      <c r="B46">
        <v>4.4852999999999997E-2</v>
      </c>
      <c r="C46">
        <v>35.1892</v>
      </c>
      <c r="D46">
        <v>21.309200000000001</v>
      </c>
      <c r="E46">
        <v>361.43099999999998</v>
      </c>
      <c r="F46">
        <v>363.726</v>
      </c>
      <c r="G46">
        <v>2.3228300000000002</v>
      </c>
      <c r="H46">
        <v>-0.129</v>
      </c>
      <c r="I46">
        <v>263.65800000000002</v>
      </c>
      <c r="J46">
        <v>2.47437</v>
      </c>
      <c r="K46">
        <v>2.4746000000000001</v>
      </c>
      <c r="L46">
        <v>0</v>
      </c>
      <c r="M46">
        <v>44848.5</v>
      </c>
      <c r="N46">
        <v>3</v>
      </c>
      <c r="O46">
        <v>502.85700000000003</v>
      </c>
      <c r="P46">
        <v>25.151399999999999</v>
      </c>
    </row>
    <row r="47" spans="1:16" x14ac:dyDescent="0.25">
      <c r="A47" s="1">
        <v>42584.435555555552</v>
      </c>
      <c r="B47">
        <v>4.5057399999999997E-2</v>
      </c>
      <c r="C47">
        <v>35.185099999999998</v>
      </c>
      <c r="D47">
        <v>21.308800000000002</v>
      </c>
      <c r="E47">
        <v>358.4</v>
      </c>
      <c r="F47">
        <v>360.6</v>
      </c>
      <c r="G47">
        <v>2.1760000000000002</v>
      </c>
      <c r="H47">
        <v>-0.129</v>
      </c>
      <c r="I47">
        <v>264.33999999999997</v>
      </c>
      <c r="J47">
        <v>2.4770400000000001</v>
      </c>
      <c r="K47">
        <v>2.4770500000000002</v>
      </c>
      <c r="L47">
        <v>0</v>
      </c>
      <c r="M47">
        <v>44847.1</v>
      </c>
      <c r="N47">
        <v>3</v>
      </c>
      <c r="O47">
        <v>503.91699999999997</v>
      </c>
      <c r="P47">
        <v>25.2225</v>
      </c>
    </row>
    <row r="48" spans="1:16" x14ac:dyDescent="0.25">
      <c r="A48" s="1">
        <v>42584.438518518517</v>
      </c>
      <c r="B48">
        <v>4.5745599999999997E-2</v>
      </c>
      <c r="C48">
        <v>35.179000000000002</v>
      </c>
      <c r="D48">
        <v>21.3095</v>
      </c>
      <c r="E48">
        <v>359.96199999999999</v>
      </c>
      <c r="F48">
        <v>362.245</v>
      </c>
      <c r="G48">
        <v>2.2656299999999998</v>
      </c>
      <c r="H48">
        <v>-0.129</v>
      </c>
      <c r="I48">
        <v>265.97000000000003</v>
      </c>
      <c r="J48">
        <v>2.4754200000000002</v>
      </c>
      <c r="K48">
        <v>2.4754</v>
      </c>
      <c r="L48">
        <v>0</v>
      </c>
      <c r="M48">
        <v>44851.9</v>
      </c>
      <c r="N48">
        <v>3</v>
      </c>
      <c r="O48">
        <v>503.67200000000003</v>
      </c>
      <c r="P48">
        <v>25.293600000000001</v>
      </c>
    </row>
    <row r="49" spans="1:16" x14ac:dyDescent="0.25">
      <c r="A49" s="1">
        <v>42584.441481481481</v>
      </c>
      <c r="B49">
        <v>4.5135799999999997E-2</v>
      </c>
      <c r="C49">
        <v>35.146500000000003</v>
      </c>
      <c r="D49">
        <v>21.311299999999999</v>
      </c>
      <c r="E49">
        <v>358.74799999999999</v>
      </c>
      <c r="F49">
        <v>360.98399999999998</v>
      </c>
      <c r="G49">
        <v>2.22811</v>
      </c>
      <c r="H49">
        <v>-0.129</v>
      </c>
      <c r="I49">
        <v>267.10000000000002</v>
      </c>
      <c r="J49">
        <v>2.4765199999999998</v>
      </c>
      <c r="K49">
        <v>2.4768300000000001</v>
      </c>
      <c r="L49">
        <v>0</v>
      </c>
      <c r="M49">
        <v>44861.5</v>
      </c>
      <c r="N49">
        <v>3</v>
      </c>
      <c r="O49">
        <v>500.63299999999998</v>
      </c>
      <c r="P49">
        <v>25.364699999999999</v>
      </c>
    </row>
    <row r="50" spans="1:16" x14ac:dyDescent="0.25">
      <c r="A50" s="1">
        <v>42584.444444444445</v>
      </c>
      <c r="B50">
        <v>4.58702E-2</v>
      </c>
      <c r="C50">
        <v>35.136000000000003</v>
      </c>
      <c r="D50">
        <v>21.311399999999999</v>
      </c>
      <c r="E50">
        <v>358.70699999999999</v>
      </c>
      <c r="F50">
        <v>360.90699999999998</v>
      </c>
      <c r="G50">
        <v>2.2226300000000001</v>
      </c>
      <c r="H50">
        <v>-0.129</v>
      </c>
      <c r="I50">
        <v>266.41000000000003</v>
      </c>
      <c r="J50">
        <v>2.4758900000000001</v>
      </c>
      <c r="K50">
        <v>2.47601</v>
      </c>
      <c r="L50">
        <v>0</v>
      </c>
      <c r="M50">
        <v>44840.800000000003</v>
      </c>
      <c r="N50">
        <v>3</v>
      </c>
      <c r="O50">
        <v>499.05700000000002</v>
      </c>
      <c r="P50">
        <v>25.4358</v>
      </c>
    </row>
    <row r="51" spans="1:16" x14ac:dyDescent="0.25">
      <c r="A51" s="1">
        <v>42584.450370370374</v>
      </c>
      <c r="B51">
        <v>4.5050399999999997E-2</v>
      </c>
      <c r="C51">
        <v>35.052399999999999</v>
      </c>
      <c r="D51">
        <v>21.332899999999999</v>
      </c>
      <c r="E51">
        <v>360.77199999999999</v>
      </c>
      <c r="F51">
        <v>363.089</v>
      </c>
      <c r="G51">
        <v>2.3044500000000001</v>
      </c>
      <c r="H51">
        <v>-0.129</v>
      </c>
      <c r="I51">
        <v>264.67899999999997</v>
      </c>
      <c r="J51">
        <v>2.4778500000000001</v>
      </c>
      <c r="K51">
        <v>2.4778699999999998</v>
      </c>
      <c r="L51">
        <v>0</v>
      </c>
      <c r="M51">
        <v>44867.3</v>
      </c>
      <c r="N51">
        <v>3</v>
      </c>
      <c r="O51">
        <v>496.346</v>
      </c>
      <c r="P51">
        <v>25.5425</v>
      </c>
    </row>
    <row r="52" spans="1:16" x14ac:dyDescent="0.25">
      <c r="A52" s="1">
        <v>42584.453333333331</v>
      </c>
      <c r="B52">
        <v>4.4623799999999998E-2</v>
      </c>
      <c r="C52">
        <v>34.980699999999999</v>
      </c>
      <c r="D52">
        <v>21.363700000000001</v>
      </c>
      <c r="E52">
        <v>359.6</v>
      </c>
      <c r="F52">
        <v>361.8</v>
      </c>
      <c r="G52">
        <v>2.2869999999999999</v>
      </c>
      <c r="H52">
        <v>-0.129</v>
      </c>
      <c r="I52">
        <v>267.99200000000002</v>
      </c>
      <c r="J52">
        <v>2.4832100000000001</v>
      </c>
      <c r="K52">
        <v>2.48339</v>
      </c>
      <c r="L52">
        <v>0</v>
      </c>
      <c r="M52">
        <v>44846.3</v>
      </c>
      <c r="N52">
        <v>3</v>
      </c>
      <c r="O52">
        <v>493.822</v>
      </c>
      <c r="P52">
        <v>25.6492</v>
      </c>
    </row>
    <row r="53" spans="1:16" x14ac:dyDescent="0.25">
      <c r="A53" s="1">
        <v>42584.456296296295</v>
      </c>
      <c r="B53">
        <v>4.5241499999999997E-2</v>
      </c>
      <c r="C53">
        <v>34.911900000000003</v>
      </c>
      <c r="D53">
        <v>21.392900000000001</v>
      </c>
      <c r="E53">
        <v>359.51</v>
      </c>
      <c r="F53">
        <v>361.71</v>
      </c>
      <c r="G53">
        <v>2.1636500000000001</v>
      </c>
      <c r="H53">
        <v>-0.129</v>
      </c>
      <c r="I53">
        <v>266.30500000000001</v>
      </c>
      <c r="J53">
        <v>2.4882900000000001</v>
      </c>
      <c r="K53">
        <v>2.4886699999999999</v>
      </c>
      <c r="L53">
        <v>0</v>
      </c>
      <c r="M53">
        <v>44862.7</v>
      </c>
      <c r="N53">
        <v>3</v>
      </c>
      <c r="O53">
        <v>493.28</v>
      </c>
      <c r="P53">
        <v>25.720300000000002</v>
      </c>
    </row>
    <row r="54" spans="1:16" x14ac:dyDescent="0.25">
      <c r="A54" s="1">
        <v>42585.288888888892</v>
      </c>
      <c r="B54">
        <v>4.5591E-2</v>
      </c>
      <c r="C54">
        <v>35.375700000000002</v>
      </c>
      <c r="D54">
        <v>21.1113</v>
      </c>
      <c r="E54">
        <v>374.81200000000001</v>
      </c>
      <c r="F54">
        <v>377.24</v>
      </c>
      <c r="G54">
        <v>2.46679</v>
      </c>
      <c r="H54">
        <v>-0.129</v>
      </c>
      <c r="I54">
        <v>225.1</v>
      </c>
      <c r="J54">
        <v>2.4209399999999999</v>
      </c>
      <c r="K54">
        <v>2.4210799999999999</v>
      </c>
      <c r="L54">
        <v>0</v>
      </c>
      <c r="M54">
        <v>44833.3</v>
      </c>
      <c r="N54">
        <v>3</v>
      </c>
      <c r="O54">
        <v>594.09699999999998</v>
      </c>
      <c r="P54">
        <v>45.702500000000001</v>
      </c>
    </row>
    <row r="55" spans="1:16" x14ac:dyDescent="0.25">
      <c r="A55" s="1">
        <v>42585.291851851849</v>
      </c>
      <c r="B55">
        <v>4.5846999999999999E-2</v>
      </c>
      <c r="C55">
        <v>35.191600000000001</v>
      </c>
      <c r="D55">
        <v>21.1938</v>
      </c>
      <c r="E55">
        <v>375.25099999999998</v>
      </c>
      <c r="F55">
        <v>377.74599999999998</v>
      </c>
      <c r="G55">
        <v>2.51851</v>
      </c>
      <c r="H55">
        <v>-0.129</v>
      </c>
      <c r="I55">
        <v>224.45099999999999</v>
      </c>
      <c r="J55">
        <v>2.42645</v>
      </c>
      <c r="K55">
        <v>2.42624</v>
      </c>
      <c r="L55">
        <v>0</v>
      </c>
      <c r="M55">
        <v>44873.1</v>
      </c>
      <c r="N55">
        <v>3</v>
      </c>
      <c r="O55">
        <v>596.47500000000002</v>
      </c>
      <c r="P55">
        <v>45.773600000000002</v>
      </c>
    </row>
    <row r="56" spans="1:16" x14ac:dyDescent="0.25">
      <c r="A56" s="1">
        <v>42585.297777777778</v>
      </c>
      <c r="B56">
        <v>4.5254000000000003E-2</v>
      </c>
      <c r="C56">
        <v>35.1083</v>
      </c>
      <c r="D56">
        <v>21.202500000000001</v>
      </c>
      <c r="E56">
        <v>377.24</v>
      </c>
      <c r="F56">
        <v>379.72699999999998</v>
      </c>
      <c r="G56">
        <v>2.5100099999999999</v>
      </c>
      <c r="H56">
        <v>-0.129</v>
      </c>
      <c r="I56">
        <v>220.98</v>
      </c>
      <c r="J56">
        <v>2.4246500000000002</v>
      </c>
      <c r="K56">
        <v>2.4246799999999999</v>
      </c>
      <c r="L56">
        <v>0</v>
      </c>
      <c r="M56">
        <v>44855.3</v>
      </c>
      <c r="N56">
        <v>3</v>
      </c>
      <c r="O56">
        <v>601.23199999999997</v>
      </c>
      <c r="P56">
        <v>45.880299999999998</v>
      </c>
    </row>
    <row r="57" spans="1:16" x14ac:dyDescent="0.25">
      <c r="A57" s="1">
        <v>42585.300740740742</v>
      </c>
      <c r="B57">
        <v>4.4943499999999997E-2</v>
      </c>
      <c r="C57">
        <v>35.040900000000001</v>
      </c>
      <c r="D57">
        <v>21.2378</v>
      </c>
      <c r="E57">
        <v>377.41399999999999</v>
      </c>
      <c r="F57">
        <v>379.88499999999999</v>
      </c>
      <c r="G57">
        <v>2.4661300000000002</v>
      </c>
      <c r="H57">
        <v>-0.129</v>
      </c>
      <c r="I57">
        <v>220.72399999999999</v>
      </c>
      <c r="J57">
        <v>2.4276300000000002</v>
      </c>
      <c r="K57">
        <v>2.4277500000000001</v>
      </c>
      <c r="L57">
        <v>0</v>
      </c>
      <c r="M57">
        <v>44849.9</v>
      </c>
      <c r="N57">
        <v>3</v>
      </c>
      <c r="O57">
        <v>603.61</v>
      </c>
      <c r="P57">
        <v>45.986899999999999</v>
      </c>
    </row>
    <row r="58" spans="1:16" x14ac:dyDescent="0.25">
      <c r="A58" s="1">
        <v>42585.303703703707</v>
      </c>
      <c r="B58">
        <v>4.4565100000000003E-2</v>
      </c>
      <c r="C58">
        <v>34.851399999999998</v>
      </c>
      <c r="D58">
        <v>21.301100000000002</v>
      </c>
      <c r="E58">
        <v>377.91800000000001</v>
      </c>
      <c r="F58">
        <v>380.36500000000001</v>
      </c>
      <c r="G58">
        <v>2.4518399999999998</v>
      </c>
      <c r="H58">
        <v>-0.129</v>
      </c>
      <c r="I58">
        <v>222.30699999999999</v>
      </c>
      <c r="J58">
        <v>2.42563</v>
      </c>
      <c r="K58">
        <v>2.4252699999999998</v>
      </c>
      <c r="L58">
        <v>0</v>
      </c>
      <c r="M58">
        <v>44866.7</v>
      </c>
      <c r="N58">
        <v>3</v>
      </c>
      <c r="O58">
        <v>605.98800000000006</v>
      </c>
      <c r="P58">
        <v>46.058100000000003</v>
      </c>
    </row>
    <row r="59" spans="1:16" x14ac:dyDescent="0.25">
      <c r="A59" s="1">
        <v>42585.306666666664</v>
      </c>
      <c r="B59">
        <v>4.4700400000000001E-2</v>
      </c>
      <c r="C59">
        <v>34.925199999999997</v>
      </c>
      <c r="D59">
        <v>21.268799999999999</v>
      </c>
      <c r="E59">
        <v>377.18200000000002</v>
      </c>
      <c r="F59">
        <v>379.68200000000002</v>
      </c>
      <c r="G59">
        <v>2.5174400000000001</v>
      </c>
      <c r="H59">
        <v>-0.129</v>
      </c>
      <c r="I59">
        <v>219.12</v>
      </c>
      <c r="J59">
        <v>2.4307300000000001</v>
      </c>
      <c r="K59">
        <v>2.4304399999999999</v>
      </c>
      <c r="L59">
        <v>0</v>
      </c>
      <c r="M59">
        <v>44836</v>
      </c>
      <c r="N59">
        <v>3</v>
      </c>
      <c r="O59">
        <v>608.36599999999999</v>
      </c>
      <c r="P59">
        <v>46.129199999999997</v>
      </c>
    </row>
    <row r="60" spans="1:16" x14ac:dyDescent="0.25">
      <c r="A60" s="1">
        <v>42585.309629629628</v>
      </c>
      <c r="B60">
        <v>4.5087000000000002E-2</v>
      </c>
      <c r="C60">
        <v>34.853000000000002</v>
      </c>
      <c r="D60">
        <v>21.3126</v>
      </c>
      <c r="E60">
        <v>376.33699999999999</v>
      </c>
      <c r="F60">
        <v>378.82299999999998</v>
      </c>
      <c r="G60">
        <v>2.4825599999999999</v>
      </c>
      <c r="H60">
        <v>-0.129</v>
      </c>
      <c r="I60">
        <v>220.99100000000001</v>
      </c>
      <c r="J60">
        <v>2.4416500000000001</v>
      </c>
      <c r="K60">
        <v>2.44163</v>
      </c>
      <c r="L60">
        <v>0</v>
      </c>
      <c r="M60">
        <v>44848.6</v>
      </c>
      <c r="N60">
        <v>3</v>
      </c>
      <c r="O60">
        <v>610.745</v>
      </c>
      <c r="P60">
        <v>46.200299999999999</v>
      </c>
    </row>
    <row r="61" spans="1:16" x14ac:dyDescent="0.25">
      <c r="A61" s="1">
        <v>42585.312592592592</v>
      </c>
      <c r="B61">
        <v>4.4685299999999997E-2</v>
      </c>
      <c r="C61">
        <v>34.6477</v>
      </c>
      <c r="D61">
        <v>21.383700000000001</v>
      </c>
      <c r="E61">
        <v>378.2</v>
      </c>
      <c r="F61">
        <v>380.5</v>
      </c>
      <c r="G61">
        <v>2.3130000000000002</v>
      </c>
      <c r="H61">
        <v>-0.129</v>
      </c>
      <c r="I61">
        <v>220.845</v>
      </c>
      <c r="J61">
        <v>2.4439000000000002</v>
      </c>
      <c r="K61">
        <v>2.4440300000000001</v>
      </c>
      <c r="L61">
        <v>0</v>
      </c>
      <c r="M61">
        <v>44853.7</v>
      </c>
      <c r="N61">
        <v>3</v>
      </c>
      <c r="O61">
        <v>613.12300000000005</v>
      </c>
      <c r="P61">
        <v>46.2714</v>
      </c>
    </row>
    <row r="62" spans="1:16" x14ac:dyDescent="0.25">
      <c r="A62" s="1">
        <v>42585.318518518521</v>
      </c>
      <c r="B62">
        <v>4.5174400000000003E-2</v>
      </c>
      <c r="C62">
        <v>34.781999999999996</v>
      </c>
      <c r="D62">
        <v>21.316800000000001</v>
      </c>
      <c r="E62">
        <v>377.44099999999997</v>
      </c>
      <c r="F62">
        <v>379.90899999999999</v>
      </c>
      <c r="G62">
        <v>2.4667400000000002</v>
      </c>
      <c r="H62">
        <v>-0.129</v>
      </c>
      <c r="I62">
        <v>220.19200000000001</v>
      </c>
      <c r="J62">
        <v>2.4418299999999999</v>
      </c>
      <c r="K62">
        <v>2.4417499999999999</v>
      </c>
      <c r="L62">
        <v>0</v>
      </c>
      <c r="M62">
        <v>44848</v>
      </c>
      <c r="N62">
        <v>3</v>
      </c>
      <c r="O62">
        <v>617.87900000000002</v>
      </c>
      <c r="P62">
        <v>46.378100000000003</v>
      </c>
    </row>
    <row r="63" spans="1:16" x14ac:dyDescent="0.25">
      <c r="A63" s="1">
        <v>42585.321481481478</v>
      </c>
      <c r="B63">
        <v>4.51294E-2</v>
      </c>
      <c r="C63">
        <v>34.699100000000001</v>
      </c>
      <c r="D63">
        <v>21.3811</v>
      </c>
      <c r="E63">
        <v>380.34100000000001</v>
      </c>
      <c r="F63">
        <v>382.79399999999998</v>
      </c>
      <c r="G63">
        <v>2.44997</v>
      </c>
      <c r="H63">
        <v>-0.129</v>
      </c>
      <c r="I63">
        <v>214.66900000000001</v>
      </c>
      <c r="J63">
        <v>2.44476</v>
      </c>
      <c r="K63">
        <v>2.44482</v>
      </c>
      <c r="L63">
        <v>0</v>
      </c>
      <c r="M63">
        <v>44863.1</v>
      </c>
      <c r="N63">
        <v>3</v>
      </c>
      <c r="O63">
        <v>620.25800000000004</v>
      </c>
      <c r="P63">
        <v>46.484699999999997</v>
      </c>
    </row>
    <row r="64" spans="1:16" x14ac:dyDescent="0.25">
      <c r="A64" s="1">
        <v>42585.324444444443</v>
      </c>
      <c r="B64">
        <v>4.4852499999999997E-2</v>
      </c>
      <c r="C64">
        <v>34.539400000000001</v>
      </c>
      <c r="D64">
        <v>21.460899999999999</v>
      </c>
      <c r="E64">
        <v>381.39400000000001</v>
      </c>
      <c r="F64">
        <v>383.63099999999997</v>
      </c>
      <c r="G64">
        <v>2.2340900000000001</v>
      </c>
      <c r="H64">
        <v>-0.129</v>
      </c>
      <c r="I64">
        <v>201.28299999999999</v>
      </c>
      <c r="J64">
        <v>2.44414</v>
      </c>
      <c r="K64">
        <v>2.4439899999999999</v>
      </c>
      <c r="L64">
        <v>0</v>
      </c>
      <c r="M64">
        <v>44862.3</v>
      </c>
      <c r="N64">
        <v>3</v>
      </c>
      <c r="O64">
        <v>622.63599999999997</v>
      </c>
      <c r="P64">
        <v>46.555799999999998</v>
      </c>
    </row>
    <row r="65" spans="1:16" x14ac:dyDescent="0.25">
      <c r="A65" s="1">
        <v>42585.327407407407</v>
      </c>
      <c r="B65">
        <v>4.4457900000000002E-2</v>
      </c>
      <c r="C65">
        <v>34.357199999999999</v>
      </c>
      <c r="D65">
        <v>21.5532</v>
      </c>
      <c r="E65">
        <v>371.548</v>
      </c>
      <c r="F65">
        <v>373.61900000000003</v>
      </c>
      <c r="G65">
        <v>2.0302799999999999</v>
      </c>
      <c r="H65">
        <v>-0.129</v>
      </c>
      <c r="I65">
        <v>238.79499999999999</v>
      </c>
      <c r="J65">
        <v>2.4462000000000002</v>
      </c>
      <c r="K65">
        <v>2.44617</v>
      </c>
      <c r="L65">
        <v>0</v>
      </c>
      <c r="M65">
        <v>44856.6</v>
      </c>
      <c r="N65">
        <v>3</v>
      </c>
      <c r="O65">
        <v>624.24900000000002</v>
      </c>
      <c r="P65">
        <v>46.626899999999999</v>
      </c>
    </row>
    <row r="66" spans="1:16" x14ac:dyDescent="0.25">
      <c r="A66" s="1">
        <v>42585.330370370371</v>
      </c>
      <c r="B66">
        <v>4.4498299999999998E-2</v>
      </c>
      <c r="C66">
        <v>34.159399999999998</v>
      </c>
      <c r="D66">
        <v>21.652999999999999</v>
      </c>
      <c r="E66">
        <v>339.2</v>
      </c>
      <c r="F66">
        <v>341.1</v>
      </c>
      <c r="G66">
        <v>1.927</v>
      </c>
      <c r="H66">
        <v>-0.129</v>
      </c>
      <c r="I66">
        <v>267.49700000000001</v>
      </c>
      <c r="J66">
        <v>2.44469</v>
      </c>
      <c r="K66">
        <v>2.44434</v>
      </c>
      <c r="L66">
        <v>0</v>
      </c>
      <c r="M66">
        <v>44862.3</v>
      </c>
      <c r="N66">
        <v>3</v>
      </c>
      <c r="O66">
        <v>618.46699999999998</v>
      </c>
      <c r="P66">
        <v>46.698099999999997</v>
      </c>
    </row>
    <row r="67" spans="1:16" x14ac:dyDescent="0.25">
      <c r="A67" s="1">
        <v>42585.333333333336</v>
      </c>
      <c r="B67">
        <v>4.4873799999999998E-2</v>
      </c>
      <c r="C67">
        <v>34.082700000000003</v>
      </c>
      <c r="D67">
        <v>21.668399999999998</v>
      </c>
      <c r="E67">
        <v>350.101</v>
      </c>
      <c r="F67">
        <v>352.09199999999998</v>
      </c>
      <c r="G67">
        <v>2.0186000000000002</v>
      </c>
      <c r="H67">
        <v>-0.129</v>
      </c>
      <c r="I67">
        <v>269.60399999999998</v>
      </c>
      <c r="J67">
        <v>2.4391699999999998</v>
      </c>
      <c r="K67">
        <v>2.4386999999999999</v>
      </c>
      <c r="L67">
        <v>0</v>
      </c>
      <c r="M67">
        <v>44836.2</v>
      </c>
      <c r="N67">
        <v>3</v>
      </c>
      <c r="O67">
        <v>617.94299999999998</v>
      </c>
      <c r="P67">
        <v>46.769199999999998</v>
      </c>
    </row>
    <row r="68" spans="1:16" x14ac:dyDescent="0.25">
      <c r="A68" s="1">
        <v>42585.339259259257</v>
      </c>
      <c r="B68">
        <v>4.5272100000000003E-2</v>
      </c>
      <c r="C68">
        <v>34.266599999999997</v>
      </c>
      <c r="D68">
        <v>21.601400000000002</v>
      </c>
      <c r="E68">
        <v>355.50700000000001</v>
      </c>
      <c r="F68">
        <v>357.565</v>
      </c>
      <c r="G68">
        <v>2.0630199999999999</v>
      </c>
      <c r="H68">
        <v>-0.129</v>
      </c>
      <c r="I68">
        <v>263.76600000000002</v>
      </c>
      <c r="J68">
        <v>2.4413999999999998</v>
      </c>
      <c r="K68">
        <v>2.4414500000000001</v>
      </c>
      <c r="L68">
        <v>0</v>
      </c>
      <c r="M68">
        <v>44855.6</v>
      </c>
      <c r="N68">
        <v>3</v>
      </c>
      <c r="O68">
        <v>618.48500000000001</v>
      </c>
      <c r="P68">
        <v>46.875799999999998</v>
      </c>
    </row>
    <row r="69" spans="1:16" x14ac:dyDescent="0.25">
      <c r="A69" s="1">
        <v>42585.342222222222</v>
      </c>
      <c r="B69">
        <v>4.5685400000000001E-2</v>
      </c>
      <c r="C69">
        <v>34.474800000000002</v>
      </c>
      <c r="D69">
        <v>21.5197</v>
      </c>
      <c r="E69">
        <v>357.45600000000002</v>
      </c>
      <c r="F69">
        <v>359.49</v>
      </c>
      <c r="G69">
        <v>2.0157099999999999</v>
      </c>
      <c r="H69">
        <v>-0.129</v>
      </c>
      <c r="I69">
        <v>262.77499999999998</v>
      </c>
      <c r="J69">
        <v>2.43872</v>
      </c>
      <c r="K69">
        <v>2.4390000000000001</v>
      </c>
      <c r="L69">
        <v>0</v>
      </c>
      <c r="M69">
        <v>44849.9</v>
      </c>
      <c r="N69">
        <v>3</v>
      </c>
      <c r="O69">
        <v>617.59400000000005</v>
      </c>
      <c r="P69">
        <v>46.982500000000002</v>
      </c>
    </row>
    <row r="70" spans="1:16" x14ac:dyDescent="0.25">
      <c r="A70" s="1">
        <v>42585.345185185186</v>
      </c>
      <c r="B70">
        <v>4.52947E-2</v>
      </c>
      <c r="C70">
        <v>34.577399999999997</v>
      </c>
      <c r="D70">
        <v>21.497699999999998</v>
      </c>
      <c r="E70">
        <v>356.86599999999999</v>
      </c>
      <c r="F70">
        <v>358.916</v>
      </c>
      <c r="G70">
        <v>2.0384600000000002</v>
      </c>
      <c r="H70">
        <v>-0.129</v>
      </c>
      <c r="I70">
        <v>266.5</v>
      </c>
      <c r="J70">
        <v>2.4393600000000002</v>
      </c>
      <c r="K70">
        <v>2.4392200000000002</v>
      </c>
      <c r="L70">
        <v>0</v>
      </c>
      <c r="M70">
        <v>44830.3</v>
      </c>
      <c r="N70">
        <v>3</v>
      </c>
      <c r="O70">
        <v>614.61</v>
      </c>
      <c r="P70">
        <v>47.053600000000003</v>
      </c>
    </row>
    <row r="71" spans="1:16" x14ac:dyDescent="0.25">
      <c r="A71" s="1">
        <v>42585.34814814815</v>
      </c>
      <c r="B71">
        <v>4.50027E-2</v>
      </c>
      <c r="C71">
        <v>34.570399999999999</v>
      </c>
      <c r="D71">
        <v>21.501799999999999</v>
      </c>
      <c r="E71">
        <v>358.19900000000001</v>
      </c>
      <c r="F71">
        <v>360</v>
      </c>
      <c r="G71">
        <v>1.87517</v>
      </c>
      <c r="H71">
        <v>-0.129</v>
      </c>
      <c r="I71">
        <v>265.54000000000002</v>
      </c>
      <c r="J71">
        <v>2.4334799999999999</v>
      </c>
      <c r="K71">
        <v>2.4335200000000001</v>
      </c>
      <c r="L71">
        <v>0</v>
      </c>
      <c r="M71">
        <v>44843.5</v>
      </c>
      <c r="N71">
        <v>3</v>
      </c>
      <c r="O71">
        <v>616.26599999999996</v>
      </c>
      <c r="P71">
        <v>47.124699999999997</v>
      </c>
    </row>
    <row r="72" spans="1:16" x14ac:dyDescent="0.25">
      <c r="A72" s="1">
        <v>42585.351111111115</v>
      </c>
      <c r="B72">
        <v>4.4695600000000002E-2</v>
      </c>
      <c r="C72">
        <v>34.7729</v>
      </c>
      <c r="D72">
        <v>21.408000000000001</v>
      </c>
      <c r="E72">
        <v>357.90300000000002</v>
      </c>
      <c r="F72">
        <v>359.90100000000001</v>
      </c>
      <c r="G72">
        <v>1.91062</v>
      </c>
      <c r="H72">
        <v>-0.129</v>
      </c>
      <c r="I72">
        <v>266.3</v>
      </c>
      <c r="J72">
        <v>2.4291800000000001</v>
      </c>
      <c r="K72">
        <v>2.4291100000000001</v>
      </c>
      <c r="L72">
        <v>0</v>
      </c>
      <c r="M72">
        <v>44837</v>
      </c>
      <c r="N72">
        <v>3</v>
      </c>
      <c r="O72">
        <v>608.85900000000004</v>
      </c>
      <c r="P72">
        <v>47.195799999999998</v>
      </c>
    </row>
    <row r="73" spans="1:16" x14ac:dyDescent="0.25">
      <c r="A73" s="1">
        <v>42585.357037037036</v>
      </c>
      <c r="B73">
        <v>4.5052000000000002E-2</v>
      </c>
      <c r="C73">
        <v>34.839199999999998</v>
      </c>
      <c r="D73">
        <v>21.411300000000001</v>
      </c>
      <c r="E73">
        <v>359.42599999999999</v>
      </c>
      <c r="F73">
        <v>361.48500000000001</v>
      </c>
      <c r="G73">
        <v>2.0062600000000002</v>
      </c>
      <c r="H73">
        <v>-0.129</v>
      </c>
      <c r="I73">
        <v>267.24900000000002</v>
      </c>
      <c r="J73">
        <v>2.43052</v>
      </c>
      <c r="K73">
        <v>2.4305699999999999</v>
      </c>
      <c r="L73">
        <v>0</v>
      </c>
      <c r="M73">
        <v>44849</v>
      </c>
      <c r="N73">
        <v>3</v>
      </c>
      <c r="O73">
        <v>613.61900000000003</v>
      </c>
      <c r="P73">
        <v>47.302500000000002</v>
      </c>
    </row>
    <row r="74" spans="1:16" x14ac:dyDescent="0.25">
      <c r="A74" s="1">
        <v>42585.36</v>
      </c>
      <c r="B74">
        <v>4.5350700000000001E-2</v>
      </c>
      <c r="C74">
        <v>34.856400000000001</v>
      </c>
      <c r="D74">
        <v>21.386199999999999</v>
      </c>
      <c r="E74">
        <v>359.62299999999999</v>
      </c>
      <c r="F74">
        <v>361.55</v>
      </c>
      <c r="G74">
        <v>1.8858900000000001</v>
      </c>
      <c r="H74">
        <v>-0.129</v>
      </c>
      <c r="I74">
        <v>264.99700000000001</v>
      </c>
      <c r="J74">
        <v>2.4257200000000001</v>
      </c>
      <c r="K74">
        <v>2.4256700000000002</v>
      </c>
      <c r="L74">
        <v>0</v>
      </c>
      <c r="M74">
        <v>44858.6</v>
      </c>
      <c r="N74">
        <v>3</v>
      </c>
      <c r="O74">
        <v>613.58399999999995</v>
      </c>
      <c r="P74">
        <v>47.409199999999998</v>
      </c>
    </row>
    <row r="75" spans="1:16" x14ac:dyDescent="0.25">
      <c r="A75" s="1">
        <v>42585.362962962965</v>
      </c>
      <c r="B75">
        <v>4.4769099999999999E-2</v>
      </c>
      <c r="C75">
        <v>35.006</v>
      </c>
      <c r="D75">
        <v>21.342500000000001</v>
      </c>
      <c r="E75">
        <v>360.52100000000002</v>
      </c>
      <c r="F75">
        <v>362.34</v>
      </c>
      <c r="G75">
        <v>1.8390599999999999</v>
      </c>
      <c r="H75">
        <v>-0.129</v>
      </c>
      <c r="I75">
        <v>263.60000000000002</v>
      </c>
      <c r="J75">
        <v>2.4273600000000002</v>
      </c>
      <c r="K75">
        <v>2.4275500000000001</v>
      </c>
      <c r="L75">
        <v>0</v>
      </c>
      <c r="M75">
        <v>44861.5</v>
      </c>
      <c r="N75">
        <v>3</v>
      </c>
      <c r="O75">
        <v>608.25300000000004</v>
      </c>
      <c r="P75">
        <v>47.4803</v>
      </c>
    </row>
    <row r="76" spans="1:16" x14ac:dyDescent="0.25">
      <c r="A76" s="1">
        <v>42585.365925925929</v>
      </c>
      <c r="B76">
        <v>4.4755700000000002E-2</v>
      </c>
      <c r="C76">
        <v>34.889800000000001</v>
      </c>
      <c r="D76">
        <v>21.4101</v>
      </c>
      <c r="E76">
        <v>358.93200000000002</v>
      </c>
      <c r="F76">
        <v>360.83199999999999</v>
      </c>
      <c r="G76">
        <v>1.9410400000000001</v>
      </c>
      <c r="H76">
        <v>-0.129</v>
      </c>
      <c r="I76">
        <v>267.63400000000001</v>
      </c>
      <c r="J76">
        <v>2.4289100000000001</v>
      </c>
      <c r="K76">
        <v>2.4287700000000001</v>
      </c>
      <c r="L76">
        <v>0</v>
      </c>
      <c r="M76">
        <v>44845.599999999999</v>
      </c>
      <c r="N76">
        <v>3</v>
      </c>
      <c r="O76">
        <v>592.63300000000004</v>
      </c>
      <c r="P76">
        <v>47.551400000000001</v>
      </c>
    </row>
    <row r="77" spans="1:16" x14ac:dyDescent="0.25">
      <c r="A77" s="1">
        <v>42585.368888888886</v>
      </c>
      <c r="B77">
        <v>4.4964299999999999E-2</v>
      </c>
      <c r="C77">
        <v>34.905999999999999</v>
      </c>
      <c r="D77">
        <v>21.388000000000002</v>
      </c>
      <c r="E77">
        <v>360.89600000000002</v>
      </c>
      <c r="F77">
        <v>362.79599999999999</v>
      </c>
      <c r="G77">
        <v>1.88113</v>
      </c>
      <c r="H77">
        <v>-0.129</v>
      </c>
      <c r="I77">
        <v>265.07299999999998</v>
      </c>
      <c r="J77">
        <v>2.4228900000000002</v>
      </c>
      <c r="K77">
        <v>2.4226000000000001</v>
      </c>
      <c r="L77">
        <v>0</v>
      </c>
      <c r="M77">
        <v>44880.4</v>
      </c>
      <c r="N77">
        <v>3</v>
      </c>
      <c r="O77">
        <v>597.12599999999998</v>
      </c>
      <c r="P77">
        <v>47.622500000000002</v>
      </c>
    </row>
    <row r="78" spans="1:16" x14ac:dyDescent="0.25">
      <c r="A78" s="1">
        <v>42585.371851851851</v>
      </c>
      <c r="B78">
        <v>4.4558100000000003E-2</v>
      </c>
      <c r="C78">
        <v>35.051000000000002</v>
      </c>
      <c r="D78">
        <v>21.3065</v>
      </c>
      <c r="E78">
        <v>359.96</v>
      </c>
      <c r="F78">
        <v>361.93799999999999</v>
      </c>
      <c r="G78">
        <v>1.9483600000000001</v>
      </c>
      <c r="H78">
        <v>-0.129</v>
      </c>
      <c r="I78">
        <v>262.92</v>
      </c>
      <c r="J78">
        <v>2.41927</v>
      </c>
      <c r="K78">
        <v>2.4194499999999999</v>
      </c>
      <c r="L78">
        <v>0</v>
      </c>
      <c r="M78">
        <v>44853.3</v>
      </c>
      <c r="N78">
        <v>3</v>
      </c>
      <c r="O78">
        <v>600.72699999999998</v>
      </c>
      <c r="P78">
        <v>47.693600000000004</v>
      </c>
    </row>
    <row r="79" spans="1:16" x14ac:dyDescent="0.25">
      <c r="A79" s="1">
        <v>42585.37777777778</v>
      </c>
      <c r="B79">
        <v>4.4835399999999997E-2</v>
      </c>
      <c r="C79">
        <v>35.0002</v>
      </c>
      <c r="D79">
        <v>21.353300000000001</v>
      </c>
      <c r="E79">
        <v>361.42099999999999</v>
      </c>
      <c r="F79">
        <v>363.42099999999999</v>
      </c>
      <c r="G79">
        <v>2.03599</v>
      </c>
      <c r="H79">
        <v>-0.129</v>
      </c>
      <c r="I79">
        <v>263.88499999999999</v>
      </c>
      <c r="J79">
        <v>2.4217900000000001</v>
      </c>
      <c r="K79">
        <v>2.4218600000000001</v>
      </c>
      <c r="L79">
        <v>0</v>
      </c>
      <c r="M79">
        <v>44851.9</v>
      </c>
      <c r="N79">
        <v>3</v>
      </c>
      <c r="O79">
        <v>598.33100000000002</v>
      </c>
      <c r="P79">
        <v>47.8003</v>
      </c>
    </row>
    <row r="80" spans="1:16" x14ac:dyDescent="0.25">
      <c r="A80" s="1">
        <v>42585.380740740744</v>
      </c>
      <c r="B80">
        <v>4.5688699999999999E-2</v>
      </c>
      <c r="C80">
        <v>35.006500000000003</v>
      </c>
      <c r="D80">
        <v>21.332699999999999</v>
      </c>
      <c r="E80">
        <v>362.89600000000002</v>
      </c>
      <c r="F80">
        <v>364.916</v>
      </c>
      <c r="G80">
        <v>2.0401099999999999</v>
      </c>
      <c r="H80">
        <v>-0.129</v>
      </c>
      <c r="I80">
        <v>265.8</v>
      </c>
      <c r="J80">
        <v>2.41987</v>
      </c>
      <c r="K80">
        <v>2.4198599999999999</v>
      </c>
      <c r="L80">
        <v>0</v>
      </c>
      <c r="M80">
        <v>44842.5</v>
      </c>
      <c r="N80">
        <v>3</v>
      </c>
      <c r="O80">
        <v>598.33699999999999</v>
      </c>
      <c r="P80">
        <v>47.9069</v>
      </c>
    </row>
    <row r="81" spans="1:16" x14ac:dyDescent="0.25">
      <c r="A81" s="1">
        <v>42585.383703703701</v>
      </c>
      <c r="B81">
        <v>4.5162000000000001E-2</v>
      </c>
      <c r="C81">
        <v>35.098700000000001</v>
      </c>
      <c r="D81">
        <v>21.287600000000001</v>
      </c>
      <c r="E81">
        <v>362.52199999999999</v>
      </c>
      <c r="F81">
        <v>364.62200000000001</v>
      </c>
      <c r="G81">
        <v>2.06934</v>
      </c>
      <c r="H81">
        <v>-0.129</v>
      </c>
      <c r="I81">
        <v>262.411</v>
      </c>
      <c r="J81">
        <v>2.4206300000000001</v>
      </c>
      <c r="K81">
        <v>2.4205299999999998</v>
      </c>
      <c r="L81">
        <v>0</v>
      </c>
      <c r="M81">
        <v>44855.6</v>
      </c>
      <c r="N81">
        <v>3</v>
      </c>
      <c r="O81">
        <v>600.86699999999996</v>
      </c>
      <c r="P81">
        <v>47.978099999999998</v>
      </c>
    </row>
    <row r="82" spans="1:16" x14ac:dyDescent="0.25">
      <c r="A82" s="1">
        <v>42585.386666666665</v>
      </c>
      <c r="B82">
        <v>4.5589600000000001E-2</v>
      </c>
      <c r="C82">
        <v>34.979700000000001</v>
      </c>
      <c r="D82">
        <v>21.360199999999999</v>
      </c>
      <c r="E82">
        <v>363.1</v>
      </c>
      <c r="F82">
        <v>365.2</v>
      </c>
      <c r="G82">
        <v>2.13</v>
      </c>
      <c r="H82">
        <v>-0.129</v>
      </c>
      <c r="I82">
        <v>263.51400000000001</v>
      </c>
      <c r="J82">
        <v>2.4220299999999999</v>
      </c>
      <c r="K82">
        <v>2.4219400000000002</v>
      </c>
      <c r="L82">
        <v>0</v>
      </c>
      <c r="M82">
        <v>44874.2</v>
      </c>
      <c r="N82">
        <v>3</v>
      </c>
      <c r="O82">
        <v>596.24300000000005</v>
      </c>
      <c r="P82">
        <v>48.049199999999999</v>
      </c>
    </row>
    <row r="83" spans="1:16" x14ac:dyDescent="0.25">
      <c r="A83" s="1">
        <v>42585.38962962963</v>
      </c>
      <c r="B83">
        <v>4.4598800000000001E-2</v>
      </c>
      <c r="C83">
        <v>34.874699999999997</v>
      </c>
      <c r="D83">
        <v>21.378499999999999</v>
      </c>
      <c r="E83">
        <v>361.80200000000002</v>
      </c>
      <c r="F83">
        <v>363.90199999999999</v>
      </c>
      <c r="G83">
        <v>2.1083699999999999</v>
      </c>
      <c r="H83">
        <v>-0.129</v>
      </c>
      <c r="I83">
        <v>261.791</v>
      </c>
      <c r="J83">
        <v>2.4196900000000001</v>
      </c>
      <c r="K83">
        <v>2.4199099999999998</v>
      </c>
      <c r="L83">
        <v>0</v>
      </c>
      <c r="M83">
        <v>44874.7</v>
      </c>
      <c r="N83">
        <v>3</v>
      </c>
      <c r="O83">
        <v>596.09500000000003</v>
      </c>
      <c r="P83">
        <v>48.1203</v>
      </c>
    </row>
    <row r="84" spans="1:16" x14ac:dyDescent="0.25">
      <c r="A84" s="1">
        <v>42585.392592592594</v>
      </c>
      <c r="B84">
        <v>4.5029600000000003E-2</v>
      </c>
      <c r="C84">
        <v>34.932699999999997</v>
      </c>
      <c r="D84">
        <v>21.3245</v>
      </c>
      <c r="E84">
        <v>362.10500000000002</v>
      </c>
      <c r="F84">
        <v>364.20499999999998</v>
      </c>
      <c r="G84">
        <v>2.1005799999999999</v>
      </c>
      <c r="H84">
        <v>-0.129</v>
      </c>
      <c r="I84">
        <v>262.43700000000001</v>
      </c>
      <c r="J84">
        <v>2.4159899999999999</v>
      </c>
      <c r="K84">
        <v>2.4159999999999999</v>
      </c>
      <c r="L84">
        <v>0</v>
      </c>
      <c r="M84">
        <v>44873</v>
      </c>
      <c r="N84">
        <v>3</v>
      </c>
      <c r="O84">
        <v>590.16700000000003</v>
      </c>
      <c r="P84">
        <v>48.191400000000002</v>
      </c>
    </row>
    <row r="85" spans="1:16" x14ac:dyDescent="0.25">
      <c r="A85" s="1">
        <v>42585.398518518516</v>
      </c>
      <c r="B85">
        <v>4.5116499999999997E-2</v>
      </c>
      <c r="C85">
        <v>35.012</v>
      </c>
      <c r="D85">
        <v>21.3078</v>
      </c>
      <c r="E85">
        <v>362.40100000000001</v>
      </c>
      <c r="F85">
        <v>364.47199999999998</v>
      </c>
      <c r="G85">
        <v>2.0615100000000002</v>
      </c>
      <c r="H85">
        <v>-0.129</v>
      </c>
      <c r="I85">
        <v>265.99299999999999</v>
      </c>
      <c r="J85">
        <v>2.41873</v>
      </c>
      <c r="K85">
        <v>2.4188499999999999</v>
      </c>
      <c r="L85">
        <v>0</v>
      </c>
      <c r="M85">
        <v>44844.4</v>
      </c>
      <c r="N85">
        <v>3</v>
      </c>
      <c r="O85">
        <v>593.38800000000003</v>
      </c>
      <c r="P85">
        <v>48.298099999999998</v>
      </c>
    </row>
    <row r="86" spans="1:16" x14ac:dyDescent="0.25">
      <c r="A86" s="1">
        <v>42585.40148148148</v>
      </c>
      <c r="B86">
        <v>4.4811299999999998E-2</v>
      </c>
      <c r="C86">
        <v>34.804600000000001</v>
      </c>
      <c r="D86">
        <v>21.4008</v>
      </c>
      <c r="E86">
        <v>362.06799999999998</v>
      </c>
      <c r="F86">
        <v>363.97399999999999</v>
      </c>
      <c r="G86">
        <v>1.9612499999999999</v>
      </c>
      <c r="H86">
        <v>-0.129</v>
      </c>
      <c r="I86">
        <v>266.66500000000002</v>
      </c>
      <c r="J86">
        <v>2.4217300000000002</v>
      </c>
      <c r="K86">
        <v>2.42184</v>
      </c>
      <c r="L86">
        <v>0</v>
      </c>
      <c r="M86">
        <v>44831.9</v>
      </c>
      <c r="N86">
        <v>3</v>
      </c>
      <c r="O86">
        <v>593.83299999999997</v>
      </c>
      <c r="P86">
        <v>48.404699999999998</v>
      </c>
    </row>
    <row r="87" spans="1:16" x14ac:dyDescent="0.25">
      <c r="A87" s="1">
        <v>42585.404444444444</v>
      </c>
      <c r="B87">
        <v>4.5598399999999997E-2</v>
      </c>
      <c r="C87">
        <v>34.850900000000003</v>
      </c>
      <c r="D87">
        <v>21.382000000000001</v>
      </c>
      <c r="E87">
        <v>363.2</v>
      </c>
      <c r="F87">
        <v>365.2</v>
      </c>
      <c r="G87">
        <v>2.0819999999999999</v>
      </c>
      <c r="H87">
        <v>-0.129</v>
      </c>
      <c r="I87">
        <v>264.738</v>
      </c>
      <c r="J87">
        <v>2.4194599999999999</v>
      </c>
      <c r="K87">
        <v>2.4198200000000001</v>
      </c>
      <c r="L87">
        <v>0</v>
      </c>
      <c r="M87">
        <v>44841.599999999999</v>
      </c>
      <c r="N87">
        <v>3</v>
      </c>
      <c r="O87">
        <v>596.53</v>
      </c>
      <c r="P87">
        <v>48.4758</v>
      </c>
    </row>
    <row r="88" spans="1:16" x14ac:dyDescent="0.25">
      <c r="A88" s="1">
        <v>42585.407407407409</v>
      </c>
      <c r="B88">
        <v>4.5417600000000002E-2</v>
      </c>
      <c r="C88">
        <v>34.899900000000002</v>
      </c>
      <c r="D88">
        <v>21.3447</v>
      </c>
      <c r="E88">
        <v>362.846</v>
      </c>
      <c r="F88">
        <v>364.935</v>
      </c>
      <c r="G88">
        <v>2.0802299999999998</v>
      </c>
      <c r="H88">
        <v>-0.129</v>
      </c>
      <c r="I88">
        <v>264.86900000000003</v>
      </c>
      <c r="J88">
        <v>2.41635</v>
      </c>
      <c r="K88">
        <v>2.4162300000000001</v>
      </c>
      <c r="L88">
        <v>0</v>
      </c>
      <c r="M88">
        <v>44857.2</v>
      </c>
      <c r="N88">
        <v>3</v>
      </c>
      <c r="O88">
        <v>586.92200000000003</v>
      </c>
      <c r="P88">
        <v>48.546900000000001</v>
      </c>
    </row>
    <row r="89" spans="1:16" x14ac:dyDescent="0.25">
      <c r="A89" s="1">
        <v>42585.410370370373</v>
      </c>
      <c r="B89">
        <v>4.4871099999999997E-2</v>
      </c>
      <c r="C89">
        <v>34.956800000000001</v>
      </c>
      <c r="D89">
        <v>21.308299999999999</v>
      </c>
      <c r="E89">
        <v>365.08100000000002</v>
      </c>
      <c r="F89">
        <v>367.18099999999998</v>
      </c>
      <c r="G89">
        <v>2.11707</v>
      </c>
      <c r="H89">
        <v>-0.129</v>
      </c>
      <c r="I89">
        <v>264.24400000000003</v>
      </c>
      <c r="J89">
        <v>2.4131999999999998</v>
      </c>
      <c r="K89">
        <v>2.4133200000000001</v>
      </c>
      <c r="L89">
        <v>0</v>
      </c>
      <c r="M89">
        <v>44853.8</v>
      </c>
      <c r="N89">
        <v>3</v>
      </c>
      <c r="O89">
        <v>589.87699999999995</v>
      </c>
      <c r="P89">
        <v>48.618099999999998</v>
      </c>
    </row>
    <row r="90" spans="1:16" x14ac:dyDescent="0.25">
      <c r="A90" s="1">
        <v>42585.41333333333</v>
      </c>
      <c r="B90">
        <v>4.49033E-2</v>
      </c>
      <c r="C90">
        <v>35.027500000000003</v>
      </c>
      <c r="D90">
        <v>21.278700000000001</v>
      </c>
      <c r="E90">
        <v>363.92599999999999</v>
      </c>
      <c r="F90">
        <v>366.02600000000001</v>
      </c>
      <c r="G90">
        <v>2.0943700000000001</v>
      </c>
      <c r="H90">
        <v>-0.129</v>
      </c>
      <c r="I90">
        <v>262.53800000000001</v>
      </c>
      <c r="J90">
        <v>2.4119999999999999</v>
      </c>
      <c r="K90">
        <v>2.4118900000000001</v>
      </c>
      <c r="L90">
        <v>0</v>
      </c>
      <c r="M90">
        <v>44852.2</v>
      </c>
      <c r="N90">
        <v>3</v>
      </c>
      <c r="O90">
        <v>587.01700000000005</v>
      </c>
      <c r="P90">
        <v>48.6892</v>
      </c>
    </row>
    <row r="91" spans="1:16" x14ac:dyDescent="0.25">
      <c r="A91" s="1">
        <v>42585.419259259259</v>
      </c>
      <c r="B91">
        <v>4.5054799999999999E-2</v>
      </c>
      <c r="C91">
        <v>35.075800000000001</v>
      </c>
      <c r="D91">
        <v>21.248999999999999</v>
      </c>
      <c r="E91">
        <v>362.11799999999999</v>
      </c>
      <c r="F91">
        <v>364.15699999999998</v>
      </c>
      <c r="G91">
        <v>2.0347</v>
      </c>
      <c r="H91">
        <v>-0.129</v>
      </c>
      <c r="I91">
        <v>264.96300000000002</v>
      </c>
      <c r="J91">
        <v>2.4272800000000001</v>
      </c>
      <c r="K91">
        <v>2.4287299999999998</v>
      </c>
      <c r="L91">
        <v>0</v>
      </c>
      <c r="M91">
        <v>44851.4</v>
      </c>
      <c r="N91">
        <v>3</v>
      </c>
      <c r="O91">
        <v>590.70500000000004</v>
      </c>
      <c r="P91">
        <v>48.7958</v>
      </c>
    </row>
    <row r="92" spans="1:16" x14ac:dyDescent="0.25">
      <c r="A92" s="1">
        <v>42585.422222222223</v>
      </c>
      <c r="B92">
        <v>4.5023300000000002E-2</v>
      </c>
      <c r="C92">
        <v>35.102200000000003</v>
      </c>
      <c r="D92">
        <v>21.2484</v>
      </c>
      <c r="E92">
        <v>364.6</v>
      </c>
      <c r="F92">
        <v>366.7</v>
      </c>
      <c r="G92">
        <v>2.145</v>
      </c>
      <c r="H92">
        <v>-0.129</v>
      </c>
      <c r="I92">
        <v>263.23700000000002</v>
      </c>
      <c r="J92">
        <v>2.4583900000000001</v>
      </c>
      <c r="K92">
        <v>2.4585900000000001</v>
      </c>
      <c r="L92">
        <v>0</v>
      </c>
      <c r="M92">
        <v>44833.9</v>
      </c>
      <c r="N92">
        <v>3</v>
      </c>
      <c r="O92">
        <v>591.452</v>
      </c>
      <c r="P92">
        <v>48.902500000000003</v>
      </c>
    </row>
    <row r="93" spans="1:16" x14ac:dyDescent="0.25">
      <c r="A93" s="1">
        <v>42585.425185185188</v>
      </c>
      <c r="B93">
        <v>4.5368199999999997E-2</v>
      </c>
      <c r="C93">
        <v>35.085799999999999</v>
      </c>
      <c r="D93">
        <v>21.2545</v>
      </c>
      <c r="E93">
        <v>363.786</v>
      </c>
      <c r="F93">
        <v>365.79599999999999</v>
      </c>
      <c r="G93">
        <v>2.01478</v>
      </c>
      <c r="H93">
        <v>-0.129</v>
      </c>
      <c r="I93">
        <v>265.43400000000003</v>
      </c>
      <c r="J93">
        <v>2.45824</v>
      </c>
      <c r="K93">
        <v>2.4583599999999999</v>
      </c>
      <c r="L93">
        <v>0</v>
      </c>
      <c r="M93">
        <v>44853.2</v>
      </c>
      <c r="N93">
        <v>3</v>
      </c>
      <c r="O93">
        <v>587.23699999999997</v>
      </c>
      <c r="P93">
        <v>48.973599999999998</v>
      </c>
    </row>
    <row r="94" spans="1:16" x14ac:dyDescent="0.25">
      <c r="A94" s="1">
        <v>42585.428148148145</v>
      </c>
      <c r="B94">
        <v>4.5626800000000002E-2</v>
      </c>
      <c r="C94">
        <v>35.041400000000003</v>
      </c>
      <c r="D94">
        <v>21.284400000000002</v>
      </c>
      <c r="E94">
        <v>363.55399999999997</v>
      </c>
      <c r="F94">
        <v>365.7</v>
      </c>
      <c r="G94">
        <v>2.0991399999999998</v>
      </c>
      <c r="H94">
        <v>-0.129</v>
      </c>
      <c r="I94">
        <v>267.38799999999998</v>
      </c>
      <c r="J94">
        <v>2.4575100000000001</v>
      </c>
      <c r="K94">
        <v>2.4577100000000001</v>
      </c>
      <c r="L94">
        <v>0</v>
      </c>
      <c r="M94">
        <v>44858.3</v>
      </c>
      <c r="N94">
        <v>3</v>
      </c>
      <c r="O94">
        <v>584.97699999999998</v>
      </c>
      <c r="P94">
        <v>49.044699999999999</v>
      </c>
    </row>
    <row r="95" spans="1:16" x14ac:dyDescent="0.25">
      <c r="A95" s="1">
        <v>42585.431111111109</v>
      </c>
      <c r="B95">
        <v>4.5160699999999998E-2</v>
      </c>
      <c r="C95">
        <v>35.023800000000001</v>
      </c>
      <c r="D95">
        <v>21.307200000000002</v>
      </c>
      <c r="E95">
        <v>363.19900000000001</v>
      </c>
      <c r="F95">
        <v>365.34899999999999</v>
      </c>
      <c r="G95">
        <v>2.0863100000000001</v>
      </c>
      <c r="H95">
        <v>-0.129</v>
      </c>
      <c r="I95">
        <v>267.14499999999998</v>
      </c>
      <c r="J95">
        <v>2.4554399999999998</v>
      </c>
      <c r="K95">
        <v>2.4557600000000002</v>
      </c>
      <c r="L95">
        <v>0</v>
      </c>
      <c r="M95">
        <v>44852.2</v>
      </c>
      <c r="N95">
        <v>3</v>
      </c>
      <c r="O95">
        <v>579.22400000000005</v>
      </c>
      <c r="P95">
        <v>49.1158</v>
      </c>
    </row>
    <row r="96" spans="1:16" x14ac:dyDescent="0.25">
      <c r="A96" s="1">
        <v>42585.434074074074</v>
      </c>
      <c r="B96">
        <v>4.45382E-2</v>
      </c>
      <c r="C96">
        <v>34.989100000000001</v>
      </c>
      <c r="D96">
        <v>21.319500000000001</v>
      </c>
      <c r="E96">
        <v>363.03199999999998</v>
      </c>
      <c r="F96">
        <v>365.16500000000002</v>
      </c>
      <c r="G96">
        <v>2.08256</v>
      </c>
      <c r="H96">
        <v>-0.129</v>
      </c>
      <c r="I96">
        <v>265.815</v>
      </c>
      <c r="J96">
        <v>2.4565000000000001</v>
      </c>
      <c r="K96">
        <v>2.4561299999999999</v>
      </c>
      <c r="L96">
        <v>0</v>
      </c>
      <c r="M96">
        <v>44855.9</v>
      </c>
      <c r="N96">
        <v>3</v>
      </c>
      <c r="O96">
        <v>577.92399999999998</v>
      </c>
      <c r="P96">
        <v>49.186900000000001</v>
      </c>
    </row>
    <row r="97" spans="1:16" x14ac:dyDescent="0.25">
      <c r="A97" s="1">
        <v>42585.440000000002</v>
      </c>
      <c r="B97">
        <v>4.4994100000000002E-2</v>
      </c>
      <c r="C97">
        <v>34.982500000000002</v>
      </c>
      <c r="D97">
        <v>21.335000000000001</v>
      </c>
      <c r="E97">
        <v>364.053</v>
      </c>
      <c r="F97">
        <v>366.137</v>
      </c>
      <c r="G97">
        <v>2.0954000000000002</v>
      </c>
      <c r="H97">
        <v>-0.129</v>
      </c>
      <c r="I97">
        <v>267.64499999999998</v>
      </c>
      <c r="J97">
        <v>2.45512</v>
      </c>
      <c r="K97">
        <v>2.45506</v>
      </c>
      <c r="L97">
        <v>0</v>
      </c>
      <c r="M97">
        <v>44859</v>
      </c>
      <c r="N97">
        <v>3</v>
      </c>
      <c r="O97">
        <v>588.23599999999999</v>
      </c>
      <c r="P97">
        <v>49.293599999999998</v>
      </c>
    </row>
    <row r="98" spans="1:16" x14ac:dyDescent="0.25">
      <c r="A98" s="1">
        <v>42585.442962962959</v>
      </c>
      <c r="B98">
        <v>4.4891399999999998E-2</v>
      </c>
      <c r="C98">
        <v>34.946899999999999</v>
      </c>
      <c r="D98">
        <v>21.345700000000001</v>
      </c>
      <c r="E98">
        <v>363.95299999999997</v>
      </c>
      <c r="F98">
        <v>366.04599999999999</v>
      </c>
      <c r="G98">
        <v>2.1249199999999999</v>
      </c>
      <c r="H98">
        <v>-0.129</v>
      </c>
      <c r="I98">
        <v>268.16000000000003</v>
      </c>
      <c r="J98">
        <v>2.4542999999999999</v>
      </c>
      <c r="K98">
        <v>2.45444</v>
      </c>
      <c r="L98">
        <v>0</v>
      </c>
      <c r="M98">
        <v>44857.8</v>
      </c>
      <c r="N98">
        <v>3</v>
      </c>
      <c r="O98">
        <v>589.654</v>
      </c>
      <c r="P98">
        <v>49.400300000000001</v>
      </c>
    </row>
    <row r="99" spans="1:16" x14ac:dyDescent="0.25">
      <c r="A99" s="1">
        <v>42585.445925925924</v>
      </c>
      <c r="B99">
        <v>4.4666299999999999E-2</v>
      </c>
      <c r="C99">
        <v>34.962000000000003</v>
      </c>
      <c r="D99">
        <v>21.344899999999999</v>
      </c>
      <c r="E99">
        <v>364.12599999999998</v>
      </c>
      <c r="F99">
        <v>366.15</v>
      </c>
      <c r="G99">
        <v>2.0726</v>
      </c>
      <c r="H99">
        <v>-0.129</v>
      </c>
      <c r="I99">
        <v>268.53100000000001</v>
      </c>
      <c r="J99">
        <v>2.4547099999999999</v>
      </c>
      <c r="K99">
        <v>2.4544999999999999</v>
      </c>
      <c r="L99">
        <v>0</v>
      </c>
      <c r="M99">
        <v>44849.4</v>
      </c>
      <c r="N99">
        <v>3</v>
      </c>
      <c r="O99">
        <v>586.63300000000004</v>
      </c>
      <c r="P99">
        <v>49.471400000000003</v>
      </c>
    </row>
    <row r="100" spans="1:16" x14ac:dyDescent="0.25">
      <c r="A100" s="1">
        <v>42585.448888888888</v>
      </c>
      <c r="B100">
        <v>4.5479800000000001E-2</v>
      </c>
      <c r="C100">
        <v>34.981499999999997</v>
      </c>
      <c r="D100">
        <v>21.347300000000001</v>
      </c>
      <c r="E100">
        <v>363.15600000000001</v>
      </c>
      <c r="F100">
        <v>365.15600000000001</v>
      </c>
      <c r="G100">
        <v>2.0529999999999999</v>
      </c>
      <c r="H100">
        <v>-0.129</v>
      </c>
      <c r="I100">
        <v>270.214</v>
      </c>
      <c r="J100">
        <v>2.4566400000000002</v>
      </c>
      <c r="K100">
        <v>2.4567299999999999</v>
      </c>
      <c r="L100">
        <v>0</v>
      </c>
      <c r="M100">
        <v>44874.1</v>
      </c>
      <c r="N100">
        <v>3</v>
      </c>
      <c r="O100">
        <v>581.54700000000003</v>
      </c>
      <c r="P100">
        <v>49.542499999999997</v>
      </c>
    </row>
    <row r="101" spans="1:16" x14ac:dyDescent="0.25">
      <c r="A101" s="1">
        <v>42585.451851851853</v>
      </c>
      <c r="B101">
        <v>4.4423400000000002E-2</v>
      </c>
      <c r="C101">
        <v>34.940800000000003</v>
      </c>
      <c r="D101">
        <v>21.368400000000001</v>
      </c>
      <c r="E101">
        <v>363.72899999999998</v>
      </c>
      <c r="F101">
        <v>365.76299999999998</v>
      </c>
      <c r="G101">
        <v>2.0792199999999998</v>
      </c>
      <c r="H101">
        <v>-0.129</v>
      </c>
      <c r="I101">
        <v>270.40199999999999</v>
      </c>
      <c r="J101">
        <v>2.4565999999999999</v>
      </c>
      <c r="K101">
        <v>2.4567100000000002</v>
      </c>
      <c r="L101">
        <v>0</v>
      </c>
      <c r="M101">
        <v>44833.3</v>
      </c>
      <c r="N101">
        <v>3</v>
      </c>
      <c r="O101">
        <v>589.41700000000003</v>
      </c>
      <c r="P101">
        <v>49.613599999999998</v>
      </c>
    </row>
    <row r="102" spans="1:16" x14ac:dyDescent="0.25">
      <c r="A102" s="1">
        <v>42585.454814814817</v>
      </c>
      <c r="B102">
        <v>4.4745100000000003E-2</v>
      </c>
      <c r="C102">
        <v>34.916400000000003</v>
      </c>
      <c r="D102">
        <v>21.3797</v>
      </c>
      <c r="E102">
        <v>365.93299999999999</v>
      </c>
      <c r="F102">
        <v>368.01600000000002</v>
      </c>
      <c r="G102">
        <v>2.1171600000000002</v>
      </c>
      <c r="H102">
        <v>-0.129</v>
      </c>
      <c r="I102">
        <v>267.10000000000002</v>
      </c>
      <c r="J102">
        <v>2.4571100000000001</v>
      </c>
      <c r="K102">
        <v>2.4569999999999999</v>
      </c>
      <c r="L102">
        <v>0</v>
      </c>
      <c r="M102">
        <v>44861.8</v>
      </c>
      <c r="N102">
        <v>3</v>
      </c>
      <c r="O102">
        <v>594.64200000000005</v>
      </c>
      <c r="P102">
        <v>49.684699999999999</v>
      </c>
    </row>
    <row r="103" spans="1:16" x14ac:dyDescent="0.25">
      <c r="A103" s="1">
        <v>42585.460740740738</v>
      </c>
      <c r="B103">
        <v>4.5412800000000003E-2</v>
      </c>
      <c r="C103">
        <v>34.914000000000001</v>
      </c>
      <c r="D103">
        <v>21.404699999999998</v>
      </c>
      <c r="E103">
        <v>363.8</v>
      </c>
      <c r="F103">
        <v>365.89499999999998</v>
      </c>
      <c r="G103">
        <v>2.1535000000000002</v>
      </c>
      <c r="H103">
        <v>-0.129</v>
      </c>
      <c r="I103">
        <v>266.93200000000002</v>
      </c>
      <c r="J103">
        <v>2.4552</v>
      </c>
      <c r="K103">
        <v>2.4552</v>
      </c>
      <c r="L103">
        <v>0</v>
      </c>
      <c r="M103">
        <v>44853.9</v>
      </c>
      <c r="N103">
        <v>3</v>
      </c>
      <c r="O103">
        <v>591.476</v>
      </c>
      <c r="P103">
        <v>49.791400000000003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T70"/>
  <sheetViews>
    <sheetView topLeftCell="B4" zoomScale="80" zoomScaleNormal="80" workbookViewId="0">
      <selection activeCell="T69" sqref="T69"/>
    </sheetView>
  </sheetViews>
  <sheetFormatPr defaultRowHeight="15" x14ac:dyDescent="0.2"/>
  <cols>
    <col min="1" max="1" width="31.5703125" style="5" customWidth="1"/>
    <col min="2" max="4" width="11.7109375" style="5" customWidth="1"/>
    <col min="5" max="5" width="8.85546875" style="4"/>
    <col min="6" max="8" width="13.28515625" style="5" customWidth="1"/>
    <col min="9" max="256" width="8.85546875" style="4"/>
    <col min="257" max="257" width="31.5703125" style="4" customWidth="1"/>
    <col min="258" max="260" width="11.7109375" style="4" customWidth="1"/>
    <col min="261" max="261" width="8.85546875" style="4"/>
    <col min="262" max="264" width="13.28515625" style="4" customWidth="1"/>
    <col min="265" max="512" width="8.85546875" style="4"/>
    <col min="513" max="513" width="31.5703125" style="4" customWidth="1"/>
    <col min="514" max="516" width="11.7109375" style="4" customWidth="1"/>
    <col min="517" max="517" width="8.85546875" style="4"/>
    <col min="518" max="520" width="13.28515625" style="4" customWidth="1"/>
    <col min="521" max="768" width="8.85546875" style="4"/>
    <col min="769" max="769" width="31.5703125" style="4" customWidth="1"/>
    <col min="770" max="772" width="11.7109375" style="4" customWidth="1"/>
    <col min="773" max="773" width="8.85546875" style="4"/>
    <col min="774" max="776" width="13.28515625" style="4" customWidth="1"/>
    <col min="777" max="1024" width="8.85546875" style="4"/>
    <col min="1025" max="1025" width="31.5703125" style="4" customWidth="1"/>
    <col min="1026" max="1028" width="11.7109375" style="4" customWidth="1"/>
    <col min="1029" max="1029" width="8.85546875" style="4"/>
    <col min="1030" max="1032" width="13.28515625" style="4" customWidth="1"/>
    <col min="1033" max="1280" width="8.85546875" style="4"/>
    <col min="1281" max="1281" width="31.5703125" style="4" customWidth="1"/>
    <col min="1282" max="1284" width="11.7109375" style="4" customWidth="1"/>
    <col min="1285" max="1285" width="8.85546875" style="4"/>
    <col min="1286" max="1288" width="13.28515625" style="4" customWidth="1"/>
    <col min="1289" max="1536" width="8.85546875" style="4"/>
    <col min="1537" max="1537" width="31.5703125" style="4" customWidth="1"/>
    <col min="1538" max="1540" width="11.7109375" style="4" customWidth="1"/>
    <col min="1541" max="1541" width="8.85546875" style="4"/>
    <col min="1542" max="1544" width="13.28515625" style="4" customWidth="1"/>
    <col min="1545" max="1792" width="8.85546875" style="4"/>
    <col min="1793" max="1793" width="31.5703125" style="4" customWidth="1"/>
    <col min="1794" max="1796" width="11.7109375" style="4" customWidth="1"/>
    <col min="1797" max="1797" width="8.85546875" style="4"/>
    <col min="1798" max="1800" width="13.28515625" style="4" customWidth="1"/>
    <col min="1801" max="2048" width="8.85546875" style="4"/>
    <col min="2049" max="2049" width="31.5703125" style="4" customWidth="1"/>
    <col min="2050" max="2052" width="11.7109375" style="4" customWidth="1"/>
    <col min="2053" max="2053" width="8.85546875" style="4"/>
    <col min="2054" max="2056" width="13.28515625" style="4" customWidth="1"/>
    <col min="2057" max="2304" width="8.85546875" style="4"/>
    <col min="2305" max="2305" width="31.5703125" style="4" customWidth="1"/>
    <col min="2306" max="2308" width="11.7109375" style="4" customWidth="1"/>
    <col min="2309" max="2309" width="8.85546875" style="4"/>
    <col min="2310" max="2312" width="13.28515625" style="4" customWidth="1"/>
    <col min="2313" max="2560" width="8.85546875" style="4"/>
    <col min="2561" max="2561" width="31.5703125" style="4" customWidth="1"/>
    <col min="2562" max="2564" width="11.7109375" style="4" customWidth="1"/>
    <col min="2565" max="2565" width="8.85546875" style="4"/>
    <col min="2566" max="2568" width="13.28515625" style="4" customWidth="1"/>
    <col min="2569" max="2816" width="8.85546875" style="4"/>
    <col min="2817" max="2817" width="31.5703125" style="4" customWidth="1"/>
    <col min="2818" max="2820" width="11.7109375" style="4" customWidth="1"/>
    <col min="2821" max="2821" width="8.85546875" style="4"/>
    <col min="2822" max="2824" width="13.28515625" style="4" customWidth="1"/>
    <col min="2825" max="3072" width="8.85546875" style="4"/>
    <col min="3073" max="3073" width="31.5703125" style="4" customWidth="1"/>
    <col min="3074" max="3076" width="11.7109375" style="4" customWidth="1"/>
    <col min="3077" max="3077" width="8.85546875" style="4"/>
    <col min="3078" max="3080" width="13.28515625" style="4" customWidth="1"/>
    <col min="3081" max="3328" width="8.85546875" style="4"/>
    <col min="3329" max="3329" width="31.5703125" style="4" customWidth="1"/>
    <col min="3330" max="3332" width="11.7109375" style="4" customWidth="1"/>
    <col min="3333" max="3333" width="8.85546875" style="4"/>
    <col min="3334" max="3336" width="13.28515625" style="4" customWidth="1"/>
    <col min="3337" max="3584" width="8.85546875" style="4"/>
    <col min="3585" max="3585" width="31.5703125" style="4" customWidth="1"/>
    <col min="3586" max="3588" width="11.7109375" style="4" customWidth="1"/>
    <col min="3589" max="3589" width="8.85546875" style="4"/>
    <col min="3590" max="3592" width="13.28515625" style="4" customWidth="1"/>
    <col min="3593" max="3840" width="8.85546875" style="4"/>
    <col min="3841" max="3841" width="31.5703125" style="4" customWidth="1"/>
    <col min="3842" max="3844" width="11.7109375" style="4" customWidth="1"/>
    <col min="3845" max="3845" width="8.85546875" style="4"/>
    <col min="3846" max="3848" width="13.28515625" style="4" customWidth="1"/>
    <col min="3849" max="4096" width="8.85546875" style="4"/>
    <col min="4097" max="4097" width="31.5703125" style="4" customWidth="1"/>
    <col min="4098" max="4100" width="11.7109375" style="4" customWidth="1"/>
    <col min="4101" max="4101" width="8.85546875" style="4"/>
    <col min="4102" max="4104" width="13.28515625" style="4" customWidth="1"/>
    <col min="4105" max="4352" width="8.85546875" style="4"/>
    <col min="4353" max="4353" width="31.5703125" style="4" customWidth="1"/>
    <col min="4354" max="4356" width="11.7109375" style="4" customWidth="1"/>
    <col min="4357" max="4357" width="8.85546875" style="4"/>
    <col min="4358" max="4360" width="13.28515625" style="4" customWidth="1"/>
    <col min="4361" max="4608" width="8.85546875" style="4"/>
    <col min="4609" max="4609" width="31.5703125" style="4" customWidth="1"/>
    <col min="4610" max="4612" width="11.7109375" style="4" customWidth="1"/>
    <col min="4613" max="4613" width="8.85546875" style="4"/>
    <col min="4614" max="4616" width="13.28515625" style="4" customWidth="1"/>
    <col min="4617" max="4864" width="8.85546875" style="4"/>
    <col min="4865" max="4865" width="31.5703125" style="4" customWidth="1"/>
    <col min="4866" max="4868" width="11.7109375" style="4" customWidth="1"/>
    <col min="4869" max="4869" width="8.85546875" style="4"/>
    <col min="4870" max="4872" width="13.28515625" style="4" customWidth="1"/>
    <col min="4873" max="5120" width="8.85546875" style="4"/>
    <col min="5121" max="5121" width="31.5703125" style="4" customWidth="1"/>
    <col min="5122" max="5124" width="11.7109375" style="4" customWidth="1"/>
    <col min="5125" max="5125" width="8.85546875" style="4"/>
    <col min="5126" max="5128" width="13.28515625" style="4" customWidth="1"/>
    <col min="5129" max="5376" width="8.85546875" style="4"/>
    <col min="5377" max="5377" width="31.5703125" style="4" customWidth="1"/>
    <col min="5378" max="5380" width="11.7109375" style="4" customWidth="1"/>
    <col min="5381" max="5381" width="8.85546875" style="4"/>
    <col min="5382" max="5384" width="13.28515625" style="4" customWidth="1"/>
    <col min="5385" max="5632" width="8.85546875" style="4"/>
    <col min="5633" max="5633" width="31.5703125" style="4" customWidth="1"/>
    <col min="5634" max="5636" width="11.7109375" style="4" customWidth="1"/>
    <col min="5637" max="5637" width="8.85546875" style="4"/>
    <col min="5638" max="5640" width="13.28515625" style="4" customWidth="1"/>
    <col min="5641" max="5888" width="8.85546875" style="4"/>
    <col min="5889" max="5889" width="31.5703125" style="4" customWidth="1"/>
    <col min="5890" max="5892" width="11.7109375" style="4" customWidth="1"/>
    <col min="5893" max="5893" width="8.85546875" style="4"/>
    <col min="5894" max="5896" width="13.28515625" style="4" customWidth="1"/>
    <col min="5897" max="6144" width="8.85546875" style="4"/>
    <col min="6145" max="6145" width="31.5703125" style="4" customWidth="1"/>
    <col min="6146" max="6148" width="11.7109375" style="4" customWidth="1"/>
    <col min="6149" max="6149" width="8.85546875" style="4"/>
    <col min="6150" max="6152" width="13.28515625" style="4" customWidth="1"/>
    <col min="6153" max="6400" width="8.85546875" style="4"/>
    <col min="6401" max="6401" width="31.5703125" style="4" customWidth="1"/>
    <col min="6402" max="6404" width="11.7109375" style="4" customWidth="1"/>
    <col min="6405" max="6405" width="8.85546875" style="4"/>
    <col min="6406" max="6408" width="13.28515625" style="4" customWidth="1"/>
    <col min="6409" max="6656" width="8.85546875" style="4"/>
    <col min="6657" max="6657" width="31.5703125" style="4" customWidth="1"/>
    <col min="6658" max="6660" width="11.7109375" style="4" customWidth="1"/>
    <col min="6661" max="6661" width="8.85546875" style="4"/>
    <col min="6662" max="6664" width="13.28515625" style="4" customWidth="1"/>
    <col min="6665" max="6912" width="8.85546875" style="4"/>
    <col min="6913" max="6913" width="31.5703125" style="4" customWidth="1"/>
    <col min="6914" max="6916" width="11.7109375" style="4" customWidth="1"/>
    <col min="6917" max="6917" width="8.85546875" style="4"/>
    <col min="6918" max="6920" width="13.28515625" style="4" customWidth="1"/>
    <col min="6921" max="7168" width="8.85546875" style="4"/>
    <col min="7169" max="7169" width="31.5703125" style="4" customWidth="1"/>
    <col min="7170" max="7172" width="11.7109375" style="4" customWidth="1"/>
    <col min="7173" max="7173" width="8.85546875" style="4"/>
    <col min="7174" max="7176" width="13.28515625" style="4" customWidth="1"/>
    <col min="7177" max="7424" width="8.85546875" style="4"/>
    <col min="7425" max="7425" width="31.5703125" style="4" customWidth="1"/>
    <col min="7426" max="7428" width="11.7109375" style="4" customWidth="1"/>
    <col min="7429" max="7429" width="8.85546875" style="4"/>
    <col min="7430" max="7432" width="13.28515625" style="4" customWidth="1"/>
    <col min="7433" max="7680" width="8.85546875" style="4"/>
    <col min="7681" max="7681" width="31.5703125" style="4" customWidth="1"/>
    <col min="7682" max="7684" width="11.7109375" style="4" customWidth="1"/>
    <col min="7685" max="7685" width="8.85546875" style="4"/>
    <col min="7686" max="7688" width="13.28515625" style="4" customWidth="1"/>
    <col min="7689" max="7936" width="8.85546875" style="4"/>
    <col min="7937" max="7937" width="31.5703125" style="4" customWidth="1"/>
    <col min="7938" max="7940" width="11.7109375" style="4" customWidth="1"/>
    <col min="7941" max="7941" width="8.85546875" style="4"/>
    <col min="7942" max="7944" width="13.28515625" style="4" customWidth="1"/>
    <col min="7945" max="8192" width="8.85546875" style="4"/>
    <col min="8193" max="8193" width="31.5703125" style="4" customWidth="1"/>
    <col min="8194" max="8196" width="11.7109375" style="4" customWidth="1"/>
    <col min="8197" max="8197" width="8.85546875" style="4"/>
    <col min="8198" max="8200" width="13.28515625" style="4" customWidth="1"/>
    <col min="8201" max="8448" width="8.85546875" style="4"/>
    <col min="8449" max="8449" width="31.5703125" style="4" customWidth="1"/>
    <col min="8450" max="8452" width="11.7109375" style="4" customWidth="1"/>
    <col min="8453" max="8453" width="8.85546875" style="4"/>
    <col min="8454" max="8456" width="13.28515625" style="4" customWidth="1"/>
    <col min="8457" max="8704" width="8.85546875" style="4"/>
    <col min="8705" max="8705" width="31.5703125" style="4" customWidth="1"/>
    <col min="8706" max="8708" width="11.7109375" style="4" customWidth="1"/>
    <col min="8709" max="8709" width="8.85546875" style="4"/>
    <col min="8710" max="8712" width="13.28515625" style="4" customWidth="1"/>
    <col min="8713" max="8960" width="8.85546875" style="4"/>
    <col min="8961" max="8961" width="31.5703125" style="4" customWidth="1"/>
    <col min="8962" max="8964" width="11.7109375" style="4" customWidth="1"/>
    <col min="8965" max="8965" width="8.85546875" style="4"/>
    <col min="8966" max="8968" width="13.28515625" style="4" customWidth="1"/>
    <col min="8969" max="9216" width="8.85546875" style="4"/>
    <col min="9217" max="9217" width="31.5703125" style="4" customWidth="1"/>
    <col min="9218" max="9220" width="11.7109375" style="4" customWidth="1"/>
    <col min="9221" max="9221" width="8.85546875" style="4"/>
    <col min="9222" max="9224" width="13.28515625" style="4" customWidth="1"/>
    <col min="9225" max="9472" width="8.85546875" style="4"/>
    <col min="9473" max="9473" width="31.5703125" style="4" customWidth="1"/>
    <col min="9474" max="9476" width="11.7109375" style="4" customWidth="1"/>
    <col min="9477" max="9477" width="8.85546875" style="4"/>
    <col min="9478" max="9480" width="13.28515625" style="4" customWidth="1"/>
    <col min="9481" max="9728" width="8.85546875" style="4"/>
    <col min="9729" max="9729" width="31.5703125" style="4" customWidth="1"/>
    <col min="9730" max="9732" width="11.7109375" style="4" customWidth="1"/>
    <col min="9733" max="9733" width="8.85546875" style="4"/>
    <col min="9734" max="9736" width="13.28515625" style="4" customWidth="1"/>
    <col min="9737" max="9984" width="8.85546875" style="4"/>
    <col min="9985" max="9985" width="31.5703125" style="4" customWidth="1"/>
    <col min="9986" max="9988" width="11.7109375" style="4" customWidth="1"/>
    <col min="9989" max="9989" width="8.85546875" style="4"/>
    <col min="9990" max="9992" width="13.28515625" style="4" customWidth="1"/>
    <col min="9993" max="10240" width="8.85546875" style="4"/>
    <col min="10241" max="10241" width="31.5703125" style="4" customWidth="1"/>
    <col min="10242" max="10244" width="11.7109375" style="4" customWidth="1"/>
    <col min="10245" max="10245" width="8.85546875" style="4"/>
    <col min="10246" max="10248" width="13.28515625" style="4" customWidth="1"/>
    <col min="10249" max="10496" width="8.85546875" style="4"/>
    <col min="10497" max="10497" width="31.5703125" style="4" customWidth="1"/>
    <col min="10498" max="10500" width="11.7109375" style="4" customWidth="1"/>
    <col min="10501" max="10501" width="8.85546875" style="4"/>
    <col min="10502" max="10504" width="13.28515625" style="4" customWidth="1"/>
    <col min="10505" max="10752" width="8.85546875" style="4"/>
    <col min="10753" max="10753" width="31.5703125" style="4" customWidth="1"/>
    <col min="10754" max="10756" width="11.7109375" style="4" customWidth="1"/>
    <col min="10757" max="10757" width="8.85546875" style="4"/>
    <col min="10758" max="10760" width="13.28515625" style="4" customWidth="1"/>
    <col min="10761" max="11008" width="8.85546875" style="4"/>
    <col min="11009" max="11009" width="31.5703125" style="4" customWidth="1"/>
    <col min="11010" max="11012" width="11.7109375" style="4" customWidth="1"/>
    <col min="11013" max="11013" width="8.85546875" style="4"/>
    <col min="11014" max="11016" width="13.28515625" style="4" customWidth="1"/>
    <col min="11017" max="11264" width="8.85546875" style="4"/>
    <col min="11265" max="11265" width="31.5703125" style="4" customWidth="1"/>
    <col min="11266" max="11268" width="11.7109375" style="4" customWidth="1"/>
    <col min="11269" max="11269" width="8.85546875" style="4"/>
    <col min="11270" max="11272" width="13.28515625" style="4" customWidth="1"/>
    <col min="11273" max="11520" width="8.85546875" style="4"/>
    <col min="11521" max="11521" width="31.5703125" style="4" customWidth="1"/>
    <col min="11522" max="11524" width="11.7109375" style="4" customWidth="1"/>
    <col min="11525" max="11525" width="8.85546875" style="4"/>
    <col min="11526" max="11528" width="13.28515625" style="4" customWidth="1"/>
    <col min="11529" max="11776" width="8.85546875" style="4"/>
    <col min="11777" max="11777" width="31.5703125" style="4" customWidth="1"/>
    <col min="11778" max="11780" width="11.7109375" style="4" customWidth="1"/>
    <col min="11781" max="11781" width="8.85546875" style="4"/>
    <col min="11782" max="11784" width="13.28515625" style="4" customWidth="1"/>
    <col min="11785" max="12032" width="8.85546875" style="4"/>
    <col min="12033" max="12033" width="31.5703125" style="4" customWidth="1"/>
    <col min="12034" max="12036" width="11.7109375" style="4" customWidth="1"/>
    <col min="12037" max="12037" width="8.85546875" style="4"/>
    <col min="12038" max="12040" width="13.28515625" style="4" customWidth="1"/>
    <col min="12041" max="12288" width="8.85546875" style="4"/>
    <col min="12289" max="12289" width="31.5703125" style="4" customWidth="1"/>
    <col min="12290" max="12292" width="11.7109375" style="4" customWidth="1"/>
    <col min="12293" max="12293" width="8.85546875" style="4"/>
    <col min="12294" max="12296" width="13.28515625" style="4" customWidth="1"/>
    <col min="12297" max="12544" width="8.85546875" style="4"/>
    <col min="12545" max="12545" width="31.5703125" style="4" customWidth="1"/>
    <col min="12546" max="12548" width="11.7109375" style="4" customWidth="1"/>
    <col min="12549" max="12549" width="8.85546875" style="4"/>
    <col min="12550" max="12552" width="13.28515625" style="4" customWidth="1"/>
    <col min="12553" max="12800" width="8.85546875" style="4"/>
    <col min="12801" max="12801" width="31.5703125" style="4" customWidth="1"/>
    <col min="12802" max="12804" width="11.7109375" style="4" customWidth="1"/>
    <col min="12805" max="12805" width="8.85546875" style="4"/>
    <col min="12806" max="12808" width="13.28515625" style="4" customWidth="1"/>
    <col min="12809" max="13056" width="8.85546875" style="4"/>
    <col min="13057" max="13057" width="31.5703125" style="4" customWidth="1"/>
    <col min="13058" max="13060" width="11.7109375" style="4" customWidth="1"/>
    <col min="13061" max="13061" width="8.85546875" style="4"/>
    <col min="13062" max="13064" width="13.28515625" style="4" customWidth="1"/>
    <col min="13065" max="13312" width="8.85546875" style="4"/>
    <col min="13313" max="13313" width="31.5703125" style="4" customWidth="1"/>
    <col min="13314" max="13316" width="11.7109375" style="4" customWidth="1"/>
    <col min="13317" max="13317" width="8.85546875" style="4"/>
    <col min="13318" max="13320" width="13.28515625" style="4" customWidth="1"/>
    <col min="13321" max="13568" width="8.85546875" style="4"/>
    <col min="13569" max="13569" width="31.5703125" style="4" customWidth="1"/>
    <col min="13570" max="13572" width="11.7109375" style="4" customWidth="1"/>
    <col min="13573" max="13573" width="8.85546875" style="4"/>
    <col min="13574" max="13576" width="13.28515625" style="4" customWidth="1"/>
    <col min="13577" max="13824" width="8.85546875" style="4"/>
    <col min="13825" max="13825" width="31.5703125" style="4" customWidth="1"/>
    <col min="13826" max="13828" width="11.7109375" style="4" customWidth="1"/>
    <col min="13829" max="13829" width="8.85546875" style="4"/>
    <col min="13830" max="13832" width="13.28515625" style="4" customWidth="1"/>
    <col min="13833" max="14080" width="8.85546875" style="4"/>
    <col min="14081" max="14081" width="31.5703125" style="4" customWidth="1"/>
    <col min="14082" max="14084" width="11.7109375" style="4" customWidth="1"/>
    <col min="14085" max="14085" width="8.85546875" style="4"/>
    <col min="14086" max="14088" width="13.28515625" style="4" customWidth="1"/>
    <col min="14089" max="14336" width="8.85546875" style="4"/>
    <col min="14337" max="14337" width="31.5703125" style="4" customWidth="1"/>
    <col min="14338" max="14340" width="11.7109375" style="4" customWidth="1"/>
    <col min="14341" max="14341" width="8.85546875" style="4"/>
    <col min="14342" max="14344" width="13.28515625" style="4" customWidth="1"/>
    <col min="14345" max="14592" width="8.85546875" style="4"/>
    <col min="14593" max="14593" width="31.5703125" style="4" customWidth="1"/>
    <col min="14594" max="14596" width="11.7109375" style="4" customWidth="1"/>
    <col min="14597" max="14597" width="8.85546875" style="4"/>
    <col min="14598" max="14600" width="13.28515625" style="4" customWidth="1"/>
    <col min="14601" max="14848" width="8.85546875" style="4"/>
    <col min="14849" max="14849" width="31.5703125" style="4" customWidth="1"/>
    <col min="14850" max="14852" width="11.7109375" style="4" customWidth="1"/>
    <col min="14853" max="14853" width="8.85546875" style="4"/>
    <col min="14854" max="14856" width="13.28515625" style="4" customWidth="1"/>
    <col min="14857" max="15104" width="8.85546875" style="4"/>
    <col min="15105" max="15105" width="31.5703125" style="4" customWidth="1"/>
    <col min="15106" max="15108" width="11.7109375" style="4" customWidth="1"/>
    <col min="15109" max="15109" width="8.85546875" style="4"/>
    <col min="15110" max="15112" width="13.28515625" style="4" customWidth="1"/>
    <col min="15113" max="15360" width="8.85546875" style="4"/>
    <col min="15361" max="15361" width="31.5703125" style="4" customWidth="1"/>
    <col min="15362" max="15364" width="11.7109375" style="4" customWidth="1"/>
    <col min="15365" max="15365" width="8.85546875" style="4"/>
    <col min="15366" max="15368" width="13.28515625" style="4" customWidth="1"/>
    <col min="15369" max="15616" width="8.85546875" style="4"/>
    <col min="15617" max="15617" width="31.5703125" style="4" customWidth="1"/>
    <col min="15618" max="15620" width="11.7109375" style="4" customWidth="1"/>
    <col min="15621" max="15621" width="8.85546875" style="4"/>
    <col min="15622" max="15624" width="13.28515625" style="4" customWidth="1"/>
    <col min="15625" max="15872" width="8.85546875" style="4"/>
    <col min="15873" max="15873" width="31.5703125" style="4" customWidth="1"/>
    <col min="15874" max="15876" width="11.7109375" style="4" customWidth="1"/>
    <col min="15877" max="15877" width="8.85546875" style="4"/>
    <col min="15878" max="15880" width="13.28515625" style="4" customWidth="1"/>
    <col min="15881" max="16128" width="8.85546875" style="4"/>
    <col min="16129" max="16129" width="31.5703125" style="4" customWidth="1"/>
    <col min="16130" max="16132" width="11.7109375" style="4" customWidth="1"/>
    <col min="16133" max="16133" width="8.85546875" style="4"/>
    <col min="16134" max="16136" width="13.28515625" style="4" customWidth="1"/>
    <col min="16137" max="16384" width="8.85546875" style="4"/>
  </cols>
  <sheetData>
    <row r="1" spans="1:17" x14ac:dyDescent="0.2">
      <c r="A1" s="5" t="s">
        <v>211</v>
      </c>
    </row>
    <row r="5" spans="1:17" x14ac:dyDescent="0.2">
      <c r="F5" s="73"/>
      <c r="G5" s="73"/>
      <c r="H5" s="73"/>
    </row>
    <row r="6" spans="1:17" x14ac:dyDescent="0.2">
      <c r="F6" s="73"/>
      <c r="G6" s="73"/>
      <c r="H6" s="73"/>
    </row>
    <row r="7" spans="1:17" x14ac:dyDescent="0.2">
      <c r="B7" s="5" t="s">
        <v>26</v>
      </c>
      <c r="F7" s="72"/>
      <c r="G7" s="72"/>
      <c r="H7" s="72"/>
    </row>
    <row r="8" spans="1:17" x14ac:dyDescent="0.2">
      <c r="F8" s="72"/>
      <c r="G8" s="72"/>
      <c r="H8" s="72"/>
    </row>
    <row r="9" spans="1:17" x14ac:dyDescent="0.2">
      <c r="F9" s="73"/>
      <c r="G9" s="73"/>
      <c r="H9" s="73"/>
      <c r="N9" s="131" t="s">
        <v>18</v>
      </c>
      <c r="O9" s="131"/>
      <c r="P9" s="131" t="s">
        <v>19</v>
      </c>
      <c r="Q9" s="131"/>
    </row>
    <row r="10" spans="1:17" x14ac:dyDescent="0.2">
      <c r="A10" s="5" t="s">
        <v>23</v>
      </c>
      <c r="B10" s="5" t="s">
        <v>26</v>
      </c>
      <c r="C10" s="5" t="s">
        <v>212</v>
      </c>
      <c r="D10" s="5" t="s">
        <v>25</v>
      </c>
      <c r="N10" s="9" t="s">
        <v>20</v>
      </c>
      <c r="O10" s="9" t="s">
        <v>21</v>
      </c>
      <c r="P10" s="9" t="s">
        <v>20</v>
      </c>
      <c r="Q10" s="9" t="s">
        <v>22</v>
      </c>
    </row>
    <row r="11" spans="1:17" x14ac:dyDescent="0.2">
      <c r="F11" s="10" t="s">
        <v>28</v>
      </c>
      <c r="G11" s="10" t="s">
        <v>29</v>
      </c>
      <c r="H11" s="10" t="s">
        <v>30</v>
      </c>
      <c r="J11" s="10" t="s">
        <v>28</v>
      </c>
      <c r="K11" s="10" t="s">
        <v>29</v>
      </c>
      <c r="L11" s="10" t="s">
        <v>30</v>
      </c>
    </row>
    <row r="12" spans="1:17" x14ac:dyDescent="0.2">
      <c r="A12" s="83" t="s">
        <v>48</v>
      </c>
      <c r="B12" s="26">
        <v>350.47</v>
      </c>
      <c r="C12" s="84">
        <v>6.11</v>
      </c>
      <c r="D12" s="84">
        <v>1</v>
      </c>
      <c r="F12" s="13">
        <v>0</v>
      </c>
      <c r="G12" s="13">
        <v>0</v>
      </c>
      <c r="H12" s="13" t="e">
        <v>#DIV/0!</v>
      </c>
      <c r="J12" s="13">
        <v>1.8857142857142859</v>
      </c>
      <c r="K12" s="13">
        <v>0.86289971512763064</v>
      </c>
      <c r="L12" s="13">
        <v>45.759833377980407</v>
      </c>
      <c r="N12" s="14">
        <f>IF(F12-J12&gt;0,J12,0)</f>
        <v>0</v>
      </c>
      <c r="O12" s="14">
        <f>IF(J12-F12&gt;0,J12,0)</f>
        <v>1.8857142857142859</v>
      </c>
      <c r="P12" s="14">
        <f>IF(F12-J12&gt;0,F12-J12,0)</f>
        <v>0</v>
      </c>
      <c r="Q12" s="14">
        <f>IF(J12-F12&gt;0,J12-F12,0)</f>
        <v>1.8857142857142859</v>
      </c>
    </row>
    <row r="13" spans="1:17" x14ac:dyDescent="0.2">
      <c r="A13" s="5" t="s">
        <v>34</v>
      </c>
      <c r="B13" s="26">
        <v>372.25</v>
      </c>
      <c r="C13" s="84">
        <v>8.19</v>
      </c>
      <c r="D13" s="82">
        <v>1.79</v>
      </c>
      <c r="F13" s="13">
        <v>0</v>
      </c>
      <c r="G13" s="13">
        <v>0</v>
      </c>
      <c r="H13" s="13" t="e">
        <v>#DIV/0!</v>
      </c>
      <c r="J13" s="13">
        <v>24.407928571428574</v>
      </c>
      <c r="K13" s="13">
        <v>1.2916685197441173</v>
      </c>
      <c r="L13" s="13">
        <v>5.2920038501592401</v>
      </c>
      <c r="N13" s="14">
        <f t="shared" ref="N13:N47" si="0">IF(F13-J13&gt;0,J13,0)</f>
        <v>0</v>
      </c>
      <c r="O13" s="14">
        <f t="shared" ref="O13:O47" si="1">IF(J13-F13&gt;0,J13,0)</f>
        <v>24.407928571428574</v>
      </c>
      <c r="P13" s="14">
        <f t="shared" ref="P13:P47" si="2">IF(F13-J13&gt;0,F13-J13,0)</f>
        <v>0</v>
      </c>
      <c r="Q13" s="14">
        <f t="shared" ref="Q13:Q47" si="3">IF(J13-F13&gt;0,J13-F13,0)</f>
        <v>24.407928571428574</v>
      </c>
    </row>
    <row r="14" spans="1:17" x14ac:dyDescent="0.2">
      <c r="A14" s="5" t="s">
        <v>35</v>
      </c>
      <c r="B14" s="26">
        <v>408</v>
      </c>
      <c r="C14" s="84">
        <v>9.68</v>
      </c>
      <c r="D14" s="82">
        <v>2</v>
      </c>
      <c r="F14" s="13">
        <v>0</v>
      </c>
      <c r="G14" s="13">
        <v>0</v>
      </c>
      <c r="H14" s="13" t="e">
        <v>#DIV/0!</v>
      </c>
      <c r="J14" s="13">
        <v>10.200000000000001</v>
      </c>
      <c r="K14" s="13">
        <v>0.66796064896925533</v>
      </c>
      <c r="L14" s="13">
        <v>6.5486338134240709</v>
      </c>
      <c r="N14" s="14">
        <f t="shared" si="0"/>
        <v>0</v>
      </c>
      <c r="O14" s="14">
        <f t="shared" si="1"/>
        <v>10.200000000000001</v>
      </c>
      <c r="P14" s="14">
        <f t="shared" si="2"/>
        <v>0</v>
      </c>
      <c r="Q14" s="14">
        <f t="shared" si="3"/>
        <v>10.200000000000001</v>
      </c>
    </row>
    <row r="15" spans="1:17" x14ac:dyDescent="0.2">
      <c r="A15" s="5" t="s">
        <v>36</v>
      </c>
      <c r="B15" s="26">
        <v>476.37</v>
      </c>
      <c r="C15" s="84">
        <v>11.81</v>
      </c>
      <c r="D15" s="82">
        <v>1.5</v>
      </c>
      <c r="F15" s="13">
        <v>0</v>
      </c>
      <c r="G15" s="13">
        <v>0</v>
      </c>
      <c r="H15" s="13" t="e">
        <v>#DIV/0!</v>
      </c>
      <c r="J15" s="13">
        <v>13.845000000000001</v>
      </c>
      <c r="K15" s="13">
        <v>1.1445023871909199</v>
      </c>
      <c r="L15" s="13">
        <v>8.2665394524443467</v>
      </c>
      <c r="N15" s="14">
        <f t="shared" si="0"/>
        <v>0</v>
      </c>
      <c r="O15" s="14">
        <f t="shared" si="1"/>
        <v>13.845000000000001</v>
      </c>
      <c r="P15" s="14">
        <f t="shared" si="2"/>
        <v>0</v>
      </c>
      <c r="Q15" s="14">
        <f t="shared" si="3"/>
        <v>13.845000000000001</v>
      </c>
    </row>
    <row r="16" spans="1:17" x14ac:dyDescent="0.2">
      <c r="A16" s="5" t="s">
        <v>48</v>
      </c>
      <c r="B16" s="26">
        <v>478.7</v>
      </c>
      <c r="C16" s="84">
        <v>12.11</v>
      </c>
      <c r="D16" s="82">
        <v>1</v>
      </c>
      <c r="F16" s="13">
        <v>1.54</v>
      </c>
      <c r="G16" s="13">
        <v>1.54</v>
      </c>
      <c r="H16" s="13">
        <v>100</v>
      </c>
      <c r="J16" s="13">
        <v>2.132857142857143</v>
      </c>
      <c r="K16" s="13">
        <v>2.5470695446544296</v>
      </c>
      <c r="L16" s="13">
        <v>119.42054127649702</v>
      </c>
      <c r="N16" s="14">
        <f t="shared" si="0"/>
        <v>0</v>
      </c>
      <c r="O16" s="14">
        <f t="shared" si="1"/>
        <v>2.132857142857143</v>
      </c>
      <c r="P16" s="14">
        <f t="shared" si="2"/>
        <v>0</v>
      </c>
      <c r="Q16" s="14">
        <f t="shared" si="3"/>
        <v>0.59285714285714297</v>
      </c>
    </row>
    <row r="17" spans="1:17" x14ac:dyDescent="0.2">
      <c r="A17" s="5" t="s">
        <v>213</v>
      </c>
      <c r="B17" s="26">
        <v>480.75</v>
      </c>
      <c r="C17" s="84">
        <v>12.41</v>
      </c>
      <c r="D17" s="82">
        <v>1</v>
      </c>
      <c r="F17" s="13">
        <v>0</v>
      </c>
      <c r="G17" s="13">
        <v>0</v>
      </c>
      <c r="H17" s="13" t="e">
        <v>#DIV/0!</v>
      </c>
      <c r="J17" s="13">
        <v>3.6128571428571425</v>
      </c>
      <c r="K17" s="13">
        <v>3.2993147093025867</v>
      </c>
      <c r="L17" s="13">
        <v>91.321482661597898</v>
      </c>
      <c r="N17" s="14">
        <f t="shared" si="0"/>
        <v>0</v>
      </c>
      <c r="O17" s="14">
        <f t="shared" si="1"/>
        <v>3.6128571428571425</v>
      </c>
      <c r="P17" s="14">
        <f t="shared" si="2"/>
        <v>0</v>
      </c>
      <c r="Q17" s="14">
        <f t="shared" si="3"/>
        <v>3.6128571428571425</v>
      </c>
    </row>
    <row r="18" spans="1:17" x14ac:dyDescent="0.2">
      <c r="A18" s="5" t="s">
        <v>48</v>
      </c>
      <c r="B18" s="26">
        <v>486.86</v>
      </c>
      <c r="C18" s="84">
        <v>13.59</v>
      </c>
      <c r="D18" s="82">
        <v>1</v>
      </c>
      <c r="F18" s="13">
        <v>0</v>
      </c>
      <c r="G18" s="13">
        <v>0</v>
      </c>
      <c r="H18" s="13" t="e">
        <v>#DIV/0!</v>
      </c>
      <c r="J18" s="13">
        <v>4.234285714285714</v>
      </c>
      <c r="K18" s="13">
        <v>2.2111461613694332</v>
      </c>
      <c r="L18" s="13">
        <v>52.220051044487292</v>
      </c>
      <c r="N18" s="14">
        <f t="shared" si="0"/>
        <v>0</v>
      </c>
      <c r="O18" s="14">
        <f t="shared" si="1"/>
        <v>4.234285714285714</v>
      </c>
      <c r="P18" s="14">
        <f t="shared" si="2"/>
        <v>0</v>
      </c>
      <c r="Q18" s="14">
        <f t="shared" si="3"/>
        <v>4.234285714285714</v>
      </c>
    </row>
    <row r="19" spans="1:17" x14ac:dyDescent="0.2">
      <c r="A19" s="5" t="s">
        <v>214</v>
      </c>
      <c r="B19" s="26">
        <v>535.47</v>
      </c>
      <c r="C19" s="84">
        <v>14.29</v>
      </c>
      <c r="D19" s="82">
        <v>1</v>
      </c>
      <c r="F19" s="13">
        <v>0</v>
      </c>
      <c r="G19" s="13">
        <v>0</v>
      </c>
      <c r="H19" s="13" t="e">
        <v>#DIV/0!</v>
      </c>
      <c r="J19" s="13">
        <v>3.7157142857142857</v>
      </c>
      <c r="K19" s="13">
        <v>0.6149763559417103</v>
      </c>
      <c r="L19" s="13">
        <v>16.550690086858793</v>
      </c>
      <c r="N19" s="14">
        <f t="shared" si="0"/>
        <v>0</v>
      </c>
      <c r="O19" s="14">
        <f t="shared" si="1"/>
        <v>3.7157142857142857</v>
      </c>
      <c r="P19" s="14">
        <f t="shared" si="2"/>
        <v>0</v>
      </c>
      <c r="Q19" s="14">
        <f t="shared" si="3"/>
        <v>3.7157142857142857</v>
      </c>
    </row>
    <row r="20" spans="1:17" x14ac:dyDescent="0.2">
      <c r="A20" s="5" t="s">
        <v>43</v>
      </c>
      <c r="B20" s="26">
        <v>570.09</v>
      </c>
      <c r="C20" s="84">
        <v>15.59</v>
      </c>
      <c r="D20" s="82">
        <v>1</v>
      </c>
      <c r="F20" s="13">
        <v>0</v>
      </c>
      <c r="G20" s="13">
        <v>0</v>
      </c>
      <c r="H20" s="13" t="e">
        <v>#DIV/0!</v>
      </c>
      <c r="J20" s="13">
        <v>1.7328571428571429</v>
      </c>
      <c r="K20" s="13">
        <v>0.57811798809867887</v>
      </c>
      <c r="L20" s="13">
        <v>33.362126271152121</v>
      </c>
      <c r="N20" s="14">
        <f t="shared" si="0"/>
        <v>0</v>
      </c>
      <c r="O20" s="14">
        <f t="shared" si="1"/>
        <v>1.7328571428571429</v>
      </c>
      <c r="P20" s="14">
        <f t="shared" si="2"/>
        <v>0</v>
      </c>
      <c r="Q20" s="14">
        <f t="shared" si="3"/>
        <v>1.7328571428571429</v>
      </c>
    </row>
    <row r="21" spans="1:17" x14ac:dyDescent="0.2">
      <c r="A21" s="5" t="s">
        <v>44</v>
      </c>
      <c r="B21" s="26">
        <v>572.72</v>
      </c>
      <c r="C21" s="84">
        <v>15.72</v>
      </c>
      <c r="D21" s="82">
        <v>1.28</v>
      </c>
      <c r="F21" s="13">
        <v>0</v>
      </c>
      <c r="G21" s="13">
        <v>0</v>
      </c>
      <c r="H21" s="13" t="e">
        <v>#DIV/0!</v>
      </c>
      <c r="J21" s="13">
        <v>7.6928000000000001</v>
      </c>
      <c r="K21" s="13">
        <v>2.4516022049730175</v>
      </c>
      <c r="L21" s="13">
        <v>31.868789062149251</v>
      </c>
      <c r="N21" s="14">
        <f t="shared" si="0"/>
        <v>0</v>
      </c>
      <c r="O21" s="14">
        <f t="shared" si="1"/>
        <v>7.6928000000000001</v>
      </c>
      <c r="P21" s="14">
        <f t="shared" si="2"/>
        <v>0</v>
      </c>
      <c r="Q21" s="14">
        <f t="shared" si="3"/>
        <v>7.6928000000000001</v>
      </c>
    </row>
    <row r="22" spans="1:17" x14ac:dyDescent="0.2">
      <c r="A22" s="5" t="s">
        <v>215</v>
      </c>
      <c r="B22" s="26">
        <v>614.5</v>
      </c>
      <c r="C22" s="84">
        <v>17.21</v>
      </c>
      <c r="D22" s="82">
        <v>1</v>
      </c>
      <c r="F22" s="13">
        <v>0</v>
      </c>
      <c r="G22" s="13">
        <v>0</v>
      </c>
      <c r="H22" s="13" t="e">
        <v>#DIV/0!</v>
      </c>
      <c r="J22" s="13">
        <v>3.6871428571428568</v>
      </c>
      <c r="K22" s="13">
        <v>5.9074449741363635</v>
      </c>
      <c r="L22" s="13">
        <v>160.21741502888241</v>
      </c>
      <c r="N22" s="14">
        <f t="shared" si="0"/>
        <v>0</v>
      </c>
      <c r="O22" s="14">
        <f t="shared" si="1"/>
        <v>3.6871428571428568</v>
      </c>
      <c r="P22" s="14">
        <f t="shared" si="2"/>
        <v>0</v>
      </c>
      <c r="Q22" s="14">
        <f t="shared" si="3"/>
        <v>3.6871428571428568</v>
      </c>
    </row>
    <row r="23" spans="1:17" x14ac:dyDescent="0.2">
      <c r="A23" s="5" t="s">
        <v>48</v>
      </c>
      <c r="B23" s="26">
        <v>620.74</v>
      </c>
      <c r="C23" s="84">
        <v>17.39</v>
      </c>
      <c r="D23" s="82">
        <v>1</v>
      </c>
      <c r="F23" s="13">
        <v>0</v>
      </c>
      <c r="G23" s="13">
        <v>0</v>
      </c>
      <c r="H23" s="13" t="e">
        <v>#DIV/0!</v>
      </c>
      <c r="J23" s="13">
        <v>1.5242857142857142</v>
      </c>
      <c r="K23" s="13">
        <v>1.0333006358662673</v>
      </c>
      <c r="L23" s="13">
        <v>67.789170113063463</v>
      </c>
      <c r="N23" s="14">
        <f t="shared" si="0"/>
        <v>0</v>
      </c>
      <c r="O23" s="14">
        <f t="shared" si="1"/>
        <v>1.5242857142857142</v>
      </c>
      <c r="P23" s="14">
        <f t="shared" si="2"/>
        <v>0</v>
      </c>
      <c r="Q23" s="14">
        <f t="shared" si="3"/>
        <v>1.5242857142857142</v>
      </c>
    </row>
    <row r="24" spans="1:17" x14ac:dyDescent="0.2">
      <c r="A24" s="5" t="s">
        <v>216</v>
      </c>
      <c r="B24" s="26">
        <v>626.70000000000005</v>
      </c>
      <c r="C24" s="84">
        <v>17.8</v>
      </c>
      <c r="D24" s="82">
        <v>1</v>
      </c>
      <c r="F24" s="13">
        <v>0</v>
      </c>
      <c r="G24" s="13">
        <v>0</v>
      </c>
      <c r="H24" s="13" t="e">
        <v>#DIV/0!</v>
      </c>
      <c r="J24" s="13">
        <v>1.2371428571428571</v>
      </c>
      <c r="K24" s="13">
        <v>1.5235176803860793</v>
      </c>
      <c r="L24" s="13">
        <v>123.14808040072234</v>
      </c>
      <c r="N24" s="14">
        <f t="shared" si="0"/>
        <v>0</v>
      </c>
      <c r="O24" s="14">
        <f t="shared" si="1"/>
        <v>1.2371428571428571</v>
      </c>
      <c r="P24" s="14">
        <f t="shared" si="2"/>
        <v>0</v>
      </c>
      <c r="Q24" s="14">
        <f t="shared" si="3"/>
        <v>1.2371428571428571</v>
      </c>
    </row>
    <row r="25" spans="1:17" x14ac:dyDescent="0.2">
      <c r="A25" s="5" t="s">
        <v>217</v>
      </c>
      <c r="B25" s="26">
        <v>657</v>
      </c>
      <c r="C25" s="84">
        <v>18.38</v>
      </c>
      <c r="D25" s="82">
        <v>1</v>
      </c>
      <c r="F25" s="13">
        <v>0</v>
      </c>
      <c r="G25" s="13">
        <v>0</v>
      </c>
      <c r="H25" s="13" t="e">
        <v>#DIV/0!</v>
      </c>
      <c r="J25" s="13">
        <v>4.7228571428571424</v>
      </c>
      <c r="K25" s="13">
        <v>2.9203703986491383</v>
      </c>
      <c r="L25" s="13">
        <v>61.834823927840198</v>
      </c>
      <c r="N25" s="14">
        <f t="shared" si="0"/>
        <v>0</v>
      </c>
      <c r="O25" s="14">
        <f t="shared" si="1"/>
        <v>4.7228571428571424</v>
      </c>
      <c r="P25" s="14">
        <f t="shared" si="2"/>
        <v>0</v>
      </c>
      <c r="Q25" s="14">
        <f t="shared" si="3"/>
        <v>4.7228571428571424</v>
      </c>
    </row>
    <row r="26" spans="1:17" x14ac:dyDescent="0.2">
      <c r="B26" s="26"/>
      <c r="C26" s="84">
        <v>20.67</v>
      </c>
      <c r="D26" s="82">
        <v>1</v>
      </c>
      <c r="F26" s="13">
        <v>0</v>
      </c>
      <c r="G26" s="13">
        <v>0</v>
      </c>
      <c r="H26" s="13" t="e">
        <v>#DIV/0!</v>
      </c>
      <c r="J26" s="13">
        <v>2.7328571428571431</v>
      </c>
      <c r="K26" s="13">
        <v>5.576442066627159</v>
      </c>
      <c r="L26" s="13">
        <v>204.05172224981763</v>
      </c>
      <c r="N26" s="14">
        <f t="shared" si="0"/>
        <v>0</v>
      </c>
      <c r="O26" s="14">
        <f t="shared" si="1"/>
        <v>2.7328571428571431</v>
      </c>
      <c r="P26" s="14">
        <f t="shared" si="2"/>
        <v>0</v>
      </c>
      <c r="Q26" s="14">
        <f t="shared" si="3"/>
        <v>2.7328571428571431</v>
      </c>
    </row>
    <row r="27" spans="1:17" x14ac:dyDescent="0.2">
      <c r="A27" s="5" t="s">
        <v>218</v>
      </c>
      <c r="B27" s="26">
        <v>751.44</v>
      </c>
      <c r="C27" s="26"/>
      <c r="D27" s="82">
        <v>1</v>
      </c>
      <c r="F27" s="13">
        <v>2.74</v>
      </c>
      <c r="G27" s="13">
        <v>0.48999999999999905</v>
      </c>
      <c r="H27" s="13">
        <v>17.88321167883208</v>
      </c>
      <c r="J27" s="13">
        <v>1.0042857142857142</v>
      </c>
      <c r="K27" s="13">
        <v>0.44155106945717604</v>
      </c>
      <c r="L27" s="13">
        <v>43.966678324327631</v>
      </c>
      <c r="N27" s="14">
        <f t="shared" si="0"/>
        <v>1.0042857142857142</v>
      </c>
      <c r="O27" s="14">
        <f t="shared" si="1"/>
        <v>0</v>
      </c>
      <c r="P27" s="14">
        <f t="shared" si="2"/>
        <v>1.735714285714286</v>
      </c>
      <c r="Q27" s="14">
        <f t="shared" si="3"/>
        <v>0</v>
      </c>
    </row>
    <row r="28" spans="1:17" x14ac:dyDescent="0.2">
      <c r="A28" s="5" t="s">
        <v>219</v>
      </c>
      <c r="B28" s="26">
        <v>753.56</v>
      </c>
      <c r="C28" s="26"/>
      <c r="D28" s="82">
        <v>1</v>
      </c>
      <c r="F28" s="13">
        <v>0</v>
      </c>
      <c r="G28" s="13">
        <v>0</v>
      </c>
      <c r="H28" s="13" t="e">
        <v>#DIV/0!</v>
      </c>
      <c r="J28" s="13">
        <v>0</v>
      </c>
      <c r="K28" s="13">
        <v>0</v>
      </c>
      <c r="L28" s="13" t="e">
        <v>#DIV/0!</v>
      </c>
      <c r="N28" s="14">
        <f t="shared" si="0"/>
        <v>0</v>
      </c>
      <c r="O28" s="14">
        <f t="shared" si="1"/>
        <v>0</v>
      </c>
      <c r="P28" s="14">
        <f t="shared" si="2"/>
        <v>0</v>
      </c>
      <c r="Q28" s="14">
        <f t="shared" si="3"/>
        <v>0</v>
      </c>
    </row>
    <row r="29" spans="1:17" x14ac:dyDescent="0.2">
      <c r="A29" s="5" t="s">
        <v>220</v>
      </c>
      <c r="B29" s="26">
        <v>758.58</v>
      </c>
      <c r="C29" s="26"/>
      <c r="D29" s="82">
        <v>1</v>
      </c>
      <c r="F29" s="13">
        <v>22634.955000000002</v>
      </c>
      <c r="G29" s="13">
        <v>255.44500000000153</v>
      </c>
      <c r="H29" s="13">
        <v>1.128542115502335</v>
      </c>
      <c r="J29" s="13">
        <v>14633.297142857142</v>
      </c>
      <c r="K29" s="13">
        <v>505.3112105769016</v>
      </c>
      <c r="L29" s="13">
        <v>3.453160320902497</v>
      </c>
      <c r="N29" s="14">
        <f t="shared" si="0"/>
        <v>14633.297142857142</v>
      </c>
      <c r="O29" s="14">
        <f t="shared" si="1"/>
        <v>0</v>
      </c>
      <c r="P29" s="14">
        <f t="shared" si="2"/>
        <v>8001.6578571428599</v>
      </c>
      <c r="Q29" s="14">
        <f t="shared" si="3"/>
        <v>0</v>
      </c>
    </row>
    <row r="30" spans="1:17" x14ac:dyDescent="0.2">
      <c r="A30" s="5" t="s">
        <v>221</v>
      </c>
      <c r="B30" s="26">
        <v>838.6</v>
      </c>
      <c r="C30" s="84">
        <v>23.88</v>
      </c>
      <c r="D30" s="82">
        <v>1</v>
      </c>
      <c r="F30" s="13">
        <v>0</v>
      </c>
      <c r="G30" s="13">
        <v>0</v>
      </c>
      <c r="H30" s="13" t="e">
        <v>#DIV/0!</v>
      </c>
      <c r="J30" s="13">
        <v>0.51</v>
      </c>
      <c r="K30" s="13">
        <v>0.54646918616567153</v>
      </c>
      <c r="L30" s="13">
        <v>107.15082081679834</v>
      </c>
      <c r="N30" s="14">
        <f t="shared" si="0"/>
        <v>0</v>
      </c>
      <c r="O30" s="14">
        <f t="shared" si="1"/>
        <v>0.51</v>
      </c>
      <c r="P30" s="14">
        <f t="shared" si="2"/>
        <v>0</v>
      </c>
      <c r="Q30" s="14">
        <f t="shared" si="3"/>
        <v>0.51</v>
      </c>
    </row>
    <row r="31" spans="1:17" x14ac:dyDescent="0.2">
      <c r="A31" s="5" t="s">
        <v>222</v>
      </c>
      <c r="B31" s="26">
        <v>940.1</v>
      </c>
      <c r="C31" s="84">
        <v>26.9</v>
      </c>
      <c r="D31" s="82">
        <v>1.1399999999999999</v>
      </c>
      <c r="F31" s="13">
        <v>1.6872</v>
      </c>
      <c r="G31" s="13">
        <v>0.12539999999999996</v>
      </c>
      <c r="H31" s="13">
        <v>7.4324324324324298</v>
      </c>
      <c r="J31" s="13">
        <v>180.91474285714284</v>
      </c>
      <c r="K31" s="13">
        <v>7.1396582572991836</v>
      </c>
      <c r="L31" s="13">
        <v>3.9464214715419459</v>
      </c>
      <c r="N31" s="14">
        <f t="shared" si="0"/>
        <v>0</v>
      </c>
      <c r="O31" s="14">
        <f t="shared" si="1"/>
        <v>180.91474285714284</v>
      </c>
      <c r="P31" s="14">
        <f t="shared" si="2"/>
        <v>0</v>
      </c>
      <c r="Q31" s="14">
        <f t="shared" si="3"/>
        <v>179.22754285714285</v>
      </c>
    </row>
    <row r="32" spans="1:17" x14ac:dyDescent="0.2">
      <c r="A32" s="5" t="s">
        <v>48</v>
      </c>
      <c r="B32" s="26">
        <v>988.06</v>
      </c>
      <c r="C32" s="84">
        <v>27.98</v>
      </c>
      <c r="D32" s="82">
        <v>1</v>
      </c>
      <c r="F32" s="13">
        <v>0.215</v>
      </c>
      <c r="G32" s="13">
        <v>0.215</v>
      </c>
      <c r="H32" s="13">
        <v>100</v>
      </c>
      <c r="J32" s="13">
        <v>6.6642857142857155</v>
      </c>
      <c r="K32" s="13">
        <v>3.2297317763149889</v>
      </c>
      <c r="L32" s="13">
        <v>48.463284960782246</v>
      </c>
      <c r="N32" s="14">
        <f t="shared" si="0"/>
        <v>0</v>
      </c>
      <c r="O32" s="14">
        <f t="shared" si="1"/>
        <v>6.6642857142857155</v>
      </c>
      <c r="P32" s="14">
        <f t="shared" si="2"/>
        <v>0</v>
      </c>
      <c r="Q32" s="14">
        <f t="shared" si="3"/>
        <v>6.4492857142857156</v>
      </c>
    </row>
    <row r="33" spans="1:17" x14ac:dyDescent="0.2">
      <c r="A33" s="5" t="s">
        <v>223</v>
      </c>
      <c r="B33" s="26">
        <v>991.48</v>
      </c>
      <c r="C33" s="26"/>
      <c r="D33" s="82">
        <v>1</v>
      </c>
      <c r="F33" s="13">
        <v>0</v>
      </c>
      <c r="G33" s="13">
        <v>0</v>
      </c>
      <c r="H33" s="13" t="e">
        <v>#DIV/0!</v>
      </c>
      <c r="J33" s="13">
        <v>0.13857142857142857</v>
      </c>
      <c r="K33" s="13">
        <v>9.280218153663837E-2</v>
      </c>
      <c r="L33" s="13">
        <v>66.970646469739037</v>
      </c>
      <c r="N33" s="14">
        <f t="shared" si="0"/>
        <v>0</v>
      </c>
      <c r="O33" s="14">
        <f t="shared" si="1"/>
        <v>0.13857142857142857</v>
      </c>
      <c r="P33" s="14">
        <f t="shared" si="2"/>
        <v>0</v>
      </c>
      <c r="Q33" s="14">
        <f t="shared" si="3"/>
        <v>0.13857142857142857</v>
      </c>
    </row>
    <row r="34" spans="1:17" x14ac:dyDescent="0.2">
      <c r="B34" s="26">
        <v>1031.5899999999999</v>
      </c>
      <c r="C34" s="26"/>
      <c r="D34" s="82">
        <v>1</v>
      </c>
      <c r="F34" s="13">
        <v>0</v>
      </c>
      <c r="G34" s="13">
        <v>0</v>
      </c>
      <c r="H34" s="13" t="e">
        <v>#DIV/0!</v>
      </c>
      <c r="J34" s="13">
        <v>0</v>
      </c>
      <c r="K34" s="13">
        <v>0</v>
      </c>
      <c r="L34" s="13" t="e">
        <v>#DIV/0!</v>
      </c>
      <c r="N34" s="14">
        <f t="shared" si="0"/>
        <v>0</v>
      </c>
      <c r="O34" s="14">
        <f t="shared" si="1"/>
        <v>0</v>
      </c>
      <c r="P34" s="14">
        <f t="shared" si="2"/>
        <v>0</v>
      </c>
      <c r="Q34" s="14">
        <f t="shared" si="3"/>
        <v>0</v>
      </c>
    </row>
    <row r="35" spans="1:17" x14ac:dyDescent="0.2">
      <c r="A35" s="5" t="s">
        <v>224</v>
      </c>
      <c r="B35" s="26">
        <v>1053.8399999999999</v>
      </c>
      <c r="C35" s="84">
        <v>29.7</v>
      </c>
      <c r="D35" s="82">
        <v>1</v>
      </c>
      <c r="F35" s="13">
        <v>0</v>
      </c>
      <c r="G35" s="13">
        <v>0</v>
      </c>
      <c r="H35" s="13" t="e">
        <v>#DIV/0!</v>
      </c>
      <c r="J35" s="13">
        <v>0.64571428571428569</v>
      </c>
      <c r="K35" s="13">
        <v>0.29813022767418484</v>
      </c>
      <c r="L35" s="13">
        <v>46.170610480515357</v>
      </c>
      <c r="N35" s="14">
        <f t="shared" si="0"/>
        <v>0</v>
      </c>
      <c r="O35" s="14">
        <f t="shared" si="1"/>
        <v>0.64571428571428569</v>
      </c>
      <c r="P35" s="14">
        <f t="shared" si="2"/>
        <v>0</v>
      </c>
      <c r="Q35" s="14">
        <f t="shared" si="3"/>
        <v>0.64571428571428569</v>
      </c>
    </row>
    <row r="36" spans="1:17" x14ac:dyDescent="0.2">
      <c r="A36" s="5" t="s">
        <v>65</v>
      </c>
      <c r="B36" s="26">
        <v>1086.6600000000001</v>
      </c>
      <c r="C36" s="26"/>
      <c r="D36" s="26">
        <v>1.1100000000000001</v>
      </c>
      <c r="F36" s="13">
        <v>2.6085000000000003</v>
      </c>
      <c r="G36" s="13">
        <v>0.96570000000000078</v>
      </c>
      <c r="H36" s="13">
        <v>37.021276595744709</v>
      </c>
      <c r="J36" s="13">
        <v>4.3448571428571423</v>
      </c>
      <c r="K36" s="13">
        <v>0.58531117940348454</v>
      </c>
      <c r="L36" s="13">
        <v>13.471356138042982</v>
      </c>
      <c r="N36" s="14">
        <f t="shared" si="0"/>
        <v>0</v>
      </c>
      <c r="O36" s="14">
        <f t="shared" si="1"/>
        <v>4.3448571428571423</v>
      </c>
      <c r="P36" s="14">
        <f t="shared" si="2"/>
        <v>0</v>
      </c>
      <c r="Q36" s="14">
        <f t="shared" si="3"/>
        <v>1.736357142857142</v>
      </c>
    </row>
    <row r="37" spans="1:17" x14ac:dyDescent="0.2">
      <c r="A37" s="5" t="s">
        <v>225</v>
      </c>
      <c r="B37" s="26">
        <v>1121.01</v>
      </c>
      <c r="C37" s="84">
        <v>31.28</v>
      </c>
      <c r="D37" s="82">
        <v>1</v>
      </c>
      <c r="F37" s="13">
        <v>0</v>
      </c>
      <c r="G37" s="13">
        <v>0</v>
      </c>
      <c r="H37" s="13" t="e">
        <v>#DIV/0!</v>
      </c>
      <c r="J37" s="13">
        <v>4.1757142857142862</v>
      </c>
      <c r="K37" s="13">
        <v>0.42674372178349151</v>
      </c>
      <c r="L37" s="13">
        <v>10.219658065290593</v>
      </c>
      <c r="N37" s="14">
        <f t="shared" si="0"/>
        <v>0</v>
      </c>
      <c r="O37" s="14">
        <f t="shared" si="1"/>
        <v>4.1757142857142862</v>
      </c>
      <c r="P37" s="14">
        <f t="shared" si="2"/>
        <v>0</v>
      </c>
      <c r="Q37" s="14">
        <f t="shared" si="3"/>
        <v>4.1757142857142862</v>
      </c>
    </row>
    <row r="38" spans="1:17" x14ac:dyDescent="0.2">
      <c r="A38" s="85" t="s">
        <v>226</v>
      </c>
      <c r="B38" s="26">
        <v>1148.05</v>
      </c>
      <c r="C38" s="84">
        <v>31.87</v>
      </c>
      <c r="D38" s="82">
        <v>1</v>
      </c>
      <c r="F38" s="13">
        <v>0.35</v>
      </c>
      <c r="G38" s="13">
        <v>0.35</v>
      </c>
      <c r="H38" s="13">
        <v>100</v>
      </c>
      <c r="J38" s="13">
        <v>23.224285714285717</v>
      </c>
      <c r="K38" s="13">
        <v>1.4203606900347241</v>
      </c>
      <c r="L38" s="13">
        <v>6.1158423019272119</v>
      </c>
      <c r="N38" s="14">
        <f t="shared" si="0"/>
        <v>0</v>
      </c>
      <c r="O38" s="14">
        <f t="shared" si="1"/>
        <v>23.224285714285717</v>
      </c>
      <c r="P38" s="14">
        <f t="shared" si="2"/>
        <v>0</v>
      </c>
      <c r="Q38" s="14">
        <f t="shared" si="3"/>
        <v>22.874285714285715</v>
      </c>
    </row>
    <row r="39" spans="1:17" x14ac:dyDescent="0.2">
      <c r="A39" s="85" t="s">
        <v>227</v>
      </c>
      <c r="B39" s="26">
        <v>1172.96</v>
      </c>
      <c r="C39" s="84">
        <v>32.71</v>
      </c>
      <c r="D39" s="82">
        <v>1</v>
      </c>
      <c r="F39" s="13">
        <v>0</v>
      </c>
      <c r="G39" s="13">
        <v>0</v>
      </c>
      <c r="H39" s="13" t="e">
        <v>#DIV/0!</v>
      </c>
      <c r="J39" s="13">
        <v>10.301428571428572</v>
      </c>
      <c r="K39" s="13">
        <v>4.2331731717519903</v>
      </c>
      <c r="L39" s="13">
        <v>41.09306920297314</v>
      </c>
      <c r="N39" s="14">
        <f t="shared" si="0"/>
        <v>0</v>
      </c>
      <c r="O39" s="14">
        <f t="shared" si="1"/>
        <v>10.301428571428572</v>
      </c>
      <c r="P39" s="14">
        <f t="shared" si="2"/>
        <v>0</v>
      </c>
      <c r="Q39" s="14">
        <f t="shared" si="3"/>
        <v>10.301428571428572</v>
      </c>
    </row>
    <row r="40" spans="1:17" x14ac:dyDescent="0.2">
      <c r="A40" s="5" t="s">
        <v>228</v>
      </c>
      <c r="B40" s="26">
        <v>1200</v>
      </c>
      <c r="C40" s="84">
        <v>32.89</v>
      </c>
      <c r="D40" s="82">
        <v>1</v>
      </c>
      <c r="F40" s="13">
        <v>0</v>
      </c>
      <c r="G40" s="13">
        <v>0</v>
      </c>
      <c r="H40" s="13" t="e">
        <v>#DIV/0!</v>
      </c>
      <c r="J40" s="13">
        <v>0.88</v>
      </c>
      <c r="K40" s="13">
        <v>1.5168482361227082</v>
      </c>
      <c r="L40" s="13">
        <v>172.36911774121683</v>
      </c>
      <c r="N40" s="14">
        <f t="shared" si="0"/>
        <v>0</v>
      </c>
      <c r="O40" s="14">
        <f t="shared" si="1"/>
        <v>0.88</v>
      </c>
      <c r="P40" s="14">
        <f t="shared" si="2"/>
        <v>0</v>
      </c>
      <c r="Q40" s="14">
        <f t="shared" si="3"/>
        <v>0.88</v>
      </c>
    </row>
    <row r="41" spans="1:17" x14ac:dyDescent="0.2">
      <c r="A41" s="85" t="s">
        <v>229</v>
      </c>
      <c r="B41" s="26">
        <v>1204.3</v>
      </c>
      <c r="C41" s="84">
        <v>33.11</v>
      </c>
      <c r="D41" s="82">
        <v>1</v>
      </c>
      <c r="F41" s="13">
        <v>0</v>
      </c>
      <c r="G41" s="13">
        <v>0</v>
      </c>
      <c r="H41" s="13" t="e">
        <v>#DIV/0!</v>
      </c>
      <c r="J41" s="13">
        <v>18.368571428571432</v>
      </c>
      <c r="K41" s="13">
        <v>0.98421003233816984</v>
      </c>
      <c r="L41" s="13">
        <v>5.3581196347543845</v>
      </c>
      <c r="N41" s="14">
        <f t="shared" si="0"/>
        <v>0</v>
      </c>
      <c r="O41" s="14">
        <f t="shared" si="1"/>
        <v>18.368571428571432</v>
      </c>
      <c r="P41" s="14">
        <f t="shared" si="2"/>
        <v>0</v>
      </c>
      <c r="Q41" s="14">
        <f t="shared" si="3"/>
        <v>18.368571428571432</v>
      </c>
    </row>
    <row r="42" spans="1:17" x14ac:dyDescent="0.2">
      <c r="A42" s="85" t="s">
        <v>230</v>
      </c>
      <c r="B42" s="26">
        <v>1229.58</v>
      </c>
      <c r="C42" s="84">
        <v>33.67</v>
      </c>
      <c r="D42" s="82">
        <v>1.077</v>
      </c>
      <c r="F42" s="13">
        <v>5.2826849999999999</v>
      </c>
      <c r="G42" s="13">
        <v>2.1486150000000013</v>
      </c>
      <c r="H42" s="13">
        <v>40.672782874617766</v>
      </c>
      <c r="J42" s="13">
        <v>101.50263428571429</v>
      </c>
      <c r="K42" s="13">
        <v>6.6544229912976069</v>
      </c>
      <c r="L42" s="13">
        <v>6.5559116156201718</v>
      </c>
      <c r="N42" s="14">
        <f t="shared" si="0"/>
        <v>0</v>
      </c>
      <c r="O42" s="14">
        <f t="shared" si="1"/>
        <v>101.50263428571429</v>
      </c>
      <c r="P42" s="14">
        <f t="shared" si="2"/>
        <v>0</v>
      </c>
      <c r="Q42" s="14">
        <f t="shared" si="3"/>
        <v>96.219949285714293</v>
      </c>
    </row>
    <row r="43" spans="1:17" x14ac:dyDescent="0.2">
      <c r="A43" s="5" t="s">
        <v>48</v>
      </c>
      <c r="B43" s="26">
        <v>1232.94</v>
      </c>
      <c r="C43" s="84"/>
      <c r="D43" s="82">
        <v>1</v>
      </c>
      <c r="F43" s="13">
        <v>0</v>
      </c>
      <c r="G43" s="13">
        <v>0</v>
      </c>
      <c r="H43" s="13" t="e">
        <v>#DIV/0!</v>
      </c>
      <c r="J43" s="13">
        <v>0</v>
      </c>
      <c r="K43" s="13">
        <v>0</v>
      </c>
      <c r="L43" s="13" t="e">
        <v>#DIV/0!</v>
      </c>
      <c r="N43" s="14">
        <f t="shared" si="0"/>
        <v>0</v>
      </c>
      <c r="O43" s="14">
        <f t="shared" si="1"/>
        <v>0</v>
      </c>
      <c r="P43" s="14">
        <f t="shared" si="2"/>
        <v>0</v>
      </c>
      <c r="Q43" s="14">
        <f t="shared" si="3"/>
        <v>0</v>
      </c>
    </row>
    <row r="44" spans="1:17" x14ac:dyDescent="0.2">
      <c r="A44" s="5" t="s">
        <v>48</v>
      </c>
      <c r="B44" s="26">
        <v>1239.67</v>
      </c>
      <c r="C44" s="26"/>
      <c r="D44" s="26">
        <v>1</v>
      </c>
      <c r="F44" s="13">
        <v>0</v>
      </c>
      <c r="G44" s="13">
        <v>0</v>
      </c>
      <c r="H44" s="13" t="e">
        <v>#DIV/0!</v>
      </c>
      <c r="J44" s="13">
        <v>48.985714285714288</v>
      </c>
      <c r="K44" s="13">
        <v>31.690690772412214</v>
      </c>
      <c r="L44" s="13">
        <v>64.693740276140417</v>
      </c>
      <c r="N44" s="14">
        <f t="shared" si="0"/>
        <v>0</v>
      </c>
      <c r="O44" s="14">
        <f t="shared" si="1"/>
        <v>48.985714285714288</v>
      </c>
      <c r="P44" s="14">
        <f t="shared" si="2"/>
        <v>0</v>
      </c>
      <c r="Q44" s="14">
        <f t="shared" si="3"/>
        <v>48.985714285714288</v>
      </c>
    </row>
    <row r="45" spans="1:17" x14ac:dyDescent="0.2">
      <c r="A45" s="85" t="s">
        <v>231</v>
      </c>
      <c r="B45" s="26">
        <v>1254.24</v>
      </c>
      <c r="C45" s="84">
        <v>33.93</v>
      </c>
      <c r="D45" s="82">
        <v>1.077</v>
      </c>
      <c r="F45" s="13">
        <v>0</v>
      </c>
      <c r="G45" s="13">
        <v>0</v>
      </c>
      <c r="H45" s="13" t="e">
        <v>#DIV/0!</v>
      </c>
      <c r="J45" s="13">
        <v>18.765955714285717</v>
      </c>
      <c r="K45" s="13">
        <v>29.671698679643185</v>
      </c>
      <c r="L45" s="13">
        <v>158.11450869542122</v>
      </c>
      <c r="N45" s="14">
        <f t="shared" si="0"/>
        <v>0</v>
      </c>
      <c r="O45" s="14">
        <f t="shared" si="1"/>
        <v>18.765955714285717</v>
      </c>
      <c r="P45" s="14">
        <f t="shared" si="2"/>
        <v>0</v>
      </c>
      <c r="Q45" s="14">
        <f t="shared" si="3"/>
        <v>18.765955714285717</v>
      </c>
    </row>
    <row r="46" spans="1:17" x14ac:dyDescent="0.2">
      <c r="A46" s="5" t="s">
        <v>48</v>
      </c>
      <c r="B46" s="26">
        <v>1257.73</v>
      </c>
      <c r="C46" s="84">
        <v>34.270000000000003</v>
      </c>
      <c r="D46" s="82">
        <v>1</v>
      </c>
      <c r="F46" s="13">
        <v>0</v>
      </c>
      <c r="G46" s="13">
        <v>0</v>
      </c>
      <c r="H46" s="13" t="e">
        <v>#DIV/0!</v>
      </c>
      <c r="J46" s="13">
        <v>7.9542857142857146</v>
      </c>
      <c r="K46" s="13">
        <v>5.2437469077609986</v>
      </c>
      <c r="L46" s="13">
        <v>65.923542303029791</v>
      </c>
      <c r="N46" s="14">
        <f t="shared" si="0"/>
        <v>0</v>
      </c>
      <c r="O46" s="14">
        <f t="shared" si="1"/>
        <v>7.9542857142857146</v>
      </c>
      <c r="P46" s="14">
        <f t="shared" si="2"/>
        <v>0</v>
      </c>
      <c r="Q46" s="14">
        <f t="shared" si="3"/>
        <v>7.9542857142857146</v>
      </c>
    </row>
    <row r="47" spans="1:17" x14ac:dyDescent="0.2">
      <c r="A47" s="5" t="s">
        <v>232</v>
      </c>
      <c r="C47" s="84">
        <v>46</v>
      </c>
      <c r="D47" s="82">
        <v>1</v>
      </c>
      <c r="F47" s="13">
        <v>3.67</v>
      </c>
      <c r="G47" s="13">
        <v>1.3100000000000009</v>
      </c>
      <c r="H47" s="13">
        <v>35.694822888283404</v>
      </c>
      <c r="J47" s="13">
        <v>110.10714285714286</v>
      </c>
      <c r="K47" s="13">
        <v>62.259438691032599</v>
      </c>
      <c r="L47" s="13">
        <v>56.54441399120703</v>
      </c>
      <c r="N47" s="14">
        <f t="shared" si="0"/>
        <v>0</v>
      </c>
      <c r="O47" s="14">
        <f t="shared" si="1"/>
        <v>110.10714285714286</v>
      </c>
      <c r="P47" s="14">
        <f t="shared" si="2"/>
        <v>0</v>
      </c>
      <c r="Q47" s="14">
        <f t="shared" si="3"/>
        <v>106.43714285714286</v>
      </c>
    </row>
    <row r="48" spans="1:17" x14ac:dyDescent="0.2">
      <c r="D48" s="82"/>
      <c r="F48" s="82"/>
      <c r="G48" s="82"/>
      <c r="H48" s="82"/>
    </row>
    <row r="49" spans="1:20" x14ac:dyDescent="0.2">
      <c r="A49" s="5" t="s">
        <v>74</v>
      </c>
      <c r="F49" s="82">
        <v>22653.048384999995</v>
      </c>
      <c r="G49" s="82"/>
      <c r="H49" s="82"/>
      <c r="J49" s="82">
        <v>15259.149632857145</v>
      </c>
    </row>
    <row r="50" spans="1:20" x14ac:dyDescent="0.2">
      <c r="A50" s="5" t="s">
        <v>69</v>
      </c>
      <c r="F50" s="82"/>
      <c r="G50" s="82"/>
      <c r="H50" s="82"/>
    </row>
    <row r="51" spans="1:20" x14ac:dyDescent="0.2">
      <c r="F51" s="82"/>
      <c r="G51" s="82"/>
      <c r="H51" s="82"/>
    </row>
    <row r="52" spans="1:20" x14ac:dyDescent="0.2">
      <c r="A52" s="5" t="s">
        <v>233</v>
      </c>
      <c r="F52" s="82"/>
      <c r="G52" s="82"/>
      <c r="H52" s="82"/>
      <c r="J52" s="4">
        <v>151.6142857142857</v>
      </c>
    </row>
    <row r="53" spans="1:20" x14ac:dyDescent="0.2">
      <c r="C53" s="4"/>
      <c r="D53" s="4"/>
      <c r="F53" s="4"/>
      <c r="G53" s="4"/>
      <c r="H53" s="4"/>
      <c r="N53" s="21" t="s">
        <v>18</v>
      </c>
      <c r="O53" s="21"/>
      <c r="P53" s="21" t="s">
        <v>19</v>
      </c>
      <c r="Q53" s="21"/>
    </row>
    <row r="54" spans="1:20" x14ac:dyDescent="0.2">
      <c r="C54" s="22"/>
      <c r="D54" s="22"/>
      <c r="E54" s="23"/>
      <c r="F54" s="23" t="s">
        <v>71</v>
      </c>
      <c r="G54" s="23"/>
      <c r="H54" s="23"/>
      <c r="J54" s="9" t="s">
        <v>72</v>
      </c>
      <c r="L54" s="9" t="s">
        <v>73</v>
      </c>
      <c r="N54" s="9" t="s">
        <v>20</v>
      </c>
      <c r="O54" s="9" t="s">
        <v>22</v>
      </c>
      <c r="P54" s="9" t="s">
        <v>20</v>
      </c>
      <c r="Q54" s="9" t="s">
        <v>22</v>
      </c>
    </row>
    <row r="55" spans="1:20" x14ac:dyDescent="0.2">
      <c r="C55" s="24"/>
      <c r="D55" s="22"/>
      <c r="F55" s="25"/>
      <c r="G55" s="25"/>
      <c r="H55" s="25"/>
      <c r="I55" s="22"/>
      <c r="J55" s="14"/>
      <c r="L55" s="14"/>
    </row>
    <row r="56" spans="1:20" x14ac:dyDescent="0.2">
      <c r="C56" s="24" t="s">
        <v>74</v>
      </c>
      <c r="D56" s="22"/>
      <c r="F56" s="25">
        <f>SUM(F12:F47)</f>
        <v>22653.048384999995</v>
      </c>
      <c r="G56" s="22"/>
      <c r="H56" s="22"/>
      <c r="I56" s="22" t="s">
        <v>74</v>
      </c>
      <c r="J56" s="25">
        <f>SUM(J12:J47)</f>
        <v>15259.149632857145</v>
      </c>
      <c r="L56" s="14">
        <f>F56-J56</f>
        <v>7393.8987521428498</v>
      </c>
      <c r="N56" s="14">
        <f>SUM(N12:N47)</f>
        <v>14634.301428571427</v>
      </c>
      <c r="O56" s="14">
        <f>SUM(O12:O47)</f>
        <v>624.84820428571425</v>
      </c>
      <c r="P56" s="14">
        <f>SUM(P12:P47)</f>
        <v>8003.3935714285744</v>
      </c>
      <c r="Q56" s="14">
        <f>SUM(Q12:Q47)</f>
        <v>609.49481928571424</v>
      </c>
    </row>
    <row r="57" spans="1:20" x14ac:dyDescent="0.2">
      <c r="C57" s="24" t="s">
        <v>234</v>
      </c>
      <c r="D57" s="22"/>
      <c r="F57" s="23">
        <f>F29</f>
        <v>22634.955000000002</v>
      </c>
      <c r="G57" s="23"/>
      <c r="H57" s="23"/>
      <c r="I57" s="24" t="s">
        <v>234</v>
      </c>
      <c r="J57" s="23">
        <f>J29</f>
        <v>14633.297142857142</v>
      </c>
      <c r="L57" s="14">
        <f>F57-J57</f>
        <v>8001.6578571428599</v>
      </c>
      <c r="N57" s="26">
        <f>N29</f>
        <v>14633.297142857142</v>
      </c>
      <c r="O57" s="14">
        <f>O29</f>
        <v>0</v>
      </c>
      <c r="P57" s="26">
        <f>P29</f>
        <v>8001.6578571428599</v>
      </c>
      <c r="Q57" s="14">
        <f>Q29</f>
        <v>0</v>
      </c>
    </row>
    <row r="58" spans="1:20" x14ac:dyDescent="0.2">
      <c r="C58" s="24" t="s">
        <v>76</v>
      </c>
      <c r="D58" s="22"/>
      <c r="F58" s="23">
        <f>F56-F57</f>
        <v>18.09338499999285</v>
      </c>
      <c r="G58" s="23"/>
      <c r="H58" s="23"/>
      <c r="I58" s="24" t="s">
        <v>76</v>
      </c>
      <c r="J58" s="23">
        <f>J56-J57</f>
        <v>625.85249000000294</v>
      </c>
      <c r="L58" s="14">
        <f>F58-J58</f>
        <v>-607.75910500001009</v>
      </c>
      <c r="N58" s="14">
        <f>(N56-N57)</f>
        <v>1.0042857142852881</v>
      </c>
      <c r="P58" s="14">
        <f>(P56-P57)</f>
        <v>1.7357142857144936</v>
      </c>
    </row>
    <row r="59" spans="1:20" x14ac:dyDescent="0.2">
      <c r="S59" s="9" t="s">
        <v>77</v>
      </c>
      <c r="T59" s="9" t="s">
        <v>78</v>
      </c>
    </row>
    <row r="60" spans="1:20" ht="15.75" x14ac:dyDescent="0.25">
      <c r="S60" s="27" t="s">
        <v>235</v>
      </c>
      <c r="T60" s="27" t="s">
        <v>235</v>
      </c>
    </row>
    <row r="61" spans="1:20" ht="15.75" x14ac:dyDescent="0.25">
      <c r="R61" s="27" t="s">
        <v>80</v>
      </c>
    </row>
    <row r="62" spans="1:20" x14ac:dyDescent="0.2">
      <c r="R62" s="9" t="s">
        <v>220</v>
      </c>
      <c r="S62" s="14">
        <f>F57</f>
        <v>22634.955000000002</v>
      </c>
      <c r="T62" s="14">
        <f>S62/1000</f>
        <v>22.634955000000001</v>
      </c>
    </row>
    <row r="63" spans="1:20" x14ac:dyDescent="0.2">
      <c r="S63" s="14"/>
      <c r="T63" s="14"/>
    </row>
    <row r="64" spans="1:20" ht="15.75" x14ac:dyDescent="0.25">
      <c r="R64" s="27" t="s">
        <v>81</v>
      </c>
      <c r="S64" s="14"/>
      <c r="T64" s="14"/>
    </row>
    <row r="65" spans="18:20" x14ac:dyDescent="0.2">
      <c r="R65" s="9" t="s">
        <v>220</v>
      </c>
      <c r="S65" s="14">
        <f>J57</f>
        <v>14633.297142857142</v>
      </c>
      <c r="T65" s="14">
        <f t="shared" ref="T65:T70" si="4">S65/1000</f>
        <v>14.633297142857142</v>
      </c>
    </row>
    <row r="66" spans="18:20" x14ac:dyDescent="0.2">
      <c r="R66" s="28" t="s">
        <v>22</v>
      </c>
      <c r="S66" s="14">
        <f>O56</f>
        <v>624.84820428571425</v>
      </c>
      <c r="T66" s="14">
        <f t="shared" si="4"/>
        <v>0.62484820428571419</v>
      </c>
    </row>
    <row r="67" spans="18:20" x14ac:dyDescent="0.2">
      <c r="S67" s="14"/>
      <c r="T67" s="14"/>
    </row>
    <row r="68" spans="18:20" ht="15.75" x14ac:dyDescent="0.25">
      <c r="R68" s="27" t="s">
        <v>82</v>
      </c>
      <c r="S68" s="14"/>
      <c r="T68" s="14"/>
    </row>
    <row r="69" spans="18:20" x14ac:dyDescent="0.2">
      <c r="R69" s="9" t="s">
        <v>220</v>
      </c>
      <c r="S69" s="14">
        <f>P57</f>
        <v>8001.6578571428599</v>
      </c>
      <c r="T69" s="14">
        <f t="shared" si="4"/>
        <v>8.0016578571428596</v>
      </c>
    </row>
    <row r="70" spans="18:20" x14ac:dyDescent="0.2">
      <c r="R70" s="4" t="s">
        <v>22</v>
      </c>
      <c r="S70" s="14">
        <f>Q56</f>
        <v>609.49481928571424</v>
      </c>
      <c r="T70" s="14">
        <f t="shared" si="4"/>
        <v>0.60949481928571425</v>
      </c>
    </row>
  </sheetData>
  <mergeCells count="2">
    <mergeCell ref="N9:O9"/>
    <mergeCell ref="P9:Q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/>
  <dimension ref="A1:W59"/>
  <sheetViews>
    <sheetView workbookViewId="0">
      <selection activeCell="F6" sqref="F6:G20"/>
    </sheetView>
  </sheetViews>
  <sheetFormatPr defaultColWidth="8.85546875" defaultRowHeight="12.75" x14ac:dyDescent="0.2"/>
  <cols>
    <col min="1" max="1" width="12.42578125" style="105" customWidth="1"/>
    <col min="2" max="5" width="13.28515625" style="105" customWidth="1"/>
    <col min="6" max="6" width="13.42578125" style="105" bestFit="1" customWidth="1"/>
    <col min="7" max="7" width="13.42578125" style="105" customWidth="1"/>
    <col min="8" max="8" width="13.28515625" style="105" bestFit="1" customWidth="1"/>
    <col min="9" max="9" width="13.28515625" style="105" customWidth="1"/>
    <col min="10" max="10" width="13.28515625" style="105" bestFit="1" customWidth="1"/>
    <col min="11" max="12" width="13.28515625" style="105" customWidth="1"/>
    <col min="13" max="13" width="13.28515625" style="105" bestFit="1" customWidth="1"/>
    <col min="14" max="14" width="13.28515625" style="104" customWidth="1"/>
    <col min="15" max="15" width="15.140625" style="104" customWidth="1"/>
    <col min="16" max="16" width="9.28515625" style="104" bestFit="1" customWidth="1"/>
    <col min="17" max="17" width="7.85546875" style="104" bestFit="1" customWidth="1"/>
    <col min="18" max="18" width="9.28515625" style="104" bestFit="1" customWidth="1"/>
    <col min="19" max="19" width="7.85546875" style="104" bestFit="1" customWidth="1"/>
    <col min="20" max="23" width="8.85546875" style="104"/>
    <col min="24" max="16384" width="8.85546875" style="105"/>
  </cols>
  <sheetData>
    <row r="1" spans="1:21" x14ac:dyDescent="0.2">
      <c r="A1" s="101" t="s">
        <v>348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3"/>
      <c r="O1" s="103"/>
      <c r="P1" s="103"/>
      <c r="Q1" s="103"/>
      <c r="R1" s="103"/>
    </row>
    <row r="2" spans="1:21" x14ac:dyDescent="0.2">
      <c r="A2" s="101" t="s">
        <v>300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O2" s="103"/>
      <c r="P2" s="103"/>
      <c r="Q2" s="103"/>
      <c r="R2" s="103"/>
    </row>
    <row r="3" spans="1:21" x14ac:dyDescent="0.2">
      <c r="A3" s="101"/>
      <c r="B3" s="102"/>
      <c r="C3" s="102"/>
      <c r="D3" s="102"/>
      <c r="E3" s="102"/>
      <c r="F3" s="103"/>
      <c r="G3" s="103"/>
      <c r="H3" s="129"/>
      <c r="I3" s="103"/>
      <c r="J3" s="103"/>
      <c r="K3" s="103"/>
      <c r="L3" s="103"/>
      <c r="M3" s="103"/>
      <c r="N3" s="103"/>
      <c r="O3" s="103"/>
      <c r="P3" s="103"/>
      <c r="Q3" s="103"/>
      <c r="R3" s="103"/>
    </row>
    <row r="4" spans="1:21" x14ac:dyDescent="0.2">
      <c r="A4" s="101"/>
      <c r="B4" s="110">
        <v>42584</v>
      </c>
      <c r="C4" s="110">
        <v>42585</v>
      </c>
      <c r="D4" s="110">
        <v>42586</v>
      </c>
      <c r="E4" s="110">
        <v>42587</v>
      </c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2"/>
      <c r="Q4" s="112"/>
      <c r="R4" s="112"/>
      <c r="S4" s="112"/>
      <c r="T4" s="112"/>
      <c r="U4" s="112"/>
    </row>
    <row r="5" spans="1:21" ht="13.5" thickBot="1" x14ac:dyDescent="0.25">
      <c r="A5" s="113" t="s">
        <v>309</v>
      </c>
      <c r="B5" s="114" t="s">
        <v>350</v>
      </c>
      <c r="C5" s="114" t="s">
        <v>351</v>
      </c>
      <c r="D5" s="114" t="s">
        <v>352</v>
      </c>
      <c r="E5" s="114" t="s">
        <v>353</v>
      </c>
      <c r="F5" s="115"/>
      <c r="G5" s="115" t="s">
        <v>354</v>
      </c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</row>
    <row r="6" spans="1:21" x14ac:dyDescent="0.2">
      <c r="A6" s="102" t="s">
        <v>322</v>
      </c>
      <c r="B6" s="116">
        <v>62.12253891530171</v>
      </c>
      <c r="C6" s="116">
        <v>66.847017276983891</v>
      </c>
      <c r="D6" s="116">
        <v>66.965015294477979</v>
      </c>
      <c r="E6" s="117">
        <v>69.723240865734084</v>
      </c>
      <c r="F6" s="102" t="s">
        <v>322</v>
      </c>
      <c r="G6" s="121">
        <f>AVERAGE(B6:E6)</f>
        <v>66.414453088124418</v>
      </c>
      <c r="H6" s="121"/>
      <c r="I6" s="117"/>
      <c r="J6" s="117"/>
      <c r="K6" s="117"/>
      <c r="L6" s="117"/>
      <c r="M6" s="117"/>
      <c r="N6" s="117"/>
      <c r="O6" s="121"/>
      <c r="P6" s="117"/>
      <c r="Q6" s="117"/>
      <c r="R6" s="117"/>
      <c r="S6" s="117"/>
    </row>
    <row r="7" spans="1:21" x14ac:dyDescent="0.2">
      <c r="A7" s="102" t="s">
        <v>34</v>
      </c>
      <c r="B7" s="116">
        <v>11.607605181156663</v>
      </c>
      <c r="C7" s="116">
        <v>14.569566581514707</v>
      </c>
      <c r="D7" s="116">
        <v>11.879931612572024</v>
      </c>
      <c r="E7" s="117">
        <v>13.923289588641227</v>
      </c>
      <c r="F7" s="102" t="s">
        <v>34</v>
      </c>
      <c r="G7" s="121">
        <f t="shared" ref="G7:G20" si="0">AVERAGE(B7:E7)</f>
        <v>12.995098240971155</v>
      </c>
      <c r="H7" s="121"/>
      <c r="I7" s="117"/>
      <c r="J7" s="117"/>
      <c r="K7" s="121"/>
      <c r="L7" s="121"/>
      <c r="M7" s="121"/>
      <c r="N7" s="121"/>
      <c r="O7" s="122"/>
      <c r="P7" s="121"/>
      <c r="Q7" s="121"/>
      <c r="R7" s="121"/>
      <c r="S7" s="121"/>
    </row>
    <row r="8" spans="1:21" x14ac:dyDescent="0.2">
      <c r="A8" s="102" t="s">
        <v>323</v>
      </c>
      <c r="B8" s="118">
        <v>1.1643600058218679</v>
      </c>
      <c r="C8" s="118">
        <v>1.0843696850666114</v>
      </c>
      <c r="D8" s="119">
        <v>0.76254844528751253</v>
      </c>
      <c r="E8" s="122">
        <v>0.69632214608774501</v>
      </c>
      <c r="F8" s="102" t="s">
        <v>323</v>
      </c>
      <c r="G8" s="121">
        <f t="shared" si="0"/>
        <v>0.92690007056593415</v>
      </c>
      <c r="H8" s="121"/>
      <c r="I8" s="122"/>
      <c r="J8" s="122"/>
      <c r="K8" s="122"/>
      <c r="L8" s="117"/>
      <c r="M8" s="117"/>
      <c r="N8" s="117"/>
      <c r="O8" s="117"/>
      <c r="P8" s="122"/>
      <c r="Q8" s="122"/>
      <c r="R8" s="122"/>
      <c r="S8" s="122"/>
    </row>
    <row r="9" spans="1:21" x14ac:dyDescent="0.2">
      <c r="A9" s="102" t="s">
        <v>36</v>
      </c>
      <c r="B9" s="116">
        <v>9.9657137323114515</v>
      </c>
      <c r="C9" s="118">
        <v>6.631401187288553</v>
      </c>
      <c r="D9" s="118">
        <v>3.2459252796070044</v>
      </c>
      <c r="E9" s="121">
        <v>2.5453582158876844</v>
      </c>
      <c r="F9" s="102" t="s">
        <v>36</v>
      </c>
      <c r="G9" s="121">
        <f t="shared" si="0"/>
        <v>5.5970996037736729</v>
      </c>
      <c r="H9" s="121"/>
      <c r="I9" s="121"/>
      <c r="J9" s="121"/>
      <c r="K9" s="121"/>
      <c r="L9" s="130"/>
      <c r="M9" s="121"/>
      <c r="N9" s="121"/>
      <c r="O9" s="122"/>
      <c r="P9" s="121"/>
      <c r="Q9" s="121"/>
      <c r="R9" s="121"/>
      <c r="S9" s="121"/>
    </row>
    <row r="10" spans="1:21" x14ac:dyDescent="0.2">
      <c r="A10" s="102" t="s">
        <v>325</v>
      </c>
      <c r="B10" s="118">
        <v>9.8126976011965201</v>
      </c>
      <c r="C10" s="116">
        <v>12.843222087080823</v>
      </c>
      <c r="D10" s="116">
        <v>11.750908181893193</v>
      </c>
      <c r="E10" s="117">
        <v>14.005933368608613</v>
      </c>
      <c r="F10" s="102" t="s">
        <v>325</v>
      </c>
      <c r="G10" s="121">
        <f t="shared" si="0"/>
        <v>12.103190309694789</v>
      </c>
      <c r="H10" s="117"/>
      <c r="I10" s="117"/>
      <c r="J10" s="117"/>
      <c r="K10" s="121"/>
      <c r="L10" s="121"/>
      <c r="M10" s="121"/>
      <c r="N10" s="121"/>
      <c r="O10" s="122"/>
      <c r="P10" s="117"/>
      <c r="Q10" s="117"/>
      <c r="R10" s="121"/>
      <c r="S10" s="121"/>
    </row>
    <row r="11" spans="1:21" x14ac:dyDescent="0.2">
      <c r="A11" s="102" t="s">
        <v>326</v>
      </c>
      <c r="B11" s="116" t="s">
        <v>324</v>
      </c>
      <c r="C11" s="116" t="s">
        <v>324</v>
      </c>
      <c r="D11" s="116" t="s">
        <v>324</v>
      </c>
      <c r="E11" s="117" t="s">
        <v>324</v>
      </c>
      <c r="F11" s="102" t="s">
        <v>326</v>
      </c>
      <c r="G11" s="121" t="e">
        <f t="shared" si="0"/>
        <v>#DIV/0!</v>
      </c>
      <c r="H11" s="117"/>
      <c r="I11" s="117"/>
      <c r="J11" s="117"/>
      <c r="K11" s="122"/>
      <c r="L11" s="117"/>
      <c r="M11" s="117"/>
      <c r="N11" s="117"/>
      <c r="O11" s="117"/>
      <c r="P11" s="117"/>
      <c r="Q11" s="117"/>
      <c r="R11" s="121"/>
      <c r="S11" s="121"/>
    </row>
    <row r="12" spans="1:21" x14ac:dyDescent="0.2">
      <c r="A12" s="102" t="s">
        <v>40</v>
      </c>
      <c r="B12" s="116" t="s">
        <v>324</v>
      </c>
      <c r="C12" s="116" t="s">
        <v>324</v>
      </c>
      <c r="D12" s="116" t="s">
        <v>324</v>
      </c>
      <c r="E12" s="117" t="s">
        <v>324</v>
      </c>
      <c r="F12" s="102" t="s">
        <v>40</v>
      </c>
      <c r="G12" s="121" t="e">
        <f t="shared" si="0"/>
        <v>#DIV/0!</v>
      </c>
      <c r="H12" s="117"/>
      <c r="I12" s="117"/>
      <c r="J12" s="122"/>
      <c r="K12" s="121"/>
      <c r="L12" s="122"/>
      <c r="M12" s="117"/>
      <c r="N12" s="117"/>
      <c r="O12" s="117"/>
      <c r="P12" s="117"/>
      <c r="Q12" s="117"/>
      <c r="R12" s="121"/>
      <c r="S12" s="121"/>
    </row>
    <row r="13" spans="1:21" x14ac:dyDescent="0.2">
      <c r="A13" s="102" t="s">
        <v>327</v>
      </c>
      <c r="B13" s="116" t="s">
        <v>324</v>
      </c>
      <c r="C13" s="116" t="s">
        <v>324</v>
      </c>
      <c r="D13" s="116" t="s">
        <v>324</v>
      </c>
      <c r="E13" s="117" t="s">
        <v>324</v>
      </c>
      <c r="F13" s="102" t="s">
        <v>327</v>
      </c>
      <c r="G13" s="121" t="e">
        <f t="shared" si="0"/>
        <v>#DIV/0!</v>
      </c>
      <c r="H13" s="117"/>
      <c r="I13" s="117"/>
      <c r="J13" s="121"/>
      <c r="K13" s="117"/>
      <c r="L13" s="117"/>
      <c r="M13" s="122"/>
      <c r="N13" s="117"/>
      <c r="O13" s="117"/>
      <c r="P13" s="117"/>
      <c r="Q13" s="117"/>
      <c r="R13" s="121"/>
      <c r="S13" s="121"/>
    </row>
    <row r="14" spans="1:21" x14ac:dyDescent="0.2">
      <c r="A14" s="102" t="s">
        <v>328</v>
      </c>
      <c r="B14" s="118">
        <v>2.4278318945843358</v>
      </c>
      <c r="C14" s="118">
        <v>5.8229504984667297</v>
      </c>
      <c r="D14" s="118">
        <v>2.1268774934779566</v>
      </c>
      <c r="E14" s="121">
        <v>2.3152971936661655</v>
      </c>
      <c r="F14" s="102" t="s">
        <v>328</v>
      </c>
      <c r="G14" s="121">
        <f t="shared" si="0"/>
        <v>3.1732392700487964</v>
      </c>
      <c r="H14" s="122"/>
      <c r="I14" s="121"/>
      <c r="J14" s="121"/>
      <c r="K14" s="121"/>
      <c r="L14" s="117"/>
      <c r="M14" s="121"/>
      <c r="N14" s="121"/>
      <c r="O14" s="122"/>
      <c r="P14" s="121"/>
      <c r="Q14" s="121"/>
      <c r="R14" s="121"/>
      <c r="S14" s="121"/>
    </row>
    <row r="15" spans="1:21" x14ac:dyDescent="0.2">
      <c r="A15" s="102" t="s">
        <v>222</v>
      </c>
      <c r="B15" s="116">
        <v>22.474583863845911</v>
      </c>
      <c r="C15" s="116">
        <v>24.179928899747132</v>
      </c>
      <c r="D15" s="116">
        <v>22.34203976246944</v>
      </c>
      <c r="E15" s="117">
        <v>23.663781945067097</v>
      </c>
      <c r="F15" s="102" t="s">
        <v>222</v>
      </c>
      <c r="G15" s="121">
        <f t="shared" si="0"/>
        <v>23.165083617782397</v>
      </c>
      <c r="H15" s="117"/>
      <c r="I15" s="117"/>
      <c r="J15" s="117"/>
      <c r="K15" s="117"/>
      <c r="L15" s="121"/>
      <c r="M15" s="117"/>
      <c r="N15" s="117"/>
      <c r="O15" s="121"/>
      <c r="P15" s="121"/>
      <c r="Q15" s="121"/>
      <c r="R15" s="121"/>
      <c r="S15" s="121"/>
    </row>
    <row r="16" spans="1:21" x14ac:dyDescent="0.2">
      <c r="A16" s="102" t="s">
        <v>329</v>
      </c>
      <c r="B16" s="116">
        <v>42.872189265186556</v>
      </c>
      <c r="C16" s="116">
        <v>55.269133021382089</v>
      </c>
      <c r="D16" s="116">
        <v>65.766674245115468</v>
      </c>
      <c r="E16" s="117">
        <v>73.704640915795025</v>
      </c>
      <c r="F16" s="102" t="s">
        <v>329</v>
      </c>
      <c r="G16" s="121">
        <f t="shared" si="0"/>
        <v>59.403159361869783</v>
      </c>
      <c r="H16" s="121"/>
      <c r="I16" s="117"/>
      <c r="J16" s="117"/>
      <c r="K16" s="117"/>
      <c r="L16" s="117"/>
      <c r="M16" s="117"/>
      <c r="N16" s="117"/>
      <c r="O16" s="121"/>
      <c r="P16" s="117"/>
      <c r="Q16" s="117"/>
      <c r="R16" s="117"/>
      <c r="S16" s="121"/>
    </row>
    <row r="17" spans="1:21" x14ac:dyDescent="0.2">
      <c r="A17" s="102" t="s">
        <v>330</v>
      </c>
      <c r="B17" s="116" t="s">
        <v>324</v>
      </c>
      <c r="C17" s="116" t="s">
        <v>324</v>
      </c>
      <c r="D17" s="118" t="s">
        <v>324</v>
      </c>
      <c r="E17" s="117" t="s">
        <v>324</v>
      </c>
      <c r="F17" s="102" t="s">
        <v>330</v>
      </c>
      <c r="G17" s="121" t="e">
        <f t="shared" si="0"/>
        <v>#DIV/0!</v>
      </c>
      <c r="H17" s="117"/>
      <c r="I17" s="122"/>
      <c r="J17" s="121"/>
      <c r="K17" s="122"/>
      <c r="L17" s="117"/>
      <c r="M17" s="117"/>
      <c r="N17" s="117"/>
      <c r="O17" s="117"/>
      <c r="P17" s="117"/>
      <c r="Q17" s="117"/>
      <c r="R17" s="121"/>
      <c r="S17" s="121"/>
    </row>
    <row r="18" spans="1:21" x14ac:dyDescent="0.2">
      <c r="A18" s="102" t="s">
        <v>331</v>
      </c>
      <c r="B18" s="116" t="s">
        <v>324</v>
      </c>
      <c r="C18" s="116" t="s">
        <v>324</v>
      </c>
      <c r="D18" s="118" t="s">
        <v>324</v>
      </c>
      <c r="E18" s="121" t="s">
        <v>324</v>
      </c>
      <c r="F18" s="102" t="s">
        <v>331</v>
      </c>
      <c r="G18" s="121" t="e">
        <f t="shared" si="0"/>
        <v>#DIV/0!</v>
      </c>
      <c r="H18" s="117"/>
      <c r="I18" s="117"/>
      <c r="J18" s="117"/>
      <c r="K18" s="121"/>
      <c r="L18" s="117"/>
      <c r="M18" s="117"/>
      <c r="N18" s="117"/>
      <c r="O18" s="117"/>
      <c r="P18" s="117"/>
      <c r="Q18" s="117"/>
      <c r="R18" s="121"/>
      <c r="S18" s="121"/>
    </row>
    <row r="19" spans="1:21" x14ac:dyDescent="0.2">
      <c r="A19" s="102" t="s">
        <v>332</v>
      </c>
      <c r="B19" s="116">
        <v>67.222270700762948</v>
      </c>
      <c r="C19" s="116">
        <v>86.05794857361245</v>
      </c>
      <c r="D19" s="116">
        <v>88.00819303800921</v>
      </c>
      <c r="E19" s="117">
        <v>88.498273509944056</v>
      </c>
      <c r="F19" s="102" t="s">
        <v>332</v>
      </c>
      <c r="G19" s="121">
        <f t="shared" si="0"/>
        <v>82.446671455582162</v>
      </c>
      <c r="H19" s="117"/>
      <c r="I19" s="117"/>
      <c r="J19" s="117"/>
      <c r="K19" s="117"/>
      <c r="L19" s="117"/>
      <c r="M19" s="117"/>
      <c r="N19" s="117"/>
      <c r="O19" s="122"/>
      <c r="P19" s="117"/>
      <c r="Q19" s="117"/>
      <c r="R19" s="121"/>
      <c r="S19" s="123"/>
    </row>
    <row r="20" spans="1:21" x14ac:dyDescent="0.2">
      <c r="A20" s="102" t="s">
        <v>333</v>
      </c>
      <c r="B20" s="116" t="s">
        <v>324</v>
      </c>
      <c r="C20" s="116" t="s">
        <v>324</v>
      </c>
      <c r="D20" s="116" t="s">
        <v>324</v>
      </c>
      <c r="E20" s="117" t="s">
        <v>324</v>
      </c>
      <c r="F20" s="102" t="s">
        <v>333</v>
      </c>
      <c r="G20" s="121" t="e">
        <f t="shared" si="0"/>
        <v>#DIV/0!</v>
      </c>
      <c r="H20" s="121"/>
      <c r="I20" s="117"/>
      <c r="J20" s="117"/>
      <c r="K20" s="117"/>
      <c r="L20" s="117"/>
      <c r="M20" s="117"/>
      <c r="N20" s="117"/>
      <c r="O20" s="117"/>
      <c r="P20" s="117"/>
      <c r="Q20" s="117"/>
      <c r="R20" s="121"/>
      <c r="S20" s="121"/>
    </row>
    <row r="21" spans="1:21" x14ac:dyDescent="0.2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3"/>
      <c r="O21" s="103"/>
      <c r="P21" s="103"/>
      <c r="Q21" s="103"/>
      <c r="R21" s="103"/>
    </row>
    <row r="22" spans="1:21" x14ac:dyDescent="0.2">
      <c r="A22" s="103" t="s">
        <v>336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</row>
    <row r="23" spans="1:21" x14ac:dyDescent="0.2">
      <c r="A23" s="103" t="s">
        <v>349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</row>
    <row r="24" spans="1:21" x14ac:dyDescent="0.2">
      <c r="A24" s="103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</row>
    <row r="25" spans="1:21" x14ac:dyDescent="0.2">
      <c r="A25" s="125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</row>
    <row r="26" spans="1:21" x14ac:dyDescent="0.2">
      <c r="A26" s="125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26"/>
      <c r="M26" s="126"/>
      <c r="N26" s="112"/>
      <c r="O26" s="112"/>
      <c r="P26" s="112"/>
      <c r="Q26" s="112"/>
      <c r="R26" s="112"/>
      <c r="S26" s="112"/>
      <c r="T26" s="112"/>
      <c r="U26" s="112"/>
    </row>
    <row r="27" spans="1:21" x14ac:dyDescent="0.2">
      <c r="A27" s="12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</row>
    <row r="28" spans="1:21" x14ac:dyDescent="0.2">
      <c r="A28" s="103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</row>
    <row r="29" spans="1:21" x14ac:dyDescent="0.2">
      <c r="A29" s="103"/>
      <c r="B29" s="121"/>
      <c r="C29" s="121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</row>
    <row r="30" spans="1:21" x14ac:dyDescent="0.2">
      <c r="A30" s="103"/>
      <c r="B30" s="117"/>
      <c r="C30" s="117"/>
      <c r="D30" s="121"/>
      <c r="E30" s="121"/>
      <c r="F30" s="117"/>
      <c r="G30" s="117"/>
      <c r="H30" s="117"/>
      <c r="I30" s="117"/>
      <c r="J30" s="117"/>
      <c r="K30" s="117"/>
      <c r="L30" s="117"/>
      <c r="M30" s="117"/>
      <c r="N30" s="117"/>
      <c r="O30" s="117"/>
    </row>
    <row r="31" spans="1:21" x14ac:dyDescent="0.2">
      <c r="A31" s="103"/>
      <c r="B31" s="121"/>
      <c r="C31" s="121"/>
      <c r="D31" s="121"/>
      <c r="E31" s="121"/>
      <c r="F31" s="117"/>
      <c r="G31" s="121"/>
      <c r="H31" s="121"/>
      <c r="I31" s="121"/>
      <c r="J31" s="121"/>
      <c r="K31" s="121"/>
      <c r="L31" s="117"/>
      <c r="M31" s="117"/>
      <c r="N31" s="122"/>
      <c r="O31" s="122"/>
    </row>
    <row r="32" spans="1:21" x14ac:dyDescent="0.2">
      <c r="A32" s="103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21"/>
      <c r="O32" s="122"/>
    </row>
    <row r="33" spans="1:15" x14ac:dyDescent="0.2">
      <c r="A33" s="103"/>
      <c r="B33" s="117"/>
      <c r="C33" s="117"/>
      <c r="D33" s="117"/>
      <c r="E33" s="117"/>
      <c r="F33" s="117"/>
      <c r="G33" s="121"/>
      <c r="H33" s="117"/>
      <c r="I33" s="117"/>
      <c r="J33" s="117"/>
      <c r="K33" s="117"/>
      <c r="L33" s="117"/>
      <c r="M33" s="117"/>
      <c r="N33" s="117"/>
      <c r="O33" s="117"/>
    </row>
    <row r="34" spans="1:15" x14ac:dyDescent="0.2">
      <c r="A34" s="103"/>
      <c r="B34" s="121"/>
      <c r="C34" s="121"/>
      <c r="D34" s="121"/>
      <c r="E34" s="122"/>
      <c r="F34" s="121"/>
      <c r="G34" s="122"/>
      <c r="H34" s="121"/>
      <c r="I34" s="121"/>
      <c r="J34" s="117"/>
      <c r="K34" s="121"/>
      <c r="L34" s="117"/>
      <c r="M34" s="117"/>
      <c r="N34" s="121"/>
      <c r="O34" s="121"/>
    </row>
    <row r="35" spans="1:15" x14ac:dyDescent="0.2">
      <c r="A35" s="103"/>
      <c r="B35" s="117"/>
      <c r="C35" s="117"/>
      <c r="D35" s="122"/>
      <c r="E35" s="122"/>
      <c r="F35" s="117"/>
      <c r="G35" s="117"/>
      <c r="H35" s="117"/>
      <c r="I35" s="117"/>
      <c r="J35" s="117"/>
      <c r="K35" s="117"/>
      <c r="L35" s="121"/>
      <c r="M35" s="117"/>
      <c r="N35" s="121"/>
      <c r="O35" s="121"/>
    </row>
    <row r="36" spans="1:15" x14ac:dyDescent="0.2">
      <c r="A36" s="103"/>
      <c r="B36" s="122"/>
      <c r="C36" s="123"/>
      <c r="D36" s="117"/>
      <c r="E36" s="117"/>
      <c r="F36" s="117"/>
      <c r="G36" s="117"/>
      <c r="H36" s="121"/>
      <c r="I36" s="121"/>
      <c r="J36" s="117"/>
      <c r="K36" s="117"/>
      <c r="L36" s="117"/>
      <c r="M36" s="117"/>
      <c r="N36" s="117"/>
      <c r="O36" s="117"/>
    </row>
    <row r="37" spans="1:15" x14ac:dyDescent="0.2">
      <c r="A37" s="103"/>
      <c r="B37" s="117"/>
      <c r="C37" s="117"/>
      <c r="D37" s="117"/>
      <c r="E37" s="117"/>
      <c r="F37" s="117"/>
      <c r="G37" s="117"/>
      <c r="H37" s="117"/>
      <c r="I37" s="117"/>
      <c r="J37" s="121"/>
      <c r="K37" s="121"/>
      <c r="L37" s="117"/>
      <c r="M37" s="117"/>
      <c r="N37" s="117"/>
      <c r="O37" s="117"/>
    </row>
    <row r="38" spans="1:15" x14ac:dyDescent="0.2">
      <c r="A38" s="103"/>
      <c r="B38" s="117"/>
      <c r="C38" s="117"/>
      <c r="D38" s="121"/>
      <c r="E38" s="121"/>
      <c r="F38" s="121"/>
      <c r="G38" s="121"/>
      <c r="H38" s="121"/>
      <c r="I38" s="121"/>
      <c r="J38" s="121"/>
      <c r="K38" s="121"/>
      <c r="L38" s="117"/>
      <c r="M38" s="117"/>
      <c r="N38" s="117"/>
      <c r="O38" s="117"/>
    </row>
    <row r="39" spans="1:15" x14ac:dyDescent="0.2">
      <c r="A39" s="103"/>
      <c r="B39" s="121"/>
      <c r="C39" s="121"/>
      <c r="D39" s="117"/>
      <c r="E39" s="117"/>
      <c r="F39" s="117"/>
      <c r="G39" s="117"/>
      <c r="H39" s="117"/>
      <c r="I39" s="117"/>
      <c r="J39" s="117"/>
      <c r="K39" s="117"/>
      <c r="L39" s="122"/>
      <c r="M39" s="117"/>
      <c r="N39" s="121"/>
      <c r="O39" s="121"/>
    </row>
    <row r="40" spans="1:15" x14ac:dyDescent="0.2">
      <c r="A40" s="104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</row>
    <row r="41" spans="1:15" x14ac:dyDescent="0.2">
      <c r="A41" s="127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</row>
    <row r="42" spans="1:15" x14ac:dyDescent="0.2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</row>
    <row r="43" spans="1:15" x14ac:dyDescent="0.2">
      <c r="A43" s="103"/>
      <c r="B43" s="112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</row>
    <row r="44" spans="1:15" x14ac:dyDescent="0.2">
      <c r="A44" s="103"/>
      <c r="B44" s="112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</row>
    <row r="45" spans="1:15" x14ac:dyDescent="0.2">
      <c r="A45" s="103"/>
      <c r="B45" s="112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</row>
    <row r="46" spans="1:15" x14ac:dyDescent="0.2">
      <c r="A46" s="103"/>
      <c r="B46" s="112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</row>
    <row r="47" spans="1:15" x14ac:dyDescent="0.2">
      <c r="A47" s="104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</row>
    <row r="48" spans="1:15" x14ac:dyDescent="0.2">
      <c r="A48" s="104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</row>
    <row r="49" spans="1:13" x14ac:dyDescent="0.2">
      <c r="A49" s="104"/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</row>
    <row r="50" spans="1:13" x14ac:dyDescent="0.2">
      <c r="A50" s="104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</row>
    <row r="51" spans="1:13" x14ac:dyDescent="0.2">
      <c r="A51" s="104"/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</row>
    <row r="52" spans="1:13" x14ac:dyDescent="0.2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</row>
    <row r="53" spans="1:13" x14ac:dyDescent="0.2">
      <c r="A53" s="104"/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</row>
    <row r="54" spans="1:13" x14ac:dyDescent="0.2">
      <c r="A54" s="104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</row>
    <row r="55" spans="1:13" x14ac:dyDescent="0.2">
      <c r="A55" s="104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</row>
    <row r="56" spans="1:13" x14ac:dyDescent="0.2">
      <c r="A56" s="104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3" x14ac:dyDescent="0.2">
      <c r="A57" s="104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</row>
    <row r="58" spans="1:13" x14ac:dyDescent="0.2">
      <c r="A58" s="104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</row>
    <row r="59" spans="1:13" x14ac:dyDescent="0.2">
      <c r="A59" s="104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</row>
  </sheetData>
  <pageMargins left="0.75" right="0.75" top="1" bottom="1" header="0.5" footer="0.5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Q28"/>
  <sheetViews>
    <sheetView zoomScale="60" zoomScaleNormal="60" workbookViewId="0">
      <selection activeCell="U37" sqref="U37"/>
    </sheetView>
  </sheetViews>
  <sheetFormatPr defaultRowHeight="15" x14ac:dyDescent="0.25"/>
  <cols>
    <col min="1" max="1" width="25.140625" customWidth="1"/>
    <col min="2" max="3" width="17.5703125" customWidth="1"/>
    <col min="4" max="4" width="14.42578125" customWidth="1"/>
    <col min="5" max="5" width="12.5703125" customWidth="1"/>
    <col min="6" max="6" width="18.5703125" customWidth="1"/>
    <col min="7" max="7" width="15.28515625" customWidth="1"/>
    <col min="8" max="8" width="14.28515625" customWidth="1"/>
    <col min="9" max="10" width="11.140625" bestFit="1" customWidth="1"/>
    <col min="11" max="11" width="12.42578125" bestFit="1" customWidth="1"/>
    <col min="12" max="12" width="11.140625" bestFit="1" customWidth="1"/>
    <col min="13" max="13" width="12" bestFit="1" customWidth="1"/>
    <col min="14" max="15" width="11.140625" bestFit="1" customWidth="1"/>
    <col min="16" max="16" width="18.140625" customWidth="1"/>
    <col min="17" max="17" width="18.5703125" customWidth="1"/>
  </cols>
  <sheetData>
    <row r="1" spans="1:17" ht="18.75" x14ac:dyDescent="0.3">
      <c r="A1" s="32" t="s">
        <v>236</v>
      </c>
    </row>
    <row r="2" spans="1:17" x14ac:dyDescent="0.25">
      <c r="A2" s="33"/>
      <c r="B2" s="34"/>
      <c r="C2" s="34"/>
      <c r="D2" s="34"/>
      <c r="E2" s="35"/>
      <c r="F2" s="34"/>
      <c r="G2" s="34"/>
      <c r="H2" s="34"/>
      <c r="I2" s="34"/>
      <c r="J2" s="34"/>
      <c r="K2" s="34"/>
      <c r="L2" s="34"/>
      <c r="M2" s="34"/>
      <c r="N2" s="34"/>
      <c r="O2" s="36"/>
    </row>
    <row r="3" spans="1:17" x14ac:dyDescent="0.25">
      <c r="A3" s="37" t="s">
        <v>125</v>
      </c>
    </row>
    <row r="4" spans="1:17" x14ac:dyDescent="0.25">
      <c r="A4" s="38" t="s">
        <v>126</v>
      </c>
      <c r="C4" s="39">
        <v>1.5</v>
      </c>
      <c r="D4" s="40"/>
    </row>
    <row r="5" spans="1:17" x14ac:dyDescent="0.25">
      <c r="A5" s="38" t="s">
        <v>127</v>
      </c>
      <c r="C5" s="39">
        <v>3.5</v>
      </c>
      <c r="D5" s="41" t="s">
        <v>128</v>
      </c>
      <c r="E5" t="s">
        <v>129</v>
      </c>
    </row>
    <row r="6" spans="1:17" ht="17.25" x14ac:dyDescent="0.25">
      <c r="A6" s="38" t="s">
        <v>130</v>
      </c>
      <c r="C6" s="42">
        <f>3.14159*(($C$5/2)^2)</f>
        <v>9.6211193749999993</v>
      </c>
      <c r="D6" s="41" t="s">
        <v>131</v>
      </c>
    </row>
    <row r="7" spans="1:17" ht="17.25" x14ac:dyDescent="0.25">
      <c r="A7" s="38" t="s">
        <v>132</v>
      </c>
      <c r="C7" s="42">
        <f>$C$6*(2*0.1/$C$5)</f>
        <v>0.54977825000000002</v>
      </c>
      <c r="D7" s="41" t="s">
        <v>131</v>
      </c>
      <c r="K7" s="40"/>
      <c r="L7" s="40"/>
      <c r="M7" s="40"/>
      <c r="O7" s="40"/>
    </row>
    <row r="8" spans="1:17" ht="17.25" x14ac:dyDescent="0.25">
      <c r="A8" s="38" t="s">
        <v>133</v>
      </c>
      <c r="C8" s="43">
        <f>G28</f>
        <v>0.17</v>
      </c>
      <c r="D8" s="41" t="s">
        <v>134</v>
      </c>
    </row>
    <row r="9" spans="1:17" ht="17.25" x14ac:dyDescent="0.25">
      <c r="A9" s="38" t="s">
        <v>135</v>
      </c>
      <c r="C9" s="44" t="e">
        <f>H28</f>
        <v>#DIV/0!</v>
      </c>
      <c r="D9" s="41" t="s">
        <v>134</v>
      </c>
    </row>
    <row r="10" spans="1:17" ht="17.25" x14ac:dyDescent="0.25">
      <c r="A10" s="38" t="s">
        <v>136</v>
      </c>
      <c r="C10" s="43">
        <f>I28</f>
        <v>7.6074400000000005E-4</v>
      </c>
      <c r="D10" s="41" t="s">
        <v>134</v>
      </c>
    </row>
    <row r="11" spans="1:17" ht="17.25" x14ac:dyDescent="0.25">
      <c r="A11" s="38" t="s">
        <v>137</v>
      </c>
      <c r="C11" s="44" t="e">
        <f>J28</f>
        <v>#DIV/0!</v>
      </c>
      <c r="D11" s="41" t="s">
        <v>134</v>
      </c>
    </row>
    <row r="12" spans="1:17" ht="17.25" x14ac:dyDescent="0.25">
      <c r="A12" s="38" t="s">
        <v>138</v>
      </c>
      <c r="C12" s="42">
        <v>20</v>
      </c>
      <c r="D12" s="41" t="s">
        <v>139</v>
      </c>
      <c r="E12" t="s">
        <v>140</v>
      </c>
    </row>
    <row r="13" spans="1:17" x14ac:dyDescent="0.25">
      <c r="P13" t="s">
        <v>141</v>
      </c>
    </row>
    <row r="14" spans="1:17" ht="17.25" x14ac:dyDescent="0.25">
      <c r="A14" s="38" t="s">
        <v>142</v>
      </c>
      <c r="B14" s="45" t="s">
        <v>143</v>
      </c>
      <c r="C14" s="45" t="s">
        <v>144</v>
      </c>
      <c r="D14" s="45" t="s">
        <v>145</v>
      </c>
      <c r="E14" s="45" t="s">
        <v>146</v>
      </c>
      <c r="F14" s="45" t="s">
        <v>147</v>
      </c>
      <c r="G14" s="45" t="s">
        <v>148</v>
      </c>
      <c r="H14" s="45" t="s">
        <v>149</v>
      </c>
      <c r="I14" s="45" t="s">
        <v>150</v>
      </c>
      <c r="J14" s="45" t="s">
        <v>151</v>
      </c>
      <c r="K14" s="45" t="s">
        <v>152</v>
      </c>
      <c r="L14" s="45" t="s">
        <v>153</v>
      </c>
      <c r="M14" s="45" t="s">
        <v>154</v>
      </c>
      <c r="N14" s="45" t="s">
        <v>155</v>
      </c>
      <c r="O14" s="45" t="s">
        <v>156</v>
      </c>
      <c r="P14" s="45" t="s">
        <v>157</v>
      </c>
      <c r="Q14" s="38" t="s">
        <v>158</v>
      </c>
    </row>
    <row r="15" spans="1:17" x14ac:dyDescent="0.25">
      <c r="A15" s="46" t="s">
        <v>237</v>
      </c>
      <c r="B15" s="47">
        <v>42584.409722222219</v>
      </c>
      <c r="C15" s="47">
        <v>42585.309027777781</v>
      </c>
      <c r="D15" s="48">
        <f>C15-B15</f>
        <v>0.89930555556202307</v>
      </c>
      <c r="E15" s="49">
        <v>24.15</v>
      </c>
      <c r="F15" s="50">
        <f>E15*0.0283168</f>
        <v>0.68385071999999991</v>
      </c>
      <c r="G15" s="51">
        <v>24.52</v>
      </c>
      <c r="H15" s="50"/>
      <c r="I15" s="51">
        <v>7.0000000000000007E-2</v>
      </c>
      <c r="J15" s="50"/>
      <c r="K15" s="50">
        <f t="shared" ref="K15:K17" si="0">(G15*$C$6)/F15</f>
        <v>344.97272602856953</v>
      </c>
      <c r="L15" s="50">
        <f t="shared" ref="L15:L17" si="1">K15*(SQRT((H15/G15)^2+($C$7/$C$6)^2+($C$12/F15)^2))</f>
        <v>10089.142978630687</v>
      </c>
      <c r="M15" s="50">
        <f t="shared" ref="M15:M17" si="2">(I15*$C$6)/F15</f>
        <v>0.98483241525284937</v>
      </c>
      <c r="N15" s="50">
        <f t="shared" ref="N15:N17" si="3">M15*(SQRT((J15/I15)^2+($C$7/$C$6)^2+($C$12/F15)^2))</f>
        <v>28.802610461017458</v>
      </c>
      <c r="O15" s="50">
        <f>K15/(K15+M15)</f>
        <v>0.99715331435542898</v>
      </c>
      <c r="P15" s="52">
        <v>1122.5880670365357</v>
      </c>
      <c r="Q15" s="53">
        <f>P15/K15</f>
        <v>3.2541357108433164</v>
      </c>
    </row>
    <row r="16" spans="1:17" x14ac:dyDescent="0.25">
      <c r="A16" s="46" t="s">
        <v>238</v>
      </c>
      <c r="B16" s="47">
        <v>42585.635416666664</v>
      </c>
      <c r="C16" s="47">
        <v>42586.315972222219</v>
      </c>
      <c r="D16" s="48">
        <f t="shared" ref="D16:D17" si="4">C16-B16</f>
        <v>0.68055555555474712</v>
      </c>
      <c r="E16" s="54">
        <v>18.079999999999998</v>
      </c>
      <c r="F16" s="50">
        <f t="shared" ref="F16:F17" si="5">E16*0.0283168</f>
        <v>0.51196774399999989</v>
      </c>
      <c r="G16" s="51">
        <v>18.09</v>
      </c>
      <c r="H16" s="50"/>
      <c r="I16" s="51">
        <v>0</v>
      </c>
      <c r="J16" s="50"/>
      <c r="K16" s="50">
        <f t="shared" si="0"/>
        <v>339.95510758925866</v>
      </c>
      <c r="L16" s="50">
        <f t="shared" si="1"/>
        <v>13280.347259020822</v>
      </c>
      <c r="M16" s="50">
        <f t="shared" si="2"/>
        <v>0</v>
      </c>
      <c r="N16" s="50" t="e">
        <f t="shared" si="3"/>
        <v>#DIV/0!</v>
      </c>
      <c r="O16" s="50">
        <f t="shared" ref="O16:O17" si="6">K16/(K16+M16)</f>
        <v>1</v>
      </c>
      <c r="P16" s="55">
        <v>1125.6130475752902</v>
      </c>
      <c r="Q16" s="53">
        <f t="shared" ref="Q16:Q17" si="7">P16/K16</f>
        <v>3.3110637917971246</v>
      </c>
    </row>
    <row r="17" spans="1:17" x14ac:dyDescent="0.25">
      <c r="A17" s="46" t="s">
        <v>239</v>
      </c>
      <c r="B17" s="47">
        <v>42586.378472222219</v>
      </c>
      <c r="C17" s="47">
        <v>42587.295138888891</v>
      </c>
      <c r="D17" s="48">
        <f t="shared" si="4"/>
        <v>0.91666666667151731</v>
      </c>
      <c r="E17" s="54">
        <v>24.456</v>
      </c>
      <c r="F17" s="50">
        <f t="shared" si="5"/>
        <v>0.69251566079999993</v>
      </c>
      <c r="G17" s="51">
        <v>24.44</v>
      </c>
      <c r="H17" s="50"/>
      <c r="I17" s="51">
        <v>0.14000000000000001</v>
      </c>
      <c r="J17" s="50"/>
      <c r="K17" s="50">
        <f t="shared" si="0"/>
        <v>339.54489527841741</v>
      </c>
      <c r="L17" s="50">
        <f t="shared" si="1"/>
        <v>9806.1481968914595</v>
      </c>
      <c r="M17" s="50">
        <f t="shared" si="2"/>
        <v>1.9450198583870062</v>
      </c>
      <c r="N17" s="50">
        <f t="shared" si="3"/>
        <v>56.172698345532083</v>
      </c>
      <c r="O17" s="50">
        <f t="shared" si="6"/>
        <v>0.99430431244914563</v>
      </c>
      <c r="P17">
        <v>1161.3584203001014</v>
      </c>
      <c r="Q17" s="53">
        <f t="shared" si="7"/>
        <v>3.4203383306582174</v>
      </c>
    </row>
    <row r="18" spans="1:17" x14ac:dyDescent="0.25">
      <c r="A18" s="46"/>
      <c r="B18" s="56"/>
      <c r="C18" s="56"/>
      <c r="D18" s="48"/>
      <c r="E18" s="54"/>
      <c r="F18" s="50"/>
      <c r="G18" s="50"/>
      <c r="H18" s="50"/>
      <c r="I18" s="50"/>
      <c r="J18" s="50"/>
      <c r="K18" s="50"/>
      <c r="L18" s="50"/>
      <c r="M18" s="50"/>
      <c r="N18" s="50"/>
      <c r="O18" s="50"/>
    </row>
    <row r="19" spans="1:17" x14ac:dyDescent="0.25">
      <c r="A19" s="46" t="s">
        <v>240</v>
      </c>
      <c r="B19" s="57"/>
      <c r="C19" s="57"/>
      <c r="D19" s="40"/>
      <c r="E19" s="54"/>
      <c r="F19" s="50"/>
      <c r="G19" s="50">
        <v>0.17</v>
      </c>
      <c r="H19" s="50"/>
      <c r="I19" s="50">
        <f>'[2]Sampler #2'!$E42</f>
        <v>7.6074400000000005E-4</v>
      </c>
      <c r="J19" s="50"/>
      <c r="K19" s="50"/>
      <c r="L19" s="50"/>
      <c r="M19" s="50"/>
      <c r="N19" s="50"/>
      <c r="O19" s="50"/>
    </row>
    <row r="20" spans="1:17" x14ac:dyDescent="0.25">
      <c r="A20" s="58"/>
      <c r="B20" s="57"/>
      <c r="C20" s="57"/>
      <c r="D20" s="40"/>
      <c r="E20" s="54"/>
      <c r="F20" s="50"/>
      <c r="G20" s="50"/>
      <c r="H20" s="50"/>
      <c r="I20" s="50"/>
      <c r="J20" s="50"/>
      <c r="K20" s="50"/>
      <c r="L20" s="50"/>
      <c r="M20" s="50"/>
      <c r="N20" s="50"/>
      <c r="O20" s="50"/>
    </row>
    <row r="21" spans="1:17" s="64" customFormat="1" ht="15.75" thickBot="1" x14ac:dyDescent="0.3">
      <c r="A21" s="59"/>
      <c r="B21" s="60"/>
      <c r="C21" s="60"/>
      <c r="D21" s="61"/>
      <c r="E21" s="62"/>
      <c r="F21" s="63"/>
      <c r="G21" s="63"/>
      <c r="H21" s="63"/>
      <c r="I21" s="63"/>
      <c r="J21" s="63"/>
      <c r="K21" s="63"/>
      <c r="L21" s="63"/>
      <c r="M21" s="63"/>
      <c r="N21" s="63"/>
      <c r="O21" s="63"/>
    </row>
    <row r="22" spans="1:17" x14ac:dyDescent="0.25">
      <c r="A22" s="65" t="s">
        <v>165</v>
      </c>
      <c r="D22" s="66">
        <f t="shared" ref="D22:Q22" si="8">AVERAGE(D15:D17)</f>
        <v>0.83217592592942913</v>
      </c>
      <c r="E22" s="66">
        <f t="shared" si="8"/>
        <v>22.228666666666665</v>
      </c>
      <c r="F22" s="66">
        <f t="shared" si="8"/>
        <v>0.62944470826666654</v>
      </c>
      <c r="G22" s="66">
        <f t="shared" si="8"/>
        <v>22.349999999999998</v>
      </c>
      <c r="H22" s="66" t="e">
        <f t="shared" si="8"/>
        <v>#DIV/0!</v>
      </c>
      <c r="I22" s="66">
        <f t="shared" si="8"/>
        <v>7.0000000000000007E-2</v>
      </c>
      <c r="J22" s="66" t="e">
        <f t="shared" si="8"/>
        <v>#DIV/0!</v>
      </c>
      <c r="K22" s="66">
        <f t="shared" si="8"/>
        <v>341.49090963208187</v>
      </c>
      <c r="L22" s="66">
        <f t="shared" si="8"/>
        <v>11058.546144847656</v>
      </c>
      <c r="M22" s="66">
        <f t="shared" si="8"/>
        <v>0.97661742454661848</v>
      </c>
      <c r="N22" s="66" t="e">
        <f t="shared" si="8"/>
        <v>#DIV/0!</v>
      </c>
      <c r="O22" s="66">
        <f t="shared" si="8"/>
        <v>0.9971525422681915</v>
      </c>
      <c r="P22" s="66">
        <f t="shared" si="8"/>
        <v>1136.5198449706425</v>
      </c>
      <c r="Q22" s="66">
        <f t="shared" si="8"/>
        <v>3.3285126110995527</v>
      </c>
    </row>
    <row r="23" spans="1:17" x14ac:dyDescent="0.25">
      <c r="A23" s="65" t="s">
        <v>166</v>
      </c>
      <c r="D23" s="67">
        <f t="shared" ref="D23:Q23" si="9">STDEV(D15:D17)</f>
        <v>0.13159371025682007</v>
      </c>
      <c r="E23" s="67">
        <f t="shared" si="9"/>
        <v>3.5961069691172285</v>
      </c>
      <c r="F23" s="67">
        <f t="shared" si="9"/>
        <v>0.10183024182309834</v>
      </c>
      <c r="G23" s="67">
        <f t="shared" si="9"/>
        <v>3.6894850589208406</v>
      </c>
      <c r="H23" s="67" t="e">
        <f t="shared" si="9"/>
        <v>#DIV/0!</v>
      </c>
      <c r="I23" s="67">
        <f t="shared" si="9"/>
        <v>7.0000000000000007E-2</v>
      </c>
      <c r="J23" s="67" t="e">
        <f t="shared" si="9"/>
        <v>#DIV/0!</v>
      </c>
      <c r="K23" s="67">
        <f t="shared" si="9"/>
        <v>3.0223091501580641</v>
      </c>
      <c r="L23" s="67">
        <f t="shared" si="9"/>
        <v>1929.3319192997319</v>
      </c>
      <c r="M23" s="67">
        <f t="shared" si="9"/>
        <v>0.97253595148672023</v>
      </c>
      <c r="N23" s="67" t="e">
        <f t="shared" si="9"/>
        <v>#DIV/0!</v>
      </c>
      <c r="O23" s="67">
        <f t="shared" si="9"/>
        <v>2.8478438539232412E-3</v>
      </c>
      <c r="P23" s="67">
        <f t="shared" si="9"/>
        <v>21.563945490398261</v>
      </c>
      <c r="Q23" s="67">
        <f t="shared" si="9"/>
        <v>8.4464037788994653E-2</v>
      </c>
    </row>
    <row r="24" spans="1:17" x14ac:dyDescent="0.25">
      <c r="A24" s="65" t="s">
        <v>167</v>
      </c>
      <c r="D24" s="66">
        <f t="shared" ref="D24:Q24" si="10">MIN(D15:D17)</f>
        <v>0.68055555555474712</v>
      </c>
      <c r="E24" s="66">
        <f t="shared" si="10"/>
        <v>18.079999999999998</v>
      </c>
      <c r="F24" s="66">
        <f t="shared" si="10"/>
        <v>0.51196774399999989</v>
      </c>
      <c r="G24" s="66">
        <f t="shared" si="10"/>
        <v>18.09</v>
      </c>
      <c r="H24" s="66">
        <f t="shared" si="10"/>
        <v>0</v>
      </c>
      <c r="I24" s="66">
        <f t="shared" si="10"/>
        <v>0</v>
      </c>
      <c r="J24" s="66">
        <f t="shared" si="10"/>
        <v>0</v>
      </c>
      <c r="K24" s="66">
        <f t="shared" si="10"/>
        <v>339.54489527841741</v>
      </c>
      <c r="L24" s="66">
        <f t="shared" si="10"/>
        <v>9806.1481968914595</v>
      </c>
      <c r="M24" s="66">
        <f t="shared" si="10"/>
        <v>0</v>
      </c>
      <c r="N24" s="66" t="e">
        <f t="shared" si="10"/>
        <v>#DIV/0!</v>
      </c>
      <c r="O24" s="66">
        <f t="shared" si="10"/>
        <v>0.99430431244914563</v>
      </c>
      <c r="P24" s="66">
        <f t="shared" si="10"/>
        <v>1122.5880670365357</v>
      </c>
      <c r="Q24" s="66">
        <f t="shared" si="10"/>
        <v>3.2541357108433164</v>
      </c>
    </row>
    <row r="25" spans="1:17" x14ac:dyDescent="0.25">
      <c r="A25" s="65" t="s">
        <v>168</v>
      </c>
      <c r="D25" s="67">
        <f t="shared" ref="D25:Q25" si="11">MAX(D15:D17)</f>
        <v>0.91666666667151731</v>
      </c>
      <c r="E25" s="67">
        <f t="shared" si="11"/>
        <v>24.456</v>
      </c>
      <c r="F25" s="67">
        <f t="shared" si="11"/>
        <v>0.69251566079999993</v>
      </c>
      <c r="G25" s="67">
        <f t="shared" si="11"/>
        <v>24.52</v>
      </c>
      <c r="H25" s="67">
        <f t="shared" si="11"/>
        <v>0</v>
      </c>
      <c r="I25" s="67">
        <f t="shared" si="11"/>
        <v>0.14000000000000001</v>
      </c>
      <c r="J25" s="67">
        <f t="shared" si="11"/>
        <v>0</v>
      </c>
      <c r="K25" s="67">
        <f t="shared" si="11"/>
        <v>344.97272602856953</v>
      </c>
      <c r="L25" s="67">
        <f t="shared" si="11"/>
        <v>13280.347259020822</v>
      </c>
      <c r="M25" s="67">
        <f t="shared" si="11"/>
        <v>1.9450198583870062</v>
      </c>
      <c r="N25" s="67" t="e">
        <f t="shared" si="11"/>
        <v>#DIV/0!</v>
      </c>
      <c r="O25" s="67">
        <f t="shared" si="11"/>
        <v>1</v>
      </c>
      <c r="P25" s="67">
        <f t="shared" si="11"/>
        <v>1161.3584203001014</v>
      </c>
      <c r="Q25" s="67">
        <f t="shared" si="11"/>
        <v>3.4203383306582174</v>
      </c>
    </row>
    <row r="26" spans="1:17" x14ac:dyDescent="0.25">
      <c r="A26" s="65" t="s">
        <v>169</v>
      </c>
      <c r="D26" s="66">
        <f t="shared" ref="D26:Q26" si="12">SKEW(D15:D17)</f>
        <v>-1.6981968849402627</v>
      </c>
      <c r="E26" s="66">
        <f t="shared" si="12"/>
        <v>-1.7179526299663277</v>
      </c>
      <c r="F26" s="66">
        <f t="shared" si="12"/>
        <v>-1.7179526299663248</v>
      </c>
      <c r="G26" s="66">
        <f t="shared" si="12"/>
        <v>-1.7311347129310761</v>
      </c>
      <c r="H26" s="66" t="e">
        <f t="shared" si="12"/>
        <v>#DIV/0!</v>
      </c>
      <c r="I26" s="66">
        <f t="shared" si="12"/>
        <v>0</v>
      </c>
      <c r="J26" s="66" t="e">
        <f t="shared" si="12"/>
        <v>#DIV/0!</v>
      </c>
      <c r="K26" s="66">
        <f t="shared" si="12"/>
        <v>1.6962232123415766</v>
      </c>
      <c r="L26" s="66">
        <f t="shared" si="12"/>
        <v>1.6902215202504507</v>
      </c>
      <c r="M26" s="66">
        <f t="shared" si="12"/>
        <v>-3.800869308704069E-2</v>
      </c>
      <c r="N26" s="66" t="e">
        <f t="shared" si="12"/>
        <v>#DIV/0!</v>
      </c>
      <c r="O26" s="66">
        <f t="shared" si="12"/>
        <v>-1.2200080099140642E-3</v>
      </c>
      <c r="P26" s="66">
        <f t="shared" si="12"/>
        <v>1.6937851042669063</v>
      </c>
      <c r="Q26" s="66">
        <f t="shared" si="12"/>
        <v>0.8899496917483547</v>
      </c>
    </row>
    <row r="28" spans="1:17" x14ac:dyDescent="0.25">
      <c r="A28" s="58" t="s">
        <v>170</v>
      </c>
      <c r="E28" s="66"/>
      <c r="F28" s="66"/>
      <c r="G28" s="66">
        <f>AVERAGE(G19:G21)</f>
        <v>0.17</v>
      </c>
      <c r="H28" s="66" t="e">
        <f>AVERAGE(H19:H21)</f>
        <v>#DIV/0!</v>
      </c>
      <c r="I28" s="66">
        <f>AVERAGE(I19:I21)</f>
        <v>7.6074400000000005E-4</v>
      </c>
      <c r="J28" s="66" t="e">
        <f>AVERAGE(J19:J21)</f>
        <v>#DIV/0!</v>
      </c>
      <c r="K28" s="66"/>
      <c r="L28" s="66"/>
      <c r="M28" s="66"/>
      <c r="N28" s="66"/>
      <c r="O28" s="66"/>
    </row>
  </sheetData>
  <pageMargins left="0.25" right="0.17" top="0.25" bottom="0.25" header="0.3" footer="0.3"/>
  <pageSetup scale="55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/>
  <dimension ref="B1:P10"/>
  <sheetViews>
    <sheetView zoomScale="90" zoomScaleNormal="90" workbookViewId="0">
      <pane ySplit="1" topLeftCell="A2" activePane="bottomLeft" state="frozen"/>
      <selection pane="bottomLeft" activeCell="D30" sqref="D30"/>
    </sheetView>
  </sheetViews>
  <sheetFormatPr defaultRowHeight="15" x14ac:dyDescent="0.25"/>
  <cols>
    <col min="2" max="2" width="13.7109375" customWidth="1"/>
    <col min="3" max="3" width="10.28515625" customWidth="1"/>
    <col min="4" max="4" width="14.5703125" customWidth="1"/>
    <col min="5" max="5" width="17.85546875" customWidth="1"/>
    <col min="6" max="6" width="9.7109375" customWidth="1"/>
    <col min="7" max="7" width="10.7109375" customWidth="1"/>
    <col min="12" max="12" width="12" bestFit="1" customWidth="1"/>
    <col min="13" max="13" width="10.28515625" customWidth="1"/>
  </cols>
  <sheetData>
    <row r="1" spans="2:16" x14ac:dyDescent="0.25">
      <c r="B1" t="s">
        <v>241</v>
      </c>
    </row>
    <row r="2" spans="2:16" x14ac:dyDescent="0.25">
      <c r="B2" t="s">
        <v>244</v>
      </c>
      <c r="P2">
        <v>2.83168E-2</v>
      </c>
    </row>
    <row r="4" spans="2:16" ht="60" x14ac:dyDescent="0.25">
      <c r="B4" s="69" t="s">
        <v>245</v>
      </c>
      <c r="C4" s="69" t="s">
        <v>246</v>
      </c>
      <c r="D4" s="69" t="s">
        <v>172</v>
      </c>
      <c r="E4" s="69" t="s">
        <v>173</v>
      </c>
      <c r="F4" s="69" t="s">
        <v>247</v>
      </c>
      <c r="G4" s="69" t="s">
        <v>248</v>
      </c>
      <c r="H4" s="69" t="s">
        <v>249</v>
      </c>
      <c r="I4" s="69" t="s">
        <v>174</v>
      </c>
      <c r="J4" s="69" t="s">
        <v>250</v>
      </c>
      <c r="K4" s="69" t="s">
        <v>251</v>
      </c>
      <c r="L4" s="69" t="s">
        <v>252</v>
      </c>
      <c r="M4" s="68" t="s">
        <v>175</v>
      </c>
    </row>
    <row r="5" spans="2:16" ht="45" x14ac:dyDescent="0.25">
      <c r="B5" s="90" t="s">
        <v>253</v>
      </c>
      <c r="C5" s="90" t="s">
        <v>254</v>
      </c>
      <c r="D5" s="52" t="s">
        <v>255</v>
      </c>
      <c r="E5" s="91" t="s">
        <v>256</v>
      </c>
      <c r="F5" s="92">
        <v>0.39660000000000001</v>
      </c>
      <c r="G5" s="93">
        <v>0.42680000000000001</v>
      </c>
      <c r="H5" s="52">
        <f t="shared" ref="H5:H7" si="0">G5-F5</f>
        <v>3.0200000000000005E-2</v>
      </c>
      <c r="I5" s="52">
        <f t="shared" ref="I5:I7" si="1">H5*1000</f>
        <v>30.200000000000003</v>
      </c>
      <c r="J5" s="52">
        <v>950.04100000000005</v>
      </c>
      <c r="K5" s="52">
        <f t="shared" ref="K5:K7" si="2">J5*$P$2</f>
        <v>26.9021209888</v>
      </c>
      <c r="L5" s="52">
        <f t="shared" ref="L5:L7" si="3">I5/K5</f>
        <v>1.1225880670365356</v>
      </c>
      <c r="M5" s="94"/>
      <c r="O5">
        <f>L5*1000</f>
        <v>1122.5880670365357</v>
      </c>
    </row>
    <row r="6" spans="2:16" ht="45" x14ac:dyDescent="0.25">
      <c r="B6" s="90" t="s">
        <v>257</v>
      </c>
      <c r="C6" s="90" t="s">
        <v>258</v>
      </c>
      <c r="D6" s="52" t="s">
        <v>259</v>
      </c>
      <c r="E6" s="91" t="s">
        <v>256</v>
      </c>
      <c r="F6" s="92">
        <v>0.39100000000000001</v>
      </c>
      <c r="G6" s="93">
        <v>0.42230000000000001</v>
      </c>
      <c r="H6" s="52">
        <f t="shared" si="0"/>
        <v>3.1299999999999994E-2</v>
      </c>
      <c r="I6" s="52">
        <f t="shared" si="1"/>
        <v>31.299999999999994</v>
      </c>
      <c r="J6" s="52">
        <v>981.99900000000002</v>
      </c>
      <c r="K6" s="52">
        <f t="shared" si="2"/>
        <v>27.807069283200001</v>
      </c>
      <c r="L6" s="52">
        <f t="shared" si="3"/>
        <v>1.1256130475752901</v>
      </c>
      <c r="M6" s="95"/>
      <c r="O6">
        <f t="shared" ref="O6:O7" si="4">L6*1000</f>
        <v>1125.6130475752902</v>
      </c>
    </row>
    <row r="7" spans="2:16" ht="45" x14ac:dyDescent="0.25">
      <c r="B7" s="90" t="s">
        <v>260</v>
      </c>
      <c r="C7" s="90" t="s">
        <v>261</v>
      </c>
      <c r="D7" s="52" t="s">
        <v>262</v>
      </c>
      <c r="E7" s="91" t="s">
        <v>256</v>
      </c>
      <c r="F7" s="92">
        <v>0.3972</v>
      </c>
      <c r="G7" s="93">
        <v>0.42749999999999999</v>
      </c>
      <c r="H7" s="52">
        <f t="shared" si="0"/>
        <v>3.0299999999999994E-2</v>
      </c>
      <c r="I7" s="52">
        <f t="shared" si="1"/>
        <v>30.299999999999994</v>
      </c>
      <c r="J7" s="52">
        <v>921.36599999999999</v>
      </c>
      <c r="K7" s="52">
        <f t="shared" si="2"/>
        <v>26.090136748799999</v>
      </c>
      <c r="L7" s="52">
        <f t="shared" si="3"/>
        <v>1.1613584203001015</v>
      </c>
      <c r="M7" s="95"/>
      <c r="O7">
        <f t="shared" si="4"/>
        <v>1161.3584203001014</v>
      </c>
    </row>
    <row r="9" spans="2:16" ht="30" x14ac:dyDescent="0.25">
      <c r="K9" s="98" t="s">
        <v>263</v>
      </c>
      <c r="L9" s="38">
        <f>AVERAGE(L5:L7)</f>
        <v>1.1365198449706424</v>
      </c>
      <c r="N9" s="99" t="s">
        <v>264</v>
      </c>
      <c r="O9" s="100">
        <f>L9*1000</f>
        <v>1136.5198449706425</v>
      </c>
    </row>
    <row r="10" spans="2:16" x14ac:dyDescent="0.25">
      <c r="K10" t="s">
        <v>265</v>
      </c>
      <c r="L10">
        <f>_xlfn.STDEV.P(L5:L7)</f>
        <v>1.7606887764222114E-2</v>
      </c>
      <c r="N10" t="s">
        <v>265</v>
      </c>
      <c r="O10" s="53">
        <f>_xlfn.STDEV.P(L5:L7)*1000</f>
        <v>17.606887764222115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U87"/>
  <sheetViews>
    <sheetView topLeftCell="D1" zoomScale="80" zoomScaleNormal="80" workbookViewId="0">
      <selection activeCell="O68" sqref="O68:R68"/>
    </sheetView>
  </sheetViews>
  <sheetFormatPr defaultColWidth="8.85546875" defaultRowHeight="15" x14ac:dyDescent="0.2"/>
  <cols>
    <col min="1" max="16384" width="8.85546875" style="4"/>
  </cols>
  <sheetData>
    <row r="1" spans="1:18" x14ac:dyDescent="0.2">
      <c r="A1" s="3" t="s">
        <v>16</v>
      </c>
      <c r="B1" s="3"/>
      <c r="C1" s="3"/>
      <c r="D1" s="3"/>
      <c r="E1" s="3"/>
      <c r="G1" s="5"/>
      <c r="H1" s="5"/>
      <c r="I1" s="5"/>
    </row>
    <row r="2" spans="1:18" x14ac:dyDescent="0.2">
      <c r="A2" s="3" t="s">
        <v>17</v>
      </c>
      <c r="B2" s="3"/>
      <c r="C2" s="3"/>
      <c r="D2" s="3"/>
      <c r="E2" s="3"/>
      <c r="G2" s="5"/>
      <c r="H2" s="5"/>
      <c r="I2" s="5"/>
    </row>
    <row r="3" spans="1:18" x14ac:dyDescent="0.2">
      <c r="A3" s="3"/>
      <c r="B3" s="3"/>
      <c r="C3" s="3"/>
      <c r="D3" s="5"/>
      <c r="E3" s="3"/>
      <c r="G3" s="5"/>
      <c r="H3" s="5"/>
      <c r="I3" s="5"/>
    </row>
    <row r="4" spans="1:18" x14ac:dyDescent="0.2">
      <c r="A4" s="3"/>
      <c r="B4" s="3"/>
      <c r="C4" s="3"/>
      <c r="D4" s="5"/>
      <c r="E4" s="3"/>
      <c r="G4" s="5"/>
      <c r="H4" s="5"/>
      <c r="I4" s="5"/>
    </row>
    <row r="5" spans="1:18" x14ac:dyDescent="0.2">
      <c r="A5" s="3"/>
      <c r="B5" s="3"/>
      <c r="C5" s="3"/>
      <c r="D5" s="3"/>
      <c r="E5" s="3"/>
      <c r="G5" s="6"/>
      <c r="H5" s="6"/>
      <c r="I5" s="6"/>
    </row>
    <row r="6" spans="1:18" x14ac:dyDescent="0.2">
      <c r="A6" s="3"/>
      <c r="B6" s="3"/>
      <c r="C6" s="3"/>
      <c r="D6" s="3"/>
      <c r="E6" s="3"/>
      <c r="G6" s="7"/>
      <c r="H6" s="7"/>
      <c r="I6" s="7"/>
    </row>
    <row r="7" spans="1:18" x14ac:dyDescent="0.2">
      <c r="A7" s="3"/>
      <c r="B7" s="3"/>
      <c r="C7" s="3"/>
      <c r="D7" s="3"/>
      <c r="E7" s="3"/>
      <c r="G7" s="8"/>
      <c r="H7" s="8"/>
      <c r="I7" s="8"/>
      <c r="O7" s="131" t="s">
        <v>18</v>
      </c>
      <c r="P7" s="131"/>
      <c r="Q7" s="131" t="s">
        <v>19</v>
      </c>
      <c r="R7" s="131"/>
    </row>
    <row r="8" spans="1:18" x14ac:dyDescent="0.2">
      <c r="A8" s="3"/>
      <c r="B8" s="3"/>
      <c r="C8" s="3"/>
      <c r="D8" s="3"/>
      <c r="E8" s="3"/>
      <c r="G8" s="5"/>
      <c r="H8" s="5"/>
      <c r="I8" s="5"/>
      <c r="O8" s="9" t="s">
        <v>20</v>
      </c>
      <c r="P8" s="9" t="s">
        <v>21</v>
      </c>
      <c r="Q8" s="9" t="s">
        <v>20</v>
      </c>
      <c r="R8" s="9" t="s">
        <v>22</v>
      </c>
    </row>
    <row r="9" spans="1:18" x14ac:dyDescent="0.2">
      <c r="A9" s="3" t="s">
        <v>23</v>
      </c>
      <c r="B9" s="3" t="s">
        <v>24</v>
      </c>
      <c r="C9" s="3" t="s">
        <v>25</v>
      </c>
      <c r="D9" s="6" t="s">
        <v>26</v>
      </c>
      <c r="E9" s="6" t="s">
        <v>27</v>
      </c>
      <c r="G9" s="10" t="s">
        <v>28</v>
      </c>
      <c r="H9" s="10" t="s">
        <v>29</v>
      </c>
      <c r="I9" s="10" t="s">
        <v>30</v>
      </c>
      <c r="K9" s="10" t="s">
        <v>28</v>
      </c>
      <c r="L9" s="10" t="s">
        <v>29</v>
      </c>
      <c r="M9" s="10" t="s">
        <v>30</v>
      </c>
    </row>
    <row r="10" spans="1:18" x14ac:dyDescent="0.2">
      <c r="A10" s="11" t="s">
        <v>31</v>
      </c>
      <c r="B10" s="11"/>
      <c r="C10" s="12">
        <v>1</v>
      </c>
      <c r="D10" s="6"/>
      <c r="E10" s="6">
        <v>4.2430000000000003</v>
      </c>
      <c r="G10" s="13">
        <v>0</v>
      </c>
      <c r="H10" s="13">
        <v>0</v>
      </c>
      <c r="I10" s="13" t="e">
        <v>#DIV/0!</v>
      </c>
      <c r="K10" s="13">
        <v>22.217692307692307</v>
      </c>
      <c r="L10" s="13">
        <v>6.5769213675211491</v>
      </c>
      <c r="M10" s="13">
        <v>29.602180444474236</v>
      </c>
      <c r="O10" s="14">
        <f>IF(G10-K10&gt;0,K10,0)</f>
        <v>0</v>
      </c>
      <c r="P10" s="14">
        <f>IF(K10-G10&gt;0,K10,0)</f>
        <v>22.217692307692307</v>
      </c>
      <c r="Q10" s="14">
        <f>IF(G10-K10&gt;0,G10-K10,0)</f>
        <v>0</v>
      </c>
      <c r="R10" s="14">
        <f>IF(K10-G10&gt;0,K10-G10,0)</f>
        <v>22.217692307692307</v>
      </c>
    </row>
    <row r="11" spans="1:18" x14ac:dyDescent="0.2">
      <c r="A11" s="3" t="s">
        <v>32</v>
      </c>
      <c r="B11" s="3"/>
      <c r="C11" s="15">
        <v>1</v>
      </c>
      <c r="D11" s="16">
        <v>289.64999999999998</v>
      </c>
      <c r="E11" s="16"/>
      <c r="G11" s="13">
        <v>0.1</v>
      </c>
      <c r="H11" s="13">
        <v>0.20949675149960892</v>
      </c>
      <c r="I11" s="13">
        <v>209.49675149960888</v>
      </c>
      <c r="K11" s="13">
        <v>13.737692307692306</v>
      </c>
      <c r="L11" s="13">
        <v>6.8704161265151393</v>
      </c>
      <c r="M11" s="13">
        <v>50.011428212496121</v>
      </c>
      <c r="O11" s="14">
        <f t="shared" ref="O11:O63" si="0">IF(G11-K11&gt;0,K11,0)</f>
        <v>0</v>
      </c>
      <c r="P11" s="14">
        <f t="shared" ref="P11:P63" si="1">IF(K11-G11&gt;0,K11,0)</f>
        <v>13.737692307692306</v>
      </c>
      <c r="Q11" s="14">
        <f t="shared" ref="Q11:Q63" si="2">IF(G11-K11&gt;0,G11-K11,0)</f>
        <v>0</v>
      </c>
      <c r="R11" s="14">
        <f t="shared" ref="R11:R63" si="3">IF(K11-G11&gt;0,K11-G11,0)</f>
        <v>13.637692307692307</v>
      </c>
    </row>
    <row r="12" spans="1:18" x14ac:dyDescent="0.2">
      <c r="A12" s="3" t="s">
        <v>33</v>
      </c>
      <c r="B12" s="3"/>
      <c r="C12" s="15">
        <v>1</v>
      </c>
      <c r="D12" s="16">
        <v>300</v>
      </c>
      <c r="E12" s="16"/>
      <c r="G12" s="13">
        <v>3.8022222222222219</v>
      </c>
      <c r="H12" s="13">
        <v>1.7595881953695738</v>
      </c>
      <c r="I12" s="13">
        <v>46.277889416499605</v>
      </c>
      <c r="K12" s="13">
        <v>3.6715384615384616</v>
      </c>
      <c r="L12" s="13">
        <v>1.2342848826740251</v>
      </c>
      <c r="M12" s="13">
        <v>33.617648176749057</v>
      </c>
      <c r="O12" s="14">
        <f t="shared" si="0"/>
        <v>3.6715384615384616</v>
      </c>
      <c r="P12" s="14">
        <f t="shared" si="1"/>
        <v>0</v>
      </c>
      <c r="Q12" s="14">
        <f t="shared" si="2"/>
        <v>0.13068376068376031</v>
      </c>
      <c r="R12" s="14">
        <f t="shared" si="3"/>
        <v>0</v>
      </c>
    </row>
    <row r="13" spans="1:18" x14ac:dyDescent="0.2">
      <c r="A13" s="3" t="s">
        <v>34</v>
      </c>
      <c r="B13" s="3"/>
      <c r="C13" s="15">
        <v>1.79</v>
      </c>
      <c r="D13" s="16">
        <v>372.25</v>
      </c>
      <c r="E13" s="17">
        <v>7.6539999999999999</v>
      </c>
      <c r="G13" s="13">
        <v>0</v>
      </c>
      <c r="H13" s="13">
        <v>0</v>
      </c>
      <c r="I13" s="13" t="e">
        <v>#DIV/0!</v>
      </c>
      <c r="K13" s="13">
        <v>95.020084615384633</v>
      </c>
      <c r="L13" s="13">
        <v>5.1862238607304114</v>
      </c>
      <c r="M13" s="13">
        <v>5.4580290911367113</v>
      </c>
      <c r="O13" s="14">
        <f t="shared" si="0"/>
        <v>0</v>
      </c>
      <c r="P13" s="14">
        <f t="shared" si="1"/>
        <v>95.020084615384633</v>
      </c>
      <c r="Q13" s="14">
        <f t="shared" si="2"/>
        <v>0</v>
      </c>
      <c r="R13" s="14">
        <f t="shared" si="3"/>
        <v>95.020084615384633</v>
      </c>
    </row>
    <row r="14" spans="1:18" x14ac:dyDescent="0.2">
      <c r="A14" s="3" t="s">
        <v>35</v>
      </c>
      <c r="B14" s="3"/>
      <c r="C14" s="15">
        <v>2</v>
      </c>
      <c r="D14" s="16">
        <v>408</v>
      </c>
      <c r="E14" s="17">
        <v>9.4030000000000005</v>
      </c>
      <c r="G14" s="13">
        <v>0</v>
      </c>
      <c r="H14" s="13">
        <v>0</v>
      </c>
      <c r="I14" s="13" t="e">
        <v>#DIV/0!</v>
      </c>
      <c r="K14" s="13">
        <v>30.666153846153843</v>
      </c>
      <c r="L14" s="13">
        <v>3.0819612598312447</v>
      </c>
      <c r="M14" s="13">
        <v>10.05004173426132</v>
      </c>
      <c r="O14" s="14">
        <f t="shared" si="0"/>
        <v>0</v>
      </c>
      <c r="P14" s="14">
        <f t="shared" si="1"/>
        <v>30.666153846153843</v>
      </c>
      <c r="Q14" s="14">
        <f t="shared" si="2"/>
        <v>0</v>
      </c>
      <c r="R14" s="14">
        <f t="shared" si="3"/>
        <v>30.666153846153843</v>
      </c>
    </row>
    <row r="15" spans="1:18" x14ac:dyDescent="0.2">
      <c r="A15" s="3" t="s">
        <v>36</v>
      </c>
      <c r="B15" s="3"/>
      <c r="C15" s="15">
        <v>1.5</v>
      </c>
      <c r="D15" s="16">
        <v>476.37</v>
      </c>
      <c r="E15" s="17">
        <v>11.865</v>
      </c>
      <c r="G15" s="13">
        <v>0.70000000000000007</v>
      </c>
      <c r="H15" s="13">
        <v>0.35770099245039827</v>
      </c>
      <c r="I15" s="13">
        <v>51.100141778628313</v>
      </c>
      <c r="K15" s="13">
        <v>127.40423076923078</v>
      </c>
      <c r="L15" s="13">
        <v>6.8747234479073489</v>
      </c>
      <c r="M15" s="13">
        <v>5.3959930580010651</v>
      </c>
      <c r="O15" s="14">
        <f t="shared" si="0"/>
        <v>0</v>
      </c>
      <c r="P15" s="14">
        <f t="shared" si="1"/>
        <v>127.40423076923078</v>
      </c>
      <c r="Q15" s="14">
        <f t="shared" si="2"/>
        <v>0</v>
      </c>
      <c r="R15" s="14">
        <f t="shared" si="3"/>
        <v>126.70423076923078</v>
      </c>
    </row>
    <row r="16" spans="1:18" x14ac:dyDescent="0.2">
      <c r="A16" s="3" t="s">
        <v>37</v>
      </c>
      <c r="B16" s="3"/>
      <c r="C16" s="15">
        <v>1</v>
      </c>
      <c r="D16" s="16">
        <v>504.19</v>
      </c>
      <c r="E16" s="17">
        <v>13.009</v>
      </c>
      <c r="G16" s="13">
        <v>13839.636666666667</v>
      </c>
      <c r="H16" s="13">
        <v>426.64566583732886</v>
      </c>
      <c r="I16" s="13">
        <v>3.0827808280901077</v>
      </c>
      <c r="K16" s="13">
        <v>2455.9915384615383</v>
      </c>
      <c r="L16" s="13">
        <v>184.21577364376705</v>
      </c>
      <c r="M16" s="13">
        <v>7.5006680910294161</v>
      </c>
      <c r="O16" s="14">
        <f t="shared" si="0"/>
        <v>2455.9915384615383</v>
      </c>
      <c r="P16" s="14">
        <f t="shared" si="1"/>
        <v>0</v>
      </c>
      <c r="Q16" s="14">
        <f t="shared" si="2"/>
        <v>11383.645128205129</v>
      </c>
      <c r="R16" s="14">
        <f t="shared" si="3"/>
        <v>0</v>
      </c>
    </row>
    <row r="17" spans="1:18" x14ac:dyDescent="0.2">
      <c r="A17" s="3" t="s">
        <v>38</v>
      </c>
      <c r="B17" s="3"/>
      <c r="C17" s="15">
        <v>1</v>
      </c>
      <c r="D17" s="16">
        <v>518.77</v>
      </c>
      <c r="E17" s="17">
        <v>13.568</v>
      </c>
      <c r="G17" s="13">
        <v>9.5411111111111104</v>
      </c>
      <c r="H17" s="13">
        <v>0.8510052153443064</v>
      </c>
      <c r="I17" s="13">
        <v>8.9193512729693243</v>
      </c>
      <c r="K17" s="13">
        <v>7.8299999999999992</v>
      </c>
      <c r="L17" s="13">
        <v>1.7027760139977794</v>
      </c>
      <c r="M17" s="13">
        <v>21.746820102142781</v>
      </c>
      <c r="O17" s="14">
        <f t="shared" si="0"/>
        <v>7.8299999999999992</v>
      </c>
      <c r="P17" s="14">
        <f t="shared" si="1"/>
        <v>0</v>
      </c>
      <c r="Q17" s="14">
        <f t="shared" si="2"/>
        <v>1.7111111111111112</v>
      </c>
      <c r="R17" s="14">
        <f t="shared" si="3"/>
        <v>0</v>
      </c>
    </row>
    <row r="18" spans="1:18" x14ac:dyDescent="0.2">
      <c r="A18" s="3" t="s">
        <v>39</v>
      </c>
      <c r="B18" s="3"/>
      <c r="C18" s="15">
        <v>1</v>
      </c>
      <c r="D18" s="16"/>
      <c r="E18" s="17">
        <v>14.26</v>
      </c>
      <c r="G18" s="13">
        <v>6.1455555555555561</v>
      </c>
      <c r="H18" s="13">
        <v>3.9437323300850458</v>
      </c>
      <c r="I18" s="13">
        <v>64.172104449042493</v>
      </c>
      <c r="K18" s="13">
        <v>5.1592307692307697</v>
      </c>
      <c r="L18" s="13">
        <v>1.4314675715097478</v>
      </c>
      <c r="M18" s="13">
        <v>27.745755821718681</v>
      </c>
      <c r="O18" s="14">
        <f t="shared" si="0"/>
        <v>5.1592307692307697</v>
      </c>
      <c r="P18" s="14">
        <f t="shared" si="1"/>
        <v>0</v>
      </c>
      <c r="Q18" s="14">
        <f t="shared" si="2"/>
        <v>0.98632478632478637</v>
      </c>
      <c r="R18" s="14">
        <f t="shared" si="3"/>
        <v>0</v>
      </c>
    </row>
    <row r="19" spans="1:18" x14ac:dyDescent="0.2">
      <c r="A19" s="3" t="s">
        <v>40</v>
      </c>
      <c r="B19" s="3"/>
      <c r="C19" s="15">
        <v>1.28</v>
      </c>
      <c r="D19" s="16">
        <v>552.82000000000005</v>
      </c>
      <c r="E19" s="17"/>
      <c r="G19" s="13">
        <v>54.512355555555558</v>
      </c>
      <c r="H19" s="13">
        <v>42.11809167543381</v>
      </c>
      <c r="I19" s="13">
        <v>77.263385972212674</v>
      </c>
      <c r="K19" s="13">
        <v>1439.4082461538458</v>
      </c>
      <c r="L19" s="13">
        <v>44.59403793348671</v>
      </c>
      <c r="M19" s="13">
        <v>3.0980813158910054</v>
      </c>
      <c r="O19" s="14">
        <f t="shared" si="0"/>
        <v>0</v>
      </c>
      <c r="P19" s="14">
        <f t="shared" si="1"/>
        <v>1439.4082461538458</v>
      </c>
      <c r="Q19" s="14">
        <f t="shared" si="2"/>
        <v>0</v>
      </c>
      <c r="R19" s="14">
        <f t="shared" si="3"/>
        <v>1384.8958905982902</v>
      </c>
    </row>
    <row r="20" spans="1:18" x14ac:dyDescent="0.2">
      <c r="A20" s="3" t="s">
        <v>41</v>
      </c>
      <c r="B20" s="3"/>
      <c r="C20" s="15">
        <v>2</v>
      </c>
      <c r="D20" s="16"/>
      <c r="E20" s="17">
        <v>15.113</v>
      </c>
      <c r="G20" s="13">
        <v>0</v>
      </c>
      <c r="H20" s="13">
        <v>0</v>
      </c>
      <c r="I20" s="13" t="e">
        <v>#DIV/0!</v>
      </c>
      <c r="K20" s="13">
        <v>4.6230769230769226</v>
      </c>
      <c r="L20" s="13">
        <v>1.0342398517780669</v>
      </c>
      <c r="M20" s="13">
        <v>22.371244714001449</v>
      </c>
      <c r="O20" s="14">
        <f t="shared" si="0"/>
        <v>0</v>
      </c>
      <c r="P20" s="14">
        <f t="shared" si="1"/>
        <v>4.6230769230769226</v>
      </c>
      <c r="Q20" s="14">
        <f t="shared" si="2"/>
        <v>0</v>
      </c>
      <c r="R20" s="14">
        <f t="shared" si="3"/>
        <v>4.6230769230769226</v>
      </c>
    </row>
    <row r="21" spans="1:18" x14ac:dyDescent="0.2">
      <c r="A21" s="3" t="s">
        <v>42</v>
      </c>
      <c r="B21" s="3"/>
      <c r="C21" s="15">
        <v>1.28</v>
      </c>
      <c r="D21" s="16">
        <v>566.26</v>
      </c>
      <c r="E21" s="17"/>
      <c r="G21" s="13">
        <v>87.923200000000008</v>
      </c>
      <c r="H21" s="13">
        <v>66.6333517185234</v>
      </c>
      <c r="I21" s="13">
        <v>75.785858247337899</v>
      </c>
      <c r="K21" s="13">
        <v>1189.8732307692308</v>
      </c>
      <c r="L21" s="13">
        <v>31.793083579715034</v>
      </c>
      <c r="M21" s="13">
        <v>2.6719723376885622</v>
      </c>
      <c r="O21" s="14">
        <f t="shared" si="0"/>
        <v>0</v>
      </c>
      <c r="P21" s="14">
        <f t="shared" si="1"/>
        <v>1189.8732307692308</v>
      </c>
      <c r="Q21" s="14">
        <f t="shared" si="2"/>
        <v>0</v>
      </c>
      <c r="R21" s="14">
        <f t="shared" si="3"/>
        <v>1101.9500307692308</v>
      </c>
    </row>
    <row r="22" spans="1:18" x14ac:dyDescent="0.2">
      <c r="A22" s="3" t="s">
        <v>43</v>
      </c>
      <c r="B22" s="3"/>
      <c r="C22" s="15">
        <v>1</v>
      </c>
      <c r="D22" s="16">
        <v>570.09</v>
      </c>
      <c r="E22" s="17"/>
      <c r="G22" s="13">
        <v>2.1188888888888888</v>
      </c>
      <c r="H22" s="13">
        <v>5.8149853242280543</v>
      </c>
      <c r="I22" s="13">
        <v>274.43559474594912</v>
      </c>
      <c r="K22" s="13">
        <v>4.8607692307692307</v>
      </c>
      <c r="L22" s="13">
        <v>2.350373003256689</v>
      </c>
      <c r="M22" s="13">
        <v>48.353931068740238</v>
      </c>
      <c r="O22" s="14">
        <f t="shared" si="0"/>
        <v>0</v>
      </c>
      <c r="P22" s="14">
        <f t="shared" si="1"/>
        <v>4.8607692307692307</v>
      </c>
      <c r="Q22" s="14">
        <f t="shared" si="2"/>
        <v>0</v>
      </c>
      <c r="R22" s="14">
        <f t="shared" si="3"/>
        <v>2.7418803418803419</v>
      </c>
    </row>
    <row r="23" spans="1:18" x14ac:dyDescent="0.2">
      <c r="A23" s="3" t="s">
        <v>44</v>
      </c>
      <c r="B23" s="3"/>
      <c r="C23" s="15">
        <v>1.28</v>
      </c>
      <c r="D23" s="5"/>
      <c r="E23" s="17"/>
      <c r="G23" s="13">
        <v>0</v>
      </c>
      <c r="H23" s="13">
        <v>0</v>
      </c>
      <c r="I23" s="13" t="e">
        <v>#DIV/0!</v>
      </c>
      <c r="K23" s="13">
        <v>1.0259692307692307</v>
      </c>
      <c r="L23" s="13">
        <v>0.57135017335406124</v>
      </c>
      <c r="M23" s="13">
        <v>55.688821479147641</v>
      </c>
      <c r="O23" s="14">
        <f t="shared" si="0"/>
        <v>0</v>
      </c>
      <c r="P23" s="14">
        <f t="shared" si="1"/>
        <v>1.0259692307692307</v>
      </c>
      <c r="Q23" s="14">
        <f t="shared" si="2"/>
        <v>0</v>
      </c>
      <c r="R23" s="14">
        <f t="shared" si="3"/>
        <v>1.0259692307692307</v>
      </c>
    </row>
    <row r="24" spans="1:18" x14ac:dyDescent="0.2">
      <c r="A24" s="3" t="s">
        <v>45</v>
      </c>
      <c r="B24" s="3"/>
      <c r="C24" s="15">
        <v>1.33</v>
      </c>
      <c r="D24" s="16">
        <v>572.72</v>
      </c>
      <c r="E24" s="17"/>
      <c r="G24" s="13">
        <v>0.14334444444444444</v>
      </c>
      <c r="H24" s="13">
        <v>0.40543931484834</v>
      </c>
      <c r="I24" s="13">
        <v>282.84271247461902</v>
      </c>
      <c r="K24" s="13">
        <v>6.3042000000000007</v>
      </c>
      <c r="L24" s="13">
        <v>0.30610010177667751</v>
      </c>
      <c r="M24" s="13">
        <v>4.8554947777144992</v>
      </c>
      <c r="O24" s="14">
        <f t="shared" si="0"/>
        <v>0</v>
      </c>
      <c r="P24" s="14">
        <f t="shared" si="1"/>
        <v>6.3042000000000007</v>
      </c>
      <c r="Q24" s="14">
        <f t="shared" si="2"/>
        <v>0</v>
      </c>
      <c r="R24" s="14">
        <f t="shared" si="3"/>
        <v>6.160855555555556</v>
      </c>
    </row>
    <row r="25" spans="1:18" x14ac:dyDescent="0.2">
      <c r="A25" s="3" t="s">
        <v>31</v>
      </c>
      <c r="B25" s="3"/>
      <c r="C25" s="15">
        <v>1</v>
      </c>
      <c r="D25" s="16"/>
      <c r="E25" s="17">
        <v>16.533999999999999</v>
      </c>
      <c r="G25" s="13">
        <v>0</v>
      </c>
      <c r="H25" s="13">
        <v>0</v>
      </c>
      <c r="I25" s="13" t="e">
        <v>#DIV/0!</v>
      </c>
      <c r="K25" s="13">
        <v>7.0576923076923066</v>
      </c>
      <c r="L25" s="13">
        <v>1.9175190455223241</v>
      </c>
      <c r="M25" s="13">
        <v>27.169207184512501</v>
      </c>
      <c r="O25" s="14">
        <f t="shared" si="0"/>
        <v>0</v>
      </c>
      <c r="P25" s="14">
        <f t="shared" si="1"/>
        <v>7.0576923076923066</v>
      </c>
      <c r="Q25" s="14">
        <f t="shared" si="2"/>
        <v>0</v>
      </c>
      <c r="R25" s="14">
        <f t="shared" si="3"/>
        <v>7.0576923076923066</v>
      </c>
    </row>
    <row r="26" spans="1:18" x14ac:dyDescent="0.2">
      <c r="A26" s="11" t="s">
        <v>46</v>
      </c>
      <c r="B26" s="11"/>
      <c r="C26" s="12">
        <v>1.43</v>
      </c>
      <c r="D26" s="16">
        <v>601.48</v>
      </c>
      <c r="E26" s="17">
        <v>16.672999999999998</v>
      </c>
      <c r="G26" s="13">
        <v>0</v>
      </c>
      <c r="H26" s="13">
        <v>0</v>
      </c>
      <c r="I26" s="13" t="e">
        <v>#DIV/0!</v>
      </c>
      <c r="K26" s="13">
        <v>22.233199999999997</v>
      </c>
      <c r="L26" s="13">
        <v>4.6254329008212807</v>
      </c>
      <c r="M26" s="13">
        <v>20.804170793323866</v>
      </c>
      <c r="O26" s="14">
        <f t="shared" si="0"/>
        <v>0</v>
      </c>
      <c r="P26" s="14">
        <f t="shared" si="1"/>
        <v>22.233199999999997</v>
      </c>
      <c r="Q26" s="14">
        <f t="shared" si="2"/>
        <v>0</v>
      </c>
      <c r="R26" s="14">
        <f t="shared" si="3"/>
        <v>22.233199999999997</v>
      </c>
    </row>
    <row r="27" spans="1:18" x14ac:dyDescent="0.2">
      <c r="A27" s="18" t="s">
        <v>47</v>
      </c>
      <c r="B27" s="18"/>
      <c r="C27" s="19">
        <v>1.25</v>
      </c>
      <c r="D27" s="16">
        <v>602.24</v>
      </c>
      <c r="E27" s="17">
        <v>16.748000000000001</v>
      </c>
      <c r="G27" s="13">
        <v>24.431944444444447</v>
      </c>
      <c r="H27" s="13">
        <v>16.664016571717308</v>
      </c>
      <c r="I27" s="13">
        <v>68.205854878269918</v>
      </c>
      <c r="K27" s="13">
        <v>14.149038461538463</v>
      </c>
      <c r="L27" s="13">
        <v>4.7417526111601154</v>
      </c>
      <c r="M27" s="13">
        <v>33.512896470312739</v>
      </c>
      <c r="O27" s="14">
        <f t="shared" si="0"/>
        <v>14.149038461538463</v>
      </c>
      <c r="P27" s="14">
        <f t="shared" si="1"/>
        <v>0</v>
      </c>
      <c r="Q27" s="14">
        <f t="shared" si="2"/>
        <v>10.282905982905984</v>
      </c>
      <c r="R27" s="14">
        <f t="shared" si="3"/>
        <v>0</v>
      </c>
    </row>
    <row r="28" spans="1:18" x14ac:dyDescent="0.2">
      <c r="A28" s="3" t="s">
        <v>48</v>
      </c>
      <c r="B28" s="3"/>
      <c r="C28" s="15">
        <v>1</v>
      </c>
      <c r="D28" s="16">
        <v>617.91</v>
      </c>
      <c r="E28" s="17">
        <v>17.266999999999999</v>
      </c>
      <c r="G28" s="13">
        <v>3.3844444444444441</v>
      </c>
      <c r="H28" s="13">
        <v>2.9071181266796056</v>
      </c>
      <c r="I28" s="13">
        <v>85.896464675365905</v>
      </c>
      <c r="K28" s="13">
        <v>56.026153846153839</v>
      </c>
      <c r="L28" s="13">
        <v>4.0967051272221546</v>
      </c>
      <c r="M28" s="13">
        <v>7.3121298643336923</v>
      </c>
      <c r="O28" s="14">
        <f t="shared" si="0"/>
        <v>0</v>
      </c>
      <c r="P28" s="14">
        <f t="shared" si="1"/>
        <v>56.026153846153839</v>
      </c>
      <c r="Q28" s="14">
        <f t="shared" si="2"/>
        <v>0</v>
      </c>
      <c r="R28" s="14">
        <f t="shared" si="3"/>
        <v>52.641709401709392</v>
      </c>
    </row>
    <row r="29" spans="1:18" x14ac:dyDescent="0.2">
      <c r="A29" s="3" t="s">
        <v>49</v>
      </c>
      <c r="B29" s="3"/>
      <c r="C29" s="15">
        <v>1</v>
      </c>
      <c r="D29" s="16">
        <v>625.13</v>
      </c>
      <c r="E29" s="17">
        <v>17.452999999999999</v>
      </c>
      <c r="G29" s="13">
        <v>2.177777777777778</v>
      </c>
      <c r="H29" s="13">
        <v>1.7202763200381359</v>
      </c>
      <c r="I29" s="13">
        <v>78.992280001751126</v>
      </c>
      <c r="K29" s="13">
        <v>79.09615384615384</v>
      </c>
      <c r="L29" s="13">
        <v>4.9297176365722386</v>
      </c>
      <c r="M29" s="13">
        <v>6.2325630221676738</v>
      </c>
      <c r="O29" s="14">
        <f t="shared" si="0"/>
        <v>0</v>
      </c>
      <c r="P29" s="14">
        <f t="shared" si="1"/>
        <v>79.09615384615384</v>
      </c>
      <c r="Q29" s="14">
        <f t="shared" si="2"/>
        <v>0</v>
      </c>
      <c r="R29" s="14">
        <f t="shared" si="3"/>
        <v>76.918376068376062</v>
      </c>
    </row>
    <row r="30" spans="1:18" x14ac:dyDescent="0.2">
      <c r="A30" s="3" t="s">
        <v>48</v>
      </c>
      <c r="B30" s="3"/>
      <c r="C30" s="15">
        <v>1</v>
      </c>
      <c r="D30" s="16">
        <v>638.63</v>
      </c>
      <c r="E30" s="17">
        <v>17.899999999999999</v>
      </c>
      <c r="G30" s="13">
        <v>0</v>
      </c>
      <c r="H30" s="13">
        <v>0</v>
      </c>
      <c r="I30" s="13" t="e">
        <v>#DIV/0!</v>
      </c>
      <c r="K30" s="13">
        <v>20.976923076923075</v>
      </c>
      <c r="L30" s="13">
        <v>1.8313441243455983</v>
      </c>
      <c r="M30" s="13">
        <v>8.7302800207160907</v>
      </c>
      <c r="O30" s="14">
        <f t="shared" si="0"/>
        <v>0</v>
      </c>
      <c r="P30" s="14">
        <f t="shared" si="1"/>
        <v>20.976923076923075</v>
      </c>
      <c r="Q30" s="14">
        <f t="shared" si="2"/>
        <v>0</v>
      </c>
      <c r="R30" s="14">
        <f t="shared" si="3"/>
        <v>20.976923076923075</v>
      </c>
    </row>
    <row r="31" spans="1:18" x14ac:dyDescent="0.2">
      <c r="A31" s="11" t="s">
        <v>31</v>
      </c>
      <c r="B31" s="11"/>
      <c r="C31" s="12">
        <v>1</v>
      </c>
      <c r="D31" s="16">
        <v>651.21</v>
      </c>
      <c r="E31" s="17">
        <v>18.382000000000001</v>
      </c>
      <c r="G31" s="13">
        <v>0.28000000000000003</v>
      </c>
      <c r="H31" s="13">
        <v>0.29484459183327977</v>
      </c>
      <c r="I31" s="13">
        <v>105.30163994045705</v>
      </c>
      <c r="K31" s="13">
        <v>25.235384615384614</v>
      </c>
      <c r="L31" s="13">
        <v>7.4304546039459733</v>
      </c>
      <c r="M31" s="13">
        <v>29.444586310826576</v>
      </c>
      <c r="O31" s="14">
        <f t="shared" si="0"/>
        <v>0</v>
      </c>
      <c r="P31" s="14">
        <f t="shared" si="1"/>
        <v>25.235384615384614</v>
      </c>
      <c r="Q31" s="14">
        <f t="shared" si="2"/>
        <v>0</v>
      </c>
      <c r="R31" s="14">
        <f t="shared" si="3"/>
        <v>24.955384615384613</v>
      </c>
    </row>
    <row r="32" spans="1:18" x14ac:dyDescent="0.2">
      <c r="A32" s="11" t="s">
        <v>50</v>
      </c>
      <c r="B32" s="11"/>
      <c r="C32" s="12">
        <v>1.25</v>
      </c>
      <c r="D32" s="16">
        <v>656.36</v>
      </c>
      <c r="E32" s="17">
        <v>18.552</v>
      </c>
      <c r="G32" s="13">
        <v>1.3888888888888888</v>
      </c>
      <c r="H32" s="13">
        <v>2.5390864255757832</v>
      </c>
      <c r="I32" s="13">
        <v>182.81422264145638</v>
      </c>
      <c r="K32" s="13">
        <v>28.862499999999997</v>
      </c>
      <c r="L32" s="13">
        <v>1.849512669701026</v>
      </c>
      <c r="M32" s="13">
        <v>6.4080127144253831</v>
      </c>
      <c r="O32" s="14">
        <f t="shared" si="0"/>
        <v>0</v>
      </c>
      <c r="P32" s="14">
        <f t="shared" si="1"/>
        <v>28.862499999999997</v>
      </c>
      <c r="Q32" s="14">
        <f t="shared" si="2"/>
        <v>0</v>
      </c>
      <c r="R32" s="14">
        <f t="shared" si="3"/>
        <v>27.473611111111108</v>
      </c>
    </row>
    <row r="33" spans="1:18" x14ac:dyDescent="0.2">
      <c r="A33" s="11" t="s">
        <v>51</v>
      </c>
      <c r="B33" s="11"/>
      <c r="C33" s="12">
        <v>1.25</v>
      </c>
      <c r="D33" s="16">
        <v>670.8</v>
      </c>
      <c r="E33" s="17">
        <v>19.018999999999998</v>
      </c>
      <c r="G33" s="13">
        <v>21.163888888888888</v>
      </c>
      <c r="H33" s="13">
        <v>15.803421795044859</v>
      </c>
      <c r="I33" s="13">
        <v>74.671634679303708</v>
      </c>
      <c r="K33" s="13">
        <v>62.942307692307701</v>
      </c>
      <c r="L33" s="13">
        <v>3.8925487820591345</v>
      </c>
      <c r="M33" s="13">
        <v>6.1843121499259084</v>
      </c>
      <c r="O33" s="14">
        <f t="shared" si="0"/>
        <v>0</v>
      </c>
      <c r="P33" s="14">
        <f t="shared" si="1"/>
        <v>62.942307692307701</v>
      </c>
      <c r="Q33" s="14">
        <f t="shared" si="2"/>
        <v>0</v>
      </c>
      <c r="R33" s="14">
        <f t="shared" si="3"/>
        <v>41.778418803418816</v>
      </c>
    </row>
    <row r="34" spans="1:18" x14ac:dyDescent="0.2">
      <c r="A34" s="3" t="s">
        <v>52</v>
      </c>
      <c r="B34" s="3"/>
      <c r="C34" s="15">
        <v>1.21</v>
      </c>
      <c r="D34" s="16">
        <v>675.78</v>
      </c>
      <c r="E34" s="17">
        <v>19.228999999999999</v>
      </c>
      <c r="G34" s="13">
        <v>0</v>
      </c>
      <c r="H34" s="13">
        <v>0</v>
      </c>
      <c r="I34" s="13" t="e">
        <v>#DIV/0!</v>
      </c>
      <c r="K34" s="13">
        <v>1.9639230769230769</v>
      </c>
      <c r="L34" s="13">
        <v>1.1061400322770691</v>
      </c>
      <c r="M34" s="13">
        <v>56.322981550279664</v>
      </c>
      <c r="O34" s="14">
        <f t="shared" si="0"/>
        <v>0</v>
      </c>
      <c r="P34" s="14">
        <f t="shared" si="1"/>
        <v>1.9639230769230769</v>
      </c>
      <c r="Q34" s="14">
        <f t="shared" si="2"/>
        <v>0</v>
      </c>
      <c r="R34" s="14">
        <f t="shared" si="3"/>
        <v>1.9639230769230769</v>
      </c>
    </row>
    <row r="35" spans="1:18" x14ac:dyDescent="0.2">
      <c r="A35" s="11" t="s">
        <v>53</v>
      </c>
      <c r="B35" s="11"/>
      <c r="C35" s="12">
        <v>2</v>
      </c>
      <c r="D35" s="16">
        <v>704.63</v>
      </c>
      <c r="E35" s="17">
        <v>20.213999999999999</v>
      </c>
      <c r="G35" s="13">
        <v>3.333333333333334E-2</v>
      </c>
      <c r="H35" s="13">
        <v>6.2538876797645734E-2</v>
      </c>
      <c r="I35" s="13">
        <v>187.61663039293717</v>
      </c>
      <c r="K35" s="13">
        <v>499.09538461538466</v>
      </c>
      <c r="L35" s="13">
        <v>31.225376419578666</v>
      </c>
      <c r="M35" s="13">
        <v>6.2563945454317764</v>
      </c>
      <c r="O35" s="14">
        <f t="shared" si="0"/>
        <v>0</v>
      </c>
      <c r="P35" s="14">
        <f t="shared" si="1"/>
        <v>499.09538461538466</v>
      </c>
      <c r="Q35" s="14">
        <f t="shared" si="2"/>
        <v>0</v>
      </c>
      <c r="R35" s="14">
        <f t="shared" si="3"/>
        <v>499.0620512820513</v>
      </c>
    </row>
    <row r="36" spans="1:18" x14ac:dyDescent="0.2">
      <c r="A36" s="3" t="s">
        <v>48</v>
      </c>
      <c r="B36" s="3"/>
      <c r="C36" s="15">
        <v>1</v>
      </c>
      <c r="D36" s="16">
        <v>716.76</v>
      </c>
      <c r="E36" s="17"/>
      <c r="G36" s="13">
        <v>1.8888888888888889E-2</v>
      </c>
      <c r="H36" s="13">
        <v>5.342584568965026E-2</v>
      </c>
      <c r="I36" s="13">
        <v>282.84271247461902</v>
      </c>
      <c r="K36" s="13">
        <v>8.8476923076923075</v>
      </c>
      <c r="L36" s="13">
        <v>10.886211570921441</v>
      </c>
      <c r="M36" s="13">
        <v>123.04012382366436</v>
      </c>
      <c r="O36" s="14">
        <f t="shared" si="0"/>
        <v>0</v>
      </c>
      <c r="P36" s="14">
        <f t="shared" si="1"/>
        <v>8.8476923076923075</v>
      </c>
      <c r="Q36" s="14">
        <f t="shared" si="2"/>
        <v>0</v>
      </c>
      <c r="R36" s="14">
        <f t="shared" si="3"/>
        <v>8.8288034188034192</v>
      </c>
    </row>
    <row r="37" spans="1:18" x14ac:dyDescent="0.2">
      <c r="A37" s="11" t="s">
        <v>54</v>
      </c>
      <c r="B37" s="11"/>
      <c r="C37" s="12">
        <v>1.25</v>
      </c>
      <c r="D37" s="16">
        <v>720.09</v>
      </c>
      <c r="E37" s="17">
        <v>20.689</v>
      </c>
      <c r="G37" s="13">
        <v>0</v>
      </c>
      <c r="H37" s="13">
        <v>0</v>
      </c>
      <c r="I37" s="13" t="e">
        <v>#DIV/0!</v>
      </c>
      <c r="K37" s="13">
        <v>9.7673076923076945</v>
      </c>
      <c r="L37" s="13">
        <v>13.343509422675044</v>
      </c>
      <c r="M37" s="13">
        <v>136.61399684565902</v>
      </c>
      <c r="O37" s="14">
        <f t="shared" si="0"/>
        <v>0</v>
      </c>
      <c r="P37" s="14">
        <f t="shared" si="1"/>
        <v>9.7673076923076945</v>
      </c>
      <c r="Q37" s="14">
        <f t="shared" si="2"/>
        <v>0</v>
      </c>
      <c r="R37" s="14">
        <f t="shared" si="3"/>
        <v>9.7673076923076945</v>
      </c>
    </row>
    <row r="38" spans="1:18" x14ac:dyDescent="0.2">
      <c r="A38" s="3" t="s">
        <v>55</v>
      </c>
      <c r="B38" s="3"/>
      <c r="C38" s="15">
        <v>1</v>
      </c>
      <c r="D38" s="16">
        <v>724.3</v>
      </c>
      <c r="E38" s="17"/>
      <c r="G38" s="13">
        <v>2.5777777777777779</v>
      </c>
      <c r="H38" s="13">
        <v>1.8751994132641394</v>
      </c>
      <c r="I38" s="13">
        <v>72.744804824901948</v>
      </c>
      <c r="K38" s="13">
        <v>2.2075</v>
      </c>
      <c r="L38" s="13">
        <v>5.2811348606778319</v>
      </c>
      <c r="M38" s="13">
        <v>239.23600727872397</v>
      </c>
      <c r="O38" s="14">
        <f t="shared" si="0"/>
        <v>2.2075</v>
      </c>
      <c r="P38" s="14">
        <f t="shared" si="1"/>
        <v>0</v>
      </c>
      <c r="Q38" s="14">
        <f t="shared" si="2"/>
        <v>0.37027777777777793</v>
      </c>
      <c r="R38" s="14">
        <f t="shared" si="3"/>
        <v>0</v>
      </c>
    </row>
    <row r="39" spans="1:18" x14ac:dyDescent="0.2">
      <c r="A39" s="11" t="s">
        <v>31</v>
      </c>
      <c r="B39" s="11"/>
      <c r="C39" s="12">
        <v>1</v>
      </c>
      <c r="D39" s="16">
        <v>726.61</v>
      </c>
      <c r="E39" s="17">
        <v>20.858000000000001</v>
      </c>
      <c r="G39" s="13">
        <v>0.17666666666666667</v>
      </c>
      <c r="H39" s="13">
        <v>0.35011109348002356</v>
      </c>
      <c r="I39" s="13">
        <v>198.17609064906995</v>
      </c>
      <c r="K39" s="13">
        <v>21.216153846153841</v>
      </c>
      <c r="L39" s="13">
        <v>10.605454720212867</v>
      </c>
      <c r="M39" s="13">
        <v>49.987640536154352</v>
      </c>
      <c r="O39" s="14">
        <f t="shared" si="0"/>
        <v>0</v>
      </c>
      <c r="P39" s="14">
        <f t="shared" si="1"/>
        <v>21.216153846153841</v>
      </c>
      <c r="Q39" s="14">
        <f t="shared" si="2"/>
        <v>0</v>
      </c>
      <c r="R39" s="14">
        <f t="shared" si="3"/>
        <v>21.039487179487175</v>
      </c>
    </row>
    <row r="40" spans="1:18" x14ac:dyDescent="0.2">
      <c r="A40" s="3"/>
      <c r="B40" s="3"/>
      <c r="C40" s="15">
        <v>1</v>
      </c>
      <c r="D40" s="16"/>
      <c r="E40" s="17">
        <v>21.024999999999999</v>
      </c>
      <c r="G40" s="13">
        <v>0</v>
      </c>
      <c r="H40" s="13">
        <v>0</v>
      </c>
      <c r="I40" s="13" t="e">
        <v>#DIV/0!</v>
      </c>
      <c r="K40" s="13">
        <v>1.3446153846153845</v>
      </c>
      <c r="L40" s="13">
        <v>1.0107089315815403</v>
      </c>
      <c r="M40" s="13">
        <v>75.167140220595101</v>
      </c>
      <c r="O40" s="14">
        <f t="shared" si="0"/>
        <v>0</v>
      </c>
      <c r="P40" s="14">
        <f t="shared" si="1"/>
        <v>1.3446153846153845</v>
      </c>
      <c r="Q40" s="14">
        <f t="shared" si="2"/>
        <v>0</v>
      </c>
      <c r="R40" s="14">
        <f t="shared" si="3"/>
        <v>1.3446153846153845</v>
      </c>
    </row>
    <row r="41" spans="1:18" x14ac:dyDescent="0.2">
      <c r="A41" s="3"/>
      <c r="B41" s="3"/>
      <c r="C41" s="15">
        <v>1</v>
      </c>
      <c r="D41" s="16"/>
      <c r="E41" s="17">
        <v>21.306000000000001</v>
      </c>
      <c r="G41" s="13">
        <v>0</v>
      </c>
      <c r="H41" s="13">
        <v>0</v>
      </c>
      <c r="I41" s="13" t="e">
        <v>#DIV/0!</v>
      </c>
      <c r="K41" s="13">
        <v>3.3561538461538465</v>
      </c>
      <c r="L41" s="13">
        <v>5.1124922997294471</v>
      </c>
      <c r="M41" s="13">
        <v>152.33188149549119</v>
      </c>
      <c r="O41" s="14">
        <f t="shared" si="0"/>
        <v>0</v>
      </c>
      <c r="P41" s="14">
        <f t="shared" si="1"/>
        <v>3.3561538461538465</v>
      </c>
      <c r="Q41" s="14">
        <f t="shared" si="2"/>
        <v>0</v>
      </c>
      <c r="R41" s="14">
        <f t="shared" si="3"/>
        <v>3.3561538461538465</v>
      </c>
    </row>
    <row r="42" spans="1:18" x14ac:dyDescent="0.2">
      <c r="A42" s="3"/>
      <c r="B42" s="3"/>
      <c r="C42" s="15">
        <v>1</v>
      </c>
      <c r="D42" s="16"/>
      <c r="E42" s="17">
        <v>21.829000000000001</v>
      </c>
      <c r="G42" s="13">
        <v>0</v>
      </c>
      <c r="H42" s="13">
        <v>0</v>
      </c>
      <c r="I42" s="13" t="e">
        <v>#DIV/0!</v>
      </c>
      <c r="K42" s="13">
        <v>4.0623076923076917</v>
      </c>
      <c r="L42" s="13">
        <v>1.9913781615375128</v>
      </c>
      <c r="M42" s="13">
        <v>49.020859875000319</v>
      </c>
      <c r="O42" s="14">
        <f t="shared" si="0"/>
        <v>0</v>
      </c>
      <c r="P42" s="14">
        <f t="shared" si="1"/>
        <v>4.0623076923076917</v>
      </c>
      <c r="Q42" s="14">
        <f t="shared" si="2"/>
        <v>0</v>
      </c>
      <c r="R42" s="14">
        <f t="shared" si="3"/>
        <v>4.0623076923076917</v>
      </c>
    </row>
    <row r="43" spans="1:18" x14ac:dyDescent="0.2">
      <c r="A43" s="3"/>
      <c r="B43" s="3"/>
      <c r="C43" s="15">
        <v>1</v>
      </c>
      <c r="D43" s="16">
        <v>772.5</v>
      </c>
      <c r="E43" s="17">
        <v>22.274999999999999</v>
      </c>
      <c r="G43" s="13">
        <v>0</v>
      </c>
      <c r="H43" s="13">
        <v>0</v>
      </c>
      <c r="I43" s="13" t="e">
        <v>#DIV/0!</v>
      </c>
      <c r="K43" s="13">
        <v>4.8053846153846154</v>
      </c>
      <c r="L43" s="13">
        <v>5.4474787610481794</v>
      </c>
      <c r="M43" s="13">
        <v>113.36197197635079</v>
      </c>
      <c r="O43" s="14">
        <f t="shared" si="0"/>
        <v>0</v>
      </c>
      <c r="P43" s="14">
        <f t="shared" si="1"/>
        <v>4.8053846153846154</v>
      </c>
      <c r="Q43" s="14">
        <f t="shared" si="2"/>
        <v>0</v>
      </c>
      <c r="R43" s="14">
        <f t="shared" si="3"/>
        <v>4.8053846153846154</v>
      </c>
    </row>
    <row r="44" spans="1:18" x14ac:dyDescent="0.2">
      <c r="A44" s="3" t="s">
        <v>56</v>
      </c>
      <c r="B44" s="3"/>
      <c r="C44" s="15">
        <v>1</v>
      </c>
      <c r="D44" s="16">
        <v>778.54</v>
      </c>
      <c r="E44" s="17">
        <v>22.454000000000001</v>
      </c>
      <c r="G44" s="13">
        <v>0.26222222222222219</v>
      </c>
      <c r="H44" s="13">
        <v>0.74167644604455651</v>
      </c>
      <c r="I44" s="13">
        <v>282.84271247461902</v>
      </c>
      <c r="K44" s="13">
        <v>46.587692307692308</v>
      </c>
      <c r="L44" s="13">
        <v>19.927175165064703</v>
      </c>
      <c r="M44" s="13">
        <v>42.773475521075419</v>
      </c>
      <c r="O44" s="14">
        <f t="shared" si="0"/>
        <v>0</v>
      </c>
      <c r="P44" s="14">
        <f t="shared" si="1"/>
        <v>46.587692307692308</v>
      </c>
      <c r="Q44" s="14">
        <f t="shared" si="2"/>
        <v>0</v>
      </c>
      <c r="R44" s="14">
        <f t="shared" si="3"/>
        <v>46.325470085470087</v>
      </c>
    </row>
    <row r="45" spans="1:18" x14ac:dyDescent="0.2">
      <c r="A45" s="3" t="s">
        <v>31</v>
      </c>
      <c r="B45" s="3"/>
      <c r="C45" s="15">
        <v>1.17</v>
      </c>
      <c r="D45" s="16"/>
      <c r="E45" s="17">
        <v>23.388999999999999</v>
      </c>
      <c r="G45" s="13">
        <v>0</v>
      </c>
      <c r="H45" s="13">
        <v>0</v>
      </c>
      <c r="I45" s="13" t="e">
        <v>#DIV/0!</v>
      </c>
      <c r="K45" s="13">
        <v>10.725975</v>
      </c>
      <c r="L45" s="13">
        <v>10.023335126936292</v>
      </c>
      <c r="M45" s="13">
        <v>93.449174801696742</v>
      </c>
      <c r="O45" s="14">
        <f t="shared" si="0"/>
        <v>0</v>
      </c>
      <c r="P45" s="14">
        <f t="shared" si="1"/>
        <v>10.725975</v>
      </c>
      <c r="Q45" s="14">
        <f t="shared" si="2"/>
        <v>0</v>
      </c>
      <c r="R45" s="14">
        <f t="shared" si="3"/>
        <v>10.725975</v>
      </c>
    </row>
    <row r="46" spans="1:18" x14ac:dyDescent="0.2">
      <c r="A46" s="11" t="s">
        <v>57</v>
      </c>
      <c r="B46" s="11"/>
      <c r="C46" s="12">
        <v>1.33</v>
      </c>
      <c r="D46" s="16">
        <v>812.37</v>
      </c>
      <c r="E46" s="17"/>
      <c r="G46" s="13">
        <v>0.33</v>
      </c>
      <c r="H46" s="13">
        <v>0</v>
      </c>
      <c r="I46" s="13">
        <v>0</v>
      </c>
      <c r="K46" s="13">
        <v>0.33</v>
      </c>
      <c r="L46" s="13">
        <v>0</v>
      </c>
      <c r="M46" s="13">
        <v>0</v>
      </c>
      <c r="O46" s="14">
        <f t="shared" si="0"/>
        <v>0</v>
      </c>
      <c r="P46" s="14">
        <f t="shared" si="1"/>
        <v>0</v>
      </c>
      <c r="Q46" s="14">
        <f t="shared" si="2"/>
        <v>0</v>
      </c>
      <c r="R46" s="14">
        <f t="shared" si="3"/>
        <v>0</v>
      </c>
    </row>
    <row r="47" spans="1:18" x14ac:dyDescent="0.2">
      <c r="A47" s="3" t="s">
        <v>58</v>
      </c>
      <c r="B47" s="3"/>
      <c r="C47" s="15">
        <v>1</v>
      </c>
      <c r="D47" s="16">
        <v>815.37</v>
      </c>
      <c r="E47" s="17">
        <v>23.574999999999999</v>
      </c>
      <c r="G47" s="13">
        <v>0.55111111111111111</v>
      </c>
      <c r="H47" s="13">
        <v>1.5587776154156781</v>
      </c>
      <c r="I47" s="13">
        <v>282.84271247461896</v>
      </c>
      <c r="K47" s="13">
        <v>7.8261538461538454</v>
      </c>
      <c r="L47" s="13">
        <v>6.855529535134437</v>
      </c>
      <c r="M47" s="13">
        <v>87.597684250784042</v>
      </c>
      <c r="O47" s="14">
        <f t="shared" si="0"/>
        <v>0</v>
      </c>
      <c r="P47" s="14">
        <f t="shared" si="1"/>
        <v>7.8261538461538454</v>
      </c>
      <c r="Q47" s="14">
        <f t="shared" si="2"/>
        <v>0</v>
      </c>
      <c r="R47" s="14">
        <f t="shared" si="3"/>
        <v>7.2750427350427342</v>
      </c>
    </row>
    <row r="48" spans="1:18" x14ac:dyDescent="0.2">
      <c r="A48" s="3"/>
      <c r="B48" s="3"/>
      <c r="C48" s="15">
        <v>1</v>
      </c>
      <c r="D48" s="3"/>
      <c r="E48" s="20">
        <v>24.533000000000001</v>
      </c>
      <c r="G48" s="13">
        <v>5.5188888888888892</v>
      </c>
      <c r="H48" s="13">
        <v>8.628703320178202</v>
      </c>
      <c r="I48" s="13">
        <v>156.34856026092976</v>
      </c>
      <c r="K48" s="13">
        <v>3.4899999999999998</v>
      </c>
      <c r="L48" s="13">
        <v>9.3704888633657486</v>
      </c>
      <c r="M48" s="13">
        <v>268.49538290446276</v>
      </c>
      <c r="O48" s="14">
        <f t="shared" si="0"/>
        <v>3.4899999999999998</v>
      </c>
      <c r="P48" s="14">
        <f t="shared" si="1"/>
        <v>0</v>
      </c>
      <c r="Q48" s="14">
        <f t="shared" si="2"/>
        <v>2.0288888888888894</v>
      </c>
      <c r="R48" s="14">
        <f t="shared" si="3"/>
        <v>0</v>
      </c>
    </row>
    <row r="49" spans="1:18" x14ac:dyDescent="0.2">
      <c r="A49" s="3" t="s">
        <v>59</v>
      </c>
      <c r="B49" s="3"/>
      <c r="C49" s="15">
        <v>1.1399999999999999</v>
      </c>
      <c r="D49" s="16">
        <v>880.95</v>
      </c>
      <c r="E49" s="17">
        <v>25.356000000000002</v>
      </c>
      <c r="G49" s="13">
        <v>1.9734666666666665</v>
      </c>
      <c r="H49" s="13">
        <v>1.8199694820396175</v>
      </c>
      <c r="I49" s="13">
        <v>92.221951998494248</v>
      </c>
      <c r="K49" s="13">
        <v>3.6015230769230766</v>
      </c>
      <c r="L49" s="13">
        <v>3.7201249528546847</v>
      </c>
      <c r="M49" s="13">
        <v>103.29310331763676</v>
      </c>
      <c r="O49" s="14">
        <f t="shared" si="0"/>
        <v>0</v>
      </c>
      <c r="P49" s="14">
        <f t="shared" si="1"/>
        <v>3.6015230769230766</v>
      </c>
      <c r="Q49" s="14">
        <f t="shared" si="2"/>
        <v>0</v>
      </c>
      <c r="R49" s="14">
        <f t="shared" si="3"/>
        <v>1.6280564102564101</v>
      </c>
    </row>
    <row r="50" spans="1:18" x14ac:dyDescent="0.2">
      <c r="A50" s="3"/>
      <c r="B50" s="3"/>
      <c r="C50" s="15">
        <v>1</v>
      </c>
      <c r="D50" s="3"/>
      <c r="E50" s="20"/>
      <c r="G50" s="13">
        <v>33.38111111111111</v>
      </c>
      <c r="H50" s="13">
        <v>41.331400343092511</v>
      </c>
      <c r="I50" s="13">
        <v>123.81673038239612</v>
      </c>
      <c r="K50" s="13">
        <v>0</v>
      </c>
      <c r="L50" s="13">
        <v>0</v>
      </c>
      <c r="M50" s="13" t="e">
        <v>#DIV/0!</v>
      </c>
      <c r="O50" s="14">
        <f t="shared" si="0"/>
        <v>0</v>
      </c>
      <c r="P50" s="14">
        <f t="shared" si="1"/>
        <v>0</v>
      </c>
      <c r="Q50" s="14">
        <f t="shared" si="2"/>
        <v>33.38111111111111</v>
      </c>
      <c r="R50" s="14">
        <f t="shared" si="3"/>
        <v>0</v>
      </c>
    </row>
    <row r="51" spans="1:18" x14ac:dyDescent="0.2">
      <c r="A51" s="3"/>
      <c r="B51" s="3"/>
      <c r="C51" s="15">
        <v>1</v>
      </c>
      <c r="D51" s="3"/>
      <c r="E51" s="20"/>
      <c r="G51" s="13">
        <v>12.315555555555555</v>
      </c>
      <c r="H51" s="13">
        <v>31.475522804275531</v>
      </c>
      <c r="I51" s="13">
        <v>255.57533854067108</v>
      </c>
      <c r="K51" s="13">
        <v>0.57307692307692304</v>
      </c>
      <c r="L51" s="13">
        <v>1.7493708082770991</v>
      </c>
      <c r="M51" s="13">
        <v>305.25933567251394</v>
      </c>
      <c r="O51" s="14">
        <f t="shared" si="0"/>
        <v>0.57307692307692304</v>
      </c>
      <c r="P51" s="14">
        <f t="shared" si="1"/>
        <v>0</v>
      </c>
      <c r="Q51" s="14">
        <f t="shared" si="2"/>
        <v>11.742478632478631</v>
      </c>
      <c r="R51" s="14">
        <f t="shared" si="3"/>
        <v>0</v>
      </c>
    </row>
    <row r="52" spans="1:18" x14ac:dyDescent="0.2">
      <c r="A52" s="3"/>
      <c r="B52" s="3"/>
      <c r="C52" s="15">
        <v>1</v>
      </c>
      <c r="D52" s="3">
        <v>895.32</v>
      </c>
      <c r="E52" s="20"/>
      <c r="G52" s="13">
        <v>2.1233333333333335</v>
      </c>
      <c r="H52" s="13">
        <v>2.7690632190528102</v>
      </c>
      <c r="I52" s="13">
        <v>130.41114061473203</v>
      </c>
      <c r="K52" s="13">
        <v>0.42615384615384616</v>
      </c>
      <c r="L52" s="13">
        <v>1.2191329735105156</v>
      </c>
      <c r="M52" s="13">
        <v>286.07813457827984</v>
      </c>
      <c r="O52" s="14">
        <f t="shared" si="0"/>
        <v>0.42615384615384616</v>
      </c>
      <c r="P52" s="14">
        <f t="shared" si="1"/>
        <v>0</v>
      </c>
      <c r="Q52" s="14">
        <f t="shared" si="2"/>
        <v>1.6971794871794874</v>
      </c>
      <c r="R52" s="14">
        <f t="shared" si="3"/>
        <v>0</v>
      </c>
    </row>
    <row r="53" spans="1:18" x14ac:dyDescent="0.2">
      <c r="A53" s="3" t="s">
        <v>60</v>
      </c>
      <c r="B53" s="3"/>
      <c r="C53" s="15">
        <v>1</v>
      </c>
      <c r="D53" s="16">
        <v>960.02</v>
      </c>
      <c r="E53" s="17">
        <v>27.472000000000001</v>
      </c>
      <c r="G53" s="13">
        <v>17.608888888888892</v>
      </c>
      <c r="H53" s="13">
        <v>16.763845650317062</v>
      </c>
      <c r="I53" s="13">
        <v>95.201041678983813</v>
      </c>
      <c r="K53" s="13">
        <v>5.8138461538461534</v>
      </c>
      <c r="L53" s="13">
        <v>6.3319112905753814</v>
      </c>
      <c r="M53" s="13">
        <v>108.91088486038629</v>
      </c>
      <c r="O53" s="14">
        <f t="shared" si="0"/>
        <v>5.8138461538461534</v>
      </c>
      <c r="P53" s="14">
        <f t="shared" si="1"/>
        <v>0</v>
      </c>
      <c r="Q53" s="14">
        <f t="shared" si="2"/>
        <v>11.795042735042738</v>
      </c>
      <c r="R53" s="14">
        <f t="shared" si="3"/>
        <v>0</v>
      </c>
    </row>
    <row r="54" spans="1:18" x14ac:dyDescent="0.2">
      <c r="A54" s="3" t="s">
        <v>61</v>
      </c>
      <c r="B54" s="3"/>
      <c r="C54" s="15">
        <v>1</v>
      </c>
      <c r="D54" s="16">
        <v>962</v>
      </c>
      <c r="E54" s="17"/>
      <c r="G54" s="13">
        <v>12.507777777777777</v>
      </c>
      <c r="H54" s="13">
        <v>12.778982551898581</v>
      </c>
      <c r="I54" s="13">
        <v>102.16828903534443</v>
      </c>
      <c r="K54" s="13">
        <v>4.0066666666666668</v>
      </c>
      <c r="L54" s="13">
        <v>6.0054771297171339</v>
      </c>
      <c r="M54" s="13">
        <v>149.8871163822912</v>
      </c>
      <c r="O54" s="14">
        <f t="shared" si="0"/>
        <v>4.0066666666666668</v>
      </c>
      <c r="P54" s="14">
        <f t="shared" si="1"/>
        <v>0</v>
      </c>
      <c r="Q54" s="14">
        <f t="shared" si="2"/>
        <v>8.5011111111111113</v>
      </c>
      <c r="R54" s="14">
        <f t="shared" si="3"/>
        <v>0</v>
      </c>
    </row>
    <row r="55" spans="1:18" x14ac:dyDescent="0.2">
      <c r="A55" s="3"/>
      <c r="B55" s="3"/>
      <c r="C55" s="15">
        <v>1</v>
      </c>
      <c r="D55" s="3"/>
      <c r="E55" s="20">
        <v>27.553000000000001</v>
      </c>
      <c r="G55" s="13">
        <v>0</v>
      </c>
      <c r="H55" s="13">
        <v>0</v>
      </c>
      <c r="I55" s="13" t="e">
        <v>#DIV/0!</v>
      </c>
      <c r="K55" s="13">
        <v>3.0707692307692307</v>
      </c>
      <c r="L55" s="13">
        <v>5.1649148649450334</v>
      </c>
      <c r="M55" s="13">
        <v>168.19612536143646</v>
      </c>
      <c r="O55" s="14">
        <f t="shared" si="0"/>
        <v>0</v>
      </c>
      <c r="P55" s="14">
        <f t="shared" si="1"/>
        <v>3.0707692307692307</v>
      </c>
      <c r="Q55" s="14">
        <f t="shared" si="2"/>
        <v>0</v>
      </c>
      <c r="R55" s="14">
        <f t="shared" si="3"/>
        <v>3.0707692307692307</v>
      </c>
    </row>
    <row r="56" spans="1:18" x14ac:dyDescent="0.2">
      <c r="A56" s="3"/>
      <c r="B56" s="3"/>
      <c r="C56" s="15">
        <v>1</v>
      </c>
      <c r="D56" s="3"/>
      <c r="E56" s="20"/>
      <c r="G56" s="13">
        <v>22.226666666666667</v>
      </c>
      <c r="H56" s="13">
        <v>13.053187775831278</v>
      </c>
      <c r="I56" s="13">
        <v>58.72759947134648</v>
      </c>
      <c r="K56" s="13">
        <v>3.2215384615384619</v>
      </c>
      <c r="L56" s="13">
        <v>4.8854349403316197</v>
      </c>
      <c r="M56" s="13">
        <v>151.6491266101028</v>
      </c>
      <c r="O56" s="14">
        <f t="shared" si="0"/>
        <v>3.2215384615384619</v>
      </c>
      <c r="P56" s="14">
        <f t="shared" si="1"/>
        <v>0</v>
      </c>
      <c r="Q56" s="14">
        <f t="shared" si="2"/>
        <v>19.005128205128205</v>
      </c>
      <c r="R56" s="14">
        <f t="shared" si="3"/>
        <v>0</v>
      </c>
    </row>
    <row r="57" spans="1:18" x14ac:dyDescent="0.2">
      <c r="A57" s="3" t="s">
        <v>62</v>
      </c>
      <c r="B57" s="3"/>
      <c r="C57" s="15">
        <v>1.1200000000000001</v>
      </c>
      <c r="D57" s="16">
        <v>983.98</v>
      </c>
      <c r="E57" s="17"/>
      <c r="G57" s="13">
        <v>0</v>
      </c>
      <c r="H57" s="13">
        <v>0</v>
      </c>
      <c r="I57" s="13" t="e">
        <v>#DIV/0!</v>
      </c>
      <c r="K57" s="13">
        <v>4.9788307692307692</v>
      </c>
      <c r="L57" s="13">
        <v>3.6655842408469574</v>
      </c>
      <c r="M57" s="13">
        <v>73.623394944457843</v>
      </c>
      <c r="O57" s="14">
        <f t="shared" si="0"/>
        <v>0</v>
      </c>
      <c r="P57" s="14">
        <f t="shared" si="1"/>
        <v>4.9788307692307692</v>
      </c>
      <c r="Q57" s="14">
        <f t="shared" si="2"/>
        <v>0</v>
      </c>
      <c r="R57" s="14">
        <f t="shared" si="3"/>
        <v>4.9788307692307692</v>
      </c>
    </row>
    <row r="58" spans="1:18" x14ac:dyDescent="0.2">
      <c r="A58" s="3"/>
      <c r="B58" s="3"/>
      <c r="C58" s="15">
        <v>1</v>
      </c>
      <c r="D58" s="3"/>
      <c r="E58" s="20"/>
      <c r="G58" s="13">
        <v>1.8399999999999999</v>
      </c>
      <c r="H58" s="13">
        <v>0.75824358443268947</v>
      </c>
      <c r="I58" s="13">
        <v>41.208890458298342</v>
      </c>
      <c r="K58" s="13">
        <v>0</v>
      </c>
      <c r="L58" s="13">
        <v>0</v>
      </c>
      <c r="M58" s="13" t="e">
        <v>#DIV/0!</v>
      </c>
      <c r="O58" s="14">
        <f t="shared" si="0"/>
        <v>0</v>
      </c>
      <c r="P58" s="14">
        <f t="shared" si="1"/>
        <v>0</v>
      </c>
      <c r="Q58" s="14">
        <f t="shared" si="2"/>
        <v>1.8399999999999999</v>
      </c>
      <c r="R58" s="14">
        <f t="shared" si="3"/>
        <v>0</v>
      </c>
    </row>
    <row r="59" spans="1:18" x14ac:dyDescent="0.2">
      <c r="A59" s="3" t="s">
        <v>63</v>
      </c>
      <c r="B59" s="3"/>
      <c r="C59" s="15">
        <v>1</v>
      </c>
      <c r="D59" s="3"/>
      <c r="E59" s="20">
        <v>29.135999999999999</v>
      </c>
      <c r="G59" s="13">
        <v>48.44</v>
      </c>
      <c r="H59" s="13">
        <v>1.7307609116609166</v>
      </c>
      <c r="I59" s="13">
        <v>3.5729994047500346</v>
      </c>
      <c r="K59" s="13">
        <v>0.73615384615384616</v>
      </c>
      <c r="L59" s="13">
        <v>0.84137742799017412</v>
      </c>
      <c r="M59" s="13">
        <v>114.2936945023225</v>
      </c>
      <c r="O59" s="14">
        <f t="shared" si="0"/>
        <v>0.73615384615384616</v>
      </c>
      <c r="P59" s="14">
        <f t="shared" si="1"/>
        <v>0</v>
      </c>
      <c r="Q59" s="14">
        <f t="shared" si="2"/>
        <v>47.70384615384615</v>
      </c>
      <c r="R59" s="14">
        <f t="shared" si="3"/>
        <v>0</v>
      </c>
    </row>
    <row r="60" spans="1:18" x14ac:dyDescent="0.2">
      <c r="A60" s="3" t="s">
        <v>64</v>
      </c>
      <c r="B60" s="3"/>
      <c r="C60" s="15">
        <v>1</v>
      </c>
      <c r="D60" s="16">
        <v>1033.82</v>
      </c>
      <c r="E60" s="17">
        <v>29.294</v>
      </c>
      <c r="G60" s="13">
        <v>12.497777777777777</v>
      </c>
      <c r="H60" s="13">
        <v>0.37920319319382728</v>
      </c>
      <c r="I60" s="13">
        <v>3.0341649526533123</v>
      </c>
      <c r="K60" s="13">
        <v>7.155384615384615</v>
      </c>
      <c r="L60" s="13">
        <v>4.8826169140117965</v>
      </c>
      <c r="M60" s="13">
        <v>68.236959666903203</v>
      </c>
      <c r="O60" s="14">
        <f t="shared" si="0"/>
        <v>7.155384615384615</v>
      </c>
      <c r="P60" s="14">
        <f t="shared" si="1"/>
        <v>0</v>
      </c>
      <c r="Q60" s="14">
        <f t="shared" si="2"/>
        <v>5.3423931623931624</v>
      </c>
      <c r="R60" s="14">
        <f t="shared" si="3"/>
        <v>0</v>
      </c>
    </row>
    <row r="61" spans="1:18" x14ac:dyDescent="0.2">
      <c r="A61" s="3" t="s">
        <v>65</v>
      </c>
      <c r="B61" s="3"/>
      <c r="C61" s="15">
        <v>1.1100000000000001</v>
      </c>
      <c r="D61" s="16">
        <v>1086.6600000000001</v>
      </c>
      <c r="E61" s="17">
        <v>30.474</v>
      </c>
      <c r="G61" s="13">
        <v>0.39590000000000003</v>
      </c>
      <c r="H61" s="13">
        <v>0.74696026668089921</v>
      </c>
      <c r="I61" s="13">
        <v>188.6739749130839</v>
      </c>
      <c r="K61" s="13">
        <v>17.152061538461535</v>
      </c>
      <c r="L61" s="13">
        <v>19.255082665445403</v>
      </c>
      <c r="M61" s="13">
        <v>112.26104000541326</v>
      </c>
      <c r="O61" s="14">
        <f t="shared" si="0"/>
        <v>0</v>
      </c>
      <c r="P61" s="14">
        <f t="shared" si="1"/>
        <v>17.152061538461535</v>
      </c>
      <c r="Q61" s="14">
        <f t="shared" si="2"/>
        <v>0</v>
      </c>
      <c r="R61" s="14">
        <f t="shared" si="3"/>
        <v>16.756161538461534</v>
      </c>
    </row>
    <row r="62" spans="1:18" x14ac:dyDescent="0.2">
      <c r="A62" s="3" t="s">
        <v>66</v>
      </c>
      <c r="B62" s="3"/>
      <c r="C62" s="15">
        <v>1.1000000000000001</v>
      </c>
      <c r="D62" s="16">
        <v>1196.05</v>
      </c>
      <c r="E62" s="17">
        <v>32.792000000000002</v>
      </c>
      <c r="G62" s="13">
        <v>0.31900000000000001</v>
      </c>
      <c r="H62" s="13">
        <v>0.90226825279403466</v>
      </c>
      <c r="I62" s="13">
        <v>282.84271247461902</v>
      </c>
      <c r="K62" s="13">
        <v>16.436538461538461</v>
      </c>
      <c r="L62" s="13">
        <v>19.538091047668452</v>
      </c>
      <c r="M62" s="13">
        <v>118.86986480387966</v>
      </c>
      <c r="O62" s="14">
        <f t="shared" si="0"/>
        <v>0</v>
      </c>
      <c r="P62" s="14">
        <f t="shared" si="1"/>
        <v>16.436538461538461</v>
      </c>
      <c r="Q62" s="14">
        <f t="shared" si="2"/>
        <v>0</v>
      </c>
      <c r="R62" s="14">
        <f t="shared" si="3"/>
        <v>16.117538461538462</v>
      </c>
    </row>
    <row r="63" spans="1:18" x14ac:dyDescent="0.2">
      <c r="A63" s="3" t="s">
        <v>67</v>
      </c>
      <c r="B63" s="3"/>
      <c r="C63" s="15">
        <v>1</v>
      </c>
      <c r="D63" s="16"/>
      <c r="E63" s="16"/>
      <c r="G63" s="13">
        <v>2.0877777777777777</v>
      </c>
      <c r="H63" s="13">
        <v>1.9735066240227643</v>
      </c>
      <c r="I63" s="13">
        <v>94.526661076130281</v>
      </c>
      <c r="K63" s="13">
        <v>83.462307692307689</v>
      </c>
      <c r="L63" s="13">
        <v>47.211931861121428</v>
      </c>
      <c r="M63" s="13">
        <v>56.566770278115271</v>
      </c>
      <c r="O63" s="14">
        <f t="shared" si="0"/>
        <v>0</v>
      </c>
      <c r="P63" s="14">
        <f t="shared" si="1"/>
        <v>83.462307692307689</v>
      </c>
      <c r="Q63" s="14">
        <f t="shared" si="2"/>
        <v>0</v>
      </c>
      <c r="R63" s="14">
        <f t="shared" si="3"/>
        <v>81.374529914529916</v>
      </c>
    </row>
    <row r="64" spans="1:18" x14ac:dyDescent="0.2">
      <c r="A64" s="3"/>
      <c r="B64" s="3"/>
      <c r="C64" s="3"/>
      <c r="D64" s="16"/>
      <c r="E64" s="16"/>
      <c r="G64" s="5"/>
      <c r="H64" s="5"/>
      <c r="I64" s="5"/>
    </row>
    <row r="65" spans="1:21" x14ac:dyDescent="0.2">
      <c r="A65" s="3" t="s">
        <v>68</v>
      </c>
      <c r="B65" s="3"/>
      <c r="C65" s="3"/>
      <c r="D65" s="3"/>
      <c r="E65" s="3"/>
      <c r="G65" s="15">
        <v>14234.636433333331</v>
      </c>
      <c r="H65" s="15"/>
      <c r="I65" s="15"/>
      <c r="K65" s="15">
        <v>6500.6341032051287</v>
      </c>
      <c r="L65" s="15"/>
      <c r="M65" s="15"/>
    </row>
    <row r="66" spans="1:21" x14ac:dyDescent="0.2">
      <c r="A66" s="3" t="s">
        <v>69</v>
      </c>
      <c r="B66" s="3"/>
      <c r="C66" s="3"/>
      <c r="D66" s="3"/>
      <c r="E66" s="3"/>
      <c r="G66" s="15"/>
      <c r="H66" s="15"/>
      <c r="I66" s="15"/>
    </row>
    <row r="67" spans="1:21" x14ac:dyDescent="0.2">
      <c r="A67" s="3"/>
      <c r="B67" s="3"/>
      <c r="C67" s="3"/>
      <c r="D67" s="3"/>
      <c r="E67" s="3"/>
      <c r="G67" s="5"/>
      <c r="H67" s="5"/>
      <c r="I67" s="5"/>
    </row>
    <row r="68" spans="1:21" x14ac:dyDescent="0.2">
      <c r="A68" s="3" t="s">
        <v>70</v>
      </c>
      <c r="B68" s="3"/>
      <c r="C68" s="3"/>
      <c r="O68" s="21" t="s">
        <v>18</v>
      </c>
      <c r="P68" s="21"/>
      <c r="Q68" s="21" t="s">
        <v>19</v>
      </c>
      <c r="R68" s="21"/>
    </row>
    <row r="69" spans="1:21" x14ac:dyDescent="0.2">
      <c r="A69" s="3"/>
      <c r="B69" s="3"/>
      <c r="C69" s="3"/>
      <c r="D69" s="22"/>
      <c r="E69" s="22"/>
      <c r="F69" s="23"/>
      <c r="G69" s="23" t="s">
        <v>71</v>
      </c>
      <c r="H69" s="23"/>
      <c r="I69" s="23"/>
      <c r="K69" s="9" t="s">
        <v>72</v>
      </c>
      <c r="M69" s="9" t="s">
        <v>73</v>
      </c>
      <c r="O69" s="9" t="s">
        <v>20</v>
      </c>
      <c r="P69" s="9" t="s">
        <v>22</v>
      </c>
      <c r="Q69" s="9" t="s">
        <v>20</v>
      </c>
      <c r="R69" s="9" t="s">
        <v>22</v>
      </c>
    </row>
    <row r="70" spans="1:21" x14ac:dyDescent="0.2">
      <c r="A70" s="3"/>
      <c r="B70" s="3"/>
      <c r="C70" s="3"/>
      <c r="D70" s="24"/>
      <c r="E70" s="22"/>
      <c r="G70" s="25"/>
      <c r="H70" s="25"/>
      <c r="I70" s="25"/>
      <c r="J70" s="22"/>
      <c r="K70" s="14"/>
      <c r="M70" s="14"/>
    </row>
    <row r="71" spans="1:21" x14ac:dyDescent="0.2">
      <c r="A71" s="3"/>
      <c r="B71" s="3"/>
      <c r="C71" s="3"/>
      <c r="D71" s="24" t="s">
        <v>74</v>
      </c>
      <c r="E71" s="22"/>
      <c r="G71" s="25">
        <f>SUM(G10:G63)</f>
        <v>14234.636433333331</v>
      </c>
      <c r="H71" s="22"/>
      <c r="I71" s="22"/>
      <c r="J71" s="22" t="s">
        <v>74</v>
      </c>
      <c r="K71" s="25">
        <f>SUM(K10:K63)</f>
        <v>6500.6341032051287</v>
      </c>
      <c r="M71" s="14">
        <f>G71-K71</f>
        <v>7734.0023301282026</v>
      </c>
      <c r="O71" s="14">
        <f>SUM(O10:O63)</f>
        <v>2514.4316666666659</v>
      </c>
      <c r="P71" s="14">
        <f>SUM(P10:P63)</f>
        <v>3985.872436538461</v>
      </c>
      <c r="Q71" s="14">
        <f>SUM(Q10:Q63)</f>
        <v>11540.163611111113</v>
      </c>
      <c r="R71" s="14">
        <f>SUM(R10:R63)</f>
        <v>3806.1612809829048</v>
      </c>
    </row>
    <row r="72" spans="1:21" x14ac:dyDescent="0.2">
      <c r="A72" s="3"/>
      <c r="B72" s="3"/>
      <c r="C72" s="3"/>
      <c r="D72" s="24" t="s">
        <v>75</v>
      </c>
      <c r="E72" s="22"/>
      <c r="G72" s="23">
        <f>G16</f>
        <v>13839.636666666667</v>
      </c>
      <c r="H72" s="23"/>
      <c r="I72" s="23"/>
      <c r="J72" s="22" t="s">
        <v>75</v>
      </c>
      <c r="K72" s="23">
        <f>K16</f>
        <v>2455.9915384615383</v>
      </c>
      <c r="M72" s="14">
        <f>G72-K72</f>
        <v>11383.645128205129</v>
      </c>
      <c r="O72" s="26">
        <f>O16</f>
        <v>2455.9915384615383</v>
      </c>
      <c r="P72" s="14">
        <f>P16</f>
        <v>0</v>
      </c>
      <c r="Q72" s="26">
        <f>Q16</f>
        <v>11383.645128205129</v>
      </c>
      <c r="R72" s="14">
        <f>R16</f>
        <v>0</v>
      </c>
    </row>
    <row r="73" spans="1:21" x14ac:dyDescent="0.2">
      <c r="A73" s="3"/>
      <c r="B73" s="3"/>
      <c r="C73" s="3"/>
      <c r="D73" s="24" t="s">
        <v>76</v>
      </c>
      <c r="E73" s="22"/>
      <c r="G73" s="23">
        <f>G71-G72</f>
        <v>394.99976666666407</v>
      </c>
      <c r="H73" s="23"/>
      <c r="I73" s="23"/>
      <c r="J73" s="24" t="s">
        <v>76</v>
      </c>
      <c r="K73" s="23">
        <f>K71-K72</f>
        <v>4044.6425647435904</v>
      </c>
      <c r="M73" s="14">
        <f>G73-K73</f>
        <v>-3649.6427980769263</v>
      </c>
      <c r="O73" s="14">
        <f>(O71-O72)</f>
        <v>58.440128205127621</v>
      </c>
      <c r="Q73" s="14">
        <f>(Q71-Q72)</f>
        <v>156.51848290598355</v>
      </c>
    </row>
    <row r="74" spans="1:21" x14ac:dyDescent="0.2">
      <c r="A74" s="3"/>
      <c r="B74" s="3"/>
      <c r="C74" s="3"/>
      <c r="D74" s="22"/>
      <c r="E74" s="22"/>
      <c r="F74" s="22"/>
      <c r="G74" s="22"/>
      <c r="H74" s="22"/>
      <c r="I74" s="22"/>
      <c r="T74" s="9" t="s">
        <v>77</v>
      </c>
      <c r="U74" s="9" t="s">
        <v>78</v>
      </c>
    </row>
    <row r="75" spans="1:21" ht="15.75" x14ac:dyDescent="0.25">
      <c r="A75" s="3"/>
      <c r="B75" s="3"/>
      <c r="C75" s="3"/>
      <c r="D75" s="22"/>
      <c r="E75" s="22"/>
      <c r="F75" s="22"/>
      <c r="G75" s="22"/>
      <c r="H75" s="22"/>
      <c r="I75" s="22"/>
      <c r="N75" s="9"/>
      <c r="O75" s="14"/>
      <c r="T75" s="27" t="s">
        <v>79</v>
      </c>
      <c r="U75" s="27" t="s">
        <v>79</v>
      </c>
    </row>
    <row r="76" spans="1:21" ht="15.75" x14ac:dyDescent="0.25">
      <c r="A76" s="3"/>
      <c r="B76" s="3"/>
      <c r="C76" s="3"/>
      <c r="D76" s="3"/>
      <c r="E76" s="3"/>
      <c r="G76" s="5"/>
      <c r="H76" s="5"/>
      <c r="I76" s="5"/>
      <c r="S76" s="27" t="s">
        <v>80</v>
      </c>
    </row>
    <row r="77" spans="1:21" x14ac:dyDescent="0.2">
      <c r="S77" s="9" t="s">
        <v>37</v>
      </c>
      <c r="T77" s="14">
        <f>G72</f>
        <v>13839.636666666667</v>
      </c>
      <c r="U77" s="14">
        <f>T77/1000</f>
        <v>13.839636666666667</v>
      </c>
    </row>
    <row r="78" spans="1:21" x14ac:dyDescent="0.2">
      <c r="T78" s="14"/>
      <c r="U78" s="14"/>
    </row>
    <row r="79" spans="1:21" ht="15.75" x14ac:dyDescent="0.25">
      <c r="S79" s="27" t="s">
        <v>81</v>
      </c>
      <c r="T79" s="14"/>
      <c r="U79" s="14"/>
    </row>
    <row r="80" spans="1:21" x14ac:dyDescent="0.2">
      <c r="S80" s="9" t="s">
        <v>37</v>
      </c>
      <c r="T80" s="14">
        <f>K72</f>
        <v>2455.9915384615383</v>
      </c>
      <c r="U80" s="14">
        <f t="shared" ref="U80:U85" si="4">T80/1000</f>
        <v>2.4559915384615385</v>
      </c>
    </row>
    <row r="81" spans="1:21" x14ac:dyDescent="0.2">
      <c r="S81" s="28" t="s">
        <v>22</v>
      </c>
      <c r="T81" s="14">
        <f>P71</f>
        <v>3985.872436538461</v>
      </c>
      <c r="U81" s="14">
        <f t="shared" si="4"/>
        <v>3.985872436538461</v>
      </c>
    </row>
    <row r="82" spans="1:21" x14ac:dyDescent="0.2">
      <c r="T82" s="14"/>
      <c r="U82" s="14"/>
    </row>
    <row r="83" spans="1:21" ht="15.75" x14ac:dyDescent="0.25">
      <c r="A83" s="3"/>
      <c r="B83" s="3"/>
      <c r="C83" s="3"/>
      <c r="D83" s="3"/>
      <c r="E83" s="3"/>
      <c r="G83" s="29"/>
      <c r="H83" s="29"/>
      <c r="I83" s="29"/>
      <c r="K83" s="30"/>
      <c r="S83" s="27" t="s">
        <v>82</v>
      </c>
      <c r="T83" s="14"/>
      <c r="U83" s="14"/>
    </row>
    <row r="84" spans="1:21" x14ac:dyDescent="0.2">
      <c r="A84" s="3"/>
      <c r="B84" s="3"/>
      <c r="C84" s="3"/>
      <c r="D84" s="3"/>
      <c r="E84" s="3"/>
      <c r="G84" s="29"/>
      <c r="H84" s="29"/>
      <c r="I84" s="29"/>
      <c r="K84" s="30"/>
      <c r="S84" s="9" t="s">
        <v>37</v>
      </c>
      <c r="T84" s="14">
        <f>Q72</f>
        <v>11383.645128205129</v>
      </c>
      <c r="U84" s="14">
        <f t="shared" si="4"/>
        <v>11.38364512820513</v>
      </c>
    </row>
    <row r="85" spans="1:21" x14ac:dyDescent="0.2">
      <c r="A85" s="3"/>
      <c r="B85" s="3"/>
      <c r="C85" s="3"/>
      <c r="D85" s="3"/>
      <c r="E85" s="3"/>
      <c r="G85" s="29"/>
      <c r="H85" s="29"/>
      <c r="I85" s="29"/>
      <c r="K85" s="30"/>
      <c r="S85" s="4" t="s">
        <v>22</v>
      </c>
      <c r="T85" s="14">
        <f>R71</f>
        <v>3806.1612809829048</v>
      </c>
      <c r="U85" s="14">
        <f t="shared" si="4"/>
        <v>3.8061612809829048</v>
      </c>
    </row>
    <row r="86" spans="1:21" x14ac:dyDescent="0.2">
      <c r="A86" s="3"/>
      <c r="B86" s="3"/>
      <c r="C86" s="3"/>
      <c r="D86" s="3"/>
      <c r="E86" s="3"/>
      <c r="G86" s="29"/>
      <c r="H86" s="29"/>
      <c r="I86" s="29"/>
      <c r="K86" s="30"/>
    </row>
    <row r="87" spans="1:21" x14ac:dyDescent="0.2">
      <c r="K87" s="30"/>
    </row>
  </sheetData>
  <mergeCells count="2">
    <mergeCell ref="O7:P7"/>
    <mergeCell ref="Q7:R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W64"/>
  <sheetViews>
    <sheetView workbookViewId="0">
      <selection activeCell="J54" sqref="J54"/>
    </sheetView>
  </sheetViews>
  <sheetFormatPr defaultColWidth="8.85546875" defaultRowHeight="12.75" x14ac:dyDescent="0.2"/>
  <cols>
    <col min="1" max="1" width="12.42578125" style="105" customWidth="1"/>
    <col min="2" max="4" width="12.7109375" style="105" customWidth="1"/>
    <col min="5" max="5" width="12.5703125" style="105" customWidth="1"/>
    <col min="6" max="6" width="12.5703125" style="105" bestFit="1" customWidth="1"/>
    <col min="7" max="7" width="12.5703125" style="105" customWidth="1"/>
    <col min="8" max="8" width="12.5703125" style="105" bestFit="1" customWidth="1"/>
    <col min="9" max="9" width="12.5703125" style="105" customWidth="1"/>
    <col min="10" max="10" width="12.5703125" style="105" bestFit="1" customWidth="1"/>
    <col min="11" max="12" width="12.5703125" style="105" customWidth="1"/>
    <col min="13" max="13" width="12.5703125" style="105" bestFit="1" customWidth="1"/>
    <col min="14" max="14" width="9.28515625" style="104" bestFit="1" customWidth="1"/>
    <col min="15" max="15" width="7.5703125" style="104" customWidth="1"/>
    <col min="16" max="16" width="9.28515625" style="104" bestFit="1" customWidth="1"/>
    <col min="17" max="17" width="7.85546875" style="104" bestFit="1" customWidth="1"/>
    <col min="18" max="18" width="9.28515625" style="104" bestFit="1" customWidth="1"/>
    <col min="19" max="19" width="7.85546875" style="104" bestFit="1" customWidth="1"/>
    <col min="20" max="23" width="8.85546875" style="104"/>
    <col min="24" max="16384" width="8.85546875" style="105"/>
  </cols>
  <sheetData>
    <row r="1" spans="1:21" x14ac:dyDescent="0.2">
      <c r="A1" s="101" t="s">
        <v>299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3"/>
      <c r="O1" s="103"/>
      <c r="P1" s="103"/>
      <c r="Q1" s="103"/>
      <c r="R1" s="103"/>
    </row>
    <row r="2" spans="1:21" x14ac:dyDescent="0.2">
      <c r="A2" s="101" t="s">
        <v>300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O2" s="103"/>
      <c r="P2" s="103"/>
      <c r="Q2" s="103"/>
      <c r="R2" s="103"/>
    </row>
    <row r="3" spans="1:21" x14ac:dyDescent="0.2">
      <c r="A3" s="101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3"/>
      <c r="O3" s="103"/>
      <c r="P3" s="103"/>
      <c r="Q3" s="103"/>
      <c r="R3" s="103"/>
    </row>
    <row r="4" spans="1:21" x14ac:dyDescent="0.2">
      <c r="A4" s="101"/>
      <c r="F4" s="106" t="s">
        <v>301</v>
      </c>
      <c r="N4" s="103"/>
      <c r="O4" s="103"/>
      <c r="P4" s="103"/>
      <c r="Q4" s="103"/>
      <c r="R4" s="103"/>
    </row>
    <row r="5" spans="1:21" x14ac:dyDescent="0.2">
      <c r="A5" s="101"/>
      <c r="B5" s="107" t="s">
        <v>302</v>
      </c>
      <c r="C5" s="107" t="s">
        <v>302</v>
      </c>
      <c r="D5" s="107" t="s">
        <v>302</v>
      </c>
      <c r="E5" s="108" t="s">
        <v>303</v>
      </c>
      <c r="F5" s="107" t="s">
        <v>304</v>
      </c>
      <c r="G5" s="107" t="s">
        <v>304</v>
      </c>
      <c r="H5" s="107" t="s">
        <v>304</v>
      </c>
      <c r="I5" s="107" t="s">
        <v>305</v>
      </c>
      <c r="J5" s="107" t="s">
        <v>306</v>
      </c>
      <c r="K5" s="107" t="s">
        <v>307</v>
      </c>
      <c r="L5" s="107" t="s">
        <v>308</v>
      </c>
      <c r="M5" s="107" t="s">
        <v>308</v>
      </c>
      <c r="N5" s="109"/>
      <c r="O5" s="109"/>
      <c r="P5" s="109"/>
      <c r="Q5" s="109"/>
      <c r="R5" s="109"/>
      <c r="S5" s="109"/>
      <c r="T5" s="109"/>
      <c r="U5" s="109"/>
    </row>
    <row r="6" spans="1:21" x14ac:dyDescent="0.2">
      <c r="A6" s="101"/>
      <c r="B6" s="110">
        <v>42494</v>
      </c>
      <c r="C6" s="110">
        <v>42495</v>
      </c>
      <c r="D6" s="110">
        <v>42496</v>
      </c>
      <c r="E6" s="111">
        <v>42499</v>
      </c>
      <c r="F6" s="110">
        <v>42499</v>
      </c>
      <c r="G6" s="110">
        <v>42500</v>
      </c>
      <c r="H6" s="110">
        <v>42501</v>
      </c>
      <c r="I6" s="110">
        <v>42502</v>
      </c>
      <c r="J6" s="110">
        <v>42502</v>
      </c>
      <c r="K6" s="110">
        <v>42503</v>
      </c>
      <c r="L6" s="110">
        <v>42506</v>
      </c>
      <c r="M6" s="110">
        <v>42507</v>
      </c>
      <c r="N6" s="112"/>
      <c r="O6" s="112"/>
      <c r="P6" s="112"/>
      <c r="Q6" s="112"/>
      <c r="R6" s="112"/>
      <c r="S6" s="112"/>
      <c r="T6" s="112"/>
      <c r="U6" s="112"/>
    </row>
    <row r="7" spans="1:21" ht="13.5" thickBot="1" x14ac:dyDescent="0.25">
      <c r="A7" s="113" t="s">
        <v>309</v>
      </c>
      <c r="B7" s="114" t="s">
        <v>310</v>
      </c>
      <c r="C7" s="114" t="s">
        <v>311</v>
      </c>
      <c r="D7" s="114" t="s">
        <v>312</v>
      </c>
      <c r="E7" s="114" t="s">
        <v>313</v>
      </c>
      <c r="F7" s="114" t="s">
        <v>313</v>
      </c>
      <c r="G7" s="114" t="s">
        <v>314</v>
      </c>
      <c r="H7" s="114" t="s">
        <v>315</v>
      </c>
      <c r="I7" s="114" t="s">
        <v>316</v>
      </c>
      <c r="J7" s="114" t="s">
        <v>317</v>
      </c>
      <c r="K7" s="114" t="s">
        <v>318</v>
      </c>
      <c r="L7" s="114" t="s">
        <v>319</v>
      </c>
      <c r="M7" s="114" t="s">
        <v>320</v>
      </c>
      <c r="N7" s="115"/>
      <c r="O7" s="115" t="s">
        <v>321</v>
      </c>
      <c r="P7" s="115"/>
      <c r="Q7" s="115"/>
      <c r="R7" s="115"/>
      <c r="S7" s="115"/>
      <c r="T7" s="115"/>
      <c r="U7" s="115"/>
    </row>
    <row r="8" spans="1:21" x14ac:dyDescent="0.2">
      <c r="A8" s="102" t="s">
        <v>322</v>
      </c>
      <c r="B8" s="116">
        <v>34.018916280943024</v>
      </c>
      <c r="C8" s="116">
        <v>42.227246274824473</v>
      </c>
      <c r="D8" s="116">
        <v>41.783658115971505</v>
      </c>
      <c r="E8" s="117">
        <v>1182.2210943283578</v>
      </c>
      <c r="F8" s="116">
        <v>1447.5755493942502</v>
      </c>
      <c r="G8" s="118">
        <v>6.0337903241187387</v>
      </c>
      <c r="H8" s="116">
        <v>1352.0463028647544</v>
      </c>
      <c r="I8" s="116">
        <v>1317.3084202499997</v>
      </c>
      <c r="J8" s="116">
        <v>1009.4948130706969</v>
      </c>
      <c r="K8" s="116">
        <v>18.509727583586624</v>
      </c>
      <c r="L8" s="118">
        <v>3.8290056721751413</v>
      </c>
      <c r="M8" s="118">
        <v>1.5249187731958758</v>
      </c>
      <c r="N8" s="102" t="s">
        <v>322</v>
      </c>
      <c r="O8" s="117">
        <f>AVERAGE(H8:J8)</f>
        <v>1226.2831787284838</v>
      </c>
      <c r="P8" s="117"/>
      <c r="Q8" s="117"/>
      <c r="R8" s="117"/>
      <c r="S8" s="117"/>
    </row>
    <row r="9" spans="1:21" x14ac:dyDescent="0.2">
      <c r="A9" s="102" t="s">
        <v>34</v>
      </c>
      <c r="B9" s="119">
        <v>0.50217210845776028</v>
      </c>
      <c r="C9" s="119">
        <v>0.70898123590772322</v>
      </c>
      <c r="D9" s="119">
        <v>9.9945928992878935E-2</v>
      </c>
      <c r="E9" s="117">
        <v>42.543431828358202</v>
      </c>
      <c r="F9" s="116">
        <v>51.667227905544131</v>
      </c>
      <c r="G9" s="119">
        <v>0.17189797948051946</v>
      </c>
      <c r="H9" s="116">
        <v>50.208529930327877</v>
      </c>
      <c r="I9" s="116">
        <v>53.068724999999986</v>
      </c>
      <c r="J9" s="116">
        <v>44.159361943647546</v>
      </c>
      <c r="K9" s="118">
        <v>1.6352486990881456</v>
      </c>
      <c r="L9" s="119">
        <v>0.33763119882768361</v>
      </c>
      <c r="M9" s="120">
        <v>2.5381948298969066E-2</v>
      </c>
      <c r="N9" s="102" t="s">
        <v>34</v>
      </c>
      <c r="O9" s="117">
        <f t="shared" ref="O9:O22" si="0">AVERAGE(H9:J9)</f>
        <v>49.14553895799181</v>
      </c>
      <c r="P9" s="121"/>
      <c r="Q9" s="121"/>
      <c r="R9" s="121"/>
      <c r="S9" s="121"/>
    </row>
    <row r="10" spans="1:21" x14ac:dyDescent="0.2">
      <c r="A10" s="102" t="s">
        <v>323</v>
      </c>
      <c r="B10" s="116" t="s">
        <v>324</v>
      </c>
      <c r="C10" s="116" t="s">
        <v>324</v>
      </c>
      <c r="D10" s="118" t="s">
        <v>324</v>
      </c>
      <c r="E10" s="121">
        <v>2.1588577574626862</v>
      </c>
      <c r="F10" s="118">
        <v>2.4727633013347017</v>
      </c>
      <c r="G10" s="116" t="s">
        <v>324</v>
      </c>
      <c r="H10" s="118">
        <v>2.7749048520491804</v>
      </c>
      <c r="I10" s="118">
        <v>2.2833854999999996</v>
      </c>
      <c r="J10" s="118">
        <v>1.4867646184426231</v>
      </c>
      <c r="K10" s="116" t="s">
        <v>324</v>
      </c>
      <c r="L10" s="116" t="s">
        <v>324</v>
      </c>
      <c r="M10" s="116" t="s">
        <v>324</v>
      </c>
      <c r="N10" s="102" t="s">
        <v>323</v>
      </c>
      <c r="O10" s="117">
        <f t="shared" si="0"/>
        <v>2.1816849901639346</v>
      </c>
      <c r="P10" s="122"/>
      <c r="Q10" s="122"/>
      <c r="R10" s="122"/>
      <c r="S10" s="122"/>
    </row>
    <row r="11" spans="1:21" x14ac:dyDescent="0.2">
      <c r="A11" s="102" t="s">
        <v>36</v>
      </c>
      <c r="B11" s="118">
        <v>1.3046814456777998</v>
      </c>
      <c r="C11" s="118">
        <v>1.3920199673019056</v>
      </c>
      <c r="D11" s="118">
        <v>1.3401317108850455</v>
      </c>
      <c r="E11" s="117">
        <v>32.027056216417904</v>
      </c>
      <c r="F11" s="116">
        <v>38.903705861396297</v>
      </c>
      <c r="G11" s="118">
        <v>3.4572430641929497</v>
      </c>
      <c r="H11" s="116">
        <v>34.895481703278691</v>
      </c>
      <c r="I11" s="116">
        <v>38.14652936249999</v>
      </c>
      <c r="J11" s="116">
        <v>32.729178986372951</v>
      </c>
      <c r="K11" s="118">
        <v>3.072643390577507</v>
      </c>
      <c r="L11" s="118">
        <v>1.5614773555084747</v>
      </c>
      <c r="M11" s="116" t="s">
        <v>324</v>
      </c>
      <c r="N11" s="102" t="s">
        <v>36</v>
      </c>
      <c r="O11" s="117">
        <f t="shared" si="0"/>
        <v>35.25706335071721</v>
      </c>
      <c r="P11" s="121"/>
      <c r="Q11" s="121"/>
      <c r="R11" s="121"/>
      <c r="S11" s="121"/>
    </row>
    <row r="12" spans="1:21" x14ac:dyDescent="0.2">
      <c r="A12" s="102" t="s">
        <v>325</v>
      </c>
      <c r="B12" s="116" t="s">
        <v>324</v>
      </c>
      <c r="C12" s="116" t="s">
        <v>324</v>
      </c>
      <c r="D12" s="116" t="s">
        <v>324</v>
      </c>
      <c r="E12" s="117" t="s">
        <v>324</v>
      </c>
      <c r="F12" s="116">
        <v>13.969108367556464</v>
      </c>
      <c r="G12" s="116" t="s">
        <v>324</v>
      </c>
      <c r="H12" s="116">
        <v>38.830147254098364</v>
      </c>
      <c r="I12" s="116">
        <v>45.712361812499985</v>
      </c>
      <c r="J12" s="116">
        <v>38.959658352971317</v>
      </c>
      <c r="K12" s="118">
        <v>4.3918227036474153</v>
      </c>
      <c r="L12" s="118">
        <v>1.0399699293785312</v>
      </c>
      <c r="M12" s="116" t="s">
        <v>324</v>
      </c>
      <c r="N12" s="102" t="s">
        <v>325</v>
      </c>
      <c r="O12" s="117">
        <f t="shared" si="0"/>
        <v>41.167389139856553</v>
      </c>
      <c r="P12" s="117"/>
      <c r="Q12" s="117"/>
      <c r="R12" s="121"/>
      <c r="S12" s="121"/>
    </row>
    <row r="13" spans="1:21" x14ac:dyDescent="0.2">
      <c r="A13" s="102" t="s">
        <v>326</v>
      </c>
      <c r="B13" s="116" t="s">
        <v>324</v>
      </c>
      <c r="C13" s="116" t="s">
        <v>324</v>
      </c>
      <c r="D13" s="116" t="s">
        <v>324</v>
      </c>
      <c r="E13" s="117" t="s">
        <v>324</v>
      </c>
      <c r="F13" s="116" t="s">
        <v>324</v>
      </c>
      <c r="G13" s="116" t="s">
        <v>324</v>
      </c>
      <c r="H13" s="116" t="s">
        <v>324</v>
      </c>
      <c r="I13" s="116" t="s">
        <v>324</v>
      </c>
      <c r="J13" s="116" t="s">
        <v>324</v>
      </c>
      <c r="K13" s="116" t="s">
        <v>324</v>
      </c>
      <c r="L13" s="116" t="s">
        <v>324</v>
      </c>
      <c r="M13" s="116" t="s">
        <v>324</v>
      </c>
      <c r="N13" s="102" t="s">
        <v>326</v>
      </c>
      <c r="O13" s="117" t="e">
        <f t="shared" si="0"/>
        <v>#DIV/0!</v>
      </c>
      <c r="P13" s="117"/>
      <c r="Q13" s="117"/>
      <c r="R13" s="121"/>
      <c r="S13" s="121"/>
    </row>
    <row r="14" spans="1:21" x14ac:dyDescent="0.2">
      <c r="A14" s="102" t="s">
        <v>40</v>
      </c>
      <c r="B14" s="116">
        <v>9.7237842141453825</v>
      </c>
      <c r="C14" s="116">
        <v>11.681993211634905</v>
      </c>
      <c r="D14" s="116">
        <v>11.856233807731433</v>
      </c>
      <c r="E14" s="117">
        <v>272.5146275373134</v>
      </c>
      <c r="F14" s="116">
        <v>282.06365959958924</v>
      </c>
      <c r="G14" s="119">
        <v>0.74224371011131729</v>
      </c>
      <c r="H14" s="116">
        <v>269.97112418852464</v>
      </c>
      <c r="I14" s="116">
        <v>295.58362949999992</v>
      </c>
      <c r="J14" s="116">
        <v>266.9198759170082</v>
      </c>
      <c r="K14" s="118">
        <v>2.9355933373860177</v>
      </c>
      <c r="L14" s="119">
        <v>0.49789791214689266</v>
      </c>
      <c r="M14" s="116" t="s">
        <v>324</v>
      </c>
      <c r="N14" s="102" t="s">
        <v>40</v>
      </c>
      <c r="O14" s="117">
        <f t="shared" si="0"/>
        <v>277.49154320184425</v>
      </c>
      <c r="P14" s="117"/>
      <c r="Q14" s="117"/>
      <c r="R14" s="121"/>
      <c r="S14" s="121"/>
    </row>
    <row r="15" spans="1:21" x14ac:dyDescent="0.2">
      <c r="A15" s="102" t="s">
        <v>327</v>
      </c>
      <c r="B15" s="116" t="s">
        <v>324</v>
      </c>
      <c r="C15" s="116" t="s">
        <v>324</v>
      </c>
      <c r="D15" s="116" t="s">
        <v>324</v>
      </c>
      <c r="E15" s="117" t="s">
        <v>324</v>
      </c>
      <c r="F15" s="116" t="s">
        <v>324</v>
      </c>
      <c r="G15" s="116" t="s">
        <v>324</v>
      </c>
      <c r="H15" s="116" t="s">
        <v>324</v>
      </c>
      <c r="I15" s="116" t="s">
        <v>324</v>
      </c>
      <c r="J15" s="116" t="s">
        <v>324</v>
      </c>
      <c r="K15" s="116" t="s">
        <v>324</v>
      </c>
      <c r="L15" s="116" t="s">
        <v>324</v>
      </c>
      <c r="M15" s="119">
        <v>0.93216591237113378</v>
      </c>
      <c r="N15" s="102" t="s">
        <v>327</v>
      </c>
      <c r="O15" s="117" t="e">
        <f t="shared" si="0"/>
        <v>#DIV/0!</v>
      </c>
      <c r="P15" s="117"/>
      <c r="Q15" s="117"/>
      <c r="R15" s="121"/>
      <c r="S15" s="121"/>
    </row>
    <row r="16" spans="1:21" x14ac:dyDescent="0.2">
      <c r="A16" s="102" t="s">
        <v>328</v>
      </c>
      <c r="B16" s="119">
        <v>0.83983617229862495</v>
      </c>
      <c r="C16" s="118">
        <v>3.379597203610833</v>
      </c>
      <c r="D16" s="118">
        <v>2.372844144964394</v>
      </c>
      <c r="E16" s="122">
        <v>0.84094254477611929</v>
      </c>
      <c r="F16" s="119">
        <v>0.389856003080082</v>
      </c>
      <c r="G16" s="118">
        <v>1.2199755261595546</v>
      </c>
      <c r="H16" s="119">
        <v>0.34994543483606549</v>
      </c>
      <c r="I16" s="119">
        <v>0.13143403124999983</v>
      </c>
      <c r="J16" s="119">
        <v>0.9854703016905737</v>
      </c>
      <c r="K16" s="119">
        <v>0.56236709270516705</v>
      </c>
      <c r="L16" s="118">
        <v>1.1454666604519776</v>
      </c>
      <c r="M16" s="116" t="s">
        <v>324</v>
      </c>
      <c r="N16" s="102" t="s">
        <v>328</v>
      </c>
      <c r="O16" s="117">
        <f t="shared" si="0"/>
        <v>0.48894992259221298</v>
      </c>
      <c r="P16" s="121"/>
      <c r="Q16" s="121"/>
      <c r="R16" s="121"/>
      <c r="S16" s="121"/>
    </row>
    <row r="17" spans="1:21" x14ac:dyDescent="0.2">
      <c r="A17" s="102" t="s">
        <v>222</v>
      </c>
      <c r="B17" s="116" t="s">
        <v>324</v>
      </c>
      <c r="C17" s="116" t="s">
        <v>324</v>
      </c>
      <c r="D17" s="119" t="s">
        <v>324</v>
      </c>
      <c r="E17" s="122" t="s">
        <v>324</v>
      </c>
      <c r="F17" s="116" t="s">
        <v>324</v>
      </c>
      <c r="G17" s="116" t="s">
        <v>324</v>
      </c>
      <c r="H17" s="116" t="s">
        <v>324</v>
      </c>
      <c r="I17" s="116" t="s">
        <v>324</v>
      </c>
      <c r="J17" s="116" t="s">
        <v>324</v>
      </c>
      <c r="K17" s="116" t="s">
        <v>324</v>
      </c>
      <c r="L17" s="118" t="s">
        <v>324</v>
      </c>
      <c r="M17" s="116" t="s">
        <v>324</v>
      </c>
      <c r="N17" s="102" t="s">
        <v>222</v>
      </c>
      <c r="O17" s="117" t="e">
        <f t="shared" si="0"/>
        <v>#DIV/0!</v>
      </c>
      <c r="P17" s="121"/>
      <c r="Q17" s="121"/>
      <c r="R17" s="121"/>
      <c r="S17" s="121"/>
    </row>
    <row r="18" spans="1:21" x14ac:dyDescent="0.2">
      <c r="A18" s="102" t="s">
        <v>329</v>
      </c>
      <c r="B18" s="119">
        <v>0.75047507298624716</v>
      </c>
      <c r="C18" s="118">
        <v>1.0239462830491475</v>
      </c>
      <c r="D18" s="119" t="s">
        <v>324</v>
      </c>
      <c r="E18" s="117">
        <v>65.964715108208949</v>
      </c>
      <c r="F18" s="116">
        <v>74.574569213038998</v>
      </c>
      <c r="G18" s="118">
        <v>4.1287264783858992</v>
      </c>
      <c r="H18" s="116">
        <v>65.595899143032796</v>
      </c>
      <c r="I18" s="116">
        <v>62.443139231249987</v>
      </c>
      <c r="J18" s="116">
        <v>30.22964704410861</v>
      </c>
      <c r="K18" s="118">
        <v>6.2534635395136755</v>
      </c>
      <c r="L18" s="118">
        <v>7.3008767327683612</v>
      </c>
      <c r="M18" s="118">
        <v>2.6685200515463907</v>
      </c>
      <c r="N18" s="102" t="s">
        <v>329</v>
      </c>
      <c r="O18" s="117">
        <f t="shared" si="0"/>
        <v>52.756228472797126</v>
      </c>
      <c r="P18" s="117"/>
      <c r="Q18" s="117"/>
      <c r="R18" s="117"/>
      <c r="S18" s="121"/>
    </row>
    <row r="19" spans="1:21" x14ac:dyDescent="0.2">
      <c r="A19" s="102" t="s">
        <v>330</v>
      </c>
      <c r="B19" s="116" t="s">
        <v>324</v>
      </c>
      <c r="C19" s="116" t="s">
        <v>324</v>
      </c>
      <c r="D19" s="118">
        <v>1.3822556035605289</v>
      </c>
      <c r="E19" s="117" t="s">
        <v>324</v>
      </c>
      <c r="F19" s="116" t="s">
        <v>324</v>
      </c>
      <c r="G19" s="116" t="s">
        <v>324</v>
      </c>
      <c r="H19" s="116" t="s">
        <v>324</v>
      </c>
      <c r="I19" s="116" t="s">
        <v>324</v>
      </c>
      <c r="J19" s="118" t="s">
        <v>324</v>
      </c>
      <c r="K19" s="118" t="s">
        <v>324</v>
      </c>
      <c r="L19" s="116" t="s">
        <v>324</v>
      </c>
      <c r="M19" s="116" t="s">
        <v>324</v>
      </c>
      <c r="N19" s="102" t="s">
        <v>330</v>
      </c>
      <c r="O19" s="117" t="e">
        <f t="shared" si="0"/>
        <v>#DIV/0!</v>
      </c>
      <c r="P19" s="117"/>
      <c r="Q19" s="117"/>
      <c r="R19" s="121"/>
      <c r="S19" s="121"/>
    </row>
    <row r="20" spans="1:21" x14ac:dyDescent="0.2">
      <c r="A20" s="102" t="s">
        <v>331</v>
      </c>
      <c r="B20" s="116" t="s">
        <v>324</v>
      </c>
      <c r="C20" s="116" t="s">
        <v>324</v>
      </c>
      <c r="D20" s="118" t="s">
        <v>324</v>
      </c>
      <c r="E20" s="121" t="s">
        <v>324</v>
      </c>
      <c r="F20" s="118" t="s">
        <v>324</v>
      </c>
      <c r="G20" s="118" t="s">
        <v>324</v>
      </c>
      <c r="H20" s="118" t="s">
        <v>324</v>
      </c>
      <c r="I20" s="118" t="s">
        <v>324</v>
      </c>
      <c r="J20" s="118" t="s">
        <v>324</v>
      </c>
      <c r="K20" s="118" t="s">
        <v>324</v>
      </c>
      <c r="L20" s="116" t="s">
        <v>324</v>
      </c>
      <c r="M20" s="116" t="s">
        <v>324</v>
      </c>
      <c r="N20" s="102" t="s">
        <v>331</v>
      </c>
      <c r="O20" s="117" t="e">
        <f t="shared" si="0"/>
        <v>#DIV/0!</v>
      </c>
      <c r="P20" s="117"/>
      <c r="Q20" s="117"/>
      <c r="R20" s="121"/>
      <c r="S20" s="121"/>
    </row>
    <row r="21" spans="1:21" x14ac:dyDescent="0.2">
      <c r="A21" s="102" t="s">
        <v>332</v>
      </c>
      <c r="B21" s="119">
        <v>0.50511375088408628</v>
      </c>
      <c r="C21" s="119">
        <v>0.69862807101303914</v>
      </c>
      <c r="D21" s="119">
        <v>0.53432880762970481</v>
      </c>
      <c r="E21" s="117">
        <v>227.40200783358202</v>
      </c>
      <c r="F21" s="116">
        <v>286.78822693336753</v>
      </c>
      <c r="G21" s="118">
        <v>1.5382829906493507</v>
      </c>
      <c r="H21" s="116">
        <v>240.33666935139345</v>
      </c>
      <c r="I21" s="116">
        <v>244.54553140124992</v>
      </c>
      <c r="J21" s="116">
        <v>150.20806709634221</v>
      </c>
      <c r="K21" s="118">
        <v>8.7386890659574465</v>
      </c>
      <c r="L21" s="118">
        <v>1.7898829288983049</v>
      </c>
      <c r="M21" s="116" t="s">
        <v>324</v>
      </c>
      <c r="N21" s="102" t="s">
        <v>332</v>
      </c>
      <c r="O21" s="117">
        <f t="shared" si="0"/>
        <v>211.69675594966188</v>
      </c>
      <c r="P21" s="117"/>
      <c r="Q21" s="117"/>
      <c r="R21" s="121"/>
      <c r="S21" s="123"/>
    </row>
    <row r="22" spans="1:21" x14ac:dyDescent="0.2">
      <c r="A22" s="102" t="s">
        <v>333</v>
      </c>
      <c r="B22" s="116" t="s">
        <v>324</v>
      </c>
      <c r="C22" s="116" t="s">
        <v>324</v>
      </c>
      <c r="D22" s="116" t="s">
        <v>324</v>
      </c>
      <c r="E22" s="117" t="s">
        <v>324</v>
      </c>
      <c r="F22" s="116" t="s">
        <v>324</v>
      </c>
      <c r="G22" s="116" t="s">
        <v>324</v>
      </c>
      <c r="H22" s="116" t="s">
        <v>324</v>
      </c>
      <c r="I22" s="116" t="s">
        <v>324</v>
      </c>
      <c r="J22" s="116" t="s">
        <v>324</v>
      </c>
      <c r="K22" s="116" t="s">
        <v>324</v>
      </c>
      <c r="L22" s="116" t="s">
        <v>324</v>
      </c>
      <c r="M22" s="116" t="s">
        <v>324</v>
      </c>
      <c r="N22" s="102" t="s">
        <v>333</v>
      </c>
      <c r="O22" s="117" t="e">
        <f t="shared" si="0"/>
        <v>#DIV/0!</v>
      </c>
      <c r="P22" s="117"/>
      <c r="Q22" s="117"/>
      <c r="R22" s="121"/>
      <c r="S22" s="121"/>
    </row>
    <row r="23" spans="1:21" x14ac:dyDescent="0.2">
      <c r="A23" s="102"/>
      <c r="B23" s="102"/>
      <c r="C23" s="102"/>
      <c r="D23" s="102"/>
      <c r="E23" s="103"/>
      <c r="F23" s="102"/>
      <c r="G23" s="102"/>
      <c r="H23" s="102"/>
      <c r="I23" s="102"/>
      <c r="J23" s="102"/>
      <c r="K23" s="102"/>
      <c r="L23" s="102"/>
      <c r="M23" s="102"/>
      <c r="N23" s="103"/>
      <c r="O23" s="103"/>
      <c r="P23" s="103"/>
      <c r="Q23" s="103"/>
      <c r="R23" s="103"/>
    </row>
    <row r="24" spans="1:21" x14ac:dyDescent="0.2">
      <c r="A24" s="124" t="s">
        <v>334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3"/>
      <c r="O24" s="103"/>
      <c r="P24" s="103"/>
      <c r="Q24" s="103"/>
      <c r="R24" s="103"/>
    </row>
    <row r="25" spans="1:21" x14ac:dyDescent="0.2">
      <c r="A25" s="124" t="s">
        <v>335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</row>
    <row r="26" spans="1:21" x14ac:dyDescent="0.2">
      <c r="A26" s="103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</row>
    <row r="27" spans="1:21" x14ac:dyDescent="0.2">
      <c r="A27" s="103" t="s">
        <v>336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</row>
    <row r="28" spans="1:21" x14ac:dyDescent="0.2">
      <c r="A28" s="125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</row>
    <row r="29" spans="1:21" x14ac:dyDescent="0.2">
      <c r="A29" s="103"/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</row>
    <row r="30" spans="1:21" x14ac:dyDescent="0.2">
      <c r="A30" s="125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15"/>
      <c r="O30" s="115"/>
      <c r="P30" s="109"/>
      <c r="Q30" s="109"/>
      <c r="R30" s="109"/>
      <c r="S30" s="109"/>
      <c r="T30" s="109"/>
      <c r="U30" s="109"/>
    </row>
    <row r="31" spans="1:21" x14ac:dyDescent="0.2">
      <c r="A31" s="125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26"/>
      <c r="M31" s="126"/>
      <c r="P31" s="112"/>
      <c r="Q31" s="112"/>
      <c r="R31" s="112"/>
      <c r="S31" s="112"/>
      <c r="T31" s="112"/>
      <c r="U31" s="112"/>
    </row>
    <row r="32" spans="1:21" x14ac:dyDescent="0.2">
      <c r="A32" s="12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P32" s="115"/>
      <c r="Q32" s="115"/>
      <c r="R32" s="115"/>
      <c r="S32" s="115"/>
      <c r="T32" s="115"/>
      <c r="U32" s="115"/>
    </row>
    <row r="33" spans="1:13" x14ac:dyDescent="0.2">
      <c r="A33" s="103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</row>
    <row r="34" spans="1:13" x14ac:dyDescent="0.2">
      <c r="A34" s="103"/>
      <c r="B34" s="121"/>
      <c r="C34" s="121"/>
      <c r="D34" s="117"/>
      <c r="E34" s="117"/>
      <c r="F34" s="117"/>
      <c r="G34" s="117"/>
      <c r="H34" s="117"/>
      <c r="I34" s="117"/>
      <c r="J34" s="117"/>
      <c r="K34" s="117"/>
      <c r="L34" s="117"/>
      <c r="M34" s="117"/>
    </row>
    <row r="35" spans="1:13" x14ac:dyDescent="0.2">
      <c r="A35" s="103"/>
      <c r="B35" s="117"/>
      <c r="C35" s="117"/>
      <c r="D35" s="121"/>
      <c r="E35" s="121"/>
      <c r="F35" s="117"/>
      <c r="G35" s="117"/>
      <c r="H35" s="117"/>
      <c r="I35" s="117"/>
      <c r="J35" s="117"/>
      <c r="K35" s="117"/>
      <c r="L35" s="117"/>
      <c r="M35" s="117"/>
    </row>
    <row r="36" spans="1:13" x14ac:dyDescent="0.2">
      <c r="A36" s="103"/>
      <c r="B36" s="121"/>
      <c r="C36" s="121"/>
      <c r="D36" s="121"/>
      <c r="E36" s="121"/>
      <c r="F36" s="117"/>
      <c r="G36" s="121"/>
      <c r="H36" s="121"/>
      <c r="I36" s="121"/>
      <c r="J36" s="121"/>
      <c r="K36" s="121"/>
      <c r="L36" s="117"/>
      <c r="M36" s="117"/>
    </row>
    <row r="37" spans="1:13" x14ac:dyDescent="0.2">
      <c r="A37" s="103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</row>
    <row r="38" spans="1:13" x14ac:dyDescent="0.2">
      <c r="A38" s="103"/>
      <c r="B38" s="117"/>
      <c r="C38" s="117"/>
      <c r="D38" s="117"/>
      <c r="E38" s="117"/>
      <c r="F38" s="117"/>
      <c r="G38" s="121"/>
      <c r="H38" s="117"/>
      <c r="I38" s="117"/>
      <c r="J38" s="117"/>
      <c r="K38" s="117"/>
      <c r="L38" s="117"/>
      <c r="M38" s="117"/>
    </row>
    <row r="39" spans="1:13" x14ac:dyDescent="0.2">
      <c r="A39" s="103"/>
      <c r="B39" s="121"/>
      <c r="C39" s="121"/>
      <c r="D39" s="121"/>
      <c r="E39" s="122"/>
      <c r="F39" s="121"/>
      <c r="G39" s="122"/>
      <c r="H39" s="121"/>
      <c r="I39" s="121"/>
      <c r="J39" s="117"/>
      <c r="K39" s="121"/>
      <c r="L39" s="117"/>
      <c r="M39" s="117"/>
    </row>
    <row r="40" spans="1:13" x14ac:dyDescent="0.2">
      <c r="A40" s="103"/>
      <c r="B40" s="117"/>
      <c r="C40" s="117"/>
      <c r="D40" s="122"/>
      <c r="E40" s="122"/>
      <c r="F40" s="117"/>
      <c r="G40" s="117"/>
      <c r="H40" s="117"/>
      <c r="I40" s="117"/>
      <c r="J40" s="117"/>
      <c r="K40" s="117"/>
      <c r="L40" s="121"/>
      <c r="M40" s="117"/>
    </row>
    <row r="41" spans="1:13" x14ac:dyDescent="0.2">
      <c r="A41" s="103"/>
      <c r="B41" s="122"/>
      <c r="C41" s="123"/>
      <c r="D41" s="117"/>
      <c r="E41" s="117"/>
      <c r="F41" s="117"/>
      <c r="G41" s="117"/>
      <c r="H41" s="121"/>
      <c r="I41" s="121"/>
      <c r="J41" s="117"/>
      <c r="K41" s="117"/>
      <c r="L41" s="117"/>
      <c r="M41" s="117"/>
    </row>
    <row r="42" spans="1:13" x14ac:dyDescent="0.2">
      <c r="A42" s="103"/>
      <c r="B42" s="117"/>
      <c r="C42" s="117"/>
      <c r="D42" s="117"/>
      <c r="E42" s="117"/>
      <c r="F42" s="117"/>
      <c r="G42" s="117"/>
      <c r="H42" s="117"/>
      <c r="I42" s="117"/>
      <c r="J42" s="121"/>
      <c r="K42" s="121"/>
      <c r="L42" s="117"/>
      <c r="M42" s="117"/>
    </row>
    <row r="43" spans="1:13" x14ac:dyDescent="0.2">
      <c r="A43" s="103"/>
      <c r="B43" s="117"/>
      <c r="C43" s="117"/>
      <c r="D43" s="121"/>
      <c r="E43" s="121"/>
      <c r="F43" s="121"/>
      <c r="G43" s="121"/>
      <c r="H43" s="121"/>
      <c r="I43" s="121"/>
      <c r="J43" s="121"/>
      <c r="K43" s="121"/>
      <c r="L43" s="117"/>
      <c r="M43" s="117"/>
    </row>
    <row r="44" spans="1:13" x14ac:dyDescent="0.2">
      <c r="A44" s="103"/>
      <c r="B44" s="121"/>
      <c r="C44" s="121"/>
      <c r="D44" s="117"/>
      <c r="E44" s="117"/>
      <c r="F44" s="117"/>
      <c r="G44" s="117"/>
      <c r="H44" s="117"/>
      <c r="I44" s="117"/>
      <c r="J44" s="117"/>
      <c r="K44" s="117"/>
      <c r="L44" s="122"/>
      <c r="M44" s="117"/>
    </row>
    <row r="45" spans="1:13" x14ac:dyDescent="0.2">
      <c r="A45" s="10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</row>
    <row r="46" spans="1:13" x14ac:dyDescent="0.2">
      <c r="A46" s="127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</row>
    <row r="47" spans="1:13" x14ac:dyDescent="0.2">
      <c r="A47" s="104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</row>
    <row r="48" spans="1:13" x14ac:dyDescent="0.2">
      <c r="A48" s="103"/>
      <c r="B48" s="112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</row>
    <row r="49" spans="1:13" x14ac:dyDescent="0.2">
      <c r="A49" s="103"/>
      <c r="B49" s="112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</row>
    <row r="50" spans="1:13" x14ac:dyDescent="0.2">
      <c r="A50" s="103"/>
      <c r="B50" s="112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</row>
    <row r="51" spans="1:13" x14ac:dyDescent="0.2">
      <c r="A51" s="103"/>
      <c r="B51" s="112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</row>
    <row r="52" spans="1:13" x14ac:dyDescent="0.2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</row>
    <row r="53" spans="1:13" x14ac:dyDescent="0.2">
      <c r="A53" s="104"/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</row>
    <row r="54" spans="1:13" x14ac:dyDescent="0.2">
      <c r="A54" s="104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</row>
    <row r="55" spans="1:13" x14ac:dyDescent="0.2">
      <c r="A55" s="104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</row>
    <row r="56" spans="1:13" x14ac:dyDescent="0.2">
      <c r="A56" s="104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3" x14ac:dyDescent="0.2">
      <c r="A57" s="104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</row>
    <row r="58" spans="1:13" x14ac:dyDescent="0.2">
      <c r="A58" s="104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</row>
    <row r="59" spans="1:13" x14ac:dyDescent="0.2">
      <c r="A59" s="104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</row>
    <row r="60" spans="1:13" x14ac:dyDescent="0.2">
      <c r="A60" s="104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</row>
    <row r="61" spans="1:13" x14ac:dyDescent="0.2">
      <c r="A61" s="104"/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</row>
    <row r="62" spans="1:13" x14ac:dyDescent="0.2">
      <c r="A62" s="104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</row>
    <row r="63" spans="1:13" x14ac:dyDescent="0.2">
      <c r="A63" s="104"/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</row>
    <row r="64" spans="1:13" x14ac:dyDescent="0.2">
      <c r="A64" s="104"/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</row>
  </sheetData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Z8"/>
  <sheetViews>
    <sheetView zoomScale="90" zoomScaleNormal="90" workbookViewId="0">
      <selection activeCell="O68" sqref="O68:R68"/>
    </sheetView>
  </sheetViews>
  <sheetFormatPr defaultColWidth="8.85546875" defaultRowHeight="15" x14ac:dyDescent="0.2"/>
  <cols>
    <col min="1" max="16384" width="8.85546875" style="4"/>
  </cols>
  <sheetData>
    <row r="1" spans="1:26" x14ac:dyDescent="0.2">
      <c r="C1" s="6" t="s">
        <v>92</v>
      </c>
      <c r="D1" s="6" t="s">
        <v>93</v>
      </c>
      <c r="E1" s="6" t="s">
        <v>94</v>
      </c>
      <c r="F1" s="6" t="s">
        <v>95</v>
      </c>
      <c r="G1" s="6" t="s">
        <v>96</v>
      </c>
      <c r="H1" s="6" t="s">
        <v>97</v>
      </c>
      <c r="I1" s="6" t="s">
        <v>98</v>
      </c>
      <c r="J1" s="6" t="s">
        <v>99</v>
      </c>
      <c r="K1" s="6" t="s">
        <v>100</v>
      </c>
      <c r="L1" s="6" t="s">
        <v>83</v>
      </c>
      <c r="M1" s="6" t="s">
        <v>101</v>
      </c>
      <c r="N1" s="6" t="s">
        <v>102</v>
      </c>
      <c r="O1" s="6" t="s">
        <v>103</v>
      </c>
      <c r="P1" s="6" t="s">
        <v>104</v>
      </c>
      <c r="Q1" s="6" t="s">
        <v>105</v>
      </c>
      <c r="R1" s="6" t="s">
        <v>106</v>
      </c>
      <c r="S1" s="6" t="s">
        <v>107</v>
      </c>
      <c r="T1" s="6" t="s">
        <v>108</v>
      </c>
      <c r="U1" s="6" t="s">
        <v>109</v>
      </c>
      <c r="V1" s="6" t="s">
        <v>110</v>
      </c>
      <c r="W1" s="6" t="s">
        <v>111</v>
      </c>
      <c r="X1" s="6" t="s">
        <v>112</v>
      </c>
    </row>
    <row r="2" spans="1:26" x14ac:dyDescent="0.2">
      <c r="C2" s="7">
        <v>42493</v>
      </c>
      <c r="D2" s="7">
        <v>42493</v>
      </c>
      <c r="E2" s="7">
        <v>42493</v>
      </c>
      <c r="F2" s="7">
        <v>42494</v>
      </c>
      <c r="G2" s="7">
        <v>42494</v>
      </c>
      <c r="H2" s="7">
        <v>42495</v>
      </c>
      <c r="I2" s="7">
        <v>42495</v>
      </c>
      <c r="J2" s="7">
        <v>42495</v>
      </c>
      <c r="K2" s="7">
        <v>42496</v>
      </c>
      <c r="L2" s="7">
        <v>42499</v>
      </c>
      <c r="M2" s="7">
        <v>42499</v>
      </c>
      <c r="N2" s="7">
        <v>42500</v>
      </c>
      <c r="O2" s="7">
        <v>42500</v>
      </c>
      <c r="P2" s="7">
        <v>42500</v>
      </c>
      <c r="Q2" s="7">
        <v>42501</v>
      </c>
      <c r="R2" s="7">
        <v>42501</v>
      </c>
      <c r="S2" s="7">
        <v>42501</v>
      </c>
      <c r="T2" s="7">
        <v>42502</v>
      </c>
      <c r="U2" s="7">
        <v>42502</v>
      </c>
      <c r="V2" s="7">
        <v>42502</v>
      </c>
      <c r="W2" s="7">
        <v>42502</v>
      </c>
      <c r="X2" s="7">
        <v>42503</v>
      </c>
    </row>
    <row r="3" spans="1:26" x14ac:dyDescent="0.2">
      <c r="C3" s="8" t="s">
        <v>113</v>
      </c>
      <c r="D3" s="8">
        <v>1025</v>
      </c>
      <c r="E3" s="8">
        <v>1440</v>
      </c>
      <c r="F3" s="8" t="s">
        <v>114</v>
      </c>
      <c r="G3" s="8">
        <v>1300</v>
      </c>
      <c r="H3" s="8" t="s">
        <v>115</v>
      </c>
      <c r="I3" s="8">
        <v>1045</v>
      </c>
      <c r="J3" s="8">
        <v>1340</v>
      </c>
      <c r="K3" s="8" t="s">
        <v>116</v>
      </c>
      <c r="L3" s="8" t="s">
        <v>84</v>
      </c>
      <c r="M3" s="8" t="s">
        <v>117</v>
      </c>
      <c r="N3" s="8" t="s">
        <v>115</v>
      </c>
      <c r="O3" s="8" t="s">
        <v>118</v>
      </c>
      <c r="P3" s="8" t="s">
        <v>119</v>
      </c>
      <c r="Q3" s="8" t="s">
        <v>120</v>
      </c>
      <c r="R3" s="8" t="s">
        <v>117</v>
      </c>
      <c r="S3" s="8" t="s">
        <v>121</v>
      </c>
      <c r="T3" s="8" t="s">
        <v>122</v>
      </c>
      <c r="U3" s="8" t="s">
        <v>123</v>
      </c>
      <c r="V3" s="8">
        <v>1100</v>
      </c>
      <c r="W3" s="8">
        <v>1325</v>
      </c>
      <c r="X3" s="8">
        <v>1105</v>
      </c>
    </row>
    <row r="5" spans="1:26" x14ac:dyDescent="0.2">
      <c r="A5" s="3" t="s">
        <v>88</v>
      </c>
      <c r="B5" s="3"/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v>0</v>
      </c>
      <c r="L5" s="29">
        <v>232</v>
      </c>
      <c r="M5" s="29">
        <v>264</v>
      </c>
      <c r="N5" s="29">
        <v>190</v>
      </c>
      <c r="O5" s="29">
        <v>293</v>
      </c>
      <c r="P5" s="29">
        <v>301.5</v>
      </c>
      <c r="Q5" s="29">
        <v>230</v>
      </c>
      <c r="R5" s="29">
        <v>293</v>
      </c>
      <c r="S5" s="29">
        <v>122.8</v>
      </c>
      <c r="T5" s="29">
        <v>239</v>
      </c>
      <c r="U5" s="29">
        <v>297.3</v>
      </c>
      <c r="V5" s="29">
        <v>292</v>
      </c>
      <c r="W5" s="29">
        <v>276.2</v>
      </c>
      <c r="X5" s="29">
        <v>254.5</v>
      </c>
      <c r="Y5" s="3" t="s">
        <v>88</v>
      </c>
      <c r="Z5" s="31">
        <f>AVERAGE(L5:X5)</f>
        <v>252.71538461538464</v>
      </c>
    </row>
    <row r="6" spans="1:26" x14ac:dyDescent="0.2">
      <c r="A6" s="3" t="s">
        <v>89</v>
      </c>
      <c r="B6" s="3"/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v>0</v>
      </c>
      <c r="L6" s="31">
        <v>38.4</v>
      </c>
      <c r="M6" s="31">
        <v>46.9</v>
      </c>
      <c r="N6" s="31">
        <v>30.37</v>
      </c>
      <c r="O6" s="31">
        <v>48.2</v>
      </c>
      <c r="P6" s="31">
        <v>48.9</v>
      </c>
      <c r="Q6" s="31">
        <v>41.3</v>
      </c>
      <c r="R6" s="31">
        <v>49.6</v>
      </c>
      <c r="S6" s="31">
        <v>19.100000000000001</v>
      </c>
      <c r="T6" s="29">
        <v>39.200000000000003</v>
      </c>
      <c r="U6" s="29">
        <v>49.3</v>
      </c>
      <c r="V6" s="29">
        <v>53.3</v>
      </c>
      <c r="W6" s="29">
        <v>49.8</v>
      </c>
      <c r="X6" s="29">
        <v>43.9</v>
      </c>
      <c r="Y6" s="3" t="s">
        <v>89</v>
      </c>
      <c r="Z6" s="31">
        <f>AVERAGE(L6:X6)</f>
        <v>42.943846153846152</v>
      </c>
    </row>
    <row r="7" spans="1:26" x14ac:dyDescent="0.2">
      <c r="A7" s="3" t="s">
        <v>90</v>
      </c>
      <c r="B7" s="3"/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31">
        <v>47.9</v>
      </c>
      <c r="M7" s="31">
        <v>54.9</v>
      </c>
      <c r="N7" s="31">
        <v>41</v>
      </c>
      <c r="O7" s="31">
        <v>63.8</v>
      </c>
      <c r="P7" s="31">
        <v>66.900000000000006</v>
      </c>
      <c r="Q7" s="31">
        <v>47</v>
      </c>
      <c r="R7" s="31">
        <v>65.099999999999994</v>
      </c>
      <c r="S7" s="31">
        <v>26.2</v>
      </c>
      <c r="T7" s="29">
        <v>52.2</v>
      </c>
      <c r="U7" s="29">
        <v>64.099999999999994</v>
      </c>
      <c r="V7" s="29">
        <v>63.7</v>
      </c>
      <c r="W7" s="29">
        <v>56.6</v>
      </c>
      <c r="X7" s="29">
        <v>52.7</v>
      </c>
      <c r="Y7" s="3" t="s">
        <v>90</v>
      </c>
      <c r="Z7" s="31">
        <f>AVERAGE(L7:X7)</f>
        <v>54.007692307692317</v>
      </c>
    </row>
    <row r="8" spans="1:26" x14ac:dyDescent="0.2">
      <c r="A8" s="3" t="s">
        <v>91</v>
      </c>
      <c r="B8" s="3"/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31">
        <v>20.5</v>
      </c>
      <c r="M8" s="31">
        <v>22.8</v>
      </c>
      <c r="N8" s="31">
        <v>16.5</v>
      </c>
      <c r="O8" s="31">
        <v>24.7</v>
      </c>
      <c r="P8" s="31">
        <v>27.9</v>
      </c>
      <c r="Q8" s="31">
        <v>18.7</v>
      </c>
      <c r="R8" s="31">
        <v>25.9</v>
      </c>
      <c r="S8" s="31">
        <v>8.6</v>
      </c>
      <c r="T8" s="29">
        <v>24</v>
      </c>
      <c r="U8" s="29">
        <v>26.9</v>
      </c>
      <c r="V8" s="29">
        <v>18.3</v>
      </c>
      <c r="W8" s="29">
        <v>24.9</v>
      </c>
      <c r="X8" s="29">
        <v>19.399999999999999</v>
      </c>
      <c r="Y8" s="3" t="s">
        <v>91</v>
      </c>
      <c r="Z8" s="31">
        <f>AVERAGE(L8:X8)</f>
        <v>21.469230769230766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Q30"/>
  <sheetViews>
    <sheetView zoomScale="60" zoomScaleNormal="60" workbookViewId="0">
      <selection activeCell="Q38" sqref="Q38"/>
    </sheetView>
  </sheetViews>
  <sheetFormatPr defaultRowHeight="15" x14ac:dyDescent="0.25"/>
  <cols>
    <col min="1" max="1" width="25.140625" customWidth="1"/>
    <col min="2" max="3" width="17.5703125" customWidth="1"/>
    <col min="4" max="4" width="14.42578125" customWidth="1"/>
    <col min="5" max="5" width="12.5703125" customWidth="1"/>
    <col min="6" max="6" width="18.5703125" customWidth="1"/>
    <col min="7" max="7" width="15.28515625" customWidth="1"/>
    <col min="8" max="8" width="14.28515625" customWidth="1"/>
    <col min="9" max="10" width="11.140625" bestFit="1" customWidth="1"/>
    <col min="11" max="11" width="12.42578125" bestFit="1" customWidth="1"/>
    <col min="12" max="12" width="11.140625" bestFit="1" customWidth="1"/>
    <col min="13" max="13" width="12" bestFit="1" customWidth="1"/>
    <col min="14" max="15" width="11.140625" bestFit="1" customWidth="1"/>
    <col min="16" max="16" width="18.140625" customWidth="1"/>
    <col min="17" max="17" width="18.5703125" customWidth="1"/>
  </cols>
  <sheetData>
    <row r="1" spans="1:17" ht="18.75" x14ac:dyDescent="0.3">
      <c r="A1" s="32" t="s">
        <v>124</v>
      </c>
    </row>
    <row r="2" spans="1:17" x14ac:dyDescent="0.25">
      <c r="A2" s="33"/>
      <c r="B2" s="34"/>
      <c r="C2" s="34"/>
      <c r="D2" s="34"/>
      <c r="E2" s="35"/>
      <c r="F2" s="34"/>
      <c r="G2" s="34"/>
      <c r="H2" s="34"/>
      <c r="I2" s="34"/>
      <c r="J2" s="34"/>
      <c r="K2" s="34"/>
      <c r="L2" s="34"/>
      <c r="M2" s="34"/>
      <c r="N2" s="34"/>
      <c r="O2" s="36"/>
    </row>
    <row r="3" spans="1:17" x14ac:dyDescent="0.25">
      <c r="A3" s="37" t="s">
        <v>125</v>
      </c>
    </row>
    <row r="4" spans="1:17" x14ac:dyDescent="0.25">
      <c r="A4" s="38" t="s">
        <v>126</v>
      </c>
      <c r="C4" s="39">
        <v>1.5</v>
      </c>
      <c r="D4" s="40"/>
    </row>
    <row r="5" spans="1:17" x14ac:dyDescent="0.25">
      <c r="A5" s="38" t="s">
        <v>127</v>
      </c>
      <c r="C5" s="39">
        <v>3.5</v>
      </c>
      <c r="D5" s="41" t="s">
        <v>128</v>
      </c>
      <c r="E5" t="s">
        <v>129</v>
      </c>
    </row>
    <row r="6" spans="1:17" ht="17.25" x14ac:dyDescent="0.25">
      <c r="A6" s="38" t="s">
        <v>130</v>
      </c>
      <c r="C6" s="42">
        <f>3.14159*(($C$5/2)^2)</f>
        <v>9.6211193749999993</v>
      </c>
      <c r="D6" s="41" t="s">
        <v>131</v>
      </c>
    </row>
    <row r="7" spans="1:17" ht="17.25" x14ac:dyDescent="0.25">
      <c r="A7" s="38" t="s">
        <v>132</v>
      </c>
      <c r="C7" s="42">
        <f>$C$6*(2*0.1/$C$5)</f>
        <v>0.54977825000000002</v>
      </c>
      <c r="D7" s="41" t="s">
        <v>131</v>
      </c>
      <c r="K7" s="40"/>
      <c r="L7" s="40"/>
      <c r="M7" s="40"/>
      <c r="O7" s="40"/>
    </row>
    <row r="8" spans="1:17" ht="17.25" x14ac:dyDescent="0.25">
      <c r="A8" s="38" t="s">
        <v>133</v>
      </c>
      <c r="C8" s="43">
        <f>G30</f>
        <v>0.42</v>
      </c>
      <c r="D8" s="41" t="s">
        <v>134</v>
      </c>
    </row>
    <row r="9" spans="1:17" ht="17.25" x14ac:dyDescent="0.25">
      <c r="A9" s="38" t="s">
        <v>135</v>
      </c>
      <c r="C9" s="44" t="e">
        <f>H30</f>
        <v>#DIV/0!</v>
      </c>
      <c r="D9" s="41" t="s">
        <v>134</v>
      </c>
    </row>
    <row r="10" spans="1:17" ht="17.25" x14ac:dyDescent="0.25">
      <c r="A10" s="38" t="s">
        <v>136</v>
      </c>
      <c r="C10" s="43">
        <f>I30</f>
        <v>7.6074400000000005E-4</v>
      </c>
      <c r="D10" s="41" t="s">
        <v>134</v>
      </c>
    </row>
    <row r="11" spans="1:17" ht="17.25" x14ac:dyDescent="0.25">
      <c r="A11" s="38" t="s">
        <v>137</v>
      </c>
      <c r="C11" s="44" t="e">
        <f>J30</f>
        <v>#DIV/0!</v>
      </c>
      <c r="D11" s="41" t="s">
        <v>134</v>
      </c>
    </row>
    <row r="12" spans="1:17" ht="17.25" x14ac:dyDescent="0.25">
      <c r="A12" s="38" t="s">
        <v>138</v>
      </c>
      <c r="C12" s="42">
        <v>20</v>
      </c>
      <c r="D12" s="41" t="s">
        <v>139</v>
      </c>
      <c r="E12" t="s">
        <v>140</v>
      </c>
    </row>
    <row r="13" spans="1:17" x14ac:dyDescent="0.25">
      <c r="P13" t="s">
        <v>141</v>
      </c>
    </row>
    <row r="14" spans="1:17" ht="17.25" x14ac:dyDescent="0.25">
      <c r="A14" s="38" t="s">
        <v>142</v>
      </c>
      <c r="B14" s="45" t="s">
        <v>143</v>
      </c>
      <c r="C14" s="45" t="s">
        <v>144</v>
      </c>
      <c r="D14" s="45" t="s">
        <v>145</v>
      </c>
      <c r="E14" s="45" t="s">
        <v>146</v>
      </c>
      <c r="F14" s="45" t="s">
        <v>147</v>
      </c>
      <c r="G14" s="45" t="s">
        <v>148</v>
      </c>
      <c r="H14" s="45" t="s">
        <v>149</v>
      </c>
      <c r="I14" s="45" t="s">
        <v>150</v>
      </c>
      <c r="J14" s="45" t="s">
        <v>151</v>
      </c>
      <c r="K14" s="45" t="s">
        <v>152</v>
      </c>
      <c r="L14" s="45" t="s">
        <v>153</v>
      </c>
      <c r="M14" s="45" t="s">
        <v>154</v>
      </c>
      <c r="N14" s="45" t="s">
        <v>155</v>
      </c>
      <c r="O14" s="45" t="s">
        <v>156</v>
      </c>
      <c r="P14" s="45" t="s">
        <v>157</v>
      </c>
      <c r="Q14" s="38" t="s">
        <v>158</v>
      </c>
    </row>
    <row r="15" spans="1:17" x14ac:dyDescent="0.25">
      <c r="A15" s="46" t="s">
        <v>159</v>
      </c>
      <c r="B15" s="47">
        <v>42499.388888888891</v>
      </c>
      <c r="C15" s="47">
        <v>42500.381944444445</v>
      </c>
      <c r="D15" s="48">
        <f>C15-B15</f>
        <v>0.99305555555474712</v>
      </c>
      <c r="E15" s="49">
        <v>189.60499999999999</v>
      </c>
      <c r="F15" s="50">
        <f>E15*0.0283168</f>
        <v>5.3690068639999993</v>
      </c>
      <c r="G15" s="51">
        <v>16.38</v>
      </c>
      <c r="H15" s="50"/>
      <c r="I15" s="51">
        <v>0</v>
      </c>
      <c r="J15" s="50"/>
      <c r="K15" s="50">
        <f t="shared" ref="K15:K19" si="0">(G15*$C$6)/F15</f>
        <v>29.35253005899305</v>
      </c>
      <c r="L15" s="50">
        <f t="shared" ref="L15:L19" si="1">K15*(SQRT((H15/G15)^2+($C$7/$C$6)^2+($C$12/F15)^2))</f>
        <v>109.35349558081215</v>
      </c>
      <c r="M15" s="50">
        <f t="shared" ref="M15:M19" si="2">(I15*$C$6)/F15</f>
        <v>0</v>
      </c>
      <c r="N15" s="50" t="e">
        <f t="shared" ref="N15:N19" si="3">M15*(SQRT((J15/I15)^2+($C$7/$C$6)^2+($C$12/F15)^2))</f>
        <v>#DIV/0!</v>
      </c>
      <c r="O15" s="50">
        <f>K15/(K15+M15)</f>
        <v>1</v>
      </c>
      <c r="P15" s="52">
        <v>82.627567353548542</v>
      </c>
      <c r="Q15" s="53">
        <f>P15/K15</f>
        <v>2.8150066514703407</v>
      </c>
    </row>
    <row r="16" spans="1:17" x14ac:dyDescent="0.25">
      <c r="A16" s="46" t="s">
        <v>160</v>
      </c>
      <c r="B16" s="47">
        <v>42500.395833333336</v>
      </c>
      <c r="C16" s="47">
        <v>42501.381944444445</v>
      </c>
      <c r="D16" s="48">
        <f t="shared" ref="D16:D19" si="4">C16-B16</f>
        <v>0.98611111110949423</v>
      </c>
      <c r="E16" s="54">
        <v>181.87100000000001</v>
      </c>
      <c r="F16" s="50">
        <f t="shared" ref="F16:F19" si="5">E16*0.0283168</f>
        <v>5.1500047328000003</v>
      </c>
      <c r="G16" s="51">
        <v>14.8</v>
      </c>
      <c r="H16" s="50"/>
      <c r="I16" s="51">
        <v>0</v>
      </c>
      <c r="J16" s="50"/>
      <c r="K16" s="50">
        <f t="shared" si="0"/>
        <v>27.649016678200745</v>
      </c>
      <c r="L16" s="50">
        <f t="shared" si="1"/>
        <v>107.38634662883133</v>
      </c>
      <c r="M16" s="50">
        <f t="shared" si="2"/>
        <v>0</v>
      </c>
      <c r="N16" s="50" t="e">
        <f t="shared" si="3"/>
        <v>#DIV/0!</v>
      </c>
      <c r="O16" s="50">
        <f t="shared" ref="O16:O19" si="6">K16/(K16+M16)</f>
        <v>1</v>
      </c>
      <c r="P16" s="55">
        <v>81.309517298235306</v>
      </c>
      <c r="Q16" s="53">
        <f t="shared" ref="Q16:Q19" si="7">P16/K16</f>
        <v>2.9407742866436908</v>
      </c>
    </row>
    <row r="17" spans="1:17" x14ac:dyDescent="0.25">
      <c r="A17" s="46" t="s">
        <v>161</v>
      </c>
      <c r="B17" s="47">
        <v>42501.395833333336</v>
      </c>
      <c r="C17" s="47">
        <v>42502.361111111109</v>
      </c>
      <c r="D17" s="48">
        <f t="shared" si="4"/>
        <v>0.96527777777373558</v>
      </c>
      <c r="E17" s="54">
        <v>177.27</v>
      </c>
      <c r="F17" s="50">
        <f t="shared" si="5"/>
        <v>5.019719136</v>
      </c>
      <c r="G17" s="51">
        <v>14.55</v>
      </c>
      <c r="H17" s="50"/>
      <c r="I17" s="51">
        <v>0</v>
      </c>
      <c r="J17" s="50"/>
      <c r="K17" s="50">
        <f t="shared" si="0"/>
        <v>27.887474002738706</v>
      </c>
      <c r="L17" s="50">
        <f t="shared" si="1"/>
        <v>111.12311764896279</v>
      </c>
      <c r="M17" s="50">
        <f t="shared" si="2"/>
        <v>0</v>
      </c>
      <c r="N17" s="50" t="e">
        <f t="shared" si="3"/>
        <v>#DIV/0!</v>
      </c>
      <c r="O17" s="50">
        <f t="shared" si="6"/>
        <v>1</v>
      </c>
      <c r="P17">
        <v>89.829974586288799</v>
      </c>
      <c r="Q17" s="53">
        <f t="shared" si="7"/>
        <v>3.2211585236248714</v>
      </c>
    </row>
    <row r="18" spans="1:17" x14ac:dyDescent="0.25">
      <c r="A18" s="46" t="s">
        <v>162</v>
      </c>
      <c r="B18" s="47">
        <v>42502.378472222219</v>
      </c>
      <c r="C18" s="47">
        <v>42503.381944444445</v>
      </c>
      <c r="D18" s="48">
        <f t="shared" si="4"/>
        <v>1.0034722222262644</v>
      </c>
      <c r="E18" s="54">
        <v>184.524</v>
      </c>
      <c r="F18" s="50">
        <f t="shared" si="5"/>
        <v>5.2251292031999998</v>
      </c>
      <c r="G18" s="51">
        <v>15.83</v>
      </c>
      <c r="H18" s="50"/>
      <c r="I18" s="51">
        <v>0</v>
      </c>
      <c r="J18" s="50"/>
      <c r="K18" s="50">
        <f t="shared" si="0"/>
        <v>29.148048552172881</v>
      </c>
      <c r="L18" s="50">
        <f t="shared" si="1"/>
        <v>111.58115100296358</v>
      </c>
      <c r="M18" s="50">
        <f t="shared" si="2"/>
        <v>0</v>
      </c>
      <c r="N18" s="50" t="e">
        <f t="shared" si="3"/>
        <v>#DIV/0!</v>
      </c>
      <c r="O18" s="50">
        <f t="shared" si="6"/>
        <v>1</v>
      </c>
      <c r="P18">
        <v>89.282830724998931</v>
      </c>
      <c r="Q18" s="53">
        <f t="shared" si="7"/>
        <v>3.0630808976864841</v>
      </c>
    </row>
    <row r="19" spans="1:17" x14ac:dyDescent="0.25">
      <c r="A19" s="46" t="s">
        <v>163</v>
      </c>
      <c r="B19" s="47">
        <v>42506.34375</v>
      </c>
      <c r="C19" s="47">
        <v>42507.479166666664</v>
      </c>
      <c r="D19" s="48">
        <f t="shared" si="4"/>
        <v>1.1354166666642413</v>
      </c>
      <c r="E19" s="54">
        <v>209.751</v>
      </c>
      <c r="F19" s="50">
        <f t="shared" si="5"/>
        <v>5.9394771168</v>
      </c>
      <c r="G19" s="51">
        <v>17.440000000000001</v>
      </c>
      <c r="H19" s="50"/>
      <c r="I19" s="51">
        <v>0</v>
      </c>
      <c r="J19" s="50"/>
      <c r="K19" s="50">
        <f t="shared" si="0"/>
        <v>28.250352446917265</v>
      </c>
      <c r="L19" s="50">
        <f t="shared" si="1"/>
        <v>95.141101979506445</v>
      </c>
      <c r="M19" s="50">
        <f t="shared" si="2"/>
        <v>0</v>
      </c>
      <c r="N19" s="50" t="e">
        <f t="shared" si="3"/>
        <v>#DIV/0!</v>
      </c>
      <c r="O19" s="50">
        <f t="shared" si="6"/>
        <v>1</v>
      </c>
      <c r="P19">
        <v>86.427376916745445</v>
      </c>
      <c r="Q19" s="53">
        <f t="shared" si="7"/>
        <v>3.0593380057520867</v>
      </c>
    </row>
    <row r="20" spans="1:17" x14ac:dyDescent="0.25">
      <c r="A20" s="46"/>
      <c r="B20" s="56"/>
      <c r="C20" s="56"/>
      <c r="D20" s="48"/>
      <c r="E20" s="54"/>
      <c r="F20" s="50"/>
      <c r="G20" s="50"/>
      <c r="H20" s="50"/>
      <c r="I20" s="50"/>
      <c r="J20" s="50"/>
      <c r="K20" s="50"/>
      <c r="L20" s="50"/>
      <c r="M20" s="50"/>
      <c r="N20" s="50"/>
      <c r="O20" s="50"/>
    </row>
    <row r="21" spans="1:17" x14ac:dyDescent="0.25">
      <c r="A21" s="46" t="s">
        <v>164</v>
      </c>
      <c r="B21" s="57"/>
      <c r="C21" s="57"/>
      <c r="D21" s="40"/>
      <c r="E21" s="54"/>
      <c r="F21" s="50"/>
      <c r="G21" s="50">
        <v>0.42</v>
      </c>
      <c r="H21" s="50"/>
      <c r="I21" s="50">
        <f>'[2]Sampler #2'!$E42</f>
        <v>7.6074400000000005E-4</v>
      </c>
      <c r="J21" s="50"/>
      <c r="K21" s="50"/>
      <c r="L21" s="50"/>
      <c r="M21" s="50"/>
      <c r="N21" s="50"/>
      <c r="O21" s="50"/>
    </row>
    <row r="22" spans="1:17" x14ac:dyDescent="0.25">
      <c r="A22" s="58"/>
      <c r="B22" s="57"/>
      <c r="C22" s="57"/>
      <c r="D22" s="40"/>
      <c r="E22" s="54"/>
      <c r="F22" s="50"/>
      <c r="G22" s="50"/>
      <c r="H22" s="50"/>
      <c r="I22" s="50"/>
      <c r="J22" s="50"/>
      <c r="K22" s="50"/>
      <c r="L22" s="50"/>
      <c r="M22" s="50"/>
      <c r="N22" s="50"/>
      <c r="O22" s="50"/>
    </row>
    <row r="23" spans="1:17" s="64" customFormat="1" ht="15.75" thickBot="1" x14ac:dyDescent="0.3">
      <c r="A23" s="59"/>
      <c r="B23" s="60"/>
      <c r="C23" s="60"/>
      <c r="D23" s="61"/>
      <c r="E23" s="62"/>
      <c r="F23" s="63"/>
      <c r="G23" s="63"/>
      <c r="H23" s="63"/>
      <c r="I23" s="63"/>
      <c r="J23" s="63"/>
      <c r="K23" s="63"/>
      <c r="L23" s="63"/>
      <c r="M23" s="63"/>
      <c r="N23" s="63"/>
      <c r="O23" s="63"/>
    </row>
    <row r="24" spans="1:17" x14ac:dyDescent="0.25">
      <c r="A24" s="65" t="s">
        <v>165</v>
      </c>
      <c r="D24" s="66">
        <f t="shared" ref="D24:Q24" si="8">AVERAGE(D15:D19)</f>
        <v>1.0166666666656965</v>
      </c>
      <c r="E24" s="66">
        <f t="shared" si="8"/>
        <v>188.60419999999999</v>
      </c>
      <c r="F24" s="66">
        <f t="shared" si="8"/>
        <v>5.3406674105599992</v>
      </c>
      <c r="G24" s="66">
        <f t="shared" si="8"/>
        <v>15.8</v>
      </c>
      <c r="H24" s="66" t="e">
        <f t="shared" si="8"/>
        <v>#DIV/0!</v>
      </c>
      <c r="I24" s="66">
        <f t="shared" si="8"/>
        <v>0</v>
      </c>
      <c r="J24" s="66" t="e">
        <f t="shared" si="8"/>
        <v>#DIV/0!</v>
      </c>
      <c r="K24" s="66">
        <f t="shared" si="8"/>
        <v>28.457484347804531</v>
      </c>
      <c r="L24" s="66">
        <f t="shared" si="8"/>
        <v>106.91704256821524</v>
      </c>
      <c r="M24" s="66">
        <f t="shared" si="8"/>
        <v>0</v>
      </c>
      <c r="N24" s="66" t="e">
        <f t="shared" si="8"/>
        <v>#DIV/0!</v>
      </c>
      <c r="O24" s="66">
        <f t="shared" si="8"/>
        <v>1</v>
      </c>
      <c r="P24" s="66">
        <f t="shared" si="8"/>
        <v>85.895453375963399</v>
      </c>
      <c r="Q24" s="66">
        <f t="shared" si="8"/>
        <v>3.0198716730354951</v>
      </c>
    </row>
    <row r="25" spans="1:17" x14ac:dyDescent="0.25">
      <c r="A25" s="65" t="s">
        <v>166</v>
      </c>
      <c r="D25" s="67">
        <f t="shared" ref="D25:Q25" si="9">STDEV(D15:D19)</f>
        <v>6.783730593948975E-2</v>
      </c>
      <c r="E25" s="67">
        <f t="shared" si="9"/>
        <v>12.635632698840212</v>
      </c>
      <c r="F25" s="67">
        <f t="shared" si="9"/>
        <v>0.35780068400651854</v>
      </c>
      <c r="G25" s="67">
        <f t="shared" si="9"/>
        <v>1.1820955968110194</v>
      </c>
      <c r="H25" s="67" t="e">
        <f t="shared" si="9"/>
        <v>#DIV/0!</v>
      </c>
      <c r="I25" s="67">
        <f t="shared" si="9"/>
        <v>0</v>
      </c>
      <c r="J25" s="67" t="e">
        <f t="shared" si="9"/>
        <v>#DIV/0!</v>
      </c>
      <c r="K25" s="67">
        <f t="shared" si="9"/>
        <v>0.75819211551454146</v>
      </c>
      <c r="L25" s="67">
        <f t="shared" si="9"/>
        <v>6.7873835424388442</v>
      </c>
      <c r="M25" s="67">
        <f t="shared" si="9"/>
        <v>0</v>
      </c>
      <c r="N25" s="67" t="e">
        <f t="shared" si="9"/>
        <v>#DIV/0!</v>
      </c>
      <c r="O25" s="67">
        <f t="shared" si="9"/>
        <v>0</v>
      </c>
      <c r="P25" s="67">
        <f t="shared" si="9"/>
        <v>3.8388674722175571</v>
      </c>
      <c r="Q25" s="67">
        <f t="shared" si="9"/>
        <v>0.15179517311836024</v>
      </c>
    </row>
    <row r="26" spans="1:17" x14ac:dyDescent="0.25">
      <c r="A26" s="65" t="s">
        <v>167</v>
      </c>
      <c r="D26" s="66">
        <f t="shared" ref="D26:Q26" si="10">MIN(D15:D19)</f>
        <v>0.96527777777373558</v>
      </c>
      <c r="E26" s="66">
        <f t="shared" si="10"/>
        <v>177.27</v>
      </c>
      <c r="F26" s="66">
        <f t="shared" si="10"/>
        <v>5.019719136</v>
      </c>
      <c r="G26" s="66">
        <f t="shared" si="10"/>
        <v>14.55</v>
      </c>
      <c r="H26" s="66">
        <f t="shared" si="10"/>
        <v>0</v>
      </c>
      <c r="I26" s="66">
        <f t="shared" si="10"/>
        <v>0</v>
      </c>
      <c r="J26" s="66">
        <f t="shared" si="10"/>
        <v>0</v>
      </c>
      <c r="K26" s="66">
        <f t="shared" si="10"/>
        <v>27.649016678200745</v>
      </c>
      <c r="L26" s="66">
        <f t="shared" si="10"/>
        <v>95.141101979506445</v>
      </c>
      <c r="M26" s="66">
        <f t="shared" si="10"/>
        <v>0</v>
      </c>
      <c r="N26" s="66" t="e">
        <f t="shared" si="10"/>
        <v>#DIV/0!</v>
      </c>
      <c r="O26" s="66">
        <f t="shared" si="10"/>
        <v>1</v>
      </c>
      <c r="P26" s="66">
        <f t="shared" si="10"/>
        <v>81.309517298235306</v>
      </c>
      <c r="Q26" s="66">
        <f t="shared" si="10"/>
        <v>2.8150066514703407</v>
      </c>
    </row>
    <row r="27" spans="1:17" x14ac:dyDescent="0.25">
      <c r="A27" s="65" t="s">
        <v>168</v>
      </c>
      <c r="D27" s="67">
        <f t="shared" ref="D27:Q27" si="11">MAX(D15:D19)</f>
        <v>1.1354166666642413</v>
      </c>
      <c r="E27" s="67">
        <f t="shared" si="11"/>
        <v>209.751</v>
      </c>
      <c r="F27" s="67">
        <f t="shared" si="11"/>
        <v>5.9394771168</v>
      </c>
      <c r="G27" s="67">
        <f t="shared" si="11"/>
        <v>17.440000000000001</v>
      </c>
      <c r="H27" s="67">
        <f t="shared" si="11"/>
        <v>0</v>
      </c>
      <c r="I27" s="67">
        <f t="shared" si="11"/>
        <v>0</v>
      </c>
      <c r="J27" s="67">
        <f t="shared" si="11"/>
        <v>0</v>
      </c>
      <c r="K27" s="67">
        <f t="shared" si="11"/>
        <v>29.35253005899305</v>
      </c>
      <c r="L27" s="67">
        <f t="shared" si="11"/>
        <v>111.58115100296358</v>
      </c>
      <c r="M27" s="67">
        <f t="shared" si="11"/>
        <v>0</v>
      </c>
      <c r="N27" s="67" t="e">
        <f t="shared" si="11"/>
        <v>#DIV/0!</v>
      </c>
      <c r="O27" s="67">
        <f t="shared" si="11"/>
        <v>1</v>
      </c>
      <c r="P27" s="67">
        <f t="shared" si="11"/>
        <v>89.829974586288799</v>
      </c>
      <c r="Q27" s="67">
        <f t="shared" si="11"/>
        <v>3.2211585236248714</v>
      </c>
    </row>
    <row r="28" spans="1:17" x14ac:dyDescent="0.25">
      <c r="A28" s="65" t="s">
        <v>169</v>
      </c>
      <c r="D28" s="66">
        <f t="shared" ref="D28:Q28" si="12">SKEW(D15:D19)</f>
        <v>1.9951918682941727</v>
      </c>
      <c r="E28" s="66">
        <f t="shared" si="12"/>
        <v>1.5755379512371219</v>
      </c>
      <c r="F28" s="66">
        <f t="shared" si="12"/>
        <v>1.5755379512371284</v>
      </c>
      <c r="G28" s="66">
        <f t="shared" si="12"/>
        <v>0.41695844858594311</v>
      </c>
      <c r="H28" s="66" t="e">
        <f t="shared" si="12"/>
        <v>#DIV/0!</v>
      </c>
      <c r="I28" s="66" t="e">
        <f t="shared" si="12"/>
        <v>#DIV/0!</v>
      </c>
      <c r="J28" s="66" t="e">
        <f t="shared" si="12"/>
        <v>#DIV/0!</v>
      </c>
      <c r="K28" s="66">
        <f t="shared" si="12"/>
        <v>0.309569212016786</v>
      </c>
      <c r="L28" s="66">
        <f t="shared" si="12"/>
        <v>-1.9222787254411822</v>
      </c>
      <c r="M28" s="66" t="e">
        <f t="shared" si="12"/>
        <v>#DIV/0!</v>
      </c>
      <c r="N28" s="66" t="e">
        <f t="shared" si="12"/>
        <v>#DIV/0!</v>
      </c>
      <c r="O28" s="66" t="e">
        <f t="shared" si="12"/>
        <v>#DIV/0!</v>
      </c>
      <c r="P28" s="66">
        <f t="shared" si="12"/>
        <v>-0.23139270572840034</v>
      </c>
      <c r="Q28" s="66">
        <f t="shared" si="12"/>
        <v>-9.475701340045635E-2</v>
      </c>
    </row>
    <row r="30" spans="1:17" x14ac:dyDescent="0.25">
      <c r="A30" s="58" t="s">
        <v>170</v>
      </c>
      <c r="E30" s="66"/>
      <c r="F30" s="66"/>
      <c r="G30" s="66">
        <f>AVERAGE(G21:G23)</f>
        <v>0.42</v>
      </c>
      <c r="H30" s="66" t="e">
        <f>AVERAGE(H21:H23)</f>
        <v>#DIV/0!</v>
      </c>
      <c r="I30" s="66">
        <f>AVERAGE(I21:I23)</f>
        <v>7.6074400000000005E-4</v>
      </c>
      <c r="J30" s="66" t="e">
        <f>AVERAGE(J21:J23)</f>
        <v>#DIV/0!</v>
      </c>
      <c r="K30" s="66"/>
      <c r="L30" s="66"/>
      <c r="M30" s="66"/>
      <c r="N30" s="66"/>
      <c r="O30" s="66"/>
    </row>
  </sheetData>
  <pageMargins left="0.25" right="0.17" top="0.25" bottom="0.25" header="0.3" footer="0.3"/>
  <pageSetup scale="55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1:P12"/>
  <sheetViews>
    <sheetView zoomScale="90" zoomScaleNormal="90" workbookViewId="0">
      <pane ySplit="1" topLeftCell="A2" activePane="bottomLeft" state="frozen"/>
      <selection pane="bottomLeft" activeCell="J24" sqref="J24"/>
    </sheetView>
  </sheetViews>
  <sheetFormatPr defaultRowHeight="15" x14ac:dyDescent="0.25"/>
  <cols>
    <col min="2" max="2" width="13.7109375" customWidth="1"/>
    <col min="3" max="3" width="10.28515625" customWidth="1"/>
    <col min="4" max="4" width="14.5703125" customWidth="1"/>
    <col min="5" max="5" width="17.85546875" customWidth="1"/>
    <col min="6" max="6" width="9.7109375" customWidth="1"/>
    <col min="7" max="7" width="10.7109375" customWidth="1"/>
    <col min="12" max="12" width="12" bestFit="1" customWidth="1"/>
    <col min="13" max="13" width="10.28515625" customWidth="1"/>
  </cols>
  <sheetData>
    <row r="1" spans="2:16" x14ac:dyDescent="0.25">
      <c r="B1" t="s">
        <v>171</v>
      </c>
    </row>
    <row r="2" spans="2:16" x14ac:dyDescent="0.25">
      <c r="B2" t="s">
        <v>244</v>
      </c>
      <c r="P2">
        <v>2.83168E-2</v>
      </c>
    </row>
    <row r="4" spans="2:16" ht="60" x14ac:dyDescent="0.25">
      <c r="B4" s="69" t="s">
        <v>245</v>
      </c>
      <c r="C4" s="69" t="s">
        <v>246</v>
      </c>
      <c r="D4" s="69" t="s">
        <v>172</v>
      </c>
      <c r="E4" s="69" t="s">
        <v>173</v>
      </c>
      <c r="F4" s="69" t="s">
        <v>247</v>
      </c>
      <c r="G4" s="69" t="s">
        <v>248</v>
      </c>
      <c r="H4" s="69" t="s">
        <v>249</v>
      </c>
      <c r="I4" s="69" t="s">
        <v>174</v>
      </c>
      <c r="J4" s="69" t="s">
        <v>250</v>
      </c>
      <c r="K4" s="69" t="s">
        <v>251</v>
      </c>
      <c r="L4" s="69" t="s">
        <v>252</v>
      </c>
      <c r="M4" s="68" t="s">
        <v>175</v>
      </c>
    </row>
    <row r="5" spans="2:16" ht="45" x14ac:dyDescent="0.25">
      <c r="B5" s="90" t="s">
        <v>266</v>
      </c>
      <c r="C5" s="90" t="s">
        <v>267</v>
      </c>
      <c r="D5" s="52" t="s">
        <v>268</v>
      </c>
      <c r="E5" s="91" t="s">
        <v>256</v>
      </c>
      <c r="F5" s="92">
        <v>0.40300000000000002</v>
      </c>
      <c r="G5" s="93">
        <v>0.40550000000000003</v>
      </c>
      <c r="H5" s="52">
        <f t="shared" ref="H5:H9" si="0">G5-F5</f>
        <v>2.5000000000000022E-3</v>
      </c>
      <c r="I5" s="52">
        <f t="shared" ref="I5:I9" si="1">H5*1000</f>
        <v>2.5000000000000022</v>
      </c>
      <c r="J5" s="52">
        <v>1068.491</v>
      </c>
      <c r="K5" s="52">
        <f t="shared" ref="K5:K9" si="2">J5*$P$2</f>
        <v>30.2562459488</v>
      </c>
      <c r="L5" s="52">
        <f t="shared" ref="L5:L9" si="3">I5/K5</f>
        <v>8.2627567353548537E-2</v>
      </c>
      <c r="M5" s="94"/>
      <c r="O5" s="52">
        <f>L5*1000</f>
        <v>82.627567353548542</v>
      </c>
    </row>
    <row r="6" spans="2:16" ht="45" x14ac:dyDescent="0.25">
      <c r="B6" s="90" t="s">
        <v>269</v>
      </c>
      <c r="C6" s="90" t="s">
        <v>270</v>
      </c>
      <c r="D6" s="52" t="s">
        <v>271</v>
      </c>
      <c r="E6" s="91" t="s">
        <v>256</v>
      </c>
      <c r="F6" s="92">
        <v>0.40139999999999998</v>
      </c>
      <c r="G6" s="93">
        <v>0.40400000000000003</v>
      </c>
      <c r="H6" s="52">
        <f t="shared" si="0"/>
        <v>2.6000000000000467E-3</v>
      </c>
      <c r="I6" s="52">
        <f t="shared" si="1"/>
        <v>2.6000000000000467</v>
      </c>
      <c r="J6" s="52">
        <v>1129.2439999999999</v>
      </c>
      <c r="K6" s="52">
        <f t="shared" si="2"/>
        <v>31.976576499199997</v>
      </c>
      <c r="L6" s="52">
        <f t="shared" si="3"/>
        <v>8.1309517298235309E-2</v>
      </c>
      <c r="M6" s="95"/>
      <c r="O6" s="52">
        <f t="shared" ref="O6:O9" si="4">L6*1000</f>
        <v>81.309517298235306</v>
      </c>
    </row>
    <row r="7" spans="2:16" ht="45" x14ac:dyDescent="0.25">
      <c r="B7" s="90" t="s">
        <v>272</v>
      </c>
      <c r="C7" s="90" t="s">
        <v>273</v>
      </c>
      <c r="D7" s="52" t="s">
        <v>274</v>
      </c>
      <c r="E7" s="91" t="s">
        <v>256</v>
      </c>
      <c r="F7" s="92">
        <v>0.39900000000000002</v>
      </c>
      <c r="G7" s="93">
        <v>0.4017</v>
      </c>
      <c r="H7" s="52">
        <f t="shared" si="0"/>
        <v>2.6999999999999802E-3</v>
      </c>
      <c r="I7" s="52">
        <f t="shared" si="1"/>
        <v>2.6999999999999802</v>
      </c>
      <c r="J7" s="52">
        <v>1061.4469999999999</v>
      </c>
      <c r="K7" s="52">
        <f t="shared" si="2"/>
        <v>30.056782409599997</v>
      </c>
      <c r="L7" s="52">
        <f t="shared" si="3"/>
        <v>8.9829974586288802E-2</v>
      </c>
      <c r="M7" s="95"/>
      <c r="O7" s="52">
        <f t="shared" si="4"/>
        <v>89.829974586288799</v>
      </c>
    </row>
    <row r="8" spans="2:16" ht="45" x14ac:dyDescent="0.25">
      <c r="B8" s="90" t="s">
        <v>275</v>
      </c>
      <c r="C8" s="90" t="s">
        <v>276</v>
      </c>
      <c r="D8" s="52" t="s">
        <v>277</v>
      </c>
      <c r="E8" s="91" t="s">
        <v>256</v>
      </c>
      <c r="F8" s="96">
        <v>0.22459999999999999</v>
      </c>
      <c r="G8" s="93">
        <v>0.22720000000000001</v>
      </c>
      <c r="H8" s="52">
        <f t="shared" si="0"/>
        <v>2.600000000000019E-3</v>
      </c>
      <c r="I8" s="52">
        <f t="shared" si="1"/>
        <v>2.6000000000000192</v>
      </c>
      <c r="J8" s="52">
        <v>1028.3979999999999</v>
      </c>
      <c r="K8" s="52">
        <f t="shared" si="2"/>
        <v>29.120940486399999</v>
      </c>
      <c r="L8" s="97">
        <f t="shared" si="3"/>
        <v>8.9282830724998929E-2</v>
      </c>
      <c r="M8" s="95" t="s">
        <v>278</v>
      </c>
      <c r="O8" s="52">
        <f t="shared" si="4"/>
        <v>89.282830724998931</v>
      </c>
    </row>
    <row r="9" spans="2:16" ht="45" x14ac:dyDescent="0.25">
      <c r="B9" s="90" t="s">
        <v>279</v>
      </c>
      <c r="C9" s="90" t="s">
        <v>280</v>
      </c>
      <c r="D9" s="52" t="s">
        <v>281</v>
      </c>
      <c r="E9" s="91" t="s">
        <v>256</v>
      </c>
      <c r="F9" s="96">
        <v>0.22159999999999999</v>
      </c>
      <c r="G9" s="93">
        <v>0.22420000000000001</v>
      </c>
      <c r="H9" s="52">
        <f t="shared" si="0"/>
        <v>2.600000000000019E-3</v>
      </c>
      <c r="I9" s="52">
        <f t="shared" si="1"/>
        <v>2.6000000000000192</v>
      </c>
      <c r="J9" s="52">
        <v>1062.375</v>
      </c>
      <c r="K9" s="52">
        <f t="shared" si="2"/>
        <v>30.083060400000001</v>
      </c>
      <c r="L9" s="52">
        <f t="shared" si="3"/>
        <v>8.6427376916745444E-2</v>
      </c>
      <c r="M9" s="95" t="s">
        <v>282</v>
      </c>
      <c r="O9" s="52">
        <f t="shared" si="4"/>
        <v>86.427376916745445</v>
      </c>
    </row>
    <row r="11" spans="2:16" ht="30" x14ac:dyDescent="0.25">
      <c r="K11" s="98" t="s">
        <v>263</v>
      </c>
      <c r="L11" s="38">
        <f>AVERAGE(L5:L9)</f>
        <v>8.589545337596341E-2</v>
      </c>
      <c r="N11" s="99" t="s">
        <v>264</v>
      </c>
      <c r="O11" s="100">
        <f>L11*1000</f>
        <v>85.895453375963413</v>
      </c>
    </row>
    <row r="12" spans="2:16" x14ac:dyDescent="0.25">
      <c r="K12" t="s">
        <v>265</v>
      </c>
      <c r="L12">
        <f>_xlfn.STDEV.P(L5:L9)</f>
        <v>3.4335874497964975E-3</v>
      </c>
      <c r="N12" t="s">
        <v>265</v>
      </c>
      <c r="O12" s="53">
        <f>_xlfn.STDEV.P(L5:L9)*1000</f>
        <v>3.4335874497964975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103"/>
  <sheetViews>
    <sheetView zoomScale="80" zoomScaleNormal="80" workbookViewId="0">
      <pane ySplit="1" topLeftCell="A2" activePane="bottomLeft" state="frozen"/>
      <selection pane="bottomLeft" activeCell="S42" sqref="S42"/>
    </sheetView>
  </sheetViews>
  <sheetFormatPr defaultRowHeight="15" x14ac:dyDescent="0.25"/>
  <cols>
    <col min="1" max="1" width="17.5703125" bestFit="1" customWidth="1"/>
    <col min="2" max="2" width="18.7109375" bestFit="1" customWidth="1"/>
    <col min="3" max="3" width="12.7109375" bestFit="1" customWidth="1"/>
    <col min="4" max="4" width="16.140625" bestFit="1" customWidth="1"/>
    <col min="5" max="6" width="13.28515625" bestFit="1" customWidth="1"/>
    <col min="7" max="7" width="12.140625" bestFit="1" customWidth="1"/>
    <col min="8" max="8" width="15" bestFit="1" customWidth="1"/>
    <col min="9" max="9" width="11.7109375" bestFit="1" customWidth="1"/>
    <col min="10" max="10" width="26" bestFit="1" customWidth="1"/>
    <col min="11" max="11" width="27" bestFit="1" customWidth="1"/>
    <col min="12" max="12" width="12.7109375" bestFit="1" customWidth="1"/>
    <col min="13" max="13" width="26.140625" bestFit="1" customWidth="1"/>
    <col min="14" max="14" width="14.42578125" bestFit="1" customWidth="1"/>
    <col min="15" max="15" width="13.28515625" bestFit="1" customWidth="1"/>
    <col min="16" max="16" width="16.140625" bestFit="1" customWidth="1"/>
  </cols>
  <sheetData>
    <row r="1" spans="1:16" s="38" customFormat="1" x14ac:dyDescent="0.25">
      <c r="A1" s="38" t="s">
        <v>0</v>
      </c>
      <c r="B1" s="38" t="s">
        <v>1</v>
      </c>
      <c r="C1" s="38" t="s">
        <v>2</v>
      </c>
      <c r="D1" s="38" t="s">
        <v>3</v>
      </c>
      <c r="E1" s="86" t="s">
        <v>4</v>
      </c>
      <c r="F1" s="38" t="s">
        <v>5</v>
      </c>
      <c r="G1" s="38" t="s">
        <v>6</v>
      </c>
      <c r="H1" s="38" t="s">
        <v>7</v>
      </c>
      <c r="I1" s="86" t="s">
        <v>8</v>
      </c>
      <c r="J1" s="38" t="s">
        <v>9</v>
      </c>
      <c r="K1" s="38" t="s">
        <v>10</v>
      </c>
      <c r="L1" s="38" t="s">
        <v>11</v>
      </c>
      <c r="M1" s="38" t="s">
        <v>12</v>
      </c>
      <c r="N1" s="38" t="s">
        <v>13</v>
      </c>
      <c r="O1" s="38" t="s">
        <v>14</v>
      </c>
      <c r="P1" s="38" t="s">
        <v>15</v>
      </c>
    </row>
    <row r="2" spans="1:16" x14ac:dyDescent="0.25">
      <c r="A2" s="87" t="s">
        <v>242</v>
      </c>
      <c r="B2" s="88">
        <f t="shared" ref="B2:P2" si="0">AVERAGE(B4:B102)</f>
        <v>4.4695285858585877E-2</v>
      </c>
      <c r="C2" s="88">
        <f t="shared" si="0"/>
        <v>34.718075757575761</v>
      </c>
      <c r="D2" s="88">
        <f t="shared" si="0"/>
        <v>21.826121212121208</v>
      </c>
      <c r="E2" s="88">
        <f t="shared" si="0"/>
        <v>1250.5908080808083</v>
      </c>
      <c r="F2" s="88">
        <f t="shared" si="0"/>
        <v>1253.4097979797984</v>
      </c>
      <c r="G2" s="88">
        <f t="shared" si="0"/>
        <v>2.7933994949494951</v>
      </c>
      <c r="H2" s="88">
        <f t="shared" si="0"/>
        <v>-0.17199432505050502</v>
      </c>
      <c r="I2" s="88">
        <f t="shared" si="0"/>
        <v>388.02740404040406</v>
      </c>
      <c r="J2" s="88">
        <f t="shared" si="0"/>
        <v>2.6993158585858597</v>
      </c>
      <c r="K2" s="88">
        <f t="shared" si="0"/>
        <v>2.6992897979797994</v>
      </c>
      <c r="L2" s="88">
        <f t="shared" si="0"/>
        <v>0</v>
      </c>
      <c r="M2" s="88">
        <f t="shared" si="0"/>
        <v>45088.341414141432</v>
      </c>
      <c r="N2" s="88">
        <f t="shared" si="0"/>
        <v>3</v>
      </c>
      <c r="O2" s="88">
        <f t="shared" si="0"/>
        <v>174.40120202020196</v>
      </c>
      <c r="P2" s="88">
        <f t="shared" si="0"/>
        <v>1625224747.4747474</v>
      </c>
    </row>
    <row r="3" spans="1:16" x14ac:dyDescent="0.25">
      <c r="A3" s="87" t="s">
        <v>243</v>
      </c>
      <c r="B3" s="88">
        <f t="shared" ref="B3:P3" si="1">_xlfn.STDEV.P(B4:B102)</f>
        <v>1.3105486191028334E-3</v>
      </c>
      <c r="C3" s="88">
        <f t="shared" si="1"/>
        <v>0.27472353857037479</v>
      </c>
      <c r="D3" s="88">
        <f t="shared" si="1"/>
        <v>0.24149147851738087</v>
      </c>
      <c r="E3" s="88">
        <f t="shared" si="1"/>
        <v>58.448164234450587</v>
      </c>
      <c r="F3" s="88">
        <f t="shared" si="1"/>
        <v>58.565604153446408</v>
      </c>
      <c r="G3" s="88">
        <f t="shared" si="1"/>
        <v>0.12089475744850479</v>
      </c>
      <c r="H3" s="88">
        <f t="shared" si="1"/>
        <v>8.2190889936726075E-2</v>
      </c>
      <c r="I3" s="88">
        <f t="shared" si="1"/>
        <v>4.0563165081794477</v>
      </c>
      <c r="J3" s="88">
        <f t="shared" si="1"/>
        <v>1.9540268859233056E-2</v>
      </c>
      <c r="K3" s="88">
        <f t="shared" si="1"/>
        <v>1.9521515660843591E-2</v>
      </c>
      <c r="L3" s="88">
        <f t="shared" si="1"/>
        <v>0</v>
      </c>
      <c r="M3" s="88">
        <f t="shared" si="1"/>
        <v>9.4955173911409325</v>
      </c>
      <c r="N3" s="88">
        <f t="shared" si="1"/>
        <v>0</v>
      </c>
      <c r="O3" s="88">
        <f t="shared" si="1"/>
        <v>2.7540084357601993</v>
      </c>
      <c r="P3" s="88">
        <f t="shared" si="1"/>
        <v>154402301.18361196</v>
      </c>
    </row>
    <row r="4" spans="1:16" x14ac:dyDescent="0.25">
      <c r="A4" s="1">
        <v>42537.294814814813</v>
      </c>
      <c r="B4">
        <v>4.6183599999999998E-2</v>
      </c>
      <c r="C4">
        <v>35.090600000000002</v>
      </c>
      <c r="D4">
        <v>21.4787</v>
      </c>
      <c r="E4">
        <v>1068.5899999999999</v>
      </c>
      <c r="F4">
        <v>1070.94</v>
      </c>
      <c r="G4">
        <v>2.4240400000000002</v>
      </c>
      <c r="H4">
        <v>-0.32817400000000002</v>
      </c>
      <c r="I4">
        <v>384.72500000000002</v>
      </c>
      <c r="J4">
        <v>2.6687400000000001</v>
      </c>
      <c r="K4">
        <v>2.6686200000000002</v>
      </c>
      <c r="L4">
        <v>0</v>
      </c>
      <c r="M4">
        <v>45102.5</v>
      </c>
      <c r="N4">
        <v>3</v>
      </c>
      <c r="O4">
        <v>172.96199999999999</v>
      </c>
      <c r="P4" s="2">
        <v>1446590000</v>
      </c>
    </row>
    <row r="5" spans="1:16" x14ac:dyDescent="0.25">
      <c r="A5" s="1">
        <v>42537.297777777778</v>
      </c>
      <c r="B5">
        <v>4.6074700000000003E-2</v>
      </c>
      <c r="C5">
        <v>35.249899999999997</v>
      </c>
      <c r="D5">
        <v>21.4101</v>
      </c>
      <c r="E5">
        <v>1083.3399999999999</v>
      </c>
      <c r="F5">
        <v>1086.1199999999999</v>
      </c>
      <c r="G5">
        <v>2.4276</v>
      </c>
      <c r="H5">
        <v>-0.214813</v>
      </c>
      <c r="I5">
        <v>385.21100000000001</v>
      </c>
      <c r="J5">
        <v>2.6994799999999999</v>
      </c>
      <c r="K5">
        <v>2.6993</v>
      </c>
      <c r="L5">
        <v>0</v>
      </c>
      <c r="M5">
        <v>45118.1</v>
      </c>
      <c r="N5">
        <v>3</v>
      </c>
      <c r="O5">
        <v>172.471</v>
      </c>
      <c r="P5" s="2">
        <v>1447510000</v>
      </c>
    </row>
    <row r="6" spans="1:16" x14ac:dyDescent="0.25">
      <c r="A6" s="1">
        <v>42537.303703703707</v>
      </c>
      <c r="B6">
        <v>4.56692E-2</v>
      </c>
      <c r="C6">
        <v>35.335599999999999</v>
      </c>
      <c r="D6">
        <v>21.3827</v>
      </c>
      <c r="E6">
        <v>1105.3599999999999</v>
      </c>
      <c r="F6">
        <v>1107.69</v>
      </c>
      <c r="G6">
        <v>2.49003</v>
      </c>
      <c r="H6">
        <v>-9.24793E-2</v>
      </c>
      <c r="I6">
        <v>387.71800000000002</v>
      </c>
      <c r="J6">
        <v>2.7019099999999998</v>
      </c>
      <c r="K6">
        <v>2.7018499999999999</v>
      </c>
      <c r="L6">
        <v>0</v>
      </c>
      <c r="M6">
        <v>45098.8</v>
      </c>
      <c r="N6">
        <v>3</v>
      </c>
      <c r="O6">
        <v>172.608</v>
      </c>
      <c r="P6" s="2">
        <v>1448890000</v>
      </c>
    </row>
    <row r="7" spans="1:16" x14ac:dyDescent="0.25">
      <c r="A7" s="1">
        <v>42537.306666666664</v>
      </c>
      <c r="B7">
        <v>4.5915400000000002E-2</v>
      </c>
      <c r="C7">
        <v>35.252200000000002</v>
      </c>
      <c r="D7">
        <v>21.419</v>
      </c>
      <c r="E7">
        <v>1127.74</v>
      </c>
      <c r="F7">
        <v>1130.72</v>
      </c>
      <c r="G7">
        <v>2.59348</v>
      </c>
      <c r="H7">
        <v>-3.3873399999999998E-2</v>
      </c>
      <c r="I7">
        <v>385.29700000000003</v>
      </c>
      <c r="J7">
        <v>2.7043599999999999</v>
      </c>
      <c r="K7">
        <v>2.7044800000000002</v>
      </c>
      <c r="L7">
        <v>0</v>
      </c>
      <c r="M7">
        <v>45090.8</v>
      </c>
      <c r="N7">
        <v>3</v>
      </c>
      <c r="O7">
        <v>171.465</v>
      </c>
      <c r="P7" s="2">
        <v>1450270000</v>
      </c>
    </row>
    <row r="8" spans="1:16" x14ac:dyDescent="0.25">
      <c r="A8" s="1">
        <v>42537.309629629628</v>
      </c>
      <c r="B8">
        <v>4.5942200000000002E-2</v>
      </c>
      <c r="C8">
        <v>35.127699999999997</v>
      </c>
      <c r="D8">
        <v>21.468</v>
      </c>
      <c r="E8">
        <v>1139.24</v>
      </c>
      <c r="F8">
        <v>1141.8900000000001</v>
      </c>
      <c r="G8">
        <v>2.61273</v>
      </c>
      <c r="H8">
        <v>-0.30846800000000002</v>
      </c>
      <c r="I8">
        <v>385.774</v>
      </c>
      <c r="J8">
        <v>2.7026599999999998</v>
      </c>
      <c r="K8">
        <v>2.7027100000000002</v>
      </c>
      <c r="L8">
        <v>0</v>
      </c>
      <c r="M8">
        <v>45098.3</v>
      </c>
      <c r="N8">
        <v>3</v>
      </c>
      <c r="O8">
        <v>169.488</v>
      </c>
      <c r="P8" s="2">
        <v>1451200000</v>
      </c>
    </row>
    <row r="9" spans="1:16" x14ac:dyDescent="0.25">
      <c r="A9" s="1">
        <v>42537.312592592592</v>
      </c>
      <c r="B9">
        <v>4.5636099999999999E-2</v>
      </c>
      <c r="C9">
        <v>35.113199999999999</v>
      </c>
      <c r="D9">
        <v>21.480699999999999</v>
      </c>
      <c r="E9">
        <v>1144.54</v>
      </c>
      <c r="F9">
        <v>1146.9000000000001</v>
      </c>
      <c r="G9">
        <v>2.7243200000000001</v>
      </c>
      <c r="H9">
        <v>-0.10542700000000001</v>
      </c>
      <c r="I9">
        <v>382.851</v>
      </c>
      <c r="J9">
        <v>2.69754</v>
      </c>
      <c r="K9">
        <v>2.69754</v>
      </c>
      <c r="L9">
        <v>0</v>
      </c>
      <c r="M9">
        <v>45091</v>
      </c>
      <c r="N9">
        <v>3</v>
      </c>
      <c r="O9">
        <v>169.988</v>
      </c>
      <c r="P9" s="2">
        <v>1452120000</v>
      </c>
    </row>
    <row r="10" spans="1:16" x14ac:dyDescent="0.25">
      <c r="A10" s="1">
        <v>42537.315555555557</v>
      </c>
      <c r="B10">
        <v>4.5936699999999997E-2</v>
      </c>
      <c r="C10">
        <v>34.9771</v>
      </c>
      <c r="D10">
        <v>21.528400000000001</v>
      </c>
      <c r="E10">
        <v>1146.8900000000001</v>
      </c>
      <c r="F10">
        <v>1149.8900000000001</v>
      </c>
      <c r="G10">
        <v>2.6961499999999998</v>
      </c>
      <c r="H10">
        <v>-5.5044900000000001E-2</v>
      </c>
      <c r="I10">
        <v>386.31099999999998</v>
      </c>
      <c r="J10">
        <v>2.69617</v>
      </c>
      <c r="K10">
        <v>2.6963300000000001</v>
      </c>
      <c r="L10">
        <v>0</v>
      </c>
      <c r="M10">
        <v>45082.7</v>
      </c>
      <c r="N10">
        <v>3</v>
      </c>
      <c r="O10">
        <v>171.803</v>
      </c>
      <c r="P10" s="2">
        <v>1453040000</v>
      </c>
    </row>
    <row r="11" spans="1:16" x14ac:dyDescent="0.25">
      <c r="A11" s="1">
        <v>42537.318518518521</v>
      </c>
      <c r="B11">
        <v>4.5776699999999997E-2</v>
      </c>
      <c r="C11">
        <v>34.9923</v>
      </c>
      <c r="D11">
        <v>21.507899999999999</v>
      </c>
      <c r="E11">
        <v>1152.6500000000001</v>
      </c>
      <c r="F11">
        <v>1155.5899999999999</v>
      </c>
      <c r="G11">
        <v>2.6473399999999998</v>
      </c>
      <c r="H11">
        <v>-0.233908</v>
      </c>
      <c r="I11">
        <v>384.65</v>
      </c>
      <c r="J11">
        <v>2.6924700000000001</v>
      </c>
      <c r="K11">
        <v>2.6921300000000001</v>
      </c>
      <c r="L11">
        <v>0</v>
      </c>
      <c r="M11">
        <v>45103.5</v>
      </c>
      <c r="N11">
        <v>3</v>
      </c>
      <c r="O11">
        <v>173.07599999999999</v>
      </c>
      <c r="P11" s="2">
        <v>1453960000</v>
      </c>
    </row>
    <row r="12" spans="1:16" x14ac:dyDescent="0.25">
      <c r="A12" s="1">
        <v>42537.324444444443</v>
      </c>
      <c r="B12">
        <v>4.6283900000000003E-2</v>
      </c>
      <c r="C12">
        <v>35.0747</v>
      </c>
      <c r="D12">
        <v>21.460699999999999</v>
      </c>
      <c r="E12">
        <v>1155.58</v>
      </c>
      <c r="F12">
        <v>1157.8699999999999</v>
      </c>
      <c r="G12">
        <v>2.5567299999999999</v>
      </c>
      <c r="H12">
        <v>-0.19753000000000001</v>
      </c>
      <c r="I12">
        <v>386.58699999999999</v>
      </c>
      <c r="J12">
        <v>2.6911700000000001</v>
      </c>
      <c r="K12">
        <v>2.6913</v>
      </c>
      <c r="L12">
        <v>0</v>
      </c>
      <c r="M12">
        <v>45098</v>
      </c>
      <c r="N12">
        <v>3</v>
      </c>
      <c r="O12">
        <v>172.23</v>
      </c>
      <c r="P12" s="2">
        <v>1455340000</v>
      </c>
    </row>
    <row r="13" spans="1:16" x14ac:dyDescent="0.25">
      <c r="A13" s="1">
        <v>42537.327407407407</v>
      </c>
      <c r="B13">
        <v>4.48577E-2</v>
      </c>
      <c r="C13">
        <v>35.092399999999998</v>
      </c>
      <c r="D13">
        <v>21.4711</v>
      </c>
      <c r="E13">
        <v>1163.51</v>
      </c>
      <c r="F13">
        <v>1165.8599999999999</v>
      </c>
      <c r="G13">
        <v>2.6526299999999998</v>
      </c>
      <c r="H13">
        <v>-0.30745499999999998</v>
      </c>
      <c r="I13">
        <v>384.81200000000001</v>
      </c>
      <c r="J13">
        <v>2.6981600000000001</v>
      </c>
      <c r="K13">
        <v>2.6976599999999999</v>
      </c>
      <c r="L13">
        <v>0</v>
      </c>
      <c r="M13">
        <v>45076.800000000003</v>
      </c>
      <c r="N13">
        <v>3</v>
      </c>
      <c r="O13">
        <v>169.62200000000001</v>
      </c>
      <c r="P13" s="2">
        <v>1456730000</v>
      </c>
    </row>
    <row r="14" spans="1:16" x14ac:dyDescent="0.25">
      <c r="A14" s="1">
        <v>42537.330370370371</v>
      </c>
      <c r="B14">
        <v>4.6145400000000003E-2</v>
      </c>
      <c r="C14">
        <v>34.902700000000003</v>
      </c>
      <c r="D14">
        <v>21.565999999999999</v>
      </c>
      <c r="E14">
        <v>1172.46</v>
      </c>
      <c r="F14">
        <v>1174.5899999999999</v>
      </c>
      <c r="G14">
        <v>2.68316</v>
      </c>
      <c r="H14">
        <v>-0.18889300000000001</v>
      </c>
      <c r="I14">
        <v>385.64800000000002</v>
      </c>
      <c r="J14">
        <v>2.7058900000000001</v>
      </c>
      <c r="K14">
        <v>2.7059500000000001</v>
      </c>
      <c r="L14">
        <v>0</v>
      </c>
      <c r="M14">
        <v>45078.9</v>
      </c>
      <c r="N14">
        <v>3</v>
      </c>
      <c r="O14">
        <v>171.655</v>
      </c>
      <c r="P14" s="2">
        <v>1457650000</v>
      </c>
    </row>
    <row r="15" spans="1:16" x14ac:dyDescent="0.25">
      <c r="A15" s="1">
        <v>42537.333333333336</v>
      </c>
      <c r="B15">
        <v>4.5164299999999998E-2</v>
      </c>
      <c r="C15">
        <v>34.653700000000001</v>
      </c>
      <c r="D15">
        <v>21.6999</v>
      </c>
      <c r="E15">
        <v>1180.74</v>
      </c>
      <c r="F15">
        <v>1183.45</v>
      </c>
      <c r="G15">
        <v>2.7094999999999998</v>
      </c>
      <c r="H15">
        <v>-0.176402</v>
      </c>
      <c r="I15">
        <v>384.46199999999999</v>
      </c>
      <c r="J15">
        <v>2.70886</v>
      </c>
      <c r="K15">
        <v>2.70906</v>
      </c>
      <c r="L15">
        <v>0</v>
      </c>
      <c r="M15">
        <v>45098.400000000001</v>
      </c>
      <c r="N15">
        <v>3</v>
      </c>
      <c r="O15">
        <v>171.37799999999999</v>
      </c>
      <c r="P15" s="2">
        <v>1458570000</v>
      </c>
    </row>
    <row r="16" spans="1:16" x14ac:dyDescent="0.25">
      <c r="A16" s="1">
        <v>42537.336296296293</v>
      </c>
      <c r="B16">
        <v>3.35378E-2</v>
      </c>
      <c r="C16">
        <v>34.454700000000003</v>
      </c>
      <c r="D16">
        <v>21.784600000000001</v>
      </c>
      <c r="E16">
        <v>1185.1199999999999</v>
      </c>
      <c r="F16">
        <v>1187.83</v>
      </c>
      <c r="G16">
        <v>2.7292800000000002</v>
      </c>
      <c r="H16">
        <v>-9.0138700000000002E-2</v>
      </c>
      <c r="I16">
        <v>386.50900000000001</v>
      </c>
      <c r="J16">
        <v>2.7048800000000002</v>
      </c>
      <c r="K16">
        <v>2.7048299999999998</v>
      </c>
      <c r="L16">
        <v>0</v>
      </c>
      <c r="M16">
        <v>45078.3</v>
      </c>
      <c r="N16">
        <v>3</v>
      </c>
      <c r="O16">
        <v>170.345</v>
      </c>
      <c r="P16" s="2">
        <v>1459490000</v>
      </c>
    </row>
    <row r="17" spans="1:16" x14ac:dyDescent="0.25">
      <c r="A17" s="1">
        <v>42537.339259259257</v>
      </c>
      <c r="B17">
        <v>4.2433499999999999E-2</v>
      </c>
      <c r="C17">
        <v>34.435499999999998</v>
      </c>
      <c r="D17">
        <v>21.7791</v>
      </c>
      <c r="E17">
        <v>1187.53</v>
      </c>
      <c r="F17">
        <v>1190.3</v>
      </c>
      <c r="G17">
        <v>2.7237300000000002</v>
      </c>
      <c r="H17">
        <v>-0.196408</v>
      </c>
      <c r="I17">
        <v>385.70299999999997</v>
      </c>
      <c r="J17">
        <v>2.70045</v>
      </c>
      <c r="K17">
        <v>2.7005400000000002</v>
      </c>
      <c r="L17">
        <v>0</v>
      </c>
      <c r="M17">
        <v>45094</v>
      </c>
      <c r="N17">
        <v>3</v>
      </c>
      <c r="O17">
        <v>170.238</v>
      </c>
      <c r="P17" s="2">
        <v>1460410000</v>
      </c>
    </row>
    <row r="18" spans="1:16" x14ac:dyDescent="0.25">
      <c r="A18" s="1">
        <v>42537.345185185186</v>
      </c>
      <c r="B18">
        <v>4.5074200000000002E-2</v>
      </c>
      <c r="C18">
        <v>34.570599999999999</v>
      </c>
      <c r="D18">
        <v>21.686499999999999</v>
      </c>
      <c r="E18">
        <v>1187.55</v>
      </c>
      <c r="F18">
        <v>1190.0999999999999</v>
      </c>
      <c r="G18">
        <v>2.6961300000000001</v>
      </c>
      <c r="H18">
        <v>-0.15232299999999999</v>
      </c>
      <c r="I18">
        <v>385.87400000000002</v>
      </c>
      <c r="J18">
        <v>2.69313</v>
      </c>
      <c r="K18">
        <v>2.6933199999999999</v>
      </c>
      <c r="L18">
        <v>0</v>
      </c>
      <c r="M18">
        <v>45078.7</v>
      </c>
      <c r="N18">
        <v>3</v>
      </c>
      <c r="O18">
        <v>173.30500000000001</v>
      </c>
      <c r="P18" s="2">
        <v>1461790000</v>
      </c>
    </row>
    <row r="19" spans="1:16" x14ac:dyDescent="0.25">
      <c r="A19" s="1">
        <v>42537.34814814815</v>
      </c>
      <c r="B19">
        <v>4.4664599999999999E-2</v>
      </c>
      <c r="C19">
        <v>34.712899999999998</v>
      </c>
      <c r="D19">
        <v>21.612200000000001</v>
      </c>
      <c r="E19">
        <v>1187.44</v>
      </c>
      <c r="F19">
        <v>1190.3499999999999</v>
      </c>
      <c r="G19">
        <v>2.6987899999999998</v>
      </c>
      <c r="H19">
        <v>-0.19883500000000001</v>
      </c>
      <c r="I19">
        <v>386.16300000000001</v>
      </c>
      <c r="J19">
        <v>2.6869800000000001</v>
      </c>
      <c r="K19">
        <v>2.6868400000000001</v>
      </c>
      <c r="L19">
        <v>0</v>
      </c>
      <c r="M19">
        <v>45084.2</v>
      </c>
      <c r="N19">
        <v>3</v>
      </c>
      <c r="O19">
        <v>174.05799999999999</v>
      </c>
      <c r="P19" s="2">
        <v>1463180000</v>
      </c>
    </row>
    <row r="20" spans="1:16" x14ac:dyDescent="0.25">
      <c r="A20" s="1">
        <v>42537.351111111115</v>
      </c>
      <c r="B20">
        <v>4.4054200000000002E-2</v>
      </c>
      <c r="C20">
        <v>34.849299999999999</v>
      </c>
      <c r="D20">
        <v>21.539899999999999</v>
      </c>
      <c r="E20">
        <v>1189.6500000000001</v>
      </c>
      <c r="F20">
        <v>1192.31</v>
      </c>
      <c r="G20">
        <v>2.5633599999999999</v>
      </c>
      <c r="H20">
        <v>-0.14938100000000001</v>
      </c>
      <c r="I20">
        <v>386.19600000000003</v>
      </c>
      <c r="J20">
        <v>2.6857500000000001</v>
      </c>
      <c r="K20">
        <v>2.6856300000000002</v>
      </c>
      <c r="L20">
        <v>0</v>
      </c>
      <c r="M20">
        <v>45079.5</v>
      </c>
      <c r="N20">
        <v>3</v>
      </c>
      <c r="O20">
        <v>172.8</v>
      </c>
      <c r="P20" s="2">
        <v>1464100000</v>
      </c>
    </row>
    <row r="21" spans="1:16" x14ac:dyDescent="0.25">
      <c r="A21" s="1">
        <v>42537.354074074072</v>
      </c>
      <c r="B21">
        <v>4.5564599999999997E-2</v>
      </c>
      <c r="C21">
        <v>35.012500000000003</v>
      </c>
      <c r="D21">
        <v>21.476400000000002</v>
      </c>
      <c r="E21">
        <v>1188.21</v>
      </c>
      <c r="F21">
        <v>1190.55</v>
      </c>
      <c r="G21">
        <v>2.6785600000000001</v>
      </c>
      <c r="H21">
        <v>-0.129025</v>
      </c>
      <c r="I21">
        <v>386.96199999999999</v>
      </c>
      <c r="J21">
        <v>2.6900300000000001</v>
      </c>
      <c r="K21">
        <v>2.6899199999999999</v>
      </c>
      <c r="L21">
        <v>0</v>
      </c>
      <c r="M21">
        <v>45075.1</v>
      </c>
      <c r="N21">
        <v>3</v>
      </c>
      <c r="O21">
        <v>172.48</v>
      </c>
      <c r="P21" s="2">
        <v>1465020000</v>
      </c>
    </row>
    <row r="22" spans="1:16" x14ac:dyDescent="0.25">
      <c r="A22" s="1">
        <v>42537.357037037036</v>
      </c>
      <c r="B22">
        <v>4.4218599999999997E-2</v>
      </c>
      <c r="C22">
        <v>35.002200000000002</v>
      </c>
      <c r="D22">
        <v>21.495000000000001</v>
      </c>
      <c r="E22">
        <v>1194.8499999999999</v>
      </c>
      <c r="F22">
        <v>1197.51</v>
      </c>
      <c r="G22">
        <v>2.6271499999999999</v>
      </c>
      <c r="H22">
        <v>-0.184613</v>
      </c>
      <c r="I22">
        <v>386.84</v>
      </c>
      <c r="J22">
        <v>2.6938900000000001</v>
      </c>
      <c r="K22">
        <v>2.6941199999999998</v>
      </c>
      <c r="L22">
        <v>0</v>
      </c>
      <c r="M22">
        <v>45093</v>
      </c>
      <c r="N22">
        <v>3</v>
      </c>
      <c r="O22">
        <v>171.3</v>
      </c>
      <c r="P22" s="2">
        <v>1465940000</v>
      </c>
    </row>
    <row r="23" spans="1:16" x14ac:dyDescent="0.25">
      <c r="A23" s="1">
        <v>42537.36</v>
      </c>
      <c r="B23">
        <v>4.5017599999999998E-2</v>
      </c>
      <c r="C23">
        <v>34.835999999999999</v>
      </c>
      <c r="D23">
        <v>21.5947</v>
      </c>
      <c r="E23">
        <v>1204.01</v>
      </c>
      <c r="F23">
        <v>1206.71</v>
      </c>
      <c r="G23">
        <v>2.6932299999999998</v>
      </c>
      <c r="H23">
        <v>2.5968700000000001E-2</v>
      </c>
      <c r="I23">
        <v>386.27100000000002</v>
      </c>
      <c r="J23">
        <v>2.7024499999999998</v>
      </c>
      <c r="K23">
        <v>2.7025899999999998</v>
      </c>
      <c r="L23">
        <v>0</v>
      </c>
      <c r="M23">
        <v>45095.199999999997</v>
      </c>
      <c r="N23">
        <v>3</v>
      </c>
      <c r="O23">
        <v>169.93700000000001</v>
      </c>
      <c r="P23" s="2">
        <v>1466860000</v>
      </c>
    </row>
    <row r="24" spans="1:16" x14ac:dyDescent="0.25">
      <c r="A24" s="1">
        <v>42537.365925925929</v>
      </c>
      <c r="B24">
        <v>4.46714E-2</v>
      </c>
      <c r="C24">
        <v>34.549999999999997</v>
      </c>
      <c r="D24">
        <v>21.743400000000001</v>
      </c>
      <c r="E24">
        <v>1212.1300000000001</v>
      </c>
      <c r="F24">
        <v>1214.81</v>
      </c>
      <c r="G24">
        <v>2.7545799999999998</v>
      </c>
      <c r="H24">
        <v>-0.11390599999999999</v>
      </c>
      <c r="I24">
        <v>385.07299999999998</v>
      </c>
      <c r="J24">
        <v>2.7028699999999999</v>
      </c>
      <c r="K24">
        <v>2.7029100000000001</v>
      </c>
      <c r="L24">
        <v>0</v>
      </c>
      <c r="M24">
        <v>45092.3</v>
      </c>
      <c r="N24">
        <v>3</v>
      </c>
      <c r="O24">
        <v>172.75899999999999</v>
      </c>
      <c r="P24" s="2">
        <v>1468250000</v>
      </c>
    </row>
    <row r="25" spans="1:16" x14ac:dyDescent="0.25">
      <c r="A25" s="1">
        <v>42537.368888888886</v>
      </c>
      <c r="B25">
        <v>4.4595200000000002E-2</v>
      </c>
      <c r="C25">
        <v>34.553600000000003</v>
      </c>
      <c r="D25">
        <v>21.718599999999999</v>
      </c>
      <c r="E25">
        <v>1211.58</v>
      </c>
      <c r="F25">
        <v>1214.58</v>
      </c>
      <c r="G25">
        <v>2.81263</v>
      </c>
      <c r="H25">
        <v>-0.100705</v>
      </c>
      <c r="I25">
        <v>386.41199999999998</v>
      </c>
      <c r="J25">
        <v>2.6957599999999999</v>
      </c>
      <c r="K25">
        <v>2.69564</v>
      </c>
      <c r="L25">
        <v>0</v>
      </c>
      <c r="M25">
        <v>45078.7</v>
      </c>
      <c r="N25">
        <v>3</v>
      </c>
      <c r="O25">
        <v>171.87200000000001</v>
      </c>
      <c r="P25" s="2">
        <v>1469630000</v>
      </c>
    </row>
    <row r="26" spans="1:16" x14ac:dyDescent="0.25">
      <c r="A26" s="1">
        <v>42537.371851851851</v>
      </c>
      <c r="B26">
        <v>4.4840499999999998E-2</v>
      </c>
      <c r="C26">
        <v>34.729700000000001</v>
      </c>
      <c r="D26">
        <v>21.639399999999998</v>
      </c>
      <c r="E26">
        <v>1210.99</v>
      </c>
      <c r="F26">
        <v>1213.51</v>
      </c>
      <c r="G26">
        <v>2.7330999999999999</v>
      </c>
      <c r="H26">
        <v>-0.19651199999999999</v>
      </c>
      <c r="I26">
        <v>384.70699999999999</v>
      </c>
      <c r="J26">
        <v>2.6901799999999998</v>
      </c>
      <c r="K26">
        <v>2.6903000000000001</v>
      </c>
      <c r="L26">
        <v>0</v>
      </c>
      <c r="M26">
        <v>45092.3</v>
      </c>
      <c r="N26">
        <v>3</v>
      </c>
      <c r="O26">
        <v>172.65</v>
      </c>
      <c r="P26" s="2">
        <v>1470550000</v>
      </c>
    </row>
    <row r="27" spans="1:16" x14ac:dyDescent="0.25">
      <c r="A27" s="1">
        <v>42537.374814814815</v>
      </c>
      <c r="B27">
        <v>4.3654400000000003E-2</v>
      </c>
      <c r="C27">
        <v>34.888800000000003</v>
      </c>
      <c r="D27">
        <v>21.567</v>
      </c>
      <c r="E27">
        <v>1207.32</v>
      </c>
      <c r="F27">
        <v>1209.79</v>
      </c>
      <c r="G27">
        <v>2.68763</v>
      </c>
      <c r="H27">
        <v>-0.17866199999999999</v>
      </c>
      <c r="I27">
        <v>387.24299999999999</v>
      </c>
      <c r="J27">
        <v>2.68946</v>
      </c>
      <c r="K27">
        <v>2.6897099999999998</v>
      </c>
      <c r="L27">
        <v>0</v>
      </c>
      <c r="M27">
        <v>45082.7</v>
      </c>
      <c r="N27">
        <v>3</v>
      </c>
      <c r="O27">
        <v>173.364</v>
      </c>
      <c r="P27" s="2">
        <v>1471470000</v>
      </c>
    </row>
    <row r="28" spans="1:16" x14ac:dyDescent="0.25">
      <c r="A28" s="1">
        <v>42537.37777777778</v>
      </c>
      <c r="B28">
        <v>4.4703899999999998E-2</v>
      </c>
      <c r="C28">
        <v>35.018900000000002</v>
      </c>
      <c r="D28">
        <v>21.516100000000002</v>
      </c>
      <c r="E28">
        <v>1208.49</v>
      </c>
      <c r="F28">
        <v>1211.01</v>
      </c>
      <c r="G28">
        <v>2.6705999999999999</v>
      </c>
      <c r="H28">
        <v>-0.368973</v>
      </c>
      <c r="I28">
        <v>385.90899999999999</v>
      </c>
      <c r="J28">
        <v>2.6958899999999999</v>
      </c>
      <c r="K28">
        <v>2.6956600000000002</v>
      </c>
      <c r="L28">
        <v>0</v>
      </c>
      <c r="M28">
        <v>45079.6</v>
      </c>
      <c r="N28">
        <v>3</v>
      </c>
      <c r="O28">
        <v>173.58699999999999</v>
      </c>
      <c r="P28" s="2">
        <v>1472390000</v>
      </c>
    </row>
    <row r="29" spans="1:16" x14ac:dyDescent="0.25">
      <c r="A29" s="1">
        <v>42537.380740740744</v>
      </c>
      <c r="B29">
        <v>4.4895600000000001E-2</v>
      </c>
      <c r="C29">
        <v>34.936700000000002</v>
      </c>
      <c r="D29">
        <v>21.5808</v>
      </c>
      <c r="E29">
        <v>1214.28</v>
      </c>
      <c r="F29">
        <v>1216.6300000000001</v>
      </c>
      <c r="G29">
        <v>2.6587700000000001</v>
      </c>
      <c r="H29">
        <v>-0.19772500000000001</v>
      </c>
      <c r="I29">
        <v>386.541</v>
      </c>
      <c r="J29">
        <v>2.7068099999999999</v>
      </c>
      <c r="K29">
        <v>2.7067700000000001</v>
      </c>
      <c r="L29">
        <v>0</v>
      </c>
      <c r="M29">
        <v>45083.7</v>
      </c>
      <c r="N29">
        <v>3</v>
      </c>
      <c r="O29">
        <v>172.68199999999999</v>
      </c>
      <c r="P29" s="2">
        <v>1473310000</v>
      </c>
    </row>
    <row r="30" spans="1:16" x14ac:dyDescent="0.25">
      <c r="A30" s="1">
        <v>42537.386666666665</v>
      </c>
      <c r="B30">
        <v>4.5425699999999999E-2</v>
      </c>
      <c r="C30">
        <v>34.5456</v>
      </c>
      <c r="D30">
        <v>21.808299999999999</v>
      </c>
      <c r="E30">
        <v>1225.72</v>
      </c>
      <c r="F30">
        <v>1228.5</v>
      </c>
      <c r="G30">
        <v>2.7426599999999999</v>
      </c>
      <c r="H30">
        <v>-0.135158</v>
      </c>
      <c r="I30">
        <v>386.23</v>
      </c>
      <c r="J30">
        <v>2.7163900000000001</v>
      </c>
      <c r="K30">
        <v>2.7164799999999998</v>
      </c>
      <c r="L30">
        <v>0</v>
      </c>
      <c r="M30">
        <v>45091.3</v>
      </c>
      <c r="N30">
        <v>3</v>
      </c>
      <c r="O30">
        <v>172.685</v>
      </c>
      <c r="P30" s="2">
        <v>1474700000</v>
      </c>
    </row>
    <row r="31" spans="1:16" x14ac:dyDescent="0.25">
      <c r="A31" s="1">
        <v>42537.38962962963</v>
      </c>
      <c r="B31">
        <v>4.42257E-2</v>
      </c>
      <c r="C31">
        <v>34.2834</v>
      </c>
      <c r="D31">
        <v>21.914000000000001</v>
      </c>
      <c r="E31">
        <v>1228.3699999999999</v>
      </c>
      <c r="F31">
        <v>1231.3699999999999</v>
      </c>
      <c r="G31">
        <v>2.7574900000000002</v>
      </c>
      <c r="H31">
        <v>-0.133244</v>
      </c>
      <c r="I31">
        <v>387.72300000000001</v>
      </c>
      <c r="J31">
        <v>2.7183099999999998</v>
      </c>
      <c r="K31">
        <v>2.7184900000000001</v>
      </c>
      <c r="L31">
        <v>0</v>
      </c>
      <c r="M31">
        <v>45094.7</v>
      </c>
      <c r="N31">
        <v>3</v>
      </c>
      <c r="O31">
        <v>172.57</v>
      </c>
      <c r="P31" s="2">
        <v>1476080000</v>
      </c>
    </row>
    <row r="32" spans="1:16" x14ac:dyDescent="0.25">
      <c r="A32" s="1">
        <v>42537.392592592594</v>
      </c>
      <c r="B32">
        <v>4.4259600000000003E-2</v>
      </c>
      <c r="C32">
        <v>34.325400000000002</v>
      </c>
      <c r="D32">
        <v>21.905200000000001</v>
      </c>
      <c r="E32">
        <v>1228.53</v>
      </c>
      <c r="F32">
        <v>1231.53</v>
      </c>
      <c r="G32">
        <v>2.8506800000000001</v>
      </c>
      <c r="H32">
        <v>-0.12077</v>
      </c>
      <c r="I32">
        <v>385.64100000000002</v>
      </c>
      <c r="J32">
        <v>2.73868</v>
      </c>
      <c r="K32">
        <v>2.7386200000000001</v>
      </c>
      <c r="L32">
        <v>0</v>
      </c>
      <c r="M32">
        <v>45081.599999999999</v>
      </c>
      <c r="N32">
        <v>3</v>
      </c>
      <c r="O32">
        <v>173.52099999999999</v>
      </c>
      <c r="P32" s="2">
        <v>1477000000</v>
      </c>
    </row>
    <row r="33" spans="1:16" x14ac:dyDescent="0.25">
      <c r="A33" s="1">
        <v>42537.395555555559</v>
      </c>
      <c r="B33">
        <v>4.5339999999999998E-2</v>
      </c>
      <c r="C33">
        <v>34.383400000000002</v>
      </c>
      <c r="D33">
        <v>21.8794</v>
      </c>
      <c r="E33">
        <v>1227.68</v>
      </c>
      <c r="F33">
        <v>1230.3900000000001</v>
      </c>
      <c r="G33">
        <v>2.76417</v>
      </c>
      <c r="H33">
        <v>-0.121291</v>
      </c>
      <c r="I33">
        <v>387.65600000000001</v>
      </c>
      <c r="J33">
        <v>2.7353700000000001</v>
      </c>
      <c r="K33">
        <v>2.7353700000000001</v>
      </c>
      <c r="L33">
        <v>0</v>
      </c>
      <c r="M33">
        <v>45090</v>
      </c>
      <c r="N33">
        <v>3</v>
      </c>
      <c r="O33">
        <v>172.97499999999999</v>
      </c>
      <c r="P33" s="2">
        <v>1477920000</v>
      </c>
    </row>
    <row r="34" spans="1:16" x14ac:dyDescent="0.25">
      <c r="A34" s="1">
        <v>42537.398518518516</v>
      </c>
      <c r="B34">
        <v>4.4529699999999998E-2</v>
      </c>
      <c r="C34">
        <v>34.454099999999997</v>
      </c>
      <c r="D34">
        <v>21.840399999999999</v>
      </c>
      <c r="E34">
        <v>1225.32</v>
      </c>
      <c r="F34">
        <v>1227.97</v>
      </c>
      <c r="G34">
        <v>2.7139799999999998</v>
      </c>
      <c r="H34">
        <v>-0.205734</v>
      </c>
      <c r="I34">
        <v>389.39</v>
      </c>
      <c r="J34">
        <v>2.72932</v>
      </c>
      <c r="K34">
        <v>2.72932</v>
      </c>
      <c r="L34">
        <v>0</v>
      </c>
      <c r="M34">
        <v>45083.4</v>
      </c>
      <c r="N34">
        <v>3</v>
      </c>
      <c r="O34">
        <v>172.9</v>
      </c>
      <c r="P34" s="2">
        <v>1478840000</v>
      </c>
    </row>
    <row r="35" spans="1:16" x14ac:dyDescent="0.25">
      <c r="A35" s="1">
        <v>42537.404444444444</v>
      </c>
      <c r="B35">
        <v>4.5361199999999997E-2</v>
      </c>
      <c r="C35">
        <v>34.590899999999998</v>
      </c>
      <c r="D35">
        <v>21.794599999999999</v>
      </c>
      <c r="E35">
        <v>1224.44</v>
      </c>
      <c r="F35">
        <v>1227.44</v>
      </c>
      <c r="G35">
        <v>2.71204</v>
      </c>
      <c r="H35">
        <v>-0.22052099999999999</v>
      </c>
      <c r="I35">
        <v>389.52300000000002</v>
      </c>
      <c r="J35">
        <v>2.7228500000000002</v>
      </c>
      <c r="K35">
        <v>2.72288</v>
      </c>
      <c r="L35">
        <v>0</v>
      </c>
      <c r="M35">
        <v>45076.7</v>
      </c>
      <c r="N35">
        <v>3</v>
      </c>
      <c r="O35">
        <v>171.476</v>
      </c>
      <c r="P35" s="2">
        <v>1480230000</v>
      </c>
    </row>
    <row r="36" spans="1:16" x14ac:dyDescent="0.25">
      <c r="A36" s="1">
        <v>42537.407407407409</v>
      </c>
      <c r="B36">
        <v>4.4749700000000003E-2</v>
      </c>
      <c r="C36">
        <v>34.682699999999997</v>
      </c>
      <c r="D36">
        <v>21.7621</v>
      </c>
      <c r="E36">
        <v>1224.0899999999999</v>
      </c>
      <c r="F36">
        <v>1227.0899999999999</v>
      </c>
      <c r="G36">
        <v>2.7033100000000001</v>
      </c>
      <c r="H36">
        <v>-0.18956100000000001</v>
      </c>
      <c r="I36">
        <v>390.18299999999999</v>
      </c>
      <c r="J36">
        <v>2.7190799999999999</v>
      </c>
      <c r="K36">
        <v>2.7190300000000001</v>
      </c>
      <c r="L36">
        <v>0</v>
      </c>
      <c r="M36">
        <v>45065</v>
      </c>
      <c r="N36">
        <v>3</v>
      </c>
      <c r="O36">
        <v>171.86</v>
      </c>
      <c r="P36" s="2">
        <v>1481610000</v>
      </c>
    </row>
    <row r="37" spans="1:16" x14ac:dyDescent="0.25">
      <c r="A37" s="1">
        <v>42537.410370370373</v>
      </c>
      <c r="B37">
        <v>4.5080099999999998E-2</v>
      </c>
      <c r="C37">
        <v>34.755200000000002</v>
      </c>
      <c r="D37">
        <v>21.7361</v>
      </c>
      <c r="E37">
        <v>1224.33</v>
      </c>
      <c r="F37">
        <v>1227.33</v>
      </c>
      <c r="G37">
        <v>2.74322</v>
      </c>
      <c r="H37" s="2">
        <v>6.9388900000000004E-18</v>
      </c>
      <c r="I37">
        <v>390.58499999999998</v>
      </c>
      <c r="J37">
        <v>2.7163900000000001</v>
      </c>
      <c r="K37">
        <v>2.7161400000000002</v>
      </c>
      <c r="L37">
        <v>0</v>
      </c>
      <c r="M37">
        <v>45077.2</v>
      </c>
      <c r="N37">
        <v>3</v>
      </c>
      <c r="O37">
        <v>173.553</v>
      </c>
      <c r="P37" s="2">
        <v>1482530000</v>
      </c>
    </row>
    <row r="38" spans="1:16" x14ac:dyDescent="0.25">
      <c r="A38" s="1">
        <v>42537.41333333333</v>
      </c>
      <c r="B38">
        <v>4.4510500000000001E-2</v>
      </c>
      <c r="C38">
        <v>34.804699999999997</v>
      </c>
      <c r="D38">
        <v>21.717300000000002</v>
      </c>
      <c r="E38">
        <v>1224.05</v>
      </c>
      <c r="F38">
        <v>1227.05</v>
      </c>
      <c r="G38">
        <v>2.7234699999999998</v>
      </c>
      <c r="H38">
        <v>1.6750000000000001E-2</v>
      </c>
      <c r="I38">
        <v>391.42</v>
      </c>
      <c r="J38">
        <v>2.7136100000000001</v>
      </c>
      <c r="K38">
        <v>2.7138399999999998</v>
      </c>
      <c r="L38">
        <v>0</v>
      </c>
      <c r="M38">
        <v>45091.6</v>
      </c>
      <c r="N38">
        <v>3</v>
      </c>
      <c r="O38">
        <v>174.078</v>
      </c>
      <c r="P38" s="2">
        <v>1483450000</v>
      </c>
    </row>
    <row r="39" spans="1:16" x14ac:dyDescent="0.25">
      <c r="A39" s="1">
        <v>42537.416296296295</v>
      </c>
      <c r="B39">
        <v>4.4915200000000002E-2</v>
      </c>
      <c r="C39">
        <v>34.883200000000002</v>
      </c>
      <c r="D39">
        <v>21.703099999999999</v>
      </c>
      <c r="E39">
        <v>1226.99</v>
      </c>
      <c r="F39">
        <v>1229.7</v>
      </c>
      <c r="G39">
        <v>2.7582200000000001</v>
      </c>
      <c r="H39">
        <v>-9.1658199999999995E-2</v>
      </c>
      <c r="I39">
        <v>389.62900000000002</v>
      </c>
      <c r="J39">
        <v>2.71061</v>
      </c>
      <c r="K39">
        <v>2.7107800000000002</v>
      </c>
      <c r="L39">
        <v>0</v>
      </c>
      <c r="M39">
        <v>45098</v>
      </c>
      <c r="N39">
        <v>3</v>
      </c>
      <c r="O39">
        <v>175.45500000000001</v>
      </c>
      <c r="P39" s="2">
        <v>1484370000</v>
      </c>
    </row>
    <row r="40" spans="1:16" x14ac:dyDescent="0.25">
      <c r="A40" s="1">
        <v>42537.419259259259</v>
      </c>
      <c r="B40">
        <v>4.4763699999999997E-2</v>
      </c>
      <c r="C40">
        <v>34.930799999999998</v>
      </c>
      <c r="D40">
        <v>21.688300000000002</v>
      </c>
      <c r="E40">
        <v>1224.8800000000001</v>
      </c>
      <c r="F40">
        <v>1227.8800000000001</v>
      </c>
      <c r="G40">
        <v>2.7700200000000001</v>
      </c>
      <c r="H40">
        <v>-0.20169699999999999</v>
      </c>
      <c r="I40">
        <v>391.71499999999997</v>
      </c>
      <c r="J40">
        <v>2.7097600000000002</v>
      </c>
      <c r="K40">
        <v>2.7097000000000002</v>
      </c>
      <c r="L40">
        <v>0</v>
      </c>
      <c r="M40">
        <v>45097.599999999999</v>
      </c>
      <c r="N40">
        <v>3</v>
      </c>
      <c r="O40">
        <v>175.19</v>
      </c>
      <c r="P40" s="2">
        <v>1485300000</v>
      </c>
    </row>
    <row r="41" spans="1:16" x14ac:dyDescent="0.25">
      <c r="A41" s="1">
        <v>42537.425185185188</v>
      </c>
      <c r="B41">
        <v>4.4882499999999999E-2</v>
      </c>
      <c r="C41">
        <v>34.972099999999998</v>
      </c>
      <c r="D41">
        <v>21.6814</v>
      </c>
      <c r="E41">
        <v>1226.18</v>
      </c>
      <c r="F41">
        <v>1228.8900000000001</v>
      </c>
      <c r="G41">
        <v>2.7299099999999998</v>
      </c>
      <c r="H41">
        <v>-0.18124899999999999</v>
      </c>
      <c r="I41">
        <v>392.04700000000003</v>
      </c>
      <c r="J41">
        <v>2.7074400000000001</v>
      </c>
      <c r="K41">
        <v>2.7075100000000001</v>
      </c>
      <c r="L41">
        <v>0</v>
      </c>
      <c r="M41">
        <v>45094.400000000001</v>
      </c>
      <c r="N41">
        <v>3</v>
      </c>
      <c r="O41">
        <v>173.20400000000001</v>
      </c>
      <c r="P41" s="2">
        <v>1486680000</v>
      </c>
    </row>
    <row r="42" spans="1:16" x14ac:dyDescent="0.25">
      <c r="A42" s="1">
        <v>42537.428148148145</v>
      </c>
      <c r="B42">
        <v>4.5516300000000003E-2</v>
      </c>
      <c r="C42">
        <v>34.840600000000002</v>
      </c>
      <c r="D42">
        <v>21.777899999999999</v>
      </c>
      <c r="E42">
        <v>1235.8499999999999</v>
      </c>
      <c r="F42">
        <v>1238.55</v>
      </c>
      <c r="G42">
        <v>2.7356699999999998</v>
      </c>
      <c r="H42">
        <v>-7.7693399999999996E-2</v>
      </c>
      <c r="I42">
        <v>390.80200000000002</v>
      </c>
      <c r="J42">
        <v>2.7129500000000002</v>
      </c>
      <c r="K42">
        <v>2.7132100000000001</v>
      </c>
      <c r="L42">
        <v>0</v>
      </c>
      <c r="M42">
        <v>45077.599999999999</v>
      </c>
      <c r="N42">
        <v>3</v>
      </c>
      <c r="O42">
        <v>169.14400000000001</v>
      </c>
      <c r="P42" s="2">
        <v>1488060000</v>
      </c>
    </row>
    <row r="43" spans="1:16" x14ac:dyDescent="0.25">
      <c r="A43" s="1">
        <v>42537.431111111109</v>
      </c>
      <c r="B43">
        <v>4.3555099999999999E-2</v>
      </c>
      <c r="C43">
        <v>34.521000000000001</v>
      </c>
      <c r="D43">
        <v>21.9407</v>
      </c>
      <c r="E43">
        <v>1246.9000000000001</v>
      </c>
      <c r="F43">
        <v>1249.9000000000001</v>
      </c>
      <c r="G43">
        <v>2.7849300000000001</v>
      </c>
      <c r="H43">
        <v>-7.7918000000000001E-2</v>
      </c>
      <c r="I43">
        <v>387.77800000000002</v>
      </c>
      <c r="J43">
        <v>2.71529</v>
      </c>
      <c r="K43">
        <v>2.7150599999999998</v>
      </c>
      <c r="L43">
        <v>0</v>
      </c>
      <c r="M43">
        <v>45086.400000000001</v>
      </c>
      <c r="N43">
        <v>3</v>
      </c>
      <c r="O43">
        <v>171.49799999999999</v>
      </c>
      <c r="P43" s="2">
        <v>1488980000</v>
      </c>
    </row>
    <row r="44" spans="1:16" x14ac:dyDescent="0.25">
      <c r="A44" s="1">
        <v>42537.434074074074</v>
      </c>
      <c r="B44">
        <v>4.4930299999999999E-2</v>
      </c>
      <c r="C44">
        <v>34.362099999999998</v>
      </c>
      <c r="D44">
        <v>22.029800000000002</v>
      </c>
      <c r="E44">
        <v>1250.1600000000001</v>
      </c>
      <c r="F44">
        <v>1252.8499999999999</v>
      </c>
      <c r="G44">
        <v>2.7011099999999999</v>
      </c>
      <c r="H44">
        <v>-8.2851599999999997E-2</v>
      </c>
      <c r="I44">
        <v>388.92200000000003</v>
      </c>
      <c r="J44">
        <v>2.7139600000000002</v>
      </c>
      <c r="K44">
        <v>2.7140200000000001</v>
      </c>
      <c r="L44">
        <v>0</v>
      </c>
      <c r="M44">
        <v>45095.4</v>
      </c>
      <c r="N44">
        <v>3</v>
      </c>
      <c r="O44">
        <v>173.101</v>
      </c>
      <c r="P44" s="2">
        <v>1489900000</v>
      </c>
    </row>
    <row r="45" spans="1:16" x14ac:dyDescent="0.25">
      <c r="A45" s="1">
        <v>42537.437037037038</v>
      </c>
      <c r="B45">
        <v>4.4165500000000003E-2</v>
      </c>
      <c r="C45">
        <v>34.3489</v>
      </c>
      <c r="D45">
        <v>22.018699999999999</v>
      </c>
      <c r="E45">
        <v>1249.1099999999999</v>
      </c>
      <c r="F45">
        <v>1252.08</v>
      </c>
      <c r="G45">
        <v>2.7284999999999999</v>
      </c>
      <c r="H45">
        <v>-0.217196</v>
      </c>
      <c r="I45">
        <v>388.99700000000001</v>
      </c>
      <c r="J45">
        <v>2.7113700000000001</v>
      </c>
      <c r="K45">
        <v>2.71123</v>
      </c>
      <c r="L45">
        <v>0</v>
      </c>
      <c r="M45">
        <v>45101.4</v>
      </c>
      <c r="N45">
        <v>3</v>
      </c>
      <c r="O45">
        <v>173.81200000000001</v>
      </c>
      <c r="P45" s="2">
        <v>1490820000</v>
      </c>
    </row>
    <row r="46" spans="1:16" x14ac:dyDescent="0.25">
      <c r="A46" s="1">
        <v>42537.440000000002</v>
      </c>
      <c r="B46">
        <v>4.4892799999999997E-2</v>
      </c>
      <c r="C46">
        <v>34.413600000000002</v>
      </c>
      <c r="D46">
        <v>21.9818</v>
      </c>
      <c r="E46">
        <v>1245.76</v>
      </c>
      <c r="F46">
        <v>1248.76</v>
      </c>
      <c r="G46">
        <v>2.7322199999999999</v>
      </c>
      <c r="H46">
        <v>-0.10949</v>
      </c>
      <c r="I46">
        <v>389.642</v>
      </c>
      <c r="J46">
        <v>2.70932</v>
      </c>
      <c r="K46">
        <v>2.7089699999999999</v>
      </c>
      <c r="L46">
        <v>0</v>
      </c>
      <c r="M46">
        <v>45089.2</v>
      </c>
      <c r="N46">
        <v>3</v>
      </c>
      <c r="O46">
        <v>174.33500000000001</v>
      </c>
      <c r="P46" s="2">
        <v>1491750000</v>
      </c>
    </row>
    <row r="47" spans="1:16" x14ac:dyDescent="0.25">
      <c r="A47" s="1">
        <v>42537.445925925924</v>
      </c>
      <c r="B47">
        <v>4.4620699999999999E-2</v>
      </c>
      <c r="C47">
        <v>34.584600000000002</v>
      </c>
      <c r="D47">
        <v>21.9175</v>
      </c>
      <c r="E47">
        <v>1244.57</v>
      </c>
      <c r="F47">
        <v>1247.57</v>
      </c>
      <c r="G47">
        <v>2.76695</v>
      </c>
      <c r="H47">
        <v>-0.199681</v>
      </c>
      <c r="I47">
        <v>389.84399999999999</v>
      </c>
      <c r="J47">
        <v>2.7068699999999999</v>
      </c>
      <c r="K47">
        <v>2.7067999999999999</v>
      </c>
      <c r="L47">
        <v>0</v>
      </c>
      <c r="M47">
        <v>45079.1</v>
      </c>
      <c r="N47">
        <v>3</v>
      </c>
      <c r="O47">
        <v>173.35599999999999</v>
      </c>
      <c r="P47" s="2">
        <v>1493130000</v>
      </c>
    </row>
    <row r="48" spans="1:16" x14ac:dyDescent="0.25">
      <c r="A48" s="1">
        <v>42537.448888888888</v>
      </c>
      <c r="B48">
        <v>4.49214E-2</v>
      </c>
      <c r="C48">
        <v>34.662799999999997</v>
      </c>
      <c r="D48">
        <v>21.892299999999999</v>
      </c>
      <c r="E48">
        <v>1243.8699999999999</v>
      </c>
      <c r="F48">
        <v>1246.52</v>
      </c>
      <c r="G48">
        <v>2.6519900000000001</v>
      </c>
      <c r="H48">
        <v>-0.169096</v>
      </c>
      <c r="I48">
        <v>390.471</v>
      </c>
      <c r="J48">
        <v>2.7101199999999999</v>
      </c>
      <c r="K48">
        <v>2.7097099999999998</v>
      </c>
      <c r="L48">
        <v>0</v>
      </c>
      <c r="M48">
        <v>45092.2</v>
      </c>
      <c r="N48">
        <v>3</v>
      </c>
      <c r="O48">
        <v>172.67400000000001</v>
      </c>
      <c r="P48" s="2">
        <v>1494510000</v>
      </c>
    </row>
    <row r="49" spans="1:16" x14ac:dyDescent="0.25">
      <c r="A49" s="1">
        <v>42537.451851851853</v>
      </c>
      <c r="B49">
        <v>4.4904800000000002E-2</v>
      </c>
      <c r="C49">
        <v>34.668100000000003</v>
      </c>
      <c r="D49">
        <v>21.903600000000001</v>
      </c>
      <c r="E49">
        <v>1244.0999999999999</v>
      </c>
      <c r="F49">
        <v>1247</v>
      </c>
      <c r="G49">
        <v>2.7450800000000002</v>
      </c>
      <c r="H49">
        <v>-7.5331999999999996E-2</v>
      </c>
      <c r="I49">
        <v>391.55</v>
      </c>
      <c r="J49">
        <v>2.7134800000000001</v>
      </c>
      <c r="K49">
        <v>2.71332</v>
      </c>
      <c r="L49">
        <v>0</v>
      </c>
      <c r="M49">
        <v>45090.6</v>
      </c>
      <c r="N49">
        <v>3</v>
      </c>
      <c r="O49">
        <v>173.64400000000001</v>
      </c>
      <c r="P49" s="2">
        <v>1495430000</v>
      </c>
    </row>
    <row r="50" spans="1:16" x14ac:dyDescent="0.25">
      <c r="A50" s="1">
        <v>42537.454814814817</v>
      </c>
      <c r="B50">
        <v>4.36017E-2</v>
      </c>
      <c r="C50">
        <v>34.6648</v>
      </c>
      <c r="D50">
        <v>21.934899999999999</v>
      </c>
      <c r="E50">
        <v>1247.94</v>
      </c>
      <c r="F50">
        <v>1250.33</v>
      </c>
      <c r="G50">
        <v>2.75319</v>
      </c>
      <c r="H50">
        <v>-0.12878700000000001</v>
      </c>
      <c r="I50">
        <v>389.34699999999998</v>
      </c>
      <c r="J50">
        <v>2.7219699999999998</v>
      </c>
      <c r="K50">
        <v>2.7214900000000002</v>
      </c>
      <c r="L50">
        <v>0</v>
      </c>
      <c r="M50">
        <v>45084.7</v>
      </c>
      <c r="N50">
        <v>3</v>
      </c>
      <c r="O50">
        <v>173.12899999999999</v>
      </c>
      <c r="P50" s="2">
        <v>1496350000</v>
      </c>
    </row>
    <row r="51" spans="1:16" x14ac:dyDescent="0.25">
      <c r="A51" s="1">
        <v>42537.457777777781</v>
      </c>
      <c r="B51">
        <v>4.4971900000000002E-2</v>
      </c>
      <c r="C51">
        <v>34.616300000000003</v>
      </c>
      <c r="D51">
        <v>21.976299999999998</v>
      </c>
      <c r="E51">
        <v>1248.48</v>
      </c>
      <c r="F51">
        <v>1251.48</v>
      </c>
      <c r="G51">
        <v>2.7591000000000001</v>
      </c>
      <c r="H51">
        <v>-0.24710499999999999</v>
      </c>
      <c r="I51">
        <v>389.45699999999999</v>
      </c>
      <c r="J51">
        <v>2.7280899999999999</v>
      </c>
      <c r="K51">
        <v>2.7275900000000002</v>
      </c>
      <c r="L51">
        <v>0</v>
      </c>
      <c r="M51">
        <v>45086.400000000001</v>
      </c>
      <c r="N51">
        <v>3</v>
      </c>
      <c r="O51">
        <v>172.268</v>
      </c>
      <c r="P51" s="2">
        <v>1497280000</v>
      </c>
    </row>
    <row r="52" spans="1:16" x14ac:dyDescent="0.25">
      <c r="A52" s="1">
        <v>42537.460740740738</v>
      </c>
      <c r="B52">
        <v>4.4244100000000001E-2</v>
      </c>
      <c r="C52">
        <v>34.521099999999997</v>
      </c>
      <c r="D52">
        <v>22.0383</v>
      </c>
      <c r="E52">
        <v>1247.8699999999999</v>
      </c>
      <c r="F52">
        <v>1250.57</v>
      </c>
      <c r="G52">
        <v>2.7394599999999998</v>
      </c>
      <c r="H52">
        <v>-0.136406</v>
      </c>
      <c r="I52">
        <v>394.05599999999998</v>
      </c>
      <c r="J52">
        <v>2.7324600000000001</v>
      </c>
      <c r="K52">
        <v>2.7324700000000002</v>
      </c>
      <c r="L52">
        <v>0</v>
      </c>
      <c r="M52">
        <v>45079.5</v>
      </c>
      <c r="N52">
        <v>3</v>
      </c>
      <c r="O52">
        <v>172.83099999999999</v>
      </c>
      <c r="P52" s="2">
        <v>1498200000</v>
      </c>
    </row>
    <row r="53" spans="1:16" x14ac:dyDescent="0.25">
      <c r="A53" s="1">
        <v>42537.466666666667</v>
      </c>
      <c r="B53">
        <v>4.5418600000000003E-2</v>
      </c>
      <c r="C53">
        <v>34.385100000000001</v>
      </c>
      <c r="D53">
        <v>22.118500000000001</v>
      </c>
      <c r="E53">
        <v>1252.26</v>
      </c>
      <c r="F53">
        <v>1255.17</v>
      </c>
      <c r="G53">
        <v>2.7193700000000001</v>
      </c>
      <c r="H53">
        <v>-0.23224800000000001</v>
      </c>
      <c r="I53">
        <v>392.30700000000002</v>
      </c>
      <c r="J53">
        <v>2.7325400000000002</v>
      </c>
      <c r="K53">
        <v>2.73265</v>
      </c>
      <c r="L53">
        <v>0</v>
      </c>
      <c r="M53">
        <v>45083.199999999997</v>
      </c>
      <c r="N53">
        <v>3</v>
      </c>
      <c r="O53">
        <v>173.77099999999999</v>
      </c>
      <c r="P53" s="2">
        <v>1499580000</v>
      </c>
    </row>
    <row r="54" spans="1:16" x14ac:dyDescent="0.25">
      <c r="A54" s="1">
        <v>42538.284444444442</v>
      </c>
      <c r="B54">
        <v>4.6021399999999997E-2</v>
      </c>
      <c r="C54">
        <v>34.670200000000001</v>
      </c>
      <c r="D54">
        <v>21.590199999999999</v>
      </c>
      <c r="E54">
        <v>1309.46</v>
      </c>
      <c r="F54">
        <v>1312.46</v>
      </c>
      <c r="G54">
        <v>2.9754100000000001</v>
      </c>
      <c r="H54">
        <v>-1.7185499999999999E-2</v>
      </c>
      <c r="I54">
        <v>377.76499999999999</v>
      </c>
      <c r="J54">
        <v>2.6661000000000001</v>
      </c>
      <c r="K54">
        <v>2.6662300000000001</v>
      </c>
      <c r="L54">
        <v>0</v>
      </c>
      <c r="M54">
        <v>45090.7</v>
      </c>
      <c r="N54">
        <v>3</v>
      </c>
      <c r="O54">
        <v>171.06299999999999</v>
      </c>
      <c r="P54" s="2">
        <v>1754400000</v>
      </c>
    </row>
    <row r="55" spans="1:16" x14ac:dyDescent="0.25">
      <c r="A55" s="1">
        <v>42538.287407407406</v>
      </c>
      <c r="B55">
        <v>4.5211599999999998E-2</v>
      </c>
      <c r="C55">
        <v>34.622700000000002</v>
      </c>
      <c r="D55">
        <v>21.603899999999999</v>
      </c>
      <c r="E55">
        <v>1306.95</v>
      </c>
      <c r="F55">
        <v>1310.3</v>
      </c>
      <c r="G55">
        <v>2.9920499999999999</v>
      </c>
      <c r="H55">
        <v>-0.153701</v>
      </c>
      <c r="I55">
        <v>379.56099999999998</v>
      </c>
      <c r="J55">
        <v>2.66309</v>
      </c>
      <c r="K55">
        <v>2.6633200000000001</v>
      </c>
      <c r="L55">
        <v>0</v>
      </c>
      <c r="M55">
        <v>45096.7</v>
      </c>
      <c r="N55">
        <v>3</v>
      </c>
      <c r="O55">
        <v>172.84200000000001</v>
      </c>
      <c r="P55" s="2">
        <v>1755320000</v>
      </c>
    </row>
    <row r="56" spans="1:16" x14ac:dyDescent="0.25">
      <c r="A56" s="1">
        <v>42538.293333333335</v>
      </c>
      <c r="B56">
        <v>4.48922E-2</v>
      </c>
      <c r="C56">
        <v>34.816800000000001</v>
      </c>
      <c r="D56">
        <v>21.5151</v>
      </c>
      <c r="E56">
        <v>1296.82</v>
      </c>
      <c r="F56">
        <v>1299.82</v>
      </c>
      <c r="G56">
        <v>2.89737</v>
      </c>
      <c r="H56">
        <v>-0.19353799999999999</v>
      </c>
      <c r="I56">
        <v>379.99400000000003</v>
      </c>
      <c r="J56">
        <v>2.6531400000000001</v>
      </c>
      <c r="K56">
        <v>2.6528999999999998</v>
      </c>
      <c r="L56">
        <v>0</v>
      </c>
      <c r="M56">
        <v>45089.4</v>
      </c>
      <c r="N56">
        <v>3</v>
      </c>
      <c r="O56">
        <v>170.28800000000001</v>
      </c>
      <c r="P56" s="2">
        <v>1756710000</v>
      </c>
    </row>
    <row r="57" spans="1:16" x14ac:dyDescent="0.25">
      <c r="A57" s="1">
        <v>42538.296296296299</v>
      </c>
      <c r="B57">
        <v>4.5623200000000003E-2</v>
      </c>
      <c r="C57">
        <v>35.054000000000002</v>
      </c>
      <c r="D57">
        <v>21.409199999999998</v>
      </c>
      <c r="E57">
        <v>1285.67</v>
      </c>
      <c r="F57">
        <v>1288.32</v>
      </c>
      <c r="G57">
        <v>2.8747799999999999</v>
      </c>
      <c r="H57">
        <v>-0.12797700000000001</v>
      </c>
      <c r="I57">
        <v>382.625</v>
      </c>
      <c r="J57">
        <v>2.6470699999999998</v>
      </c>
      <c r="K57">
        <v>2.6469</v>
      </c>
      <c r="L57">
        <v>0</v>
      </c>
      <c r="M57">
        <v>45080.3</v>
      </c>
      <c r="N57">
        <v>3</v>
      </c>
      <c r="O57">
        <v>173.755</v>
      </c>
      <c r="P57" s="2">
        <v>1758090000</v>
      </c>
    </row>
    <row r="58" spans="1:16" x14ac:dyDescent="0.25">
      <c r="A58" s="1">
        <v>42538.299259259256</v>
      </c>
      <c r="B58">
        <v>4.3947800000000002E-2</v>
      </c>
      <c r="C58">
        <v>35.1021</v>
      </c>
      <c r="D58">
        <v>21.398</v>
      </c>
      <c r="E58">
        <v>1288.21</v>
      </c>
      <c r="F58">
        <v>1290.92</v>
      </c>
      <c r="G58">
        <v>2.87677</v>
      </c>
      <c r="H58">
        <v>-0.285445</v>
      </c>
      <c r="I58">
        <v>382.178</v>
      </c>
      <c r="J58">
        <v>2.64581</v>
      </c>
      <c r="K58">
        <v>2.6459700000000002</v>
      </c>
      <c r="L58">
        <v>0</v>
      </c>
      <c r="M58">
        <v>45083.9</v>
      </c>
      <c r="N58">
        <v>3</v>
      </c>
      <c r="O58">
        <v>173.15</v>
      </c>
      <c r="P58" s="2">
        <v>1759010000</v>
      </c>
    </row>
    <row r="59" spans="1:16" x14ac:dyDescent="0.25">
      <c r="A59" s="1">
        <v>42538.302222222221</v>
      </c>
      <c r="B59">
        <v>4.5013200000000003E-2</v>
      </c>
      <c r="C59">
        <v>35.014299999999999</v>
      </c>
      <c r="D59">
        <v>21.459299999999999</v>
      </c>
      <c r="E59">
        <v>1293.46</v>
      </c>
      <c r="F59">
        <v>1296.46</v>
      </c>
      <c r="G59">
        <v>2.88361</v>
      </c>
      <c r="H59">
        <v>-8.8492199999999993E-2</v>
      </c>
      <c r="I59">
        <v>382.31200000000001</v>
      </c>
      <c r="J59">
        <v>2.6529400000000001</v>
      </c>
      <c r="K59">
        <v>2.6530800000000001</v>
      </c>
      <c r="L59">
        <v>0</v>
      </c>
      <c r="M59">
        <v>45069.9</v>
      </c>
      <c r="N59">
        <v>3</v>
      </c>
      <c r="O59">
        <v>172.45400000000001</v>
      </c>
      <c r="P59" s="2">
        <v>1759930000</v>
      </c>
    </row>
    <row r="60" spans="1:16" x14ac:dyDescent="0.25">
      <c r="A60" s="1">
        <v>42538.305185185185</v>
      </c>
      <c r="B60">
        <v>4.3923799999999999E-2</v>
      </c>
      <c r="C60">
        <v>34.8431</v>
      </c>
      <c r="D60">
        <v>21.552199999999999</v>
      </c>
      <c r="E60">
        <v>1301.96</v>
      </c>
      <c r="F60">
        <v>1304.96</v>
      </c>
      <c r="G60">
        <v>2.8828399999999998</v>
      </c>
      <c r="H60">
        <v>-0.181561</v>
      </c>
      <c r="I60">
        <v>381.68400000000003</v>
      </c>
      <c r="J60">
        <v>2.6623700000000001</v>
      </c>
      <c r="K60">
        <v>2.6623700000000001</v>
      </c>
      <c r="L60">
        <v>0</v>
      </c>
      <c r="M60">
        <v>45083.199999999997</v>
      </c>
      <c r="N60">
        <v>3</v>
      </c>
      <c r="O60">
        <v>173.477</v>
      </c>
      <c r="P60" s="2">
        <v>1760850000</v>
      </c>
    </row>
    <row r="61" spans="1:16" x14ac:dyDescent="0.25">
      <c r="A61" s="1">
        <v>42538.308148148149</v>
      </c>
      <c r="B61">
        <v>4.4552700000000001E-2</v>
      </c>
      <c r="C61">
        <v>34.618099999999998</v>
      </c>
      <c r="D61">
        <v>21.6571</v>
      </c>
      <c r="E61">
        <v>1309.01</v>
      </c>
      <c r="F61">
        <v>1312.01</v>
      </c>
      <c r="G61">
        <v>2.9177499999999998</v>
      </c>
      <c r="H61">
        <v>-0.243399</v>
      </c>
      <c r="I61">
        <v>378.04700000000003</v>
      </c>
      <c r="J61">
        <v>2.6645300000000001</v>
      </c>
      <c r="K61">
        <v>2.6644700000000001</v>
      </c>
      <c r="L61">
        <v>0</v>
      </c>
      <c r="M61">
        <v>45084.7</v>
      </c>
      <c r="N61">
        <v>3</v>
      </c>
      <c r="O61">
        <v>174.523</v>
      </c>
      <c r="P61" s="2">
        <v>1761780000</v>
      </c>
    </row>
    <row r="62" spans="1:16" x14ac:dyDescent="0.25">
      <c r="A62" s="1">
        <v>42538.314074074071</v>
      </c>
      <c r="B62">
        <v>4.4956400000000001E-2</v>
      </c>
      <c r="C62">
        <v>34.405299999999997</v>
      </c>
      <c r="D62">
        <v>21.7727</v>
      </c>
      <c r="E62">
        <v>1308.1099999999999</v>
      </c>
      <c r="F62">
        <v>1311.11</v>
      </c>
      <c r="G62">
        <v>2.94448</v>
      </c>
      <c r="H62">
        <v>-0.29972100000000002</v>
      </c>
      <c r="I62">
        <v>380.04500000000002</v>
      </c>
      <c r="J62">
        <v>2.6692100000000001</v>
      </c>
      <c r="K62">
        <v>2.6694</v>
      </c>
      <c r="L62">
        <v>0</v>
      </c>
      <c r="M62">
        <v>45100.5</v>
      </c>
      <c r="N62">
        <v>3</v>
      </c>
      <c r="O62">
        <v>174.81700000000001</v>
      </c>
      <c r="P62" s="2">
        <v>1763160000</v>
      </c>
    </row>
    <row r="63" spans="1:16" x14ac:dyDescent="0.25">
      <c r="A63" s="1">
        <v>42538.317037037035</v>
      </c>
      <c r="B63">
        <v>4.4050400000000003E-2</v>
      </c>
      <c r="C63">
        <v>34.296799999999998</v>
      </c>
      <c r="D63">
        <v>21.8094</v>
      </c>
      <c r="E63">
        <v>1303.97</v>
      </c>
      <c r="F63">
        <v>1306.97</v>
      </c>
      <c r="G63">
        <v>2.9952200000000002</v>
      </c>
      <c r="H63">
        <v>-0.16824800000000001</v>
      </c>
      <c r="I63">
        <v>383.82799999999997</v>
      </c>
      <c r="J63">
        <v>2.6703800000000002</v>
      </c>
      <c r="K63">
        <v>2.6700599999999999</v>
      </c>
      <c r="L63">
        <v>0</v>
      </c>
      <c r="M63">
        <v>45085.2</v>
      </c>
      <c r="N63">
        <v>3</v>
      </c>
      <c r="O63">
        <v>174.98</v>
      </c>
      <c r="P63" s="2">
        <v>1764540000</v>
      </c>
    </row>
    <row r="64" spans="1:16" x14ac:dyDescent="0.25">
      <c r="A64" s="1">
        <v>42538.32</v>
      </c>
      <c r="B64">
        <v>4.5420799999999997E-2</v>
      </c>
      <c r="C64">
        <v>34.356499999999997</v>
      </c>
      <c r="D64">
        <v>21.784300000000002</v>
      </c>
      <c r="E64">
        <v>1299.6500000000001</v>
      </c>
      <c r="F64">
        <v>1302.6500000000001</v>
      </c>
      <c r="G64">
        <v>2.96427</v>
      </c>
      <c r="H64">
        <v>-0.33069300000000001</v>
      </c>
      <c r="I64">
        <v>382.29399999999998</v>
      </c>
      <c r="J64">
        <v>2.6674500000000001</v>
      </c>
      <c r="K64">
        <v>2.6673399999999998</v>
      </c>
      <c r="L64">
        <v>0</v>
      </c>
      <c r="M64">
        <v>45078.7</v>
      </c>
      <c r="N64">
        <v>3</v>
      </c>
      <c r="O64">
        <v>174.43199999999999</v>
      </c>
      <c r="P64" s="2">
        <v>1765460000</v>
      </c>
    </row>
    <row r="65" spans="1:16" x14ac:dyDescent="0.25">
      <c r="A65" s="1">
        <v>42538.322962962964</v>
      </c>
      <c r="B65">
        <v>4.4185500000000003E-2</v>
      </c>
      <c r="C65">
        <v>34.437199999999997</v>
      </c>
      <c r="D65">
        <v>21.747</v>
      </c>
      <c r="E65">
        <v>1296.1199999999999</v>
      </c>
      <c r="F65">
        <v>1299.1199999999999</v>
      </c>
      <c r="G65">
        <v>2.9039600000000001</v>
      </c>
      <c r="H65">
        <v>-0.26994299999999999</v>
      </c>
      <c r="I65">
        <v>382.71</v>
      </c>
      <c r="J65">
        <v>2.66811</v>
      </c>
      <c r="K65">
        <v>2.66804</v>
      </c>
      <c r="L65">
        <v>0</v>
      </c>
      <c r="M65">
        <v>45074.9</v>
      </c>
      <c r="N65">
        <v>3</v>
      </c>
      <c r="O65">
        <v>173.524</v>
      </c>
      <c r="P65" s="2">
        <v>1766380000</v>
      </c>
    </row>
    <row r="66" spans="1:16" x14ac:dyDescent="0.25">
      <c r="A66" s="1">
        <v>42538.325925925928</v>
      </c>
      <c r="B66">
        <v>4.5518999999999997E-2</v>
      </c>
      <c r="C66">
        <v>34.503700000000002</v>
      </c>
      <c r="D66">
        <v>21.7498</v>
      </c>
      <c r="E66">
        <v>1297.6400000000001</v>
      </c>
      <c r="F66">
        <v>1300.53</v>
      </c>
      <c r="G66">
        <v>2.8936000000000002</v>
      </c>
      <c r="H66">
        <v>-0.32997900000000002</v>
      </c>
      <c r="I66">
        <v>383.30200000000002</v>
      </c>
      <c r="J66">
        <v>2.6756099999999998</v>
      </c>
      <c r="K66">
        <v>2.6756799999999998</v>
      </c>
      <c r="L66">
        <v>0</v>
      </c>
      <c r="M66">
        <v>45079.3</v>
      </c>
      <c r="N66">
        <v>3</v>
      </c>
      <c r="O66">
        <v>173.327</v>
      </c>
      <c r="P66" s="2">
        <v>1767300000</v>
      </c>
    </row>
    <row r="67" spans="1:16" x14ac:dyDescent="0.25">
      <c r="A67" s="1">
        <v>42538.328888888886</v>
      </c>
      <c r="B67">
        <v>4.4061700000000002E-2</v>
      </c>
      <c r="C67">
        <v>34.414499999999997</v>
      </c>
      <c r="D67">
        <v>21.814699999999998</v>
      </c>
      <c r="E67">
        <v>1300.3399999999999</v>
      </c>
      <c r="F67">
        <v>1303.1600000000001</v>
      </c>
      <c r="G67">
        <v>2.92428</v>
      </c>
      <c r="H67">
        <v>-0.16448399999999999</v>
      </c>
      <c r="I67">
        <v>383.15100000000001</v>
      </c>
      <c r="J67">
        <v>2.68153</v>
      </c>
      <c r="K67">
        <v>2.6820499999999998</v>
      </c>
      <c r="L67">
        <v>0</v>
      </c>
      <c r="M67">
        <v>45084.6</v>
      </c>
      <c r="N67">
        <v>3</v>
      </c>
      <c r="O67">
        <v>174.20400000000001</v>
      </c>
      <c r="P67" s="2">
        <v>1768230000</v>
      </c>
    </row>
    <row r="68" spans="1:16" x14ac:dyDescent="0.25">
      <c r="A68" s="1">
        <v>42538.334814814814</v>
      </c>
      <c r="B68">
        <v>4.49535E-2</v>
      </c>
      <c r="C68">
        <v>34.396700000000003</v>
      </c>
      <c r="D68">
        <v>21.854600000000001</v>
      </c>
      <c r="E68">
        <v>1297.1600000000001</v>
      </c>
      <c r="F68">
        <v>1300.1600000000001</v>
      </c>
      <c r="G68">
        <v>2.8972099999999998</v>
      </c>
      <c r="H68">
        <v>-0.20678299999999999</v>
      </c>
      <c r="I68">
        <v>383.17200000000003</v>
      </c>
      <c r="J68">
        <v>2.68</v>
      </c>
      <c r="K68">
        <v>2.67998</v>
      </c>
      <c r="L68">
        <v>0</v>
      </c>
      <c r="M68">
        <v>45092.6</v>
      </c>
      <c r="N68">
        <v>3</v>
      </c>
      <c r="O68">
        <v>174.328</v>
      </c>
      <c r="P68" s="2">
        <v>1769610000</v>
      </c>
    </row>
    <row r="69" spans="1:16" x14ac:dyDescent="0.25">
      <c r="A69" s="1">
        <v>42538.337777777779</v>
      </c>
      <c r="B69">
        <v>4.40539E-2</v>
      </c>
      <c r="C69">
        <v>34.435699999999997</v>
      </c>
      <c r="D69">
        <v>21.860499999999998</v>
      </c>
      <c r="E69">
        <v>1292.3499999999999</v>
      </c>
      <c r="F69">
        <v>1295.3499999999999</v>
      </c>
      <c r="G69">
        <v>2.9506199999999998</v>
      </c>
      <c r="H69">
        <v>-0.26913900000000002</v>
      </c>
      <c r="I69">
        <v>385.9</v>
      </c>
      <c r="J69">
        <v>2.69692</v>
      </c>
      <c r="K69">
        <v>2.6969500000000002</v>
      </c>
      <c r="L69">
        <v>0</v>
      </c>
      <c r="M69">
        <v>45079.7</v>
      </c>
      <c r="N69">
        <v>3</v>
      </c>
      <c r="O69">
        <v>177.63800000000001</v>
      </c>
      <c r="P69" s="2">
        <v>1770990000</v>
      </c>
    </row>
    <row r="70" spans="1:16" x14ac:dyDescent="0.25">
      <c r="A70" s="1">
        <v>42538.340740740743</v>
      </c>
      <c r="B70">
        <v>4.5248700000000003E-2</v>
      </c>
      <c r="C70">
        <v>34.47</v>
      </c>
      <c r="D70">
        <v>21.863600000000002</v>
      </c>
      <c r="E70">
        <v>1291.4000000000001</v>
      </c>
      <c r="F70">
        <v>1294.4000000000001</v>
      </c>
      <c r="G70">
        <v>2.9405700000000001</v>
      </c>
      <c r="H70">
        <v>-5.8626999999999999E-2</v>
      </c>
      <c r="I70">
        <v>386.22699999999998</v>
      </c>
      <c r="J70">
        <v>2.7033299999999998</v>
      </c>
      <c r="K70">
        <v>2.7032400000000001</v>
      </c>
      <c r="L70">
        <v>0</v>
      </c>
      <c r="M70">
        <v>45087.199999999997</v>
      </c>
      <c r="N70">
        <v>3</v>
      </c>
      <c r="O70">
        <v>176.786</v>
      </c>
      <c r="P70" s="2">
        <v>1771910000</v>
      </c>
    </row>
    <row r="71" spans="1:16" x14ac:dyDescent="0.25">
      <c r="A71" s="1">
        <v>42538.3437037037</v>
      </c>
      <c r="B71">
        <v>4.4880299999999998E-2</v>
      </c>
      <c r="C71">
        <v>34.484999999999999</v>
      </c>
      <c r="D71">
        <v>21.866099999999999</v>
      </c>
      <c r="E71">
        <v>1292.06</v>
      </c>
      <c r="F71">
        <v>1295.06</v>
      </c>
      <c r="G71">
        <v>2.9384999999999999</v>
      </c>
      <c r="H71">
        <v>-0.14144699999999999</v>
      </c>
      <c r="I71">
        <v>385.702</v>
      </c>
      <c r="J71">
        <v>2.7063700000000002</v>
      </c>
      <c r="K71">
        <v>2.7061899999999999</v>
      </c>
      <c r="L71">
        <v>0</v>
      </c>
      <c r="M71">
        <v>45108.1</v>
      </c>
      <c r="N71">
        <v>3</v>
      </c>
      <c r="O71">
        <v>175.351</v>
      </c>
      <c r="P71" s="2">
        <v>1772830000</v>
      </c>
    </row>
    <row r="72" spans="1:16" x14ac:dyDescent="0.25">
      <c r="A72" s="1">
        <v>42538.346666666665</v>
      </c>
      <c r="B72">
        <v>4.4592399999999997E-2</v>
      </c>
      <c r="C72">
        <v>34.485799999999998</v>
      </c>
      <c r="D72">
        <v>21.890799999999999</v>
      </c>
      <c r="E72">
        <v>1290.24</v>
      </c>
      <c r="F72">
        <v>1293.22</v>
      </c>
      <c r="G72">
        <v>2.89174</v>
      </c>
      <c r="H72">
        <v>-0.21631600000000001</v>
      </c>
      <c r="I72">
        <v>386.99599999999998</v>
      </c>
      <c r="J72">
        <v>2.7079</v>
      </c>
      <c r="K72">
        <v>2.7081900000000001</v>
      </c>
      <c r="L72">
        <v>0</v>
      </c>
      <c r="M72">
        <v>45084.7</v>
      </c>
      <c r="N72">
        <v>3</v>
      </c>
      <c r="O72">
        <v>174.482</v>
      </c>
      <c r="P72" s="2">
        <v>1773760000</v>
      </c>
    </row>
    <row r="73" spans="1:16" x14ac:dyDescent="0.25">
      <c r="A73" s="1">
        <v>42538.349629629629</v>
      </c>
      <c r="B73">
        <v>4.5274399999999999E-2</v>
      </c>
      <c r="C73">
        <v>34.505000000000003</v>
      </c>
      <c r="D73">
        <v>21.914000000000001</v>
      </c>
      <c r="E73">
        <v>1290.5899999999999</v>
      </c>
      <c r="F73">
        <v>1293.24</v>
      </c>
      <c r="G73">
        <v>2.8966099999999999</v>
      </c>
      <c r="H73">
        <v>-0.29832799999999998</v>
      </c>
      <c r="I73">
        <v>387.04599999999999</v>
      </c>
      <c r="J73">
        <v>2.7096300000000002</v>
      </c>
      <c r="K73">
        <v>2.70973</v>
      </c>
      <c r="L73">
        <v>0</v>
      </c>
      <c r="M73">
        <v>45098.9</v>
      </c>
      <c r="N73">
        <v>3</v>
      </c>
      <c r="O73">
        <v>174.92099999999999</v>
      </c>
      <c r="P73" s="2">
        <v>1774680000</v>
      </c>
    </row>
    <row r="74" spans="1:16" x14ac:dyDescent="0.25">
      <c r="A74" s="1">
        <v>42538.355555555558</v>
      </c>
      <c r="B74">
        <v>4.4620199999999999E-2</v>
      </c>
      <c r="C74">
        <v>34.495600000000003</v>
      </c>
      <c r="D74">
        <v>21.957599999999999</v>
      </c>
      <c r="E74">
        <v>1289.77</v>
      </c>
      <c r="F74">
        <v>1292.6099999999999</v>
      </c>
      <c r="G74">
        <v>2.9215399999999998</v>
      </c>
      <c r="H74">
        <v>-0.14241300000000001</v>
      </c>
      <c r="I74">
        <v>389.45400000000001</v>
      </c>
      <c r="J74">
        <v>2.7104400000000002</v>
      </c>
      <c r="K74">
        <v>2.7103999999999999</v>
      </c>
      <c r="L74">
        <v>0</v>
      </c>
      <c r="M74">
        <v>45096.4</v>
      </c>
      <c r="N74">
        <v>3</v>
      </c>
      <c r="O74">
        <v>175.483</v>
      </c>
      <c r="P74" s="2">
        <v>1776060000</v>
      </c>
    </row>
    <row r="75" spans="1:16" x14ac:dyDescent="0.25">
      <c r="A75" s="1">
        <v>42538.358518518522</v>
      </c>
      <c r="B75">
        <v>4.40001E-2</v>
      </c>
      <c r="C75">
        <v>34.472299999999997</v>
      </c>
      <c r="D75">
        <v>22.0061</v>
      </c>
      <c r="E75">
        <v>1291.42</v>
      </c>
      <c r="F75">
        <v>1294.42</v>
      </c>
      <c r="G75">
        <v>2.8745099999999999</v>
      </c>
      <c r="H75">
        <v>-0.29050999999999999</v>
      </c>
      <c r="I75">
        <v>388.53199999999998</v>
      </c>
      <c r="J75">
        <v>2.71055</v>
      </c>
      <c r="K75">
        <v>2.7104599999999999</v>
      </c>
      <c r="L75">
        <v>0</v>
      </c>
      <c r="M75">
        <v>45106</v>
      </c>
      <c r="N75">
        <v>3</v>
      </c>
      <c r="O75">
        <v>177.208</v>
      </c>
      <c r="P75" s="2">
        <v>1777440000</v>
      </c>
    </row>
    <row r="76" spans="1:16" x14ac:dyDescent="0.25">
      <c r="A76" s="1">
        <v>42538.361481481479</v>
      </c>
      <c r="B76">
        <v>4.4836300000000003E-2</v>
      </c>
      <c r="C76">
        <v>34.442599999999999</v>
      </c>
      <c r="D76">
        <v>22.0381</v>
      </c>
      <c r="E76">
        <v>1292.83</v>
      </c>
      <c r="F76">
        <v>1295.83</v>
      </c>
      <c r="G76">
        <v>2.9342199999999998</v>
      </c>
      <c r="H76">
        <v>-0.272094</v>
      </c>
      <c r="I76">
        <v>392.089</v>
      </c>
      <c r="J76">
        <v>2.7078500000000001</v>
      </c>
      <c r="K76">
        <v>2.7079499999999999</v>
      </c>
      <c r="L76">
        <v>0</v>
      </c>
      <c r="M76">
        <v>45107.8</v>
      </c>
      <c r="N76">
        <v>3</v>
      </c>
      <c r="O76">
        <v>177.05099999999999</v>
      </c>
      <c r="P76" s="2">
        <v>1778360000</v>
      </c>
    </row>
    <row r="77" spans="1:16" x14ac:dyDescent="0.25">
      <c r="A77" s="1">
        <v>42538.364444444444</v>
      </c>
      <c r="B77">
        <v>4.4763200000000003E-2</v>
      </c>
      <c r="C77">
        <v>34.436500000000002</v>
      </c>
      <c r="D77">
        <v>22.066299999999998</v>
      </c>
      <c r="E77">
        <v>1292.07</v>
      </c>
      <c r="F77">
        <v>1295.07</v>
      </c>
      <c r="G77">
        <v>2.8951799999999999</v>
      </c>
      <c r="H77">
        <v>-0.15589500000000001</v>
      </c>
      <c r="I77">
        <v>393.01900000000001</v>
      </c>
      <c r="J77">
        <v>2.7062599999999999</v>
      </c>
      <c r="K77">
        <v>2.70607</v>
      </c>
      <c r="L77">
        <v>0</v>
      </c>
      <c r="M77">
        <v>45066.9</v>
      </c>
      <c r="N77">
        <v>3</v>
      </c>
      <c r="O77">
        <v>176.68799999999999</v>
      </c>
      <c r="P77" s="2">
        <v>1779290000</v>
      </c>
    </row>
    <row r="78" spans="1:16" x14ac:dyDescent="0.25">
      <c r="A78" s="1">
        <v>42538.367407407408</v>
      </c>
      <c r="B78">
        <v>4.3819499999999997E-2</v>
      </c>
      <c r="C78">
        <v>34.434899999999999</v>
      </c>
      <c r="D78">
        <v>22.091000000000001</v>
      </c>
      <c r="E78">
        <v>1297.0999999999999</v>
      </c>
      <c r="F78">
        <v>1300.0999999999999</v>
      </c>
      <c r="G78">
        <v>2.9534400000000001</v>
      </c>
      <c r="H78">
        <v>-0.18296899999999999</v>
      </c>
      <c r="I78">
        <v>389.2</v>
      </c>
      <c r="J78">
        <v>2.7039399999999998</v>
      </c>
      <c r="K78">
        <v>2.70377</v>
      </c>
      <c r="L78">
        <v>0</v>
      </c>
      <c r="M78">
        <v>45079.1</v>
      </c>
      <c r="N78">
        <v>3</v>
      </c>
      <c r="O78">
        <v>177.19900000000001</v>
      </c>
      <c r="P78" s="2">
        <v>1780210000</v>
      </c>
    </row>
    <row r="79" spans="1:16" x14ac:dyDescent="0.25">
      <c r="A79" s="1">
        <v>42538.370370370372</v>
      </c>
      <c r="B79">
        <v>4.4370100000000003E-2</v>
      </c>
      <c r="C79">
        <v>34.4343</v>
      </c>
      <c r="D79">
        <v>22.11</v>
      </c>
      <c r="E79">
        <v>1295.74</v>
      </c>
      <c r="F79">
        <v>1298.97</v>
      </c>
      <c r="G79">
        <v>2.8802699999999999</v>
      </c>
      <c r="H79">
        <v>-0.153756</v>
      </c>
      <c r="I79">
        <v>388.67200000000003</v>
      </c>
      <c r="J79">
        <v>2.7007400000000001</v>
      </c>
      <c r="K79">
        <v>2.7003699999999999</v>
      </c>
      <c r="L79">
        <v>0</v>
      </c>
      <c r="M79">
        <v>45094.2</v>
      </c>
      <c r="N79">
        <v>3</v>
      </c>
      <c r="O79">
        <v>177.697</v>
      </c>
      <c r="P79" s="2">
        <v>1781130000</v>
      </c>
    </row>
    <row r="80" spans="1:16" x14ac:dyDescent="0.25">
      <c r="A80" s="1">
        <v>42538.376296296294</v>
      </c>
      <c r="B80">
        <v>4.4863199999999999E-2</v>
      </c>
      <c r="C80">
        <v>34.430199999999999</v>
      </c>
      <c r="D80">
        <v>22.142900000000001</v>
      </c>
      <c r="E80">
        <v>1294.55</v>
      </c>
      <c r="F80">
        <v>1297.55</v>
      </c>
      <c r="G80">
        <v>2.8909799999999999</v>
      </c>
      <c r="H80">
        <v>-0.118594</v>
      </c>
      <c r="I80">
        <v>392.93400000000003</v>
      </c>
      <c r="J80">
        <v>2.6995900000000002</v>
      </c>
      <c r="K80">
        <v>2.6995200000000001</v>
      </c>
      <c r="L80">
        <v>0</v>
      </c>
      <c r="M80">
        <v>45080.3</v>
      </c>
      <c r="N80">
        <v>3</v>
      </c>
      <c r="O80">
        <v>179.732</v>
      </c>
      <c r="P80" s="2">
        <v>1782510000</v>
      </c>
    </row>
    <row r="81" spans="1:16" x14ac:dyDescent="0.25">
      <c r="A81" s="1">
        <v>42538.379259259258</v>
      </c>
      <c r="B81">
        <v>4.4656800000000003E-2</v>
      </c>
      <c r="C81">
        <v>34.450299999999999</v>
      </c>
      <c r="D81">
        <v>22.154900000000001</v>
      </c>
      <c r="E81">
        <v>1298.1199999999999</v>
      </c>
      <c r="F81">
        <v>1301.24</v>
      </c>
      <c r="G81">
        <v>2.9171299999999998</v>
      </c>
      <c r="H81">
        <v>-8.4580100000000005E-2</v>
      </c>
      <c r="I81">
        <v>391.81299999999999</v>
      </c>
      <c r="J81">
        <v>2.6949100000000001</v>
      </c>
      <c r="K81">
        <v>2.6947800000000002</v>
      </c>
      <c r="L81">
        <v>0</v>
      </c>
      <c r="M81">
        <v>45091.199999999997</v>
      </c>
      <c r="N81">
        <v>3</v>
      </c>
      <c r="O81">
        <v>177.345</v>
      </c>
      <c r="P81" s="2">
        <v>1783890000</v>
      </c>
    </row>
    <row r="82" spans="1:16" x14ac:dyDescent="0.25">
      <c r="A82" s="1">
        <v>42538.382222222222</v>
      </c>
      <c r="B82">
        <v>4.4288500000000001E-2</v>
      </c>
      <c r="C82">
        <v>34.460299999999997</v>
      </c>
      <c r="D82">
        <v>22.159600000000001</v>
      </c>
      <c r="E82">
        <v>1299.94</v>
      </c>
      <c r="F82">
        <v>1302.6400000000001</v>
      </c>
      <c r="G82">
        <v>2.91161</v>
      </c>
      <c r="H82">
        <v>-0.20054900000000001</v>
      </c>
      <c r="I82">
        <v>390.03699999999998</v>
      </c>
      <c r="J82">
        <v>2.6922799999999998</v>
      </c>
      <c r="K82">
        <v>2.6920500000000001</v>
      </c>
      <c r="L82">
        <v>0</v>
      </c>
      <c r="M82">
        <v>45084.2</v>
      </c>
      <c r="N82">
        <v>3</v>
      </c>
      <c r="O82">
        <v>176.792</v>
      </c>
      <c r="P82" s="2">
        <v>1784820000</v>
      </c>
    </row>
    <row r="83" spans="1:16" x14ac:dyDescent="0.25">
      <c r="A83" s="1">
        <v>42538.385185185187</v>
      </c>
      <c r="B83">
        <v>4.4371899999999999E-2</v>
      </c>
      <c r="C83">
        <v>34.4861</v>
      </c>
      <c r="D83">
        <v>22.165500000000002</v>
      </c>
      <c r="E83">
        <v>1300</v>
      </c>
      <c r="F83">
        <v>1303</v>
      </c>
      <c r="G83">
        <v>2.92455</v>
      </c>
      <c r="H83">
        <v>-0.249557</v>
      </c>
      <c r="I83">
        <v>391.404</v>
      </c>
      <c r="J83">
        <v>2.6905299999999999</v>
      </c>
      <c r="K83">
        <v>2.6905800000000002</v>
      </c>
      <c r="L83">
        <v>0</v>
      </c>
      <c r="M83">
        <v>45108.1</v>
      </c>
      <c r="N83">
        <v>3</v>
      </c>
      <c r="O83">
        <v>176.77699999999999</v>
      </c>
      <c r="P83" s="2">
        <v>1785740000</v>
      </c>
    </row>
    <row r="84" spans="1:16" x14ac:dyDescent="0.25">
      <c r="A84" s="1">
        <v>42538.388148148151</v>
      </c>
      <c r="B84">
        <v>4.47906E-2</v>
      </c>
      <c r="C84">
        <v>34.517499999999998</v>
      </c>
      <c r="D84">
        <v>22.170999999999999</v>
      </c>
      <c r="E84">
        <v>1300.42</v>
      </c>
      <c r="F84">
        <v>1303.42</v>
      </c>
      <c r="G84">
        <v>2.88842</v>
      </c>
      <c r="H84">
        <v>-0.15101400000000001</v>
      </c>
      <c r="I84">
        <v>391.65</v>
      </c>
      <c r="J84">
        <v>2.70404</v>
      </c>
      <c r="K84">
        <v>2.70391</v>
      </c>
      <c r="L84">
        <v>0</v>
      </c>
      <c r="M84">
        <v>45092.1</v>
      </c>
      <c r="N84">
        <v>3</v>
      </c>
      <c r="O84">
        <v>176.82599999999999</v>
      </c>
      <c r="P84" s="2">
        <v>1786660000</v>
      </c>
    </row>
    <row r="85" spans="1:16" x14ac:dyDescent="0.25">
      <c r="A85" s="1">
        <v>42538.394074074073</v>
      </c>
      <c r="B85">
        <v>4.4095599999999999E-2</v>
      </c>
      <c r="C85">
        <v>34.559800000000003</v>
      </c>
      <c r="D85">
        <v>22.172999999999998</v>
      </c>
      <c r="E85">
        <v>1301.47</v>
      </c>
      <c r="F85">
        <v>1304.47</v>
      </c>
      <c r="G85">
        <v>2.8910399999999998</v>
      </c>
      <c r="H85">
        <v>-0.23331499999999999</v>
      </c>
      <c r="I85">
        <v>391.01400000000001</v>
      </c>
      <c r="J85">
        <v>2.7304599999999999</v>
      </c>
      <c r="K85">
        <v>2.7303500000000001</v>
      </c>
      <c r="L85">
        <v>0</v>
      </c>
      <c r="M85">
        <v>45095.9</v>
      </c>
      <c r="N85">
        <v>3</v>
      </c>
      <c r="O85">
        <v>177.11199999999999</v>
      </c>
      <c r="P85" s="2">
        <v>1788040000</v>
      </c>
    </row>
    <row r="86" spans="1:16" x14ac:dyDescent="0.25">
      <c r="A86" s="1">
        <v>42538.397037037037</v>
      </c>
      <c r="B86">
        <v>4.4962000000000002E-2</v>
      </c>
      <c r="C86">
        <v>34.622500000000002</v>
      </c>
      <c r="D86">
        <v>22.167200000000001</v>
      </c>
      <c r="E86">
        <v>1302.93</v>
      </c>
      <c r="F86">
        <v>1305.9100000000001</v>
      </c>
      <c r="G86">
        <v>2.9201999999999999</v>
      </c>
      <c r="H86">
        <v>-0.34427200000000002</v>
      </c>
      <c r="I86">
        <v>394.82799999999997</v>
      </c>
      <c r="J86">
        <v>2.7260300000000002</v>
      </c>
      <c r="K86">
        <v>2.72593</v>
      </c>
      <c r="L86">
        <v>0</v>
      </c>
      <c r="M86">
        <v>45086.8</v>
      </c>
      <c r="N86">
        <v>3</v>
      </c>
      <c r="O86">
        <v>179.416</v>
      </c>
      <c r="P86" s="2">
        <v>1789420000</v>
      </c>
    </row>
    <row r="87" spans="1:16" x14ac:dyDescent="0.25">
      <c r="A87" s="1">
        <v>42538.400000000001</v>
      </c>
      <c r="B87">
        <v>4.41048E-2</v>
      </c>
      <c r="C87">
        <v>34.631700000000002</v>
      </c>
      <c r="D87">
        <v>22.171199999999999</v>
      </c>
      <c r="E87">
        <v>1302.1099999999999</v>
      </c>
      <c r="F87">
        <v>1304.77</v>
      </c>
      <c r="G87">
        <v>2.8269099999999998</v>
      </c>
      <c r="H87">
        <v>-0.119089</v>
      </c>
      <c r="I87">
        <v>395.01299999999998</v>
      </c>
      <c r="J87">
        <v>2.7228400000000001</v>
      </c>
      <c r="K87">
        <v>2.7231700000000001</v>
      </c>
      <c r="L87">
        <v>0</v>
      </c>
      <c r="M87">
        <v>45090.6</v>
      </c>
      <c r="N87">
        <v>3</v>
      </c>
      <c r="O87">
        <v>177.691</v>
      </c>
      <c r="P87" s="2">
        <v>1790340000</v>
      </c>
    </row>
    <row r="88" spans="1:16" x14ac:dyDescent="0.25">
      <c r="A88" s="1">
        <v>42538.402962962966</v>
      </c>
      <c r="B88">
        <v>4.53316E-2</v>
      </c>
      <c r="C88">
        <v>34.676200000000001</v>
      </c>
      <c r="D88">
        <v>22.168600000000001</v>
      </c>
      <c r="E88">
        <v>1305.08</v>
      </c>
      <c r="F88">
        <v>1308.08</v>
      </c>
      <c r="G88">
        <v>2.90679</v>
      </c>
      <c r="H88">
        <v>-0.204565</v>
      </c>
      <c r="I88">
        <v>392.226</v>
      </c>
      <c r="J88">
        <v>2.7177600000000002</v>
      </c>
      <c r="K88">
        <v>2.7175799999999999</v>
      </c>
      <c r="L88">
        <v>0</v>
      </c>
      <c r="M88">
        <v>45082.5</v>
      </c>
      <c r="N88">
        <v>3</v>
      </c>
      <c r="O88">
        <v>178.465</v>
      </c>
      <c r="P88" s="2">
        <v>1791270000</v>
      </c>
    </row>
    <row r="89" spans="1:16" x14ac:dyDescent="0.25">
      <c r="A89" s="1">
        <v>42538.405925925923</v>
      </c>
      <c r="B89">
        <v>4.4015499999999999E-2</v>
      </c>
      <c r="C89">
        <v>34.727499999999999</v>
      </c>
      <c r="D89">
        <v>22.1554</v>
      </c>
      <c r="E89">
        <v>1303.49</v>
      </c>
      <c r="F89">
        <v>1306.49</v>
      </c>
      <c r="G89">
        <v>2.82741</v>
      </c>
      <c r="H89">
        <v>-0.17435899999999999</v>
      </c>
      <c r="I89">
        <v>394.13799999999998</v>
      </c>
      <c r="J89">
        <v>2.7158899999999999</v>
      </c>
      <c r="K89">
        <v>2.7157100000000001</v>
      </c>
      <c r="L89">
        <v>0</v>
      </c>
      <c r="M89">
        <v>45078.1</v>
      </c>
      <c r="N89">
        <v>3</v>
      </c>
      <c r="O89">
        <v>179.636</v>
      </c>
      <c r="P89" s="2">
        <v>1792190000</v>
      </c>
    </row>
    <row r="90" spans="1:16" x14ac:dyDescent="0.25">
      <c r="A90" s="1">
        <v>42538.408888888887</v>
      </c>
      <c r="B90">
        <v>4.4718899999999999E-2</v>
      </c>
      <c r="C90">
        <v>34.772799999999997</v>
      </c>
      <c r="D90">
        <v>22.148700000000002</v>
      </c>
      <c r="E90">
        <v>1305.5</v>
      </c>
      <c r="F90">
        <v>1308.5</v>
      </c>
      <c r="G90">
        <v>2.8431199999999999</v>
      </c>
      <c r="H90">
        <v>-0.20800199999999999</v>
      </c>
      <c r="I90">
        <v>392.96899999999999</v>
      </c>
      <c r="J90">
        <v>2.7155399999999998</v>
      </c>
      <c r="K90">
        <v>2.7155300000000002</v>
      </c>
      <c r="L90">
        <v>0</v>
      </c>
      <c r="M90">
        <v>45083</v>
      </c>
      <c r="N90">
        <v>3</v>
      </c>
      <c r="O90">
        <v>179.62700000000001</v>
      </c>
      <c r="P90" s="2">
        <v>1793110000</v>
      </c>
    </row>
    <row r="91" spans="1:16" x14ac:dyDescent="0.25">
      <c r="A91" s="1">
        <v>42538.414814814816</v>
      </c>
      <c r="B91">
        <v>4.4313699999999998E-2</v>
      </c>
      <c r="C91">
        <v>34.811700000000002</v>
      </c>
      <c r="D91">
        <v>22.1493</v>
      </c>
      <c r="E91">
        <v>1304.67</v>
      </c>
      <c r="F91">
        <v>1307.53</v>
      </c>
      <c r="G91">
        <v>2.8568899999999999</v>
      </c>
      <c r="H91">
        <v>-0.14965600000000001</v>
      </c>
      <c r="I91">
        <v>392.88600000000002</v>
      </c>
      <c r="J91">
        <v>2.7121900000000001</v>
      </c>
      <c r="K91">
        <v>2.71211</v>
      </c>
      <c r="L91">
        <v>0</v>
      </c>
      <c r="M91">
        <v>45086.400000000001</v>
      </c>
      <c r="N91">
        <v>3</v>
      </c>
      <c r="O91">
        <v>178.80799999999999</v>
      </c>
      <c r="P91" s="2">
        <v>1794490000</v>
      </c>
    </row>
    <row r="92" spans="1:16" x14ac:dyDescent="0.25">
      <c r="A92" s="1">
        <v>42538.41777777778</v>
      </c>
      <c r="B92">
        <v>4.5270999999999999E-2</v>
      </c>
      <c r="C92">
        <v>34.846400000000003</v>
      </c>
      <c r="D92">
        <v>22.148</v>
      </c>
      <c r="E92">
        <v>1307.51</v>
      </c>
      <c r="F92">
        <v>1310.45</v>
      </c>
      <c r="G92">
        <v>2.8398500000000002</v>
      </c>
      <c r="H92">
        <v>-8.4257800000000008E-3</v>
      </c>
      <c r="I92">
        <v>392.95499999999998</v>
      </c>
      <c r="J92">
        <v>2.7065700000000001</v>
      </c>
      <c r="K92">
        <v>2.70661</v>
      </c>
      <c r="L92">
        <v>0</v>
      </c>
      <c r="M92">
        <v>45092.7</v>
      </c>
      <c r="N92">
        <v>3</v>
      </c>
      <c r="O92">
        <v>178.61500000000001</v>
      </c>
      <c r="P92" s="2">
        <v>1795870000</v>
      </c>
    </row>
    <row r="93" spans="1:16" x14ac:dyDescent="0.25">
      <c r="A93" s="1">
        <v>42538.420740740738</v>
      </c>
      <c r="B93">
        <v>4.4349699999999999E-2</v>
      </c>
      <c r="C93">
        <v>34.876899999999999</v>
      </c>
      <c r="D93">
        <v>22.138300000000001</v>
      </c>
      <c r="E93">
        <v>1306.6400000000001</v>
      </c>
      <c r="F93">
        <v>1309.6400000000001</v>
      </c>
      <c r="G93">
        <v>2.84572</v>
      </c>
      <c r="H93">
        <v>-8.5927699999999996E-2</v>
      </c>
      <c r="I93">
        <v>392.84</v>
      </c>
      <c r="J93">
        <v>2.7037399999999998</v>
      </c>
      <c r="K93">
        <v>2.70357</v>
      </c>
      <c r="L93">
        <v>0</v>
      </c>
      <c r="M93">
        <v>45081.7</v>
      </c>
      <c r="N93">
        <v>3</v>
      </c>
      <c r="O93">
        <v>178.946</v>
      </c>
      <c r="P93" s="2">
        <v>1796800000</v>
      </c>
    </row>
    <row r="94" spans="1:16" x14ac:dyDescent="0.25">
      <c r="A94" s="1">
        <v>42538.423703703702</v>
      </c>
      <c r="B94">
        <v>4.51581E-2</v>
      </c>
      <c r="C94">
        <v>34.930700000000002</v>
      </c>
      <c r="D94">
        <v>22.127500000000001</v>
      </c>
      <c r="E94">
        <v>1307.81</v>
      </c>
      <c r="F94">
        <v>1310.52</v>
      </c>
      <c r="G94">
        <v>2.8108900000000001</v>
      </c>
      <c r="H94">
        <v>-0.237012</v>
      </c>
      <c r="I94">
        <v>393.209</v>
      </c>
      <c r="J94">
        <v>2.6975199999999999</v>
      </c>
      <c r="K94">
        <v>2.6976</v>
      </c>
      <c r="L94">
        <v>0</v>
      </c>
      <c r="M94">
        <v>45093.5</v>
      </c>
      <c r="N94">
        <v>3</v>
      </c>
      <c r="O94">
        <v>179.11600000000001</v>
      </c>
      <c r="P94" s="2">
        <v>1797720000</v>
      </c>
    </row>
    <row r="95" spans="1:16" x14ac:dyDescent="0.25">
      <c r="A95" s="1">
        <v>42538.426666666666</v>
      </c>
      <c r="B95">
        <v>4.46719E-2</v>
      </c>
      <c r="C95">
        <v>34.976300000000002</v>
      </c>
      <c r="D95">
        <v>22.119599999999998</v>
      </c>
      <c r="E95">
        <v>1307.6199999999999</v>
      </c>
      <c r="F95">
        <v>1309.75</v>
      </c>
      <c r="G95">
        <v>2.8117000000000001</v>
      </c>
      <c r="H95">
        <v>-0.133576</v>
      </c>
      <c r="I95">
        <v>392.512</v>
      </c>
      <c r="J95">
        <v>2.69448</v>
      </c>
      <c r="K95">
        <v>2.69448</v>
      </c>
      <c r="L95">
        <v>0</v>
      </c>
      <c r="M95">
        <v>45090.8</v>
      </c>
      <c r="N95">
        <v>3</v>
      </c>
      <c r="O95">
        <v>178.58600000000001</v>
      </c>
      <c r="P95" s="2">
        <v>1798640000</v>
      </c>
    </row>
    <row r="96" spans="1:16" x14ac:dyDescent="0.25">
      <c r="A96" s="1">
        <v>42538.429629629631</v>
      </c>
      <c r="B96">
        <v>4.5116400000000001E-2</v>
      </c>
      <c r="C96">
        <v>35.023600000000002</v>
      </c>
      <c r="D96">
        <v>22.101199999999999</v>
      </c>
      <c r="E96">
        <v>1306.48</v>
      </c>
      <c r="F96">
        <v>1309.1199999999999</v>
      </c>
      <c r="G96">
        <v>2.8425400000000001</v>
      </c>
      <c r="H96">
        <v>-0.21978500000000001</v>
      </c>
      <c r="I96">
        <v>393.74700000000001</v>
      </c>
      <c r="J96">
        <v>2.69265</v>
      </c>
      <c r="K96">
        <v>2.69272</v>
      </c>
      <c r="L96">
        <v>0</v>
      </c>
      <c r="M96">
        <v>45088.1</v>
      </c>
      <c r="N96">
        <v>3</v>
      </c>
      <c r="O96">
        <v>178.142</v>
      </c>
      <c r="P96" s="2">
        <v>1799560000</v>
      </c>
    </row>
    <row r="97" spans="1:16" x14ac:dyDescent="0.25">
      <c r="A97" s="1">
        <v>42538.435555555552</v>
      </c>
      <c r="B97">
        <v>4.4384699999999999E-2</v>
      </c>
      <c r="C97">
        <v>35.078699999999998</v>
      </c>
      <c r="D97">
        <v>22.084499999999998</v>
      </c>
      <c r="E97">
        <v>1307.54</v>
      </c>
      <c r="F97">
        <v>1310.48</v>
      </c>
      <c r="G97">
        <v>2.8534899999999999</v>
      </c>
      <c r="H97">
        <v>-0.174316</v>
      </c>
      <c r="I97">
        <v>394.05500000000001</v>
      </c>
      <c r="J97">
        <v>2.69129</v>
      </c>
      <c r="K97">
        <v>2.6913399999999998</v>
      </c>
      <c r="L97">
        <v>0</v>
      </c>
      <c r="M97">
        <v>45089.8</v>
      </c>
      <c r="N97">
        <v>3</v>
      </c>
      <c r="O97">
        <v>179.47300000000001</v>
      </c>
      <c r="P97" s="2">
        <v>1800940000</v>
      </c>
    </row>
    <row r="98" spans="1:16" x14ac:dyDescent="0.25">
      <c r="A98" s="1">
        <v>42538.438518518517</v>
      </c>
      <c r="B98">
        <v>4.4997000000000002E-2</v>
      </c>
      <c r="C98">
        <v>35.127299999999998</v>
      </c>
      <c r="D98">
        <v>22.059699999999999</v>
      </c>
      <c r="E98">
        <v>1306.6300000000001</v>
      </c>
      <c r="F98">
        <v>1309.6300000000001</v>
      </c>
      <c r="G98">
        <v>2.8759800000000002</v>
      </c>
      <c r="H98">
        <v>-0.19733999999999999</v>
      </c>
      <c r="I98">
        <v>392.709</v>
      </c>
      <c r="J98">
        <v>2.68885</v>
      </c>
      <c r="K98">
        <v>2.6888899999999998</v>
      </c>
      <c r="L98">
        <v>0</v>
      </c>
      <c r="M98">
        <v>45104.1</v>
      </c>
      <c r="N98">
        <v>3</v>
      </c>
      <c r="O98">
        <v>178.55199999999999</v>
      </c>
      <c r="P98" s="2">
        <v>1802330000</v>
      </c>
    </row>
    <row r="99" spans="1:16" x14ac:dyDescent="0.25">
      <c r="A99" s="1">
        <v>42538.441481481481</v>
      </c>
      <c r="B99">
        <v>4.5505200000000003E-2</v>
      </c>
      <c r="C99">
        <v>35.176299999999998</v>
      </c>
      <c r="D99">
        <v>22.046500000000002</v>
      </c>
      <c r="E99">
        <v>1307.48</v>
      </c>
      <c r="F99">
        <v>1310.44</v>
      </c>
      <c r="G99">
        <v>2.9378700000000002</v>
      </c>
      <c r="H99">
        <v>-5.6455100000000001E-2</v>
      </c>
      <c r="I99">
        <v>392.233</v>
      </c>
      <c r="J99">
        <v>2.6897899999999999</v>
      </c>
      <c r="K99">
        <v>2.6899600000000001</v>
      </c>
      <c r="L99">
        <v>0</v>
      </c>
      <c r="M99">
        <v>45094.8</v>
      </c>
      <c r="N99">
        <v>3</v>
      </c>
      <c r="O99">
        <v>177.92599999999999</v>
      </c>
      <c r="P99" s="2">
        <v>1803250000</v>
      </c>
    </row>
    <row r="100" spans="1:16" x14ac:dyDescent="0.25">
      <c r="A100" s="1">
        <v>42538.444444444445</v>
      </c>
      <c r="B100">
        <v>4.4928500000000003E-2</v>
      </c>
      <c r="C100">
        <v>35.201300000000003</v>
      </c>
      <c r="D100">
        <v>22.038599999999999</v>
      </c>
      <c r="E100">
        <v>1310.31</v>
      </c>
      <c r="F100">
        <v>1313.17</v>
      </c>
      <c r="G100">
        <v>2.83609</v>
      </c>
      <c r="H100">
        <v>-0.18559700000000001</v>
      </c>
      <c r="I100">
        <v>390.803</v>
      </c>
      <c r="J100">
        <v>2.6878700000000002</v>
      </c>
      <c r="K100">
        <v>2.68763</v>
      </c>
      <c r="L100">
        <v>0</v>
      </c>
      <c r="M100">
        <v>45073.5</v>
      </c>
      <c r="N100">
        <v>3</v>
      </c>
      <c r="O100">
        <v>177.548</v>
      </c>
      <c r="P100" s="2">
        <v>1804170000</v>
      </c>
    </row>
    <row r="101" spans="1:16" x14ac:dyDescent="0.25">
      <c r="A101" s="1">
        <v>42538.44740740741</v>
      </c>
      <c r="B101">
        <v>4.4351799999999997E-2</v>
      </c>
      <c r="C101">
        <v>35.223799999999997</v>
      </c>
      <c r="D101">
        <v>22.0288</v>
      </c>
      <c r="E101">
        <v>1308.05</v>
      </c>
      <c r="F101">
        <v>1311.05</v>
      </c>
      <c r="G101">
        <v>2.8647100000000001</v>
      </c>
      <c r="H101">
        <v>-0.27581699999999998</v>
      </c>
      <c r="I101">
        <v>392.24099999999999</v>
      </c>
      <c r="J101">
        <v>2.6881300000000001</v>
      </c>
      <c r="K101">
        <v>2.6882100000000002</v>
      </c>
      <c r="L101">
        <v>0</v>
      </c>
      <c r="M101">
        <v>45086.5</v>
      </c>
      <c r="N101">
        <v>3</v>
      </c>
      <c r="O101">
        <v>177.72499999999999</v>
      </c>
      <c r="P101" s="2">
        <v>1805090000</v>
      </c>
    </row>
    <row r="102" spans="1:16" x14ac:dyDescent="0.25">
      <c r="A102" s="1">
        <v>42538.450370370374</v>
      </c>
      <c r="B102">
        <v>4.34948E-2</v>
      </c>
      <c r="C102">
        <v>35.2179</v>
      </c>
      <c r="D102">
        <v>22.016999999999999</v>
      </c>
      <c r="E102">
        <v>1306.8</v>
      </c>
      <c r="F102">
        <v>1309.08</v>
      </c>
      <c r="G102">
        <v>2.7898700000000001</v>
      </c>
      <c r="H102">
        <v>-0.16134799999999999</v>
      </c>
      <c r="I102">
        <v>395.62799999999999</v>
      </c>
      <c r="J102">
        <v>2.68588</v>
      </c>
      <c r="K102">
        <v>2.6859600000000001</v>
      </c>
      <c r="L102">
        <v>0</v>
      </c>
      <c r="M102">
        <v>45095.199999999997</v>
      </c>
      <c r="N102">
        <v>3</v>
      </c>
      <c r="O102">
        <v>178.042</v>
      </c>
      <c r="P102" s="2">
        <v>1806010000</v>
      </c>
    </row>
    <row r="103" spans="1:16" x14ac:dyDescent="0.25">
      <c r="A103" s="1">
        <v>42538.456296296295</v>
      </c>
      <c r="B103">
        <v>4.5944800000000001E-2</v>
      </c>
      <c r="C103">
        <v>35.308700000000002</v>
      </c>
      <c r="D103">
        <v>21.9863</v>
      </c>
      <c r="E103">
        <v>1307.5899999999999</v>
      </c>
      <c r="F103">
        <v>1310.27</v>
      </c>
      <c r="G103">
        <v>2.8775200000000001</v>
      </c>
      <c r="H103">
        <v>-0.18953700000000001</v>
      </c>
      <c r="I103">
        <v>392.286</v>
      </c>
      <c r="J103">
        <v>2.6874400000000001</v>
      </c>
      <c r="K103">
        <v>2.6878600000000001</v>
      </c>
      <c r="L103">
        <v>0</v>
      </c>
      <c r="M103">
        <v>45086</v>
      </c>
      <c r="N103">
        <v>3</v>
      </c>
      <c r="O103">
        <v>175.04900000000001</v>
      </c>
      <c r="P103" s="2">
        <v>1807390000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V88"/>
  <sheetViews>
    <sheetView topLeftCell="A4" zoomScale="80" zoomScaleNormal="80" workbookViewId="0">
      <selection activeCell="V83" sqref="V83"/>
    </sheetView>
  </sheetViews>
  <sheetFormatPr defaultRowHeight="15" x14ac:dyDescent="0.2"/>
  <cols>
    <col min="1" max="6" width="10.85546875" style="5" customWidth="1"/>
    <col min="7" max="7" width="8.85546875" style="4"/>
    <col min="8" max="10" width="10.85546875" style="5" customWidth="1"/>
    <col min="11" max="256" width="8.85546875" style="4"/>
    <col min="257" max="262" width="10.85546875" style="4" customWidth="1"/>
    <col min="263" max="263" width="8.85546875" style="4"/>
    <col min="264" max="266" width="10.85546875" style="4" customWidth="1"/>
    <col min="267" max="512" width="8.85546875" style="4"/>
    <col min="513" max="518" width="10.85546875" style="4" customWidth="1"/>
    <col min="519" max="519" width="8.85546875" style="4"/>
    <col min="520" max="522" width="10.85546875" style="4" customWidth="1"/>
    <col min="523" max="768" width="8.85546875" style="4"/>
    <col min="769" max="774" width="10.85546875" style="4" customWidth="1"/>
    <col min="775" max="775" width="8.85546875" style="4"/>
    <col min="776" max="778" width="10.85546875" style="4" customWidth="1"/>
    <col min="779" max="1024" width="8.85546875" style="4"/>
    <col min="1025" max="1030" width="10.85546875" style="4" customWidth="1"/>
    <col min="1031" max="1031" width="8.85546875" style="4"/>
    <col min="1032" max="1034" width="10.85546875" style="4" customWidth="1"/>
    <col min="1035" max="1280" width="8.85546875" style="4"/>
    <col min="1281" max="1286" width="10.85546875" style="4" customWidth="1"/>
    <col min="1287" max="1287" width="8.85546875" style="4"/>
    <col min="1288" max="1290" width="10.85546875" style="4" customWidth="1"/>
    <col min="1291" max="1536" width="8.85546875" style="4"/>
    <col min="1537" max="1542" width="10.85546875" style="4" customWidth="1"/>
    <col min="1543" max="1543" width="8.85546875" style="4"/>
    <col min="1544" max="1546" width="10.85546875" style="4" customWidth="1"/>
    <col min="1547" max="1792" width="8.85546875" style="4"/>
    <col min="1793" max="1798" width="10.85546875" style="4" customWidth="1"/>
    <col min="1799" max="1799" width="8.85546875" style="4"/>
    <col min="1800" max="1802" width="10.85546875" style="4" customWidth="1"/>
    <col min="1803" max="2048" width="8.85546875" style="4"/>
    <col min="2049" max="2054" width="10.85546875" style="4" customWidth="1"/>
    <col min="2055" max="2055" width="8.85546875" style="4"/>
    <col min="2056" max="2058" width="10.85546875" style="4" customWidth="1"/>
    <col min="2059" max="2304" width="8.85546875" style="4"/>
    <col min="2305" max="2310" width="10.85546875" style="4" customWidth="1"/>
    <col min="2311" max="2311" width="8.85546875" style="4"/>
    <col min="2312" max="2314" width="10.85546875" style="4" customWidth="1"/>
    <col min="2315" max="2560" width="8.85546875" style="4"/>
    <col min="2561" max="2566" width="10.85546875" style="4" customWidth="1"/>
    <col min="2567" max="2567" width="8.85546875" style="4"/>
    <col min="2568" max="2570" width="10.85546875" style="4" customWidth="1"/>
    <col min="2571" max="2816" width="8.85546875" style="4"/>
    <col min="2817" max="2822" width="10.85546875" style="4" customWidth="1"/>
    <col min="2823" max="2823" width="8.85546875" style="4"/>
    <col min="2824" max="2826" width="10.85546875" style="4" customWidth="1"/>
    <col min="2827" max="3072" width="8.85546875" style="4"/>
    <col min="3073" max="3078" width="10.85546875" style="4" customWidth="1"/>
    <col min="3079" max="3079" width="8.85546875" style="4"/>
    <col min="3080" max="3082" width="10.85546875" style="4" customWidth="1"/>
    <col min="3083" max="3328" width="8.85546875" style="4"/>
    <col min="3329" max="3334" width="10.85546875" style="4" customWidth="1"/>
    <col min="3335" max="3335" width="8.85546875" style="4"/>
    <col min="3336" max="3338" width="10.85546875" style="4" customWidth="1"/>
    <col min="3339" max="3584" width="8.85546875" style="4"/>
    <col min="3585" max="3590" width="10.85546875" style="4" customWidth="1"/>
    <col min="3591" max="3591" width="8.85546875" style="4"/>
    <col min="3592" max="3594" width="10.85546875" style="4" customWidth="1"/>
    <col min="3595" max="3840" width="8.85546875" style="4"/>
    <col min="3841" max="3846" width="10.85546875" style="4" customWidth="1"/>
    <col min="3847" max="3847" width="8.85546875" style="4"/>
    <col min="3848" max="3850" width="10.85546875" style="4" customWidth="1"/>
    <col min="3851" max="4096" width="8.85546875" style="4"/>
    <col min="4097" max="4102" width="10.85546875" style="4" customWidth="1"/>
    <col min="4103" max="4103" width="8.85546875" style="4"/>
    <col min="4104" max="4106" width="10.85546875" style="4" customWidth="1"/>
    <col min="4107" max="4352" width="8.85546875" style="4"/>
    <col min="4353" max="4358" width="10.85546875" style="4" customWidth="1"/>
    <col min="4359" max="4359" width="8.85546875" style="4"/>
    <col min="4360" max="4362" width="10.85546875" style="4" customWidth="1"/>
    <col min="4363" max="4608" width="8.85546875" style="4"/>
    <col min="4609" max="4614" width="10.85546875" style="4" customWidth="1"/>
    <col min="4615" max="4615" width="8.85546875" style="4"/>
    <col min="4616" max="4618" width="10.85546875" style="4" customWidth="1"/>
    <col min="4619" max="4864" width="8.85546875" style="4"/>
    <col min="4865" max="4870" width="10.85546875" style="4" customWidth="1"/>
    <col min="4871" max="4871" width="8.85546875" style="4"/>
    <col min="4872" max="4874" width="10.85546875" style="4" customWidth="1"/>
    <col min="4875" max="5120" width="8.85546875" style="4"/>
    <col min="5121" max="5126" width="10.85546875" style="4" customWidth="1"/>
    <col min="5127" max="5127" width="8.85546875" style="4"/>
    <col min="5128" max="5130" width="10.85546875" style="4" customWidth="1"/>
    <col min="5131" max="5376" width="8.85546875" style="4"/>
    <col min="5377" max="5382" width="10.85546875" style="4" customWidth="1"/>
    <col min="5383" max="5383" width="8.85546875" style="4"/>
    <col min="5384" max="5386" width="10.85546875" style="4" customWidth="1"/>
    <col min="5387" max="5632" width="8.85546875" style="4"/>
    <col min="5633" max="5638" width="10.85546875" style="4" customWidth="1"/>
    <col min="5639" max="5639" width="8.85546875" style="4"/>
    <col min="5640" max="5642" width="10.85546875" style="4" customWidth="1"/>
    <col min="5643" max="5888" width="8.85546875" style="4"/>
    <col min="5889" max="5894" width="10.85546875" style="4" customWidth="1"/>
    <col min="5895" max="5895" width="8.85546875" style="4"/>
    <col min="5896" max="5898" width="10.85546875" style="4" customWidth="1"/>
    <col min="5899" max="6144" width="8.85546875" style="4"/>
    <col min="6145" max="6150" width="10.85546875" style="4" customWidth="1"/>
    <col min="6151" max="6151" width="8.85546875" style="4"/>
    <col min="6152" max="6154" width="10.85546875" style="4" customWidth="1"/>
    <col min="6155" max="6400" width="8.85546875" style="4"/>
    <col min="6401" max="6406" width="10.85546875" style="4" customWidth="1"/>
    <col min="6407" max="6407" width="8.85546875" style="4"/>
    <col min="6408" max="6410" width="10.85546875" style="4" customWidth="1"/>
    <col min="6411" max="6656" width="8.85546875" style="4"/>
    <col min="6657" max="6662" width="10.85546875" style="4" customWidth="1"/>
    <col min="6663" max="6663" width="8.85546875" style="4"/>
    <col min="6664" max="6666" width="10.85546875" style="4" customWidth="1"/>
    <col min="6667" max="6912" width="8.85546875" style="4"/>
    <col min="6913" max="6918" width="10.85546875" style="4" customWidth="1"/>
    <col min="6919" max="6919" width="8.85546875" style="4"/>
    <col min="6920" max="6922" width="10.85546875" style="4" customWidth="1"/>
    <col min="6923" max="7168" width="8.85546875" style="4"/>
    <col min="7169" max="7174" width="10.85546875" style="4" customWidth="1"/>
    <col min="7175" max="7175" width="8.85546875" style="4"/>
    <col min="7176" max="7178" width="10.85546875" style="4" customWidth="1"/>
    <col min="7179" max="7424" width="8.85546875" style="4"/>
    <col min="7425" max="7430" width="10.85546875" style="4" customWidth="1"/>
    <col min="7431" max="7431" width="8.85546875" style="4"/>
    <col min="7432" max="7434" width="10.85546875" style="4" customWidth="1"/>
    <col min="7435" max="7680" width="8.85546875" style="4"/>
    <col min="7681" max="7686" width="10.85546875" style="4" customWidth="1"/>
    <col min="7687" max="7687" width="8.85546875" style="4"/>
    <col min="7688" max="7690" width="10.85546875" style="4" customWidth="1"/>
    <col min="7691" max="7936" width="8.85546875" style="4"/>
    <col min="7937" max="7942" width="10.85546875" style="4" customWidth="1"/>
    <col min="7943" max="7943" width="8.85546875" style="4"/>
    <col min="7944" max="7946" width="10.85546875" style="4" customWidth="1"/>
    <col min="7947" max="8192" width="8.85546875" style="4"/>
    <col min="8193" max="8198" width="10.85546875" style="4" customWidth="1"/>
    <col min="8199" max="8199" width="8.85546875" style="4"/>
    <col min="8200" max="8202" width="10.85546875" style="4" customWidth="1"/>
    <col min="8203" max="8448" width="8.85546875" style="4"/>
    <col min="8449" max="8454" width="10.85546875" style="4" customWidth="1"/>
    <col min="8455" max="8455" width="8.85546875" style="4"/>
    <col min="8456" max="8458" width="10.85546875" style="4" customWidth="1"/>
    <col min="8459" max="8704" width="8.85546875" style="4"/>
    <col min="8705" max="8710" width="10.85546875" style="4" customWidth="1"/>
    <col min="8711" max="8711" width="8.85546875" style="4"/>
    <col min="8712" max="8714" width="10.85546875" style="4" customWidth="1"/>
    <col min="8715" max="8960" width="8.85546875" style="4"/>
    <col min="8961" max="8966" width="10.85546875" style="4" customWidth="1"/>
    <col min="8967" max="8967" width="8.85546875" style="4"/>
    <col min="8968" max="8970" width="10.85546875" style="4" customWidth="1"/>
    <col min="8971" max="9216" width="8.85546875" style="4"/>
    <col min="9217" max="9222" width="10.85546875" style="4" customWidth="1"/>
    <col min="9223" max="9223" width="8.85546875" style="4"/>
    <col min="9224" max="9226" width="10.85546875" style="4" customWidth="1"/>
    <col min="9227" max="9472" width="8.85546875" style="4"/>
    <col min="9473" max="9478" width="10.85546875" style="4" customWidth="1"/>
    <col min="9479" max="9479" width="8.85546875" style="4"/>
    <col min="9480" max="9482" width="10.85546875" style="4" customWidth="1"/>
    <col min="9483" max="9728" width="8.85546875" style="4"/>
    <col min="9729" max="9734" width="10.85546875" style="4" customWidth="1"/>
    <col min="9735" max="9735" width="8.85546875" style="4"/>
    <col min="9736" max="9738" width="10.85546875" style="4" customWidth="1"/>
    <col min="9739" max="9984" width="8.85546875" style="4"/>
    <col min="9985" max="9990" width="10.85546875" style="4" customWidth="1"/>
    <col min="9991" max="9991" width="8.85546875" style="4"/>
    <col min="9992" max="9994" width="10.85546875" style="4" customWidth="1"/>
    <col min="9995" max="10240" width="8.85546875" style="4"/>
    <col min="10241" max="10246" width="10.85546875" style="4" customWidth="1"/>
    <col min="10247" max="10247" width="8.85546875" style="4"/>
    <col min="10248" max="10250" width="10.85546875" style="4" customWidth="1"/>
    <col min="10251" max="10496" width="8.85546875" style="4"/>
    <col min="10497" max="10502" width="10.85546875" style="4" customWidth="1"/>
    <col min="10503" max="10503" width="8.85546875" style="4"/>
    <col min="10504" max="10506" width="10.85546875" style="4" customWidth="1"/>
    <col min="10507" max="10752" width="8.85546875" style="4"/>
    <col min="10753" max="10758" width="10.85546875" style="4" customWidth="1"/>
    <col min="10759" max="10759" width="8.85546875" style="4"/>
    <col min="10760" max="10762" width="10.85546875" style="4" customWidth="1"/>
    <col min="10763" max="11008" width="8.85546875" style="4"/>
    <col min="11009" max="11014" width="10.85546875" style="4" customWidth="1"/>
    <col min="11015" max="11015" width="8.85546875" style="4"/>
    <col min="11016" max="11018" width="10.85546875" style="4" customWidth="1"/>
    <col min="11019" max="11264" width="8.85546875" style="4"/>
    <col min="11265" max="11270" width="10.85546875" style="4" customWidth="1"/>
    <col min="11271" max="11271" width="8.85546875" style="4"/>
    <col min="11272" max="11274" width="10.85546875" style="4" customWidth="1"/>
    <col min="11275" max="11520" width="8.85546875" style="4"/>
    <col min="11521" max="11526" width="10.85546875" style="4" customWidth="1"/>
    <col min="11527" max="11527" width="8.85546875" style="4"/>
    <col min="11528" max="11530" width="10.85546875" style="4" customWidth="1"/>
    <col min="11531" max="11776" width="8.85546875" style="4"/>
    <col min="11777" max="11782" width="10.85546875" style="4" customWidth="1"/>
    <col min="11783" max="11783" width="8.85546875" style="4"/>
    <col min="11784" max="11786" width="10.85546875" style="4" customWidth="1"/>
    <col min="11787" max="12032" width="8.85546875" style="4"/>
    <col min="12033" max="12038" width="10.85546875" style="4" customWidth="1"/>
    <col min="12039" max="12039" width="8.85546875" style="4"/>
    <col min="12040" max="12042" width="10.85546875" style="4" customWidth="1"/>
    <col min="12043" max="12288" width="8.85546875" style="4"/>
    <col min="12289" max="12294" width="10.85546875" style="4" customWidth="1"/>
    <col min="12295" max="12295" width="8.85546875" style="4"/>
    <col min="12296" max="12298" width="10.85546875" style="4" customWidth="1"/>
    <col min="12299" max="12544" width="8.85546875" style="4"/>
    <col min="12545" max="12550" width="10.85546875" style="4" customWidth="1"/>
    <col min="12551" max="12551" width="8.85546875" style="4"/>
    <col min="12552" max="12554" width="10.85546875" style="4" customWidth="1"/>
    <col min="12555" max="12800" width="8.85546875" style="4"/>
    <col min="12801" max="12806" width="10.85546875" style="4" customWidth="1"/>
    <col min="12807" max="12807" width="8.85546875" style="4"/>
    <col min="12808" max="12810" width="10.85546875" style="4" customWidth="1"/>
    <col min="12811" max="13056" width="8.85546875" style="4"/>
    <col min="13057" max="13062" width="10.85546875" style="4" customWidth="1"/>
    <col min="13063" max="13063" width="8.85546875" style="4"/>
    <col min="13064" max="13066" width="10.85546875" style="4" customWidth="1"/>
    <col min="13067" max="13312" width="8.85546875" style="4"/>
    <col min="13313" max="13318" width="10.85546875" style="4" customWidth="1"/>
    <col min="13319" max="13319" width="8.85546875" style="4"/>
    <col min="13320" max="13322" width="10.85546875" style="4" customWidth="1"/>
    <col min="13323" max="13568" width="8.85546875" style="4"/>
    <col min="13569" max="13574" width="10.85546875" style="4" customWidth="1"/>
    <col min="13575" max="13575" width="8.85546875" style="4"/>
    <col min="13576" max="13578" width="10.85546875" style="4" customWidth="1"/>
    <col min="13579" max="13824" width="8.85546875" style="4"/>
    <col min="13825" max="13830" width="10.85546875" style="4" customWidth="1"/>
    <col min="13831" max="13831" width="8.85546875" style="4"/>
    <col min="13832" max="13834" width="10.85546875" style="4" customWidth="1"/>
    <col min="13835" max="14080" width="8.85546875" style="4"/>
    <col min="14081" max="14086" width="10.85546875" style="4" customWidth="1"/>
    <col min="14087" max="14087" width="8.85546875" style="4"/>
    <col min="14088" max="14090" width="10.85546875" style="4" customWidth="1"/>
    <col min="14091" max="14336" width="8.85546875" style="4"/>
    <col min="14337" max="14342" width="10.85546875" style="4" customWidth="1"/>
    <col min="14343" max="14343" width="8.85546875" style="4"/>
    <col min="14344" max="14346" width="10.85546875" style="4" customWidth="1"/>
    <col min="14347" max="14592" width="8.85546875" style="4"/>
    <col min="14593" max="14598" width="10.85546875" style="4" customWidth="1"/>
    <col min="14599" max="14599" width="8.85546875" style="4"/>
    <col min="14600" max="14602" width="10.85546875" style="4" customWidth="1"/>
    <col min="14603" max="14848" width="8.85546875" style="4"/>
    <col min="14849" max="14854" width="10.85546875" style="4" customWidth="1"/>
    <col min="14855" max="14855" width="8.85546875" style="4"/>
    <col min="14856" max="14858" width="10.85546875" style="4" customWidth="1"/>
    <col min="14859" max="15104" width="8.85546875" style="4"/>
    <col min="15105" max="15110" width="10.85546875" style="4" customWidth="1"/>
    <col min="15111" max="15111" width="8.85546875" style="4"/>
    <col min="15112" max="15114" width="10.85546875" style="4" customWidth="1"/>
    <col min="15115" max="15360" width="8.85546875" style="4"/>
    <col min="15361" max="15366" width="10.85546875" style="4" customWidth="1"/>
    <col min="15367" max="15367" width="8.85546875" style="4"/>
    <col min="15368" max="15370" width="10.85546875" style="4" customWidth="1"/>
    <col min="15371" max="15616" width="8.85546875" style="4"/>
    <col min="15617" max="15622" width="10.85546875" style="4" customWidth="1"/>
    <col min="15623" max="15623" width="8.85546875" style="4"/>
    <col min="15624" max="15626" width="10.85546875" style="4" customWidth="1"/>
    <col min="15627" max="15872" width="8.85546875" style="4"/>
    <col min="15873" max="15878" width="10.85546875" style="4" customWidth="1"/>
    <col min="15879" max="15879" width="8.85546875" style="4"/>
    <col min="15880" max="15882" width="10.85546875" style="4" customWidth="1"/>
    <col min="15883" max="16128" width="8.85546875" style="4"/>
    <col min="16129" max="16134" width="10.85546875" style="4" customWidth="1"/>
    <col min="16135" max="16135" width="8.85546875" style="4"/>
    <col min="16136" max="16138" width="10.85546875" style="4" customWidth="1"/>
    <col min="16139" max="16384" width="8.85546875" style="4"/>
  </cols>
  <sheetData>
    <row r="1" spans="1:19" x14ac:dyDescent="0.2">
      <c r="A1" s="70" t="s">
        <v>176</v>
      </c>
      <c r="B1" s="3"/>
      <c r="C1" s="3"/>
      <c r="D1" s="3"/>
      <c r="E1" s="3"/>
      <c r="F1" s="3"/>
    </row>
    <row r="2" spans="1:19" x14ac:dyDescent="0.2">
      <c r="B2" s="3"/>
      <c r="C2" s="3"/>
      <c r="D2" s="3"/>
      <c r="E2" s="3"/>
      <c r="F2" s="3"/>
    </row>
    <row r="3" spans="1:19" x14ac:dyDescent="0.2">
      <c r="A3" s="3"/>
      <c r="B3" s="3"/>
      <c r="C3" s="3"/>
      <c r="D3" s="3"/>
      <c r="F3" s="3"/>
    </row>
    <row r="4" spans="1:19" x14ac:dyDescent="0.2">
      <c r="A4" s="3"/>
      <c r="B4" s="3"/>
      <c r="C4" s="3"/>
      <c r="D4" s="3"/>
      <c r="F4" s="3"/>
    </row>
    <row r="5" spans="1:19" x14ac:dyDescent="0.2">
      <c r="A5" s="3"/>
      <c r="B5" s="3"/>
      <c r="C5" s="3"/>
      <c r="D5" s="3"/>
      <c r="E5" s="3"/>
      <c r="F5" s="3"/>
      <c r="H5" s="6"/>
      <c r="I5" s="6"/>
      <c r="J5" s="6"/>
    </row>
    <row r="6" spans="1:19" x14ac:dyDescent="0.2">
      <c r="A6" s="3"/>
      <c r="B6" s="3"/>
      <c r="C6" s="3"/>
      <c r="D6" s="3"/>
      <c r="E6" s="3"/>
      <c r="F6" s="3"/>
      <c r="H6" s="71"/>
      <c r="I6" s="71"/>
      <c r="J6" s="71"/>
    </row>
    <row r="7" spans="1:19" x14ac:dyDescent="0.2">
      <c r="A7" s="3"/>
      <c r="B7" s="3"/>
      <c r="C7" s="3"/>
      <c r="D7" s="3"/>
      <c r="E7" s="3"/>
      <c r="F7" s="3"/>
      <c r="H7" s="72"/>
      <c r="I7" s="72"/>
      <c r="J7" s="72"/>
    </row>
    <row r="8" spans="1:19" x14ac:dyDescent="0.2">
      <c r="A8" s="3"/>
      <c r="B8" s="3"/>
      <c r="C8" s="3"/>
      <c r="D8" s="3"/>
      <c r="E8" s="3"/>
      <c r="F8" s="3"/>
    </row>
    <row r="9" spans="1:19" x14ac:dyDescent="0.2">
      <c r="P9" s="131" t="s">
        <v>18</v>
      </c>
      <c r="Q9" s="131"/>
      <c r="R9" s="131" t="s">
        <v>19</v>
      </c>
      <c r="S9" s="131"/>
    </row>
    <row r="10" spans="1:19" x14ac:dyDescent="0.2">
      <c r="P10" s="9" t="s">
        <v>20</v>
      </c>
      <c r="Q10" s="9" t="s">
        <v>21</v>
      </c>
      <c r="R10" s="9" t="s">
        <v>20</v>
      </c>
      <c r="S10" s="9" t="s">
        <v>22</v>
      </c>
    </row>
    <row r="11" spans="1:19" x14ac:dyDescent="0.2">
      <c r="A11" s="70" t="s">
        <v>23</v>
      </c>
      <c r="B11" s="70" t="s">
        <v>24</v>
      </c>
      <c r="C11" s="70" t="s">
        <v>25</v>
      </c>
      <c r="E11" s="73" t="s">
        <v>26</v>
      </c>
      <c r="F11" s="73" t="s">
        <v>27</v>
      </c>
      <c r="H11" s="10" t="s">
        <v>28</v>
      </c>
      <c r="I11" s="10" t="s">
        <v>29</v>
      </c>
      <c r="J11" s="10" t="s">
        <v>30</v>
      </c>
      <c r="L11" s="10" t="s">
        <v>28</v>
      </c>
      <c r="M11" s="10" t="s">
        <v>29</v>
      </c>
      <c r="N11" s="10" t="s">
        <v>30</v>
      </c>
    </row>
    <row r="12" spans="1:19" x14ac:dyDescent="0.2">
      <c r="A12" s="74" t="s">
        <v>31</v>
      </c>
      <c r="B12" s="11"/>
      <c r="C12" s="11"/>
      <c r="D12" s="12">
        <v>1</v>
      </c>
      <c r="E12" s="73"/>
      <c r="F12" s="73">
        <v>4.2430000000000003</v>
      </c>
      <c r="H12" s="13">
        <v>4.7649999999999997</v>
      </c>
      <c r="I12" s="13">
        <v>1.7189701374175577</v>
      </c>
      <c r="J12" s="13">
        <v>36.074924185048431</v>
      </c>
      <c r="L12" s="13">
        <v>33.941111111111105</v>
      </c>
      <c r="M12" s="13">
        <v>7.6394043462453585</v>
      </c>
      <c r="N12" s="13">
        <v>22.507820445938467</v>
      </c>
      <c r="P12" s="14">
        <f>IF(H12-L12&gt;0,L12,0)</f>
        <v>0</v>
      </c>
      <c r="Q12" s="14">
        <f>IF(L12-H12&gt;0,L12,0)</f>
        <v>33.941111111111105</v>
      </c>
      <c r="R12" s="14">
        <f>IF(H12-L12&gt;0,H12-L12,0)</f>
        <v>0</v>
      </c>
      <c r="S12" s="14">
        <f>IF(L12-H12&gt;0,L12-H12,0)</f>
        <v>29.176111111111105</v>
      </c>
    </row>
    <row r="13" spans="1:19" x14ac:dyDescent="0.2">
      <c r="A13" s="70" t="s">
        <v>32</v>
      </c>
      <c r="B13" s="3"/>
      <c r="C13" s="3"/>
      <c r="D13" s="15">
        <v>1</v>
      </c>
      <c r="E13" s="75">
        <v>289.64999999999998</v>
      </c>
      <c r="F13" s="75"/>
      <c r="H13" s="13">
        <v>3.8333333333333337E-2</v>
      </c>
      <c r="I13" s="13">
        <v>8.5715939137491939E-2</v>
      </c>
      <c r="J13" s="13">
        <v>223.60679774997894</v>
      </c>
      <c r="L13" s="13">
        <v>29.32</v>
      </c>
      <c r="M13" s="13">
        <v>22.573417011067587</v>
      </c>
      <c r="N13" s="13">
        <v>76.98982609504634</v>
      </c>
      <c r="P13" s="14">
        <f t="shared" ref="P13:P65" si="0">IF(H13-L13&gt;0,L13,0)</f>
        <v>0</v>
      </c>
      <c r="Q13" s="14">
        <f t="shared" ref="Q13:Q65" si="1">IF(L13-H13&gt;0,L13,0)</f>
        <v>29.32</v>
      </c>
      <c r="R13" s="14">
        <f t="shared" ref="R13:R65" si="2">IF(H13-L13&gt;0,H13-L13,0)</f>
        <v>0</v>
      </c>
      <c r="S13" s="14">
        <f t="shared" ref="S13:S65" si="3">IF(L13-H13&gt;0,L13-H13,0)</f>
        <v>29.281666666666666</v>
      </c>
    </row>
    <row r="14" spans="1:19" x14ac:dyDescent="0.2">
      <c r="A14" s="70" t="s">
        <v>33</v>
      </c>
      <c r="B14" s="3"/>
      <c r="C14" s="3"/>
      <c r="D14" s="15">
        <v>1</v>
      </c>
      <c r="E14" s="75">
        <v>300</v>
      </c>
      <c r="F14" s="75"/>
      <c r="H14" s="13">
        <v>2.1716666666666669</v>
      </c>
      <c r="I14" s="13">
        <v>0.51190548172706751</v>
      </c>
      <c r="J14" s="13">
        <v>23.572009903011548</v>
      </c>
      <c r="L14" s="13">
        <v>17.247777777777781</v>
      </c>
      <c r="M14" s="13">
        <v>20.762588565750111</v>
      </c>
      <c r="N14" s="13">
        <v>120.37833994186109</v>
      </c>
      <c r="P14" s="14">
        <f t="shared" si="0"/>
        <v>0</v>
      </c>
      <c r="Q14" s="14">
        <f t="shared" si="1"/>
        <v>17.247777777777781</v>
      </c>
      <c r="R14" s="14">
        <f t="shared" si="2"/>
        <v>0</v>
      </c>
      <c r="S14" s="14">
        <f t="shared" si="3"/>
        <v>15.076111111111114</v>
      </c>
    </row>
    <row r="15" spans="1:19" x14ac:dyDescent="0.2">
      <c r="A15" s="70" t="s">
        <v>34</v>
      </c>
      <c r="B15" s="3"/>
      <c r="C15" s="76">
        <v>1.786</v>
      </c>
      <c r="D15" s="15">
        <v>1.79</v>
      </c>
      <c r="E15" s="75">
        <v>372.25</v>
      </c>
      <c r="F15" s="77">
        <v>7.6539999999999999</v>
      </c>
      <c r="H15" s="13">
        <v>2.6700833333333338</v>
      </c>
      <c r="I15" s="13">
        <v>1.7719618773332066</v>
      </c>
      <c r="J15" s="13">
        <v>66.363542111664657</v>
      </c>
      <c r="L15" s="13">
        <v>185.37240000000003</v>
      </c>
      <c r="M15" s="13">
        <v>6.7171152874164965</v>
      </c>
      <c r="N15" s="13">
        <v>3.6235789618176679</v>
      </c>
      <c r="P15" s="14">
        <f t="shared" si="0"/>
        <v>0</v>
      </c>
      <c r="Q15" s="14">
        <f t="shared" si="1"/>
        <v>185.37240000000003</v>
      </c>
      <c r="R15" s="14">
        <f t="shared" si="2"/>
        <v>0</v>
      </c>
      <c r="S15" s="14">
        <f t="shared" si="3"/>
        <v>182.70231666666669</v>
      </c>
    </row>
    <row r="16" spans="1:19" x14ac:dyDescent="0.2">
      <c r="A16" s="70" t="s">
        <v>35</v>
      </c>
      <c r="B16" s="3"/>
      <c r="C16" s="76">
        <v>2</v>
      </c>
      <c r="D16" s="15">
        <v>2</v>
      </c>
      <c r="E16" s="75">
        <v>408</v>
      </c>
      <c r="F16" s="77">
        <v>9.4030000000000005</v>
      </c>
      <c r="H16" s="13">
        <v>7.37</v>
      </c>
      <c r="I16" s="13">
        <v>6.7215647979717748</v>
      </c>
      <c r="J16" s="13">
        <v>91.201693323904678</v>
      </c>
      <c r="L16" s="13">
        <v>32.986666666666665</v>
      </c>
      <c r="M16" s="13">
        <v>5.8921718312426021</v>
      </c>
      <c r="N16" s="13">
        <v>17.862283239417753</v>
      </c>
      <c r="P16" s="14">
        <f t="shared" si="0"/>
        <v>0</v>
      </c>
      <c r="Q16" s="14">
        <f t="shared" si="1"/>
        <v>32.986666666666665</v>
      </c>
      <c r="R16" s="14">
        <f t="shared" si="2"/>
        <v>0</v>
      </c>
      <c r="S16" s="14">
        <f t="shared" si="3"/>
        <v>25.616666666666664</v>
      </c>
    </row>
    <row r="17" spans="1:19" x14ac:dyDescent="0.2">
      <c r="A17" s="70" t="s">
        <v>36</v>
      </c>
      <c r="B17" s="3"/>
      <c r="C17" s="76">
        <v>1.5</v>
      </c>
      <c r="D17" s="15">
        <v>1.5</v>
      </c>
      <c r="E17" s="75">
        <v>476.37</v>
      </c>
      <c r="F17" s="77">
        <v>11.865</v>
      </c>
      <c r="H17" s="13">
        <v>2.0550000000000002</v>
      </c>
      <c r="I17" s="13">
        <v>0.83386149929109976</v>
      </c>
      <c r="J17" s="13">
        <v>40.577201911975649</v>
      </c>
      <c r="L17" s="13">
        <v>244.60166666666666</v>
      </c>
      <c r="M17" s="13">
        <v>5.5669236467629855</v>
      </c>
      <c r="N17" s="13">
        <v>2.2759140289707696</v>
      </c>
      <c r="P17" s="14">
        <f t="shared" si="0"/>
        <v>0</v>
      </c>
      <c r="Q17" s="14">
        <f t="shared" si="1"/>
        <v>244.60166666666666</v>
      </c>
      <c r="R17" s="14">
        <f t="shared" si="2"/>
        <v>0</v>
      </c>
      <c r="S17" s="14">
        <f t="shared" si="3"/>
        <v>242.54666666666665</v>
      </c>
    </row>
    <row r="18" spans="1:19" x14ac:dyDescent="0.2">
      <c r="A18" s="70" t="s">
        <v>37</v>
      </c>
      <c r="B18" s="3"/>
      <c r="C18" s="76"/>
      <c r="D18" s="15">
        <v>1</v>
      </c>
      <c r="E18" s="75">
        <v>504.19</v>
      </c>
      <c r="F18" s="77">
        <v>13.009</v>
      </c>
      <c r="H18" s="13">
        <v>22852.853333333336</v>
      </c>
      <c r="I18" s="13">
        <v>2632.4484638112481</v>
      </c>
      <c r="J18" s="13">
        <v>11.519123784737811</v>
      </c>
      <c r="L18" s="13">
        <v>4475.6933333333327</v>
      </c>
      <c r="M18" s="13">
        <v>254.20395153847977</v>
      </c>
      <c r="N18" s="13">
        <v>5.6796552535282387</v>
      </c>
      <c r="P18" s="14">
        <f t="shared" si="0"/>
        <v>4475.6933333333327</v>
      </c>
      <c r="Q18" s="14">
        <f t="shared" si="1"/>
        <v>0</v>
      </c>
      <c r="R18" s="14">
        <f t="shared" si="2"/>
        <v>18377.160000000003</v>
      </c>
      <c r="S18" s="14">
        <f t="shared" si="3"/>
        <v>0</v>
      </c>
    </row>
    <row r="19" spans="1:19" x14ac:dyDescent="0.2">
      <c r="A19" s="70" t="s">
        <v>38</v>
      </c>
      <c r="B19" s="3"/>
      <c r="C19" s="76"/>
      <c r="D19" s="15">
        <v>1</v>
      </c>
      <c r="E19" s="75">
        <v>518.77</v>
      </c>
      <c r="F19" s="77">
        <v>13.568</v>
      </c>
      <c r="H19" s="13">
        <v>2.5666666666666669</v>
      </c>
      <c r="I19" s="13">
        <v>0.3161574853701154</v>
      </c>
      <c r="J19" s="13">
        <v>12.317824105329169</v>
      </c>
      <c r="L19" s="13">
        <v>20.382222222222222</v>
      </c>
      <c r="M19" s="13">
        <v>2.9548971697760686</v>
      </c>
      <c r="N19" s="13">
        <v>14.497423968591702</v>
      </c>
      <c r="P19" s="14">
        <f t="shared" si="0"/>
        <v>0</v>
      </c>
      <c r="Q19" s="14">
        <f t="shared" si="1"/>
        <v>20.382222222222222</v>
      </c>
      <c r="R19" s="14">
        <f t="shared" si="2"/>
        <v>0</v>
      </c>
      <c r="S19" s="14">
        <f t="shared" si="3"/>
        <v>17.815555555555555</v>
      </c>
    </row>
    <row r="20" spans="1:19" x14ac:dyDescent="0.2">
      <c r="A20" s="70" t="s">
        <v>39</v>
      </c>
      <c r="B20" s="3"/>
      <c r="C20" s="76"/>
      <c r="D20" s="15">
        <v>1</v>
      </c>
      <c r="E20" s="75"/>
      <c r="F20" s="77">
        <v>14.26</v>
      </c>
      <c r="H20" s="13">
        <v>20.668333333333333</v>
      </c>
      <c r="I20" s="13">
        <v>6.5297509311015967</v>
      </c>
      <c r="J20" s="13">
        <v>31.593021197169247</v>
      </c>
      <c r="L20" s="13">
        <v>1.6288888888888888</v>
      </c>
      <c r="M20" s="13">
        <v>4.6071935165310167</v>
      </c>
      <c r="N20" s="13">
        <v>282.84271247461902</v>
      </c>
      <c r="P20" s="14">
        <f t="shared" si="0"/>
        <v>1.6288888888888888</v>
      </c>
      <c r="Q20" s="14">
        <f t="shared" si="1"/>
        <v>0</v>
      </c>
      <c r="R20" s="14">
        <f t="shared" si="2"/>
        <v>19.039444444444445</v>
      </c>
      <c r="S20" s="14">
        <f t="shared" si="3"/>
        <v>0</v>
      </c>
    </row>
    <row r="21" spans="1:19" x14ac:dyDescent="0.2">
      <c r="A21" s="70" t="s">
        <v>40</v>
      </c>
      <c r="B21" s="3"/>
      <c r="C21" s="76">
        <v>1.282</v>
      </c>
      <c r="D21" s="15">
        <v>1.28</v>
      </c>
      <c r="E21" s="75">
        <v>552.82000000000005</v>
      </c>
      <c r="F21" s="77"/>
      <c r="H21" s="13">
        <v>462.88000000000005</v>
      </c>
      <c r="I21" s="13">
        <v>111.6136835845259</v>
      </c>
      <c r="J21" s="13">
        <v>24.112876681758962</v>
      </c>
      <c r="L21" s="13">
        <v>2728.6400000000003</v>
      </c>
      <c r="M21" s="13">
        <v>39.62479405534981</v>
      </c>
      <c r="N21" s="13">
        <v>1.4521810885770863</v>
      </c>
      <c r="P21" s="14">
        <f t="shared" si="0"/>
        <v>0</v>
      </c>
      <c r="Q21" s="14">
        <f t="shared" si="1"/>
        <v>2728.6400000000003</v>
      </c>
      <c r="R21" s="14">
        <f t="shared" si="2"/>
        <v>0</v>
      </c>
      <c r="S21" s="14">
        <f t="shared" si="3"/>
        <v>2265.7600000000002</v>
      </c>
    </row>
    <row r="22" spans="1:19" x14ac:dyDescent="0.2">
      <c r="A22" s="70" t="s">
        <v>41</v>
      </c>
      <c r="B22" s="3"/>
      <c r="C22" s="76">
        <v>2</v>
      </c>
      <c r="D22" s="15">
        <v>2</v>
      </c>
      <c r="E22" s="75"/>
      <c r="F22" s="77">
        <v>15.113</v>
      </c>
      <c r="H22" s="13">
        <v>48.879999999999995</v>
      </c>
      <c r="I22" s="13">
        <v>10.182586442877227</v>
      </c>
      <c r="J22" s="13">
        <v>20.831805325035248</v>
      </c>
      <c r="L22" s="13">
        <v>13.82</v>
      </c>
      <c r="M22" s="13">
        <v>2.8951300105138302</v>
      </c>
      <c r="N22" s="13">
        <v>20.948842333674602</v>
      </c>
      <c r="P22" s="14">
        <f t="shared" si="0"/>
        <v>13.82</v>
      </c>
      <c r="Q22" s="14">
        <f t="shared" si="1"/>
        <v>0</v>
      </c>
      <c r="R22" s="14">
        <f t="shared" si="2"/>
        <v>35.059999999999995</v>
      </c>
      <c r="S22" s="14">
        <f t="shared" si="3"/>
        <v>0</v>
      </c>
    </row>
    <row r="23" spans="1:19" x14ac:dyDescent="0.2">
      <c r="A23" s="70" t="s">
        <v>42</v>
      </c>
      <c r="B23" s="3"/>
      <c r="C23" s="76">
        <v>1.282</v>
      </c>
      <c r="D23" s="15">
        <v>1.28</v>
      </c>
      <c r="E23" s="75">
        <v>566.26</v>
      </c>
      <c r="F23" s="77"/>
      <c r="H23" s="13">
        <v>719.22773333333328</v>
      </c>
      <c r="I23" s="13">
        <v>175.52318319487691</v>
      </c>
      <c r="J23" s="13">
        <v>24.404395862406066</v>
      </c>
      <c r="L23" s="13">
        <v>2145.3312000000001</v>
      </c>
      <c r="M23" s="13">
        <v>36.83618852137424</v>
      </c>
      <c r="N23" s="13">
        <v>1.7170397056349267</v>
      </c>
      <c r="P23" s="14">
        <f t="shared" si="0"/>
        <v>0</v>
      </c>
      <c r="Q23" s="14">
        <f t="shared" si="1"/>
        <v>2145.3312000000001</v>
      </c>
      <c r="R23" s="14">
        <f t="shared" si="2"/>
        <v>0</v>
      </c>
      <c r="S23" s="14">
        <f t="shared" si="3"/>
        <v>1426.1034666666669</v>
      </c>
    </row>
    <row r="24" spans="1:19" x14ac:dyDescent="0.2">
      <c r="A24" s="70" t="s">
        <v>43</v>
      </c>
      <c r="B24" s="3"/>
      <c r="C24" s="76"/>
      <c r="D24" s="15">
        <v>1</v>
      </c>
      <c r="E24" s="75">
        <v>570.09</v>
      </c>
      <c r="F24" s="77"/>
      <c r="H24" s="13">
        <v>0</v>
      </c>
      <c r="I24" s="13">
        <v>0</v>
      </c>
      <c r="J24" s="13" t="e">
        <v>#DIV/0!</v>
      </c>
      <c r="L24" s="13">
        <v>11.091111111111111</v>
      </c>
      <c r="M24" s="13">
        <v>3.4614301618597092</v>
      </c>
      <c r="N24" s="13">
        <v>31.209047742674194</v>
      </c>
      <c r="P24" s="14">
        <f t="shared" si="0"/>
        <v>0</v>
      </c>
      <c r="Q24" s="14">
        <f t="shared" si="1"/>
        <v>11.091111111111111</v>
      </c>
      <c r="R24" s="14">
        <f t="shared" si="2"/>
        <v>0</v>
      </c>
      <c r="S24" s="14">
        <f t="shared" si="3"/>
        <v>11.091111111111111</v>
      </c>
    </row>
    <row r="25" spans="1:19" x14ac:dyDescent="0.2">
      <c r="A25" s="70" t="s">
        <v>44</v>
      </c>
      <c r="B25" s="3"/>
      <c r="C25" s="76">
        <v>1.282</v>
      </c>
      <c r="D25" s="15">
        <v>1.28</v>
      </c>
      <c r="E25" s="75">
        <v>572.72</v>
      </c>
      <c r="F25" s="77"/>
      <c r="H25" s="13">
        <v>0</v>
      </c>
      <c r="I25" s="13">
        <v>0</v>
      </c>
      <c r="J25" s="13" t="e">
        <v>#DIV/0!</v>
      </c>
      <c r="L25" s="13">
        <v>8.2033777777777779</v>
      </c>
      <c r="M25" s="13">
        <v>0.95939193911535559</v>
      </c>
      <c r="N25" s="13">
        <v>11.695084209266373</v>
      </c>
      <c r="P25" s="14">
        <f t="shared" si="0"/>
        <v>0</v>
      </c>
      <c r="Q25" s="14">
        <f t="shared" si="1"/>
        <v>8.2033777777777779</v>
      </c>
      <c r="R25" s="14">
        <f t="shared" si="2"/>
        <v>0</v>
      </c>
      <c r="S25" s="14">
        <f t="shared" si="3"/>
        <v>8.2033777777777779</v>
      </c>
    </row>
    <row r="26" spans="1:19" x14ac:dyDescent="0.2">
      <c r="A26" s="70" t="s">
        <v>45</v>
      </c>
      <c r="B26" s="3"/>
      <c r="C26" s="76">
        <v>1.333</v>
      </c>
      <c r="D26" s="15">
        <v>1.33</v>
      </c>
      <c r="E26" s="76">
        <v>577.35</v>
      </c>
      <c r="F26" s="77"/>
      <c r="H26" s="13">
        <v>0</v>
      </c>
      <c r="I26" s="13">
        <v>0</v>
      </c>
      <c r="J26" s="13" t="e">
        <v>#DIV/0!</v>
      </c>
      <c r="L26" s="13">
        <v>7.1066333333333329</v>
      </c>
      <c r="M26" s="13">
        <v>3.8201804643236423</v>
      </c>
      <c r="N26" s="13">
        <v>53.755136717202831</v>
      </c>
      <c r="P26" s="14">
        <f t="shared" si="0"/>
        <v>0</v>
      </c>
      <c r="Q26" s="14">
        <f t="shared" si="1"/>
        <v>7.1066333333333329</v>
      </c>
      <c r="R26" s="14">
        <f t="shared" si="2"/>
        <v>0</v>
      </c>
      <c r="S26" s="14">
        <f t="shared" si="3"/>
        <v>7.1066333333333329</v>
      </c>
    </row>
    <row r="27" spans="1:19" x14ac:dyDescent="0.2">
      <c r="A27" s="70" t="s">
        <v>31</v>
      </c>
      <c r="B27" s="3"/>
      <c r="C27" s="76"/>
      <c r="D27" s="15">
        <v>1</v>
      </c>
      <c r="E27" s="75"/>
      <c r="F27" s="77">
        <v>16.533999999999999</v>
      </c>
      <c r="H27" s="13">
        <v>0</v>
      </c>
      <c r="I27" s="13">
        <v>0</v>
      </c>
      <c r="J27" s="13" t="e">
        <v>#DIV/0!</v>
      </c>
      <c r="L27" s="13">
        <v>23.86888888888889</v>
      </c>
      <c r="M27" s="13">
        <v>12.460479252816748</v>
      </c>
      <c r="N27" s="13">
        <v>52.203851259357016</v>
      </c>
      <c r="P27" s="14">
        <f t="shared" si="0"/>
        <v>0</v>
      </c>
      <c r="Q27" s="14">
        <f t="shared" si="1"/>
        <v>23.86888888888889</v>
      </c>
      <c r="R27" s="14">
        <f t="shared" si="2"/>
        <v>0</v>
      </c>
      <c r="S27" s="14">
        <f t="shared" si="3"/>
        <v>23.86888888888889</v>
      </c>
    </row>
    <row r="28" spans="1:19" x14ac:dyDescent="0.2">
      <c r="A28" s="74" t="s">
        <v>46</v>
      </c>
      <c r="B28" s="11"/>
      <c r="C28" s="78">
        <v>1.429</v>
      </c>
      <c r="D28" s="12">
        <v>1.43</v>
      </c>
      <c r="E28" s="75">
        <v>601.48</v>
      </c>
      <c r="F28" s="77">
        <v>16.672999999999998</v>
      </c>
      <c r="H28" s="13">
        <v>0.33605000000000002</v>
      </c>
      <c r="I28" s="13">
        <v>0.11697772936190289</v>
      </c>
      <c r="J28" s="13">
        <v>34.809620402292182</v>
      </c>
      <c r="L28" s="13">
        <v>42.979444444444439</v>
      </c>
      <c r="M28" s="13">
        <v>3.6235265158900125</v>
      </c>
      <c r="N28" s="13">
        <v>8.4308360955521682</v>
      </c>
      <c r="P28" s="14">
        <f t="shared" si="0"/>
        <v>0</v>
      </c>
      <c r="Q28" s="14">
        <f t="shared" si="1"/>
        <v>42.979444444444439</v>
      </c>
      <c r="R28" s="14">
        <f t="shared" si="2"/>
        <v>0</v>
      </c>
      <c r="S28" s="14">
        <f t="shared" si="3"/>
        <v>42.643394444444439</v>
      </c>
    </row>
    <row r="29" spans="1:19" x14ac:dyDescent="0.2">
      <c r="A29" s="79" t="s">
        <v>47</v>
      </c>
      <c r="B29" s="18"/>
      <c r="C29" s="80">
        <v>1.25</v>
      </c>
      <c r="D29" s="19">
        <v>1.25</v>
      </c>
      <c r="E29" s="75">
        <v>602.24</v>
      </c>
      <c r="F29" s="77">
        <v>16.748000000000001</v>
      </c>
      <c r="H29" s="13">
        <v>110.11874999999999</v>
      </c>
      <c r="I29" s="13">
        <v>18.224289466602041</v>
      </c>
      <c r="J29" s="13">
        <v>16.549669757967685</v>
      </c>
      <c r="L29" s="13">
        <v>37.113888888888887</v>
      </c>
      <c r="M29" s="13">
        <v>5.0311096234538661</v>
      </c>
      <c r="N29" s="13">
        <v>13.555867558142292</v>
      </c>
      <c r="P29" s="14">
        <f t="shared" si="0"/>
        <v>37.113888888888887</v>
      </c>
      <c r="Q29" s="14">
        <f t="shared" si="1"/>
        <v>0</v>
      </c>
      <c r="R29" s="14">
        <f t="shared" si="2"/>
        <v>73.004861111111097</v>
      </c>
      <c r="S29" s="14">
        <f t="shared" si="3"/>
        <v>0</v>
      </c>
    </row>
    <row r="30" spans="1:19" x14ac:dyDescent="0.2">
      <c r="A30" s="70" t="s">
        <v>48</v>
      </c>
      <c r="B30" s="3"/>
      <c r="C30" s="76"/>
      <c r="D30" s="15">
        <v>1</v>
      </c>
      <c r="E30" s="75">
        <v>617.91</v>
      </c>
      <c r="F30" s="77">
        <v>17.452999999999999</v>
      </c>
      <c r="H30" s="13">
        <v>27.013333333333339</v>
      </c>
      <c r="I30" s="13">
        <v>7.3574444536733319</v>
      </c>
      <c r="J30" s="13">
        <v>27.236344226332665</v>
      </c>
      <c r="L30" s="13">
        <v>132.52333333333334</v>
      </c>
      <c r="M30" s="13">
        <v>3.3995032316828624</v>
      </c>
      <c r="N30" s="13">
        <v>2.5652110810797062</v>
      </c>
      <c r="P30" s="14">
        <f t="shared" si="0"/>
        <v>0</v>
      </c>
      <c r="Q30" s="14">
        <f t="shared" si="1"/>
        <v>132.52333333333334</v>
      </c>
      <c r="R30" s="14">
        <f t="shared" si="2"/>
        <v>0</v>
      </c>
      <c r="S30" s="14">
        <f t="shared" si="3"/>
        <v>105.51</v>
      </c>
    </row>
    <row r="31" spans="1:19" x14ac:dyDescent="0.2">
      <c r="A31" s="70" t="s">
        <v>49</v>
      </c>
      <c r="B31" s="3"/>
      <c r="C31" s="76"/>
      <c r="D31" s="15">
        <v>1</v>
      </c>
      <c r="E31" s="75">
        <v>625.13</v>
      </c>
      <c r="F31" s="77">
        <v>17.899999999999999</v>
      </c>
      <c r="H31" s="13">
        <v>15.020000000000001</v>
      </c>
      <c r="I31" s="13">
        <v>4.3667569965211781</v>
      </c>
      <c r="J31" s="13">
        <v>29.07294937763767</v>
      </c>
      <c r="L31" s="13">
        <v>165.6933333333333</v>
      </c>
      <c r="M31" s="13">
        <v>7.6132866314971617</v>
      </c>
      <c r="N31" s="13">
        <v>4.5948056438584306</v>
      </c>
      <c r="P31" s="14">
        <f t="shared" si="0"/>
        <v>0</v>
      </c>
      <c r="Q31" s="14">
        <f t="shared" si="1"/>
        <v>165.6933333333333</v>
      </c>
      <c r="R31" s="14">
        <f t="shared" si="2"/>
        <v>0</v>
      </c>
      <c r="S31" s="14">
        <f t="shared" si="3"/>
        <v>150.67333333333329</v>
      </c>
    </row>
    <row r="32" spans="1:19" x14ac:dyDescent="0.2">
      <c r="A32" s="70" t="s">
        <v>48</v>
      </c>
      <c r="B32" s="3"/>
      <c r="C32" s="76"/>
      <c r="D32" s="15">
        <v>1</v>
      </c>
      <c r="E32" s="75">
        <v>638.63</v>
      </c>
      <c r="F32" s="77">
        <v>18.382000000000001</v>
      </c>
      <c r="H32" s="13">
        <v>10.231666666666667</v>
      </c>
      <c r="I32" s="13">
        <v>2.920190728169803</v>
      </c>
      <c r="J32" s="13">
        <v>28.540714072355133</v>
      </c>
      <c r="L32" s="13">
        <v>50.412222222222226</v>
      </c>
      <c r="M32" s="13">
        <v>2.7158374103591276</v>
      </c>
      <c r="N32" s="13">
        <v>5.3872598561266329</v>
      </c>
      <c r="P32" s="14">
        <f t="shared" si="0"/>
        <v>0</v>
      </c>
      <c r="Q32" s="14">
        <f t="shared" si="1"/>
        <v>50.412222222222226</v>
      </c>
      <c r="R32" s="14">
        <f t="shared" si="2"/>
        <v>0</v>
      </c>
      <c r="S32" s="14">
        <f t="shared" si="3"/>
        <v>40.180555555555557</v>
      </c>
    </row>
    <row r="33" spans="1:19" x14ac:dyDescent="0.2">
      <c r="A33" s="74" t="s">
        <v>31</v>
      </c>
      <c r="B33" s="11"/>
      <c r="C33" s="78"/>
      <c r="D33" s="12">
        <v>1</v>
      </c>
      <c r="E33" s="75">
        <v>651.21</v>
      </c>
      <c r="F33" s="70"/>
      <c r="H33" s="13">
        <v>6.3333333333333339E-2</v>
      </c>
      <c r="I33" s="13">
        <v>9.6032401939252887E-2</v>
      </c>
      <c r="J33" s="13">
        <v>151.63010832513612</v>
      </c>
      <c r="L33" s="13">
        <v>60.612222222222222</v>
      </c>
      <c r="M33" s="13">
        <v>3.7876371343792132</v>
      </c>
      <c r="N33" s="13">
        <v>6.2489659601864167</v>
      </c>
      <c r="P33" s="14">
        <f t="shared" si="0"/>
        <v>0</v>
      </c>
      <c r="Q33" s="14">
        <f t="shared" si="1"/>
        <v>60.612222222222222</v>
      </c>
      <c r="R33" s="14">
        <f t="shared" si="2"/>
        <v>0</v>
      </c>
      <c r="S33" s="14">
        <f t="shared" si="3"/>
        <v>60.548888888888889</v>
      </c>
    </row>
    <row r="34" spans="1:19" x14ac:dyDescent="0.2">
      <c r="A34" s="74" t="s">
        <v>50</v>
      </c>
      <c r="B34" s="11"/>
      <c r="C34" s="78">
        <v>1.25</v>
      </c>
      <c r="D34" s="12">
        <v>1.25</v>
      </c>
      <c r="E34" s="75">
        <v>656.36</v>
      </c>
      <c r="F34" s="77">
        <v>19.018999999999998</v>
      </c>
      <c r="H34" s="13">
        <v>33.464583333333337</v>
      </c>
      <c r="I34" s="13">
        <v>7.4859709647260964</v>
      </c>
      <c r="J34" s="13">
        <v>22.369831681930684</v>
      </c>
      <c r="L34" s="13">
        <v>0</v>
      </c>
      <c r="M34" s="13">
        <v>0</v>
      </c>
      <c r="N34" s="13" t="e">
        <v>#DIV/0!</v>
      </c>
      <c r="P34" s="14">
        <f t="shared" si="0"/>
        <v>0</v>
      </c>
      <c r="Q34" s="14">
        <f t="shared" si="1"/>
        <v>0</v>
      </c>
      <c r="R34" s="14">
        <f t="shared" si="2"/>
        <v>33.464583333333337</v>
      </c>
      <c r="S34" s="14">
        <f t="shared" si="3"/>
        <v>0</v>
      </c>
    </row>
    <row r="35" spans="1:19" x14ac:dyDescent="0.2">
      <c r="A35" s="74" t="s">
        <v>51</v>
      </c>
      <c r="B35" s="11"/>
      <c r="C35" s="78">
        <v>1.25</v>
      </c>
      <c r="D35" s="12">
        <v>1.25</v>
      </c>
      <c r="E35" s="75">
        <v>670.8</v>
      </c>
      <c r="F35" s="77">
        <v>19.228999999999999</v>
      </c>
      <c r="H35" s="13">
        <v>190.83749999999998</v>
      </c>
      <c r="I35" s="13">
        <v>72.520951354878633</v>
      </c>
      <c r="J35" s="13">
        <v>38.001415526234958</v>
      </c>
      <c r="L35" s="13">
        <v>134.29166666666666</v>
      </c>
      <c r="M35" s="13">
        <v>5.609871631527966</v>
      </c>
      <c r="N35" s="13">
        <v>4.177378813424486</v>
      </c>
      <c r="P35" s="14">
        <f t="shared" si="0"/>
        <v>134.29166666666666</v>
      </c>
      <c r="Q35" s="14">
        <f t="shared" si="1"/>
        <v>0</v>
      </c>
      <c r="R35" s="14">
        <f t="shared" si="2"/>
        <v>56.54583333333332</v>
      </c>
      <c r="S35" s="14">
        <f t="shared" si="3"/>
        <v>0</v>
      </c>
    </row>
    <row r="36" spans="1:19" x14ac:dyDescent="0.2">
      <c r="A36" s="70" t="s">
        <v>52</v>
      </c>
      <c r="B36" s="3"/>
      <c r="C36" s="76">
        <v>1.214</v>
      </c>
      <c r="D36" s="15">
        <v>1.21</v>
      </c>
      <c r="E36" s="75">
        <v>675.78</v>
      </c>
      <c r="F36" s="77">
        <v>20.213999999999999</v>
      </c>
      <c r="H36" s="13">
        <v>0.81473333333333331</v>
      </c>
      <c r="I36" s="13">
        <v>0.60288552718479571</v>
      </c>
      <c r="J36" s="13">
        <v>73.997896307764805</v>
      </c>
      <c r="L36" s="13">
        <v>0.42349999999999999</v>
      </c>
      <c r="M36" s="13">
        <v>0.65402213180357194</v>
      </c>
      <c r="N36" s="13">
        <v>154.43261671867106</v>
      </c>
      <c r="P36" s="14">
        <f t="shared" si="0"/>
        <v>0.42349999999999999</v>
      </c>
      <c r="Q36" s="14">
        <f t="shared" si="1"/>
        <v>0</v>
      </c>
      <c r="R36" s="14">
        <f t="shared" si="2"/>
        <v>0.39123333333333332</v>
      </c>
      <c r="S36" s="14">
        <f t="shared" si="3"/>
        <v>0</v>
      </c>
    </row>
    <row r="37" spans="1:19" x14ac:dyDescent="0.2">
      <c r="A37" s="74" t="s">
        <v>53</v>
      </c>
      <c r="B37" s="11"/>
      <c r="C37" s="78">
        <v>2</v>
      </c>
      <c r="D37" s="12">
        <v>2</v>
      </c>
      <c r="E37" s="75">
        <v>704.63</v>
      </c>
      <c r="F37" s="77"/>
      <c r="H37" s="13">
        <v>50.889999999999993</v>
      </c>
      <c r="I37" s="13">
        <v>22.589725540608065</v>
      </c>
      <c r="J37" s="13">
        <v>44.389321164488244</v>
      </c>
      <c r="L37" s="13">
        <v>1014.3644444444443</v>
      </c>
      <c r="M37" s="13">
        <v>96.710845434684103</v>
      </c>
      <c r="N37" s="13">
        <v>9.534132033546534</v>
      </c>
      <c r="P37" s="14">
        <f t="shared" si="0"/>
        <v>0</v>
      </c>
      <c r="Q37" s="14">
        <f t="shared" si="1"/>
        <v>1014.3644444444443</v>
      </c>
      <c r="R37" s="14">
        <f t="shared" si="2"/>
        <v>0</v>
      </c>
      <c r="S37" s="14">
        <f t="shared" si="3"/>
        <v>963.47444444444432</v>
      </c>
    </row>
    <row r="38" spans="1:19" x14ac:dyDescent="0.2">
      <c r="A38" s="70" t="s">
        <v>48</v>
      </c>
      <c r="B38" s="3"/>
      <c r="C38" s="76"/>
      <c r="D38" s="15">
        <v>1</v>
      </c>
      <c r="E38" s="75">
        <v>716.76</v>
      </c>
      <c r="F38" s="77">
        <v>20.689</v>
      </c>
      <c r="H38" s="13">
        <v>3.9049999999999994</v>
      </c>
      <c r="I38" s="13">
        <v>2.3711161225605695</v>
      </c>
      <c r="J38" s="13">
        <v>60.720003138554922</v>
      </c>
      <c r="L38" s="13">
        <v>20.095555555555553</v>
      </c>
      <c r="M38" s="13">
        <v>20.354790924503426</v>
      </c>
      <c r="N38" s="13">
        <v>101.29001344715849</v>
      </c>
      <c r="P38" s="14">
        <f t="shared" si="0"/>
        <v>0</v>
      </c>
      <c r="Q38" s="14">
        <f t="shared" si="1"/>
        <v>20.095555555555553</v>
      </c>
      <c r="R38" s="14">
        <f t="shared" si="2"/>
        <v>0</v>
      </c>
      <c r="S38" s="14">
        <f t="shared" si="3"/>
        <v>16.190555555555555</v>
      </c>
    </row>
    <row r="39" spans="1:19" x14ac:dyDescent="0.2">
      <c r="A39" s="74" t="s">
        <v>54</v>
      </c>
      <c r="B39" s="11"/>
      <c r="C39" s="78">
        <v>1.25</v>
      </c>
      <c r="D39" s="12">
        <v>1.25</v>
      </c>
      <c r="E39" s="75">
        <v>720.09</v>
      </c>
      <c r="F39" s="77"/>
      <c r="H39" s="13">
        <v>6.7979166666666666</v>
      </c>
      <c r="I39" s="13">
        <v>6.5314360685882509</v>
      </c>
      <c r="J39" s="13">
        <v>96.079966684718372</v>
      </c>
      <c r="L39" s="13">
        <v>7.9930555555555554</v>
      </c>
      <c r="M39" s="13">
        <v>1.2752057447165257</v>
      </c>
      <c r="N39" s="13">
        <v>15.953920698451757</v>
      </c>
      <c r="P39" s="14">
        <f t="shared" si="0"/>
        <v>0</v>
      </c>
      <c r="Q39" s="14">
        <f t="shared" si="1"/>
        <v>7.9930555555555554</v>
      </c>
      <c r="R39" s="14">
        <f t="shared" si="2"/>
        <v>0</v>
      </c>
      <c r="S39" s="14">
        <f t="shared" si="3"/>
        <v>1.1951388888888888</v>
      </c>
    </row>
    <row r="40" spans="1:19" x14ac:dyDescent="0.2">
      <c r="A40" s="70" t="s">
        <v>55</v>
      </c>
      <c r="B40" s="3"/>
      <c r="C40" s="76"/>
      <c r="D40" s="15">
        <v>1</v>
      </c>
      <c r="E40" s="75">
        <v>724.3</v>
      </c>
      <c r="F40" s="77">
        <v>20.858000000000001</v>
      </c>
      <c r="H40" s="13">
        <v>1.9500000000000002</v>
      </c>
      <c r="I40" s="13">
        <v>2.1394391788503824</v>
      </c>
      <c r="J40" s="13">
        <v>109.71482968463498</v>
      </c>
      <c r="L40" s="13">
        <v>0.80111111111111111</v>
      </c>
      <c r="M40" s="13">
        <v>0.30344116927318304</v>
      </c>
      <c r="N40" s="13">
        <v>37.877538466832831</v>
      </c>
      <c r="P40" s="14">
        <f t="shared" si="0"/>
        <v>0.80111111111111111</v>
      </c>
      <c r="Q40" s="14">
        <f t="shared" si="1"/>
        <v>0</v>
      </c>
      <c r="R40" s="14">
        <f t="shared" si="2"/>
        <v>1.1488888888888891</v>
      </c>
      <c r="S40" s="14">
        <f t="shared" si="3"/>
        <v>0</v>
      </c>
    </row>
    <row r="41" spans="1:19" x14ac:dyDescent="0.2">
      <c r="A41" s="74" t="s">
        <v>31</v>
      </c>
      <c r="B41" s="11"/>
      <c r="C41" s="78"/>
      <c r="D41" s="12">
        <v>1</v>
      </c>
      <c r="E41" s="75">
        <v>726.61</v>
      </c>
      <c r="F41" s="77">
        <v>21.024999999999999</v>
      </c>
      <c r="H41" s="13">
        <v>0.4383333333333333</v>
      </c>
      <c r="I41" s="13">
        <v>0.98014313013740784</v>
      </c>
      <c r="J41" s="13">
        <v>223.60679774997897</v>
      </c>
      <c r="L41" s="13">
        <v>13.18</v>
      </c>
      <c r="M41" s="13">
        <v>2.68348032723675</v>
      </c>
      <c r="N41" s="13">
        <v>20.360245274937405</v>
      </c>
      <c r="P41" s="14">
        <f t="shared" si="0"/>
        <v>0</v>
      </c>
      <c r="Q41" s="14">
        <f t="shared" si="1"/>
        <v>13.18</v>
      </c>
      <c r="R41" s="14">
        <f t="shared" si="2"/>
        <v>0</v>
      </c>
      <c r="S41" s="14">
        <f t="shared" si="3"/>
        <v>12.741666666666667</v>
      </c>
    </row>
    <row r="42" spans="1:19" x14ac:dyDescent="0.2">
      <c r="A42" s="70"/>
      <c r="B42" s="3"/>
      <c r="C42" s="76"/>
      <c r="D42" s="15">
        <v>1</v>
      </c>
      <c r="E42" s="75"/>
      <c r="F42" s="77">
        <v>21.306000000000001</v>
      </c>
      <c r="H42" s="13">
        <v>4.8116666666666665</v>
      </c>
      <c r="I42" s="13">
        <v>4.4710267898499074</v>
      </c>
      <c r="J42" s="13">
        <v>92.920542913402997</v>
      </c>
      <c r="L42" s="13">
        <v>2.3000000000000003</v>
      </c>
      <c r="M42" s="13">
        <v>0.80856525882440466</v>
      </c>
      <c r="N42" s="13">
        <v>35.155011253234981</v>
      </c>
      <c r="P42" s="14">
        <f t="shared" si="0"/>
        <v>2.3000000000000003</v>
      </c>
      <c r="Q42" s="14">
        <f t="shared" si="1"/>
        <v>0</v>
      </c>
      <c r="R42" s="14">
        <f t="shared" si="2"/>
        <v>2.5116666666666663</v>
      </c>
      <c r="S42" s="14">
        <f t="shared" si="3"/>
        <v>0</v>
      </c>
    </row>
    <row r="43" spans="1:19" x14ac:dyDescent="0.2">
      <c r="A43" s="70"/>
      <c r="B43" s="3"/>
      <c r="C43" s="76"/>
      <c r="D43" s="15">
        <v>1</v>
      </c>
      <c r="E43" s="75"/>
      <c r="F43" s="77">
        <v>21.829000000000001</v>
      </c>
      <c r="H43" s="13">
        <v>7.4233333333333329</v>
      </c>
      <c r="I43" s="13">
        <v>5.3853494676658524</v>
      </c>
      <c r="J43" s="13">
        <v>72.54624339020009</v>
      </c>
      <c r="L43" s="13">
        <v>4.4488888888888889</v>
      </c>
      <c r="M43" s="13">
        <v>1.8529882439181224</v>
      </c>
      <c r="N43" s="13">
        <v>41.650584903254497</v>
      </c>
      <c r="P43" s="14">
        <f t="shared" si="0"/>
        <v>4.4488888888888889</v>
      </c>
      <c r="Q43" s="14">
        <f t="shared" si="1"/>
        <v>0</v>
      </c>
      <c r="R43" s="14">
        <f t="shared" si="2"/>
        <v>2.974444444444444</v>
      </c>
      <c r="S43" s="14">
        <f t="shared" si="3"/>
        <v>0</v>
      </c>
    </row>
    <row r="44" spans="1:19" x14ac:dyDescent="0.2">
      <c r="A44" s="70"/>
      <c r="B44" s="3"/>
      <c r="C44" s="76"/>
      <c r="D44" s="15">
        <v>1</v>
      </c>
      <c r="E44" s="75"/>
      <c r="F44" s="77">
        <v>22.274999999999999</v>
      </c>
      <c r="H44" s="13">
        <v>2.2916666666666665</v>
      </c>
      <c r="I44" s="13">
        <v>2.7498328232013587</v>
      </c>
      <c r="J44" s="13">
        <v>119.99270501242295</v>
      </c>
      <c r="L44" s="13">
        <v>3.6422222222222222</v>
      </c>
      <c r="M44" s="13">
        <v>3.377460511415765</v>
      </c>
      <c r="N44" s="13">
        <v>92.730764498907519</v>
      </c>
      <c r="P44" s="14">
        <f t="shared" si="0"/>
        <v>0</v>
      </c>
      <c r="Q44" s="14">
        <f t="shared" si="1"/>
        <v>3.6422222222222222</v>
      </c>
      <c r="R44" s="14">
        <f t="shared" si="2"/>
        <v>0</v>
      </c>
      <c r="S44" s="14">
        <f t="shared" si="3"/>
        <v>1.3505555555555557</v>
      </c>
    </row>
    <row r="45" spans="1:19" x14ac:dyDescent="0.2">
      <c r="A45" s="70"/>
      <c r="B45" s="3"/>
      <c r="C45" s="76"/>
      <c r="D45" s="15">
        <v>1</v>
      </c>
      <c r="E45" s="75">
        <v>772.5</v>
      </c>
      <c r="F45" s="77">
        <v>22.454000000000001</v>
      </c>
      <c r="H45" s="13">
        <v>0</v>
      </c>
      <c r="I45" s="13">
        <v>0</v>
      </c>
      <c r="J45" s="13" t="e">
        <v>#DIV/0!</v>
      </c>
      <c r="L45" s="13">
        <v>18.543333333333333</v>
      </c>
      <c r="M45" s="13">
        <v>12.33943542738754</v>
      </c>
      <c r="N45" s="13">
        <v>66.543782639156248</v>
      </c>
      <c r="P45" s="14">
        <f t="shared" si="0"/>
        <v>0</v>
      </c>
      <c r="Q45" s="14">
        <f t="shared" si="1"/>
        <v>18.543333333333333</v>
      </c>
      <c r="R45" s="14">
        <f t="shared" si="2"/>
        <v>0</v>
      </c>
      <c r="S45" s="14">
        <f t="shared" si="3"/>
        <v>18.543333333333333</v>
      </c>
    </row>
    <row r="46" spans="1:19" x14ac:dyDescent="0.2">
      <c r="A46" s="70" t="s">
        <v>56</v>
      </c>
      <c r="B46" s="3"/>
      <c r="C46" s="76">
        <v>1.1719999999999999</v>
      </c>
      <c r="D46" s="15">
        <v>1</v>
      </c>
      <c r="E46" s="75">
        <v>778.54</v>
      </c>
      <c r="F46" s="77">
        <v>23.388999999999999</v>
      </c>
      <c r="H46" s="13">
        <v>0</v>
      </c>
      <c r="I46" s="13">
        <v>0</v>
      </c>
      <c r="J46" s="13" t="e">
        <v>#DIV/0!</v>
      </c>
      <c r="L46" s="13">
        <v>40.549999999999997</v>
      </c>
      <c r="M46" s="13">
        <v>8.1751602090995465</v>
      </c>
      <c r="N46" s="13">
        <v>20.160691021207267</v>
      </c>
      <c r="P46" s="14">
        <f t="shared" si="0"/>
        <v>0</v>
      </c>
      <c r="Q46" s="14">
        <f t="shared" si="1"/>
        <v>40.549999999999997</v>
      </c>
      <c r="R46" s="14">
        <f t="shared" si="2"/>
        <v>0</v>
      </c>
      <c r="S46" s="14">
        <f t="shared" si="3"/>
        <v>40.549999999999997</v>
      </c>
    </row>
    <row r="47" spans="1:19" x14ac:dyDescent="0.2">
      <c r="A47" s="70" t="s">
        <v>31</v>
      </c>
      <c r="B47" s="3"/>
      <c r="C47" s="76"/>
      <c r="D47" s="15">
        <v>1.17</v>
      </c>
      <c r="E47" s="75"/>
      <c r="F47" s="70"/>
      <c r="H47" s="13">
        <v>5.6549999999999989E-2</v>
      </c>
      <c r="I47" s="13">
        <v>0.12644964412761309</v>
      </c>
      <c r="J47" s="13">
        <v>223.60679774997897</v>
      </c>
      <c r="L47" s="13">
        <v>7.8142999999999994</v>
      </c>
      <c r="M47" s="13">
        <v>2.3562742964264562</v>
      </c>
      <c r="N47" s="13">
        <v>30.153363659271548</v>
      </c>
      <c r="P47" s="14">
        <f t="shared" si="0"/>
        <v>0</v>
      </c>
      <c r="Q47" s="14">
        <f t="shared" si="1"/>
        <v>7.8142999999999994</v>
      </c>
      <c r="R47" s="14">
        <f t="shared" si="2"/>
        <v>0</v>
      </c>
      <c r="S47" s="14">
        <f t="shared" si="3"/>
        <v>7.7577499999999997</v>
      </c>
    </row>
    <row r="48" spans="1:19" x14ac:dyDescent="0.2">
      <c r="A48" s="74" t="s">
        <v>57</v>
      </c>
      <c r="B48" s="11"/>
      <c r="C48" s="78">
        <v>1.33</v>
      </c>
      <c r="D48" s="12">
        <v>1.33</v>
      </c>
      <c r="E48" s="75">
        <v>812.37</v>
      </c>
      <c r="F48" s="77">
        <v>23.574999999999999</v>
      </c>
      <c r="H48" s="13">
        <v>9.4895500000000013</v>
      </c>
      <c r="I48" s="13">
        <v>5.3435208691617042</v>
      </c>
      <c r="J48" s="13">
        <v>56.309528577874644</v>
      </c>
      <c r="L48" s="13">
        <v>2.5979333333333332</v>
      </c>
      <c r="M48" s="13">
        <v>7.3480651082822854</v>
      </c>
      <c r="N48" s="13">
        <v>282.84271247461902</v>
      </c>
      <c r="P48" s="14">
        <f t="shared" si="0"/>
        <v>2.5979333333333332</v>
      </c>
      <c r="Q48" s="14">
        <f t="shared" si="1"/>
        <v>0</v>
      </c>
      <c r="R48" s="14">
        <f t="shared" si="2"/>
        <v>6.8916166666666676</v>
      </c>
      <c r="S48" s="14">
        <f t="shared" si="3"/>
        <v>0</v>
      </c>
    </row>
    <row r="49" spans="1:19" x14ac:dyDescent="0.2">
      <c r="A49" s="70" t="s">
        <v>58</v>
      </c>
      <c r="B49" s="3"/>
      <c r="C49" s="76"/>
      <c r="D49" s="15">
        <v>1</v>
      </c>
      <c r="E49" s="75">
        <v>815.37</v>
      </c>
      <c r="F49" s="81">
        <v>24.533000000000001</v>
      </c>
      <c r="H49" s="13">
        <v>1.625</v>
      </c>
      <c r="I49" s="13">
        <v>2.6790530043282086</v>
      </c>
      <c r="J49" s="13">
        <v>164.8648002663513</v>
      </c>
      <c r="L49" s="13">
        <v>26.583333333333336</v>
      </c>
      <c r="M49" s="13">
        <v>16.282798012353744</v>
      </c>
      <c r="N49" s="13">
        <v>61.251904748666121</v>
      </c>
      <c r="P49" s="14">
        <f t="shared" si="0"/>
        <v>0</v>
      </c>
      <c r="Q49" s="14">
        <f t="shared" si="1"/>
        <v>26.583333333333336</v>
      </c>
      <c r="R49" s="14">
        <f t="shared" si="2"/>
        <v>0</v>
      </c>
      <c r="S49" s="14">
        <f t="shared" si="3"/>
        <v>24.958333333333336</v>
      </c>
    </row>
    <row r="50" spans="1:19" x14ac:dyDescent="0.2">
      <c r="A50" s="70"/>
      <c r="B50" s="3"/>
      <c r="C50" s="76"/>
      <c r="D50" s="15">
        <v>1</v>
      </c>
      <c r="E50" s="70"/>
      <c r="F50" s="70"/>
      <c r="H50" s="13">
        <v>1.3050000000000002</v>
      </c>
      <c r="I50" s="13">
        <v>1.2666458331620034</v>
      </c>
      <c r="J50" s="13">
        <v>97.060983384061544</v>
      </c>
      <c r="L50" s="13">
        <v>3.1833333333333331</v>
      </c>
      <c r="M50" s="13">
        <v>4.8869599730075324</v>
      </c>
      <c r="N50" s="13">
        <v>153.51706721489631</v>
      </c>
      <c r="P50" s="14">
        <f t="shared" si="0"/>
        <v>0</v>
      </c>
      <c r="Q50" s="14">
        <f t="shared" si="1"/>
        <v>3.1833333333333331</v>
      </c>
      <c r="R50" s="14">
        <f t="shared" si="2"/>
        <v>0</v>
      </c>
      <c r="S50" s="14">
        <f t="shared" si="3"/>
        <v>1.878333333333333</v>
      </c>
    </row>
    <row r="51" spans="1:19" x14ac:dyDescent="0.2">
      <c r="A51" s="70" t="s">
        <v>59</v>
      </c>
      <c r="B51" s="3"/>
      <c r="C51" s="76">
        <v>1.1439999999999999</v>
      </c>
      <c r="D51" s="15">
        <v>1.1399999999999999</v>
      </c>
      <c r="E51" s="75">
        <v>880.95</v>
      </c>
      <c r="F51" s="77">
        <v>25.356000000000002</v>
      </c>
      <c r="H51" s="13">
        <v>3.9177999999999997</v>
      </c>
      <c r="I51" s="13">
        <v>2.3517978654637801</v>
      </c>
      <c r="J51" s="13">
        <v>60.028532989529339</v>
      </c>
      <c r="L51" s="13">
        <v>1.0373999999999999</v>
      </c>
      <c r="M51" s="13">
        <v>0.6797009342350504</v>
      </c>
      <c r="N51" s="13">
        <v>65.519658206578995</v>
      </c>
      <c r="P51" s="14">
        <f t="shared" si="0"/>
        <v>1.0373999999999999</v>
      </c>
      <c r="Q51" s="14">
        <f t="shared" si="1"/>
        <v>0</v>
      </c>
      <c r="R51" s="14">
        <f t="shared" si="2"/>
        <v>2.8803999999999998</v>
      </c>
      <c r="S51" s="14">
        <f t="shared" si="3"/>
        <v>0</v>
      </c>
    </row>
    <row r="52" spans="1:19" x14ac:dyDescent="0.2">
      <c r="D52" s="15">
        <v>1</v>
      </c>
      <c r="F52" s="81"/>
      <c r="H52" s="13">
        <v>1.2</v>
      </c>
      <c r="I52" s="13">
        <v>1.8244268506392174</v>
      </c>
      <c r="J52" s="13">
        <v>152.03557088660145</v>
      </c>
      <c r="L52" s="13">
        <v>4.4000000000000012</v>
      </c>
      <c r="M52" s="13">
        <v>0.47345068967691606</v>
      </c>
      <c r="N52" s="13">
        <v>10.760242947202634</v>
      </c>
      <c r="P52" s="14">
        <f t="shared" si="0"/>
        <v>0</v>
      </c>
      <c r="Q52" s="14">
        <f t="shared" si="1"/>
        <v>4.4000000000000012</v>
      </c>
      <c r="R52" s="14">
        <f t="shared" si="2"/>
        <v>0</v>
      </c>
      <c r="S52" s="14">
        <f t="shared" si="3"/>
        <v>3.2000000000000011</v>
      </c>
    </row>
    <row r="53" spans="1:19" x14ac:dyDescent="0.2">
      <c r="A53" s="70"/>
      <c r="B53" s="3"/>
      <c r="C53" s="76"/>
      <c r="D53" s="15">
        <v>1</v>
      </c>
      <c r="E53" s="70"/>
      <c r="F53" s="81"/>
      <c r="H53" s="13">
        <v>95.318333333333328</v>
      </c>
      <c r="I53" s="13">
        <v>49.93719369256636</v>
      </c>
      <c r="J53" s="13">
        <v>52.389914873913412</v>
      </c>
      <c r="L53" s="13">
        <v>12.576666666666666</v>
      </c>
      <c r="M53" s="13">
        <v>23.408682150005799</v>
      </c>
      <c r="N53" s="13">
        <v>186.12787291284761</v>
      </c>
      <c r="P53" s="14">
        <f t="shared" si="0"/>
        <v>12.576666666666666</v>
      </c>
      <c r="Q53" s="14">
        <f t="shared" si="1"/>
        <v>0</v>
      </c>
      <c r="R53" s="14">
        <f t="shared" si="2"/>
        <v>82.74166666666666</v>
      </c>
      <c r="S53" s="14">
        <f t="shared" si="3"/>
        <v>0</v>
      </c>
    </row>
    <row r="54" spans="1:19" x14ac:dyDescent="0.2">
      <c r="A54" s="70"/>
      <c r="B54" s="3"/>
      <c r="C54" s="76"/>
      <c r="D54" s="15">
        <v>1</v>
      </c>
      <c r="E54" s="70">
        <v>895.32</v>
      </c>
      <c r="F54" s="77">
        <v>27.472000000000001</v>
      </c>
      <c r="H54" s="13">
        <v>0.86166666666666669</v>
      </c>
      <c r="I54" s="13">
        <v>0.51073204542325545</v>
      </c>
      <c r="J54" s="13">
        <v>59.272577805406826</v>
      </c>
      <c r="L54" s="13">
        <v>1.412222222222222</v>
      </c>
      <c r="M54" s="13">
        <v>1.1018245250268381</v>
      </c>
      <c r="N54" s="13">
        <v>78.020619396078246</v>
      </c>
      <c r="P54" s="14">
        <f t="shared" si="0"/>
        <v>0</v>
      </c>
      <c r="Q54" s="14">
        <f t="shared" si="1"/>
        <v>1.412222222222222</v>
      </c>
      <c r="R54" s="14">
        <f t="shared" si="2"/>
        <v>0</v>
      </c>
      <c r="S54" s="14">
        <f t="shared" si="3"/>
        <v>0.55055555555555535</v>
      </c>
    </row>
    <row r="55" spans="1:19" x14ac:dyDescent="0.2">
      <c r="A55" s="70" t="s">
        <v>60</v>
      </c>
      <c r="B55" s="3"/>
      <c r="C55" s="76"/>
      <c r="D55" s="15">
        <v>1</v>
      </c>
      <c r="E55" s="75">
        <v>960.02</v>
      </c>
      <c r="F55" s="77"/>
      <c r="H55" s="13">
        <v>69.89</v>
      </c>
      <c r="I55" s="13">
        <v>35.077999752931561</v>
      </c>
      <c r="J55" s="13">
        <v>50.190298687840261</v>
      </c>
      <c r="L55" s="13">
        <v>28.911111111111115</v>
      </c>
      <c r="M55" s="13">
        <v>9.9261869645055931</v>
      </c>
      <c r="N55" s="13">
        <v>34.333467594369843</v>
      </c>
      <c r="P55" s="14">
        <f t="shared" si="0"/>
        <v>28.911111111111115</v>
      </c>
      <c r="Q55" s="14">
        <f t="shared" si="1"/>
        <v>0</v>
      </c>
      <c r="R55" s="14">
        <f t="shared" si="2"/>
        <v>40.978888888888889</v>
      </c>
      <c r="S55" s="14">
        <f t="shared" si="3"/>
        <v>0</v>
      </c>
    </row>
    <row r="56" spans="1:19" x14ac:dyDescent="0.2">
      <c r="A56" s="70" t="s">
        <v>61</v>
      </c>
      <c r="B56" s="3"/>
      <c r="C56" s="76"/>
      <c r="D56" s="15">
        <v>1</v>
      </c>
      <c r="E56" s="75">
        <v>962</v>
      </c>
      <c r="F56" s="81">
        <v>27.553000000000001</v>
      </c>
      <c r="H56" s="13">
        <v>65.951666666666668</v>
      </c>
      <c r="I56" s="13">
        <v>26.593485052211975</v>
      </c>
      <c r="J56" s="13">
        <v>40.322688411531637</v>
      </c>
      <c r="L56" s="13">
        <v>31.323333333333331</v>
      </c>
      <c r="M56" s="13">
        <v>41.026896868599096</v>
      </c>
      <c r="N56" s="13">
        <v>130.97870661466138</v>
      </c>
      <c r="P56" s="14">
        <f t="shared" si="0"/>
        <v>31.323333333333331</v>
      </c>
      <c r="Q56" s="14">
        <f t="shared" si="1"/>
        <v>0</v>
      </c>
      <c r="R56" s="14">
        <f t="shared" si="2"/>
        <v>34.628333333333337</v>
      </c>
      <c r="S56" s="14">
        <f t="shared" si="3"/>
        <v>0</v>
      </c>
    </row>
    <row r="57" spans="1:19" x14ac:dyDescent="0.2">
      <c r="A57" s="70"/>
      <c r="B57" s="3"/>
      <c r="C57" s="76"/>
      <c r="D57" s="15">
        <v>1</v>
      </c>
      <c r="E57" s="70"/>
      <c r="F57" s="81"/>
      <c r="H57" s="13">
        <v>49.086666666666666</v>
      </c>
      <c r="I57" s="13">
        <v>13.009050268520349</v>
      </c>
      <c r="J57" s="13">
        <v>26.502207527883371</v>
      </c>
      <c r="L57" s="13">
        <v>20.191111111111113</v>
      </c>
      <c r="M57" s="13">
        <v>9.0311171259822451</v>
      </c>
      <c r="N57" s="13">
        <v>44.728182992428025</v>
      </c>
      <c r="P57" s="14">
        <f t="shared" si="0"/>
        <v>20.191111111111113</v>
      </c>
      <c r="Q57" s="14">
        <f t="shared" si="1"/>
        <v>0</v>
      </c>
      <c r="R57" s="14">
        <f t="shared" si="2"/>
        <v>28.895555555555553</v>
      </c>
      <c r="S57" s="14">
        <f t="shared" si="3"/>
        <v>0</v>
      </c>
    </row>
    <row r="58" spans="1:19" x14ac:dyDescent="0.2">
      <c r="A58" s="70"/>
      <c r="B58" s="3"/>
      <c r="C58" s="76"/>
      <c r="D58" s="15">
        <v>1</v>
      </c>
      <c r="E58" s="70"/>
      <c r="F58" s="77"/>
      <c r="H58" s="13">
        <v>0.49500000000000005</v>
      </c>
      <c r="I58" s="13">
        <v>0.54282440377467678</v>
      </c>
      <c r="J58" s="13">
        <v>109.6614957120559</v>
      </c>
      <c r="L58" s="13">
        <v>3.1033333333333335</v>
      </c>
      <c r="M58" s="13">
        <v>4.7084486711536844</v>
      </c>
      <c r="N58" s="13">
        <v>151.72229874823901</v>
      </c>
      <c r="P58" s="14">
        <f t="shared" si="0"/>
        <v>0</v>
      </c>
      <c r="Q58" s="14">
        <f t="shared" si="1"/>
        <v>3.1033333333333335</v>
      </c>
      <c r="R58" s="14">
        <f t="shared" si="2"/>
        <v>0</v>
      </c>
      <c r="S58" s="14">
        <f t="shared" si="3"/>
        <v>2.6083333333333334</v>
      </c>
    </row>
    <row r="59" spans="1:19" x14ac:dyDescent="0.2">
      <c r="A59" s="70" t="s">
        <v>62</v>
      </c>
      <c r="B59" s="3"/>
      <c r="C59" s="76">
        <v>1.1240000000000001</v>
      </c>
      <c r="D59" s="15">
        <v>1.1200000000000001</v>
      </c>
      <c r="E59" s="75">
        <v>983.98</v>
      </c>
      <c r="F59" s="81"/>
      <c r="H59" s="13">
        <v>3.4664000000000001</v>
      </c>
      <c r="I59" s="13">
        <v>3.5064273784009843</v>
      </c>
      <c r="J59" s="13">
        <v>101.15472474039305</v>
      </c>
      <c r="L59" s="13">
        <v>3.8117333333333341</v>
      </c>
      <c r="M59" s="13">
        <v>2.552868511215483</v>
      </c>
      <c r="N59" s="13">
        <v>66.973953526361129</v>
      </c>
      <c r="P59" s="14">
        <f t="shared" si="0"/>
        <v>0</v>
      </c>
      <c r="Q59" s="14">
        <f t="shared" si="1"/>
        <v>3.8117333333333341</v>
      </c>
      <c r="R59" s="14">
        <f t="shared" si="2"/>
        <v>0</v>
      </c>
      <c r="S59" s="14">
        <f t="shared" si="3"/>
        <v>0.34533333333333394</v>
      </c>
    </row>
    <row r="60" spans="1:19" x14ac:dyDescent="0.2">
      <c r="A60" s="70"/>
      <c r="B60" s="3"/>
      <c r="C60" s="76"/>
      <c r="D60" s="15">
        <v>1</v>
      </c>
      <c r="E60" s="70"/>
      <c r="F60" s="81">
        <v>29.135999999999999</v>
      </c>
      <c r="H60" s="13">
        <v>0.10833333333333334</v>
      </c>
      <c r="I60" s="13">
        <v>0.24224069756247724</v>
      </c>
      <c r="J60" s="13">
        <v>223.60679774997897</v>
      </c>
      <c r="L60" s="13">
        <v>3.8122222222222231</v>
      </c>
      <c r="M60" s="13">
        <v>7.2090341127994515</v>
      </c>
      <c r="N60" s="13">
        <v>189.10319736285354</v>
      </c>
      <c r="P60" s="14">
        <f t="shared" si="0"/>
        <v>0</v>
      </c>
      <c r="Q60" s="14">
        <f t="shared" si="1"/>
        <v>3.8122222222222231</v>
      </c>
      <c r="R60" s="14">
        <f t="shared" si="2"/>
        <v>0</v>
      </c>
      <c r="S60" s="14">
        <f t="shared" si="3"/>
        <v>3.7038888888888897</v>
      </c>
    </row>
    <row r="61" spans="1:19" x14ac:dyDescent="0.2">
      <c r="A61" s="70" t="s">
        <v>63</v>
      </c>
      <c r="B61" s="3"/>
      <c r="C61" s="76"/>
      <c r="D61" s="15">
        <v>1</v>
      </c>
      <c r="E61" s="70"/>
      <c r="F61" s="77">
        <v>29.294</v>
      </c>
      <c r="H61" s="13">
        <v>37.518333333333338</v>
      </c>
      <c r="I61" s="13">
        <v>3.2651361210352148</v>
      </c>
      <c r="J61" s="13">
        <v>8.7027749661104732</v>
      </c>
      <c r="L61" s="13">
        <v>3.6711111111111112</v>
      </c>
      <c r="M61" s="13">
        <v>4.9862331461389084</v>
      </c>
      <c r="N61" s="13">
        <v>135.82354211637463</v>
      </c>
      <c r="P61" s="14">
        <f t="shared" si="0"/>
        <v>3.6711111111111112</v>
      </c>
      <c r="Q61" s="14">
        <f t="shared" si="1"/>
        <v>0</v>
      </c>
      <c r="R61" s="14">
        <f t="shared" si="2"/>
        <v>33.847222222222229</v>
      </c>
      <c r="S61" s="14">
        <f t="shared" si="3"/>
        <v>0</v>
      </c>
    </row>
    <row r="62" spans="1:19" x14ac:dyDescent="0.2">
      <c r="A62" s="70" t="s">
        <v>64</v>
      </c>
      <c r="B62" s="3"/>
      <c r="C62" s="76"/>
      <c r="D62" s="15">
        <v>1</v>
      </c>
      <c r="E62" s="75">
        <v>1033.82</v>
      </c>
      <c r="F62" s="77">
        <v>30.474</v>
      </c>
      <c r="H62" s="13">
        <v>12.824999999999998</v>
      </c>
      <c r="I62" s="13">
        <v>5.7031562898685078</v>
      </c>
      <c r="J62" s="13">
        <v>44.469054891762248</v>
      </c>
      <c r="L62" s="13">
        <v>0</v>
      </c>
      <c r="M62" s="13">
        <v>0</v>
      </c>
      <c r="N62" s="13" t="e">
        <v>#DIV/0!</v>
      </c>
      <c r="P62" s="14">
        <f t="shared" si="0"/>
        <v>0</v>
      </c>
      <c r="Q62" s="14">
        <f t="shared" si="1"/>
        <v>0</v>
      </c>
      <c r="R62" s="14">
        <f t="shared" si="2"/>
        <v>12.824999999999998</v>
      </c>
      <c r="S62" s="14">
        <f t="shared" si="3"/>
        <v>0</v>
      </c>
    </row>
    <row r="63" spans="1:19" x14ac:dyDescent="0.2">
      <c r="A63" s="70" t="s">
        <v>65</v>
      </c>
      <c r="B63" s="3"/>
      <c r="C63" s="76">
        <v>1.1080000000000001</v>
      </c>
      <c r="D63" s="15">
        <v>1.1100000000000001</v>
      </c>
      <c r="E63" s="75">
        <v>1086.6600000000001</v>
      </c>
      <c r="F63" s="77">
        <v>32.792000000000002</v>
      </c>
      <c r="H63" s="13">
        <v>4.0478000000000005</v>
      </c>
      <c r="I63" s="13">
        <v>2.543988806972231</v>
      </c>
      <c r="J63" s="13">
        <v>62.848678466629536</v>
      </c>
      <c r="L63" s="13">
        <v>5.5993333333333339</v>
      </c>
      <c r="M63" s="13">
        <v>2.7982819483072507</v>
      </c>
      <c r="N63" s="13">
        <v>49.975269942384521</v>
      </c>
      <c r="P63" s="14">
        <f t="shared" si="0"/>
        <v>0</v>
      </c>
      <c r="Q63" s="14">
        <f t="shared" si="1"/>
        <v>5.5993333333333339</v>
      </c>
      <c r="R63" s="14">
        <f t="shared" si="2"/>
        <v>0</v>
      </c>
      <c r="S63" s="14">
        <f t="shared" si="3"/>
        <v>1.5515333333333334</v>
      </c>
    </row>
    <row r="64" spans="1:19" x14ac:dyDescent="0.2">
      <c r="A64" s="70" t="s">
        <v>66</v>
      </c>
      <c r="B64" s="3"/>
      <c r="C64" s="76">
        <v>1.0960000000000001</v>
      </c>
      <c r="D64" s="15">
        <v>1.1000000000000001</v>
      </c>
      <c r="E64" s="75">
        <v>1196.05</v>
      </c>
      <c r="F64" s="75"/>
      <c r="H64" s="13">
        <v>3.6795000000000009</v>
      </c>
      <c r="I64" s="13">
        <v>2.0565072939330884</v>
      </c>
      <c r="J64" s="13">
        <v>55.890944256912299</v>
      </c>
      <c r="L64" s="13">
        <v>5.1223333333333336</v>
      </c>
      <c r="M64" s="13">
        <v>0.97658691369483419</v>
      </c>
      <c r="N64" s="13">
        <v>19.065274556416362</v>
      </c>
      <c r="P64" s="14">
        <f t="shared" si="0"/>
        <v>0</v>
      </c>
      <c r="Q64" s="14">
        <f t="shared" si="1"/>
        <v>5.1223333333333336</v>
      </c>
      <c r="R64" s="14">
        <f t="shared" si="2"/>
        <v>0</v>
      </c>
      <c r="S64" s="14">
        <f t="shared" si="3"/>
        <v>1.4428333333333327</v>
      </c>
    </row>
    <row r="65" spans="1:22" x14ac:dyDescent="0.2">
      <c r="A65" s="70" t="s">
        <v>67</v>
      </c>
      <c r="B65" s="3"/>
      <c r="C65" s="3"/>
      <c r="D65" s="15">
        <v>1</v>
      </c>
      <c r="E65" s="16"/>
      <c r="H65" s="13">
        <v>4.7933333333333339</v>
      </c>
      <c r="I65" s="13">
        <v>10.718219172148993</v>
      </c>
      <c r="J65" s="13">
        <v>223.60679774997897</v>
      </c>
      <c r="L65" s="13">
        <v>91.205555555555549</v>
      </c>
      <c r="M65" s="13">
        <v>31.155651212406699</v>
      </c>
      <c r="N65" s="13">
        <v>34.159817373656615</v>
      </c>
      <c r="P65" s="14">
        <f t="shared" si="0"/>
        <v>0</v>
      </c>
      <c r="Q65" s="14">
        <f t="shared" si="1"/>
        <v>91.205555555555549</v>
      </c>
      <c r="R65" s="14">
        <f t="shared" si="2"/>
        <v>0</v>
      </c>
      <c r="S65" s="14">
        <f t="shared" si="3"/>
        <v>86.412222222222212</v>
      </c>
    </row>
    <row r="66" spans="1:22" x14ac:dyDescent="0.2">
      <c r="A66" s="70"/>
      <c r="D66" s="3"/>
      <c r="F66" s="16"/>
    </row>
    <row r="67" spans="1:22" x14ac:dyDescent="0.2">
      <c r="A67" s="70"/>
      <c r="B67" s="3"/>
      <c r="C67" s="3"/>
      <c r="D67" s="3"/>
      <c r="E67" s="16"/>
      <c r="F67" s="3"/>
    </row>
    <row r="68" spans="1:22" x14ac:dyDescent="0.2">
      <c r="A68" s="70" t="s">
        <v>68</v>
      </c>
      <c r="B68" s="3"/>
      <c r="C68" s="3"/>
      <c r="D68" s="3"/>
      <c r="E68" s="3"/>
      <c r="F68" s="3"/>
      <c r="H68" s="23">
        <v>24958.189950000007</v>
      </c>
      <c r="I68" s="23">
        <v>3276.4662289696289</v>
      </c>
      <c r="J68" s="23"/>
      <c r="L68" s="23">
        <v>11985.559866666657</v>
      </c>
      <c r="M68" s="23">
        <v>782.20048604409646</v>
      </c>
    </row>
    <row r="69" spans="1:22" x14ac:dyDescent="0.2">
      <c r="A69" s="70"/>
      <c r="B69" s="3"/>
      <c r="C69" s="3"/>
      <c r="D69" s="3"/>
      <c r="E69" s="3"/>
      <c r="F69" s="3"/>
      <c r="H69" s="23"/>
      <c r="I69" s="23"/>
      <c r="J69" s="23"/>
    </row>
    <row r="70" spans="1:22" x14ac:dyDescent="0.2">
      <c r="A70" s="70"/>
      <c r="B70" s="3"/>
      <c r="C70" s="3"/>
      <c r="D70" s="3"/>
      <c r="E70" s="3"/>
      <c r="F70" s="3"/>
    </row>
    <row r="71" spans="1:22" x14ac:dyDescent="0.2">
      <c r="A71" s="70"/>
      <c r="B71" s="3"/>
      <c r="C71" s="3"/>
      <c r="D71" s="3"/>
      <c r="E71" s="3"/>
      <c r="F71" s="3"/>
      <c r="P71" s="21" t="s">
        <v>18</v>
      </c>
      <c r="Q71" s="21"/>
      <c r="R71" s="21" t="s">
        <v>19</v>
      </c>
      <c r="S71" s="21"/>
    </row>
    <row r="72" spans="1:22" x14ac:dyDescent="0.2">
      <c r="A72" s="70"/>
      <c r="B72" s="3"/>
      <c r="C72" s="3"/>
      <c r="D72" s="3"/>
      <c r="E72" s="22"/>
      <c r="F72" s="22"/>
      <c r="G72" s="23"/>
      <c r="H72" s="23" t="s">
        <v>71</v>
      </c>
      <c r="I72" s="23"/>
      <c r="J72" s="23"/>
      <c r="L72" s="9" t="s">
        <v>72</v>
      </c>
      <c r="N72" s="9" t="s">
        <v>73</v>
      </c>
      <c r="P72" s="9" t="s">
        <v>20</v>
      </c>
      <c r="Q72" s="9" t="s">
        <v>22</v>
      </c>
      <c r="R72" s="9" t="s">
        <v>20</v>
      </c>
      <c r="S72" s="9" t="s">
        <v>22</v>
      </c>
    </row>
    <row r="73" spans="1:22" x14ac:dyDescent="0.2">
      <c r="A73" s="70"/>
      <c r="B73" s="3"/>
      <c r="C73" s="3"/>
      <c r="D73" s="3"/>
      <c r="E73" s="24"/>
      <c r="F73" s="22"/>
      <c r="H73" s="25"/>
      <c r="I73" s="25"/>
      <c r="J73" s="25"/>
      <c r="K73" s="22"/>
      <c r="L73" s="14"/>
      <c r="N73" s="14"/>
    </row>
    <row r="74" spans="1:22" x14ac:dyDescent="0.2">
      <c r="A74" s="70"/>
      <c r="B74" s="3"/>
      <c r="C74" s="3"/>
      <c r="D74" s="3"/>
      <c r="E74" s="24" t="s">
        <v>74</v>
      </c>
      <c r="F74" s="22"/>
      <c r="H74" s="25">
        <f>SUM(H12:H66)</f>
        <v>24958.189950000007</v>
      </c>
      <c r="I74" s="22"/>
      <c r="J74" s="22"/>
      <c r="K74" s="22" t="s">
        <v>74</v>
      </c>
      <c r="L74" s="25">
        <f>SUM(L12:L65)</f>
        <v>11985.559866666657</v>
      </c>
      <c r="N74" s="14">
        <f>H74-L74</f>
        <v>12972.63008333335</v>
      </c>
      <c r="P74" s="14">
        <f>SUM(P12:P65)</f>
        <v>4770.8299444444447</v>
      </c>
      <c r="Q74" s="14">
        <f>SUM(Q12:Q65)</f>
        <v>7214.7299222222227</v>
      </c>
      <c r="R74" s="14">
        <f>SUM(R12:R65)</f>
        <v>18844.989638888892</v>
      </c>
      <c r="S74" s="14">
        <f>SUM(S12:S65)</f>
        <v>5872.3595555555567</v>
      </c>
    </row>
    <row r="75" spans="1:22" x14ac:dyDescent="0.2">
      <c r="A75" s="70"/>
      <c r="B75" s="3"/>
      <c r="C75" s="3"/>
      <c r="D75" s="3"/>
      <c r="E75" s="24" t="s">
        <v>75</v>
      </c>
      <c r="F75" s="22"/>
      <c r="H75" s="23">
        <f>H18</f>
        <v>22852.853333333336</v>
      </c>
      <c r="I75" s="23"/>
      <c r="J75" s="23"/>
      <c r="K75" s="22" t="s">
        <v>75</v>
      </c>
      <c r="L75" s="23">
        <f>L18</f>
        <v>4475.6933333333327</v>
      </c>
      <c r="N75" s="14">
        <f>H75-L75</f>
        <v>18377.160000000003</v>
      </c>
      <c r="P75" s="26">
        <f>P18</f>
        <v>4475.6933333333327</v>
      </c>
      <c r="Q75" s="14">
        <f>Q18</f>
        <v>0</v>
      </c>
      <c r="R75" s="26">
        <f>R18</f>
        <v>18377.160000000003</v>
      </c>
      <c r="S75" s="14">
        <f>S18</f>
        <v>0</v>
      </c>
    </row>
    <row r="76" spans="1:22" x14ac:dyDescent="0.2">
      <c r="A76" s="3"/>
      <c r="B76" s="3"/>
      <c r="C76" s="3"/>
      <c r="D76" s="3"/>
      <c r="E76" s="24" t="s">
        <v>76</v>
      </c>
      <c r="F76" s="22"/>
      <c r="H76" s="23">
        <f>H74-H75</f>
        <v>2105.336616666671</v>
      </c>
      <c r="I76" s="23"/>
      <c r="J76" s="23"/>
      <c r="K76" s="24" t="s">
        <v>76</v>
      </c>
      <c r="L76" s="23">
        <f>L74-L75</f>
        <v>7509.8665333333247</v>
      </c>
      <c r="N76" s="14">
        <f>H76-L76</f>
        <v>-5404.5299166666537</v>
      </c>
      <c r="P76" s="14">
        <f>(P74-P75)</f>
        <v>295.13661111111196</v>
      </c>
      <c r="R76" s="14">
        <f>(R74-R75)</f>
        <v>467.82963888888844</v>
      </c>
    </row>
    <row r="77" spans="1:22" x14ac:dyDescent="0.2">
      <c r="A77" s="3"/>
      <c r="B77" s="3"/>
      <c r="C77" s="3"/>
      <c r="D77" s="3"/>
      <c r="E77" s="22"/>
      <c r="F77" s="22"/>
      <c r="G77" s="22"/>
      <c r="H77" s="22"/>
      <c r="I77" s="22"/>
      <c r="J77" s="22"/>
      <c r="U77" s="9" t="s">
        <v>77</v>
      </c>
      <c r="V77" s="9" t="s">
        <v>78</v>
      </c>
    </row>
    <row r="78" spans="1:22" ht="15.75" x14ac:dyDescent="0.25">
      <c r="E78" s="22"/>
      <c r="F78" s="22"/>
      <c r="G78" s="22"/>
      <c r="H78" s="22"/>
      <c r="I78" s="22"/>
      <c r="J78" s="22"/>
      <c r="O78" s="9"/>
      <c r="P78" s="14"/>
      <c r="U78" s="27" t="s">
        <v>177</v>
      </c>
      <c r="V78" s="27" t="s">
        <v>177</v>
      </c>
    </row>
    <row r="79" spans="1:22" ht="15.75" x14ac:dyDescent="0.25">
      <c r="E79" s="3"/>
      <c r="F79" s="3"/>
      <c r="T79" s="27" t="s">
        <v>80</v>
      </c>
    </row>
    <row r="80" spans="1:22" x14ac:dyDescent="0.2">
      <c r="E80" s="4"/>
      <c r="F80" s="4"/>
      <c r="H80" s="4"/>
      <c r="I80" s="4"/>
      <c r="J80" s="4"/>
      <c r="T80" s="9" t="s">
        <v>37</v>
      </c>
      <c r="U80" s="14">
        <f>H75</f>
        <v>22852.853333333336</v>
      </c>
      <c r="V80" s="14">
        <f>U80/1000</f>
        <v>22.852853333333336</v>
      </c>
    </row>
    <row r="81" spans="5:22" x14ac:dyDescent="0.2">
      <c r="E81" s="4"/>
      <c r="F81" s="4"/>
      <c r="H81" s="4"/>
      <c r="I81" s="4"/>
      <c r="J81" s="4"/>
      <c r="U81" s="14"/>
      <c r="V81" s="14"/>
    </row>
    <row r="82" spans="5:22" ht="15.75" x14ac:dyDescent="0.25">
      <c r="E82" s="4"/>
      <c r="F82" s="4"/>
      <c r="H82" s="4"/>
      <c r="I82" s="4"/>
      <c r="J82" s="4"/>
      <c r="T82" s="27" t="s">
        <v>81</v>
      </c>
      <c r="U82" s="14"/>
      <c r="V82" s="14"/>
    </row>
    <row r="83" spans="5:22" x14ac:dyDescent="0.2">
      <c r="E83" s="4"/>
      <c r="F83" s="4"/>
      <c r="H83" s="4"/>
      <c r="I83" s="4"/>
      <c r="J83" s="4"/>
      <c r="T83" s="9" t="s">
        <v>37</v>
      </c>
      <c r="U83" s="14">
        <f>L75</f>
        <v>4475.6933333333327</v>
      </c>
      <c r="V83" s="14">
        <f t="shared" ref="V83:V88" si="4">U83/1000</f>
        <v>4.4756933333333331</v>
      </c>
    </row>
    <row r="84" spans="5:22" x14ac:dyDescent="0.2">
      <c r="E84" s="4"/>
      <c r="F84" s="4"/>
      <c r="H84" s="4"/>
      <c r="I84" s="4"/>
      <c r="J84" s="4"/>
      <c r="T84" s="28" t="s">
        <v>22</v>
      </c>
      <c r="U84" s="14">
        <f>Q74</f>
        <v>7214.7299222222227</v>
      </c>
      <c r="V84" s="14">
        <f t="shared" si="4"/>
        <v>7.2147299222222223</v>
      </c>
    </row>
    <row r="85" spans="5:22" x14ac:dyDescent="0.2">
      <c r="E85" s="4"/>
      <c r="F85" s="4"/>
      <c r="H85" s="4"/>
      <c r="I85" s="4"/>
      <c r="J85" s="4"/>
      <c r="U85" s="14"/>
      <c r="V85" s="14"/>
    </row>
    <row r="86" spans="5:22" ht="15.75" x14ac:dyDescent="0.25">
      <c r="E86" s="3"/>
      <c r="F86" s="3"/>
      <c r="H86" s="29"/>
      <c r="I86" s="29"/>
      <c r="J86" s="29"/>
      <c r="L86" s="30"/>
      <c r="T86" s="27" t="s">
        <v>82</v>
      </c>
      <c r="U86" s="14"/>
      <c r="V86" s="14"/>
    </row>
    <row r="87" spans="5:22" x14ac:dyDescent="0.2">
      <c r="E87" s="3"/>
      <c r="F87" s="3"/>
      <c r="H87" s="29"/>
      <c r="I87" s="29"/>
      <c r="J87" s="29"/>
      <c r="L87" s="30"/>
      <c r="T87" s="9" t="s">
        <v>37</v>
      </c>
      <c r="U87" s="14">
        <f>R75</f>
        <v>18377.160000000003</v>
      </c>
      <c r="V87" s="14">
        <f t="shared" si="4"/>
        <v>18.377160000000003</v>
      </c>
    </row>
    <row r="88" spans="5:22" x14ac:dyDescent="0.2">
      <c r="E88" s="3"/>
      <c r="F88" s="3"/>
      <c r="H88" s="29"/>
      <c r="I88" s="29"/>
      <c r="J88" s="29"/>
      <c r="L88" s="30"/>
      <c r="T88" s="4" t="s">
        <v>22</v>
      </c>
      <c r="U88" s="14">
        <f>S74</f>
        <v>5872.3595555555567</v>
      </c>
      <c r="V88" s="14">
        <f t="shared" si="4"/>
        <v>5.8723595555555566</v>
      </c>
    </row>
  </sheetData>
  <mergeCells count="2">
    <mergeCell ref="P9:Q9"/>
    <mergeCell ref="R9:S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W59"/>
  <sheetViews>
    <sheetView workbookViewId="0">
      <selection activeCell="D3" sqref="D3:E3"/>
    </sheetView>
  </sheetViews>
  <sheetFormatPr defaultRowHeight="12.75" x14ac:dyDescent="0.2"/>
  <cols>
    <col min="1" max="1" width="12.42578125" style="105" customWidth="1"/>
    <col min="2" max="3" width="13.42578125" style="105" customWidth="1"/>
    <col min="4" max="5" width="13.28515625" style="105" customWidth="1"/>
    <col min="6" max="6" width="13.28515625" style="105" bestFit="1" customWidth="1"/>
    <col min="7" max="7" width="13.28515625" style="105" customWidth="1"/>
    <col min="8" max="8" width="13.28515625" style="105" bestFit="1" customWidth="1"/>
    <col min="9" max="9" width="12.5703125" style="105" customWidth="1"/>
    <col min="10" max="10" width="12.5703125" style="105" bestFit="1" customWidth="1"/>
    <col min="11" max="12" width="12.5703125" style="105" customWidth="1"/>
    <col min="13" max="13" width="12.5703125" style="105" bestFit="1" customWidth="1"/>
    <col min="14" max="14" width="15.28515625" style="104" bestFit="1" customWidth="1"/>
    <col min="15" max="15" width="15.140625" style="104" customWidth="1"/>
    <col min="16" max="16" width="9.28515625" style="104" bestFit="1" customWidth="1"/>
    <col min="17" max="17" width="7.85546875" style="104" bestFit="1" customWidth="1"/>
    <col min="18" max="18" width="9.28515625" style="104" bestFit="1" customWidth="1"/>
    <col min="19" max="19" width="7.85546875" style="104" bestFit="1" customWidth="1"/>
    <col min="20" max="23" width="9.140625" style="104" customWidth="1"/>
    <col min="24" max="256" width="8.85546875" style="105"/>
    <col min="257" max="257" width="12.42578125" style="105" customWidth="1"/>
    <col min="258" max="259" width="13.42578125" style="105" customWidth="1"/>
    <col min="260" max="261" width="13.28515625" style="105" customWidth="1"/>
    <col min="262" max="262" width="13.28515625" style="105" bestFit="1" customWidth="1"/>
    <col min="263" max="263" width="13.28515625" style="105" customWidth="1"/>
    <col min="264" max="264" width="13.28515625" style="105" bestFit="1" customWidth="1"/>
    <col min="265" max="265" width="12.5703125" style="105" customWidth="1"/>
    <col min="266" max="266" width="12.5703125" style="105" bestFit="1" customWidth="1"/>
    <col min="267" max="268" width="12.5703125" style="105" customWidth="1"/>
    <col min="269" max="269" width="12.5703125" style="105" bestFit="1" customWidth="1"/>
    <col min="270" max="270" width="15.28515625" style="105" bestFit="1" customWidth="1"/>
    <col min="271" max="271" width="15.140625" style="105" customWidth="1"/>
    <col min="272" max="272" width="9.28515625" style="105" bestFit="1" customWidth="1"/>
    <col min="273" max="273" width="7.85546875" style="105" bestFit="1" customWidth="1"/>
    <col min="274" max="274" width="9.28515625" style="105" bestFit="1" customWidth="1"/>
    <col min="275" max="275" width="7.85546875" style="105" bestFit="1" customWidth="1"/>
    <col min="276" max="279" width="9.140625" style="105" customWidth="1"/>
    <col min="280" max="512" width="8.85546875" style="105"/>
    <col min="513" max="513" width="12.42578125" style="105" customWidth="1"/>
    <col min="514" max="515" width="13.42578125" style="105" customWidth="1"/>
    <col min="516" max="517" width="13.28515625" style="105" customWidth="1"/>
    <col min="518" max="518" width="13.28515625" style="105" bestFit="1" customWidth="1"/>
    <col min="519" max="519" width="13.28515625" style="105" customWidth="1"/>
    <col min="520" max="520" width="13.28515625" style="105" bestFit="1" customWidth="1"/>
    <col min="521" max="521" width="12.5703125" style="105" customWidth="1"/>
    <col min="522" max="522" width="12.5703125" style="105" bestFit="1" customWidth="1"/>
    <col min="523" max="524" width="12.5703125" style="105" customWidth="1"/>
    <col min="525" max="525" width="12.5703125" style="105" bestFit="1" customWidth="1"/>
    <col min="526" max="526" width="15.28515625" style="105" bestFit="1" customWidth="1"/>
    <col min="527" max="527" width="15.140625" style="105" customWidth="1"/>
    <col min="528" max="528" width="9.28515625" style="105" bestFit="1" customWidth="1"/>
    <col min="529" max="529" width="7.85546875" style="105" bestFit="1" customWidth="1"/>
    <col min="530" max="530" width="9.28515625" style="105" bestFit="1" customWidth="1"/>
    <col min="531" max="531" width="7.85546875" style="105" bestFit="1" customWidth="1"/>
    <col min="532" max="535" width="9.140625" style="105" customWidth="1"/>
    <col min="536" max="768" width="8.85546875" style="105"/>
    <col min="769" max="769" width="12.42578125" style="105" customWidth="1"/>
    <col min="770" max="771" width="13.42578125" style="105" customWidth="1"/>
    <col min="772" max="773" width="13.28515625" style="105" customWidth="1"/>
    <col min="774" max="774" width="13.28515625" style="105" bestFit="1" customWidth="1"/>
    <col min="775" max="775" width="13.28515625" style="105" customWidth="1"/>
    <col min="776" max="776" width="13.28515625" style="105" bestFit="1" customWidth="1"/>
    <col min="777" max="777" width="12.5703125" style="105" customWidth="1"/>
    <col min="778" max="778" width="12.5703125" style="105" bestFit="1" customWidth="1"/>
    <col min="779" max="780" width="12.5703125" style="105" customWidth="1"/>
    <col min="781" max="781" width="12.5703125" style="105" bestFit="1" customWidth="1"/>
    <col min="782" max="782" width="15.28515625" style="105" bestFit="1" customWidth="1"/>
    <col min="783" max="783" width="15.140625" style="105" customWidth="1"/>
    <col min="784" max="784" width="9.28515625" style="105" bestFit="1" customWidth="1"/>
    <col min="785" max="785" width="7.85546875" style="105" bestFit="1" customWidth="1"/>
    <col min="786" max="786" width="9.28515625" style="105" bestFit="1" customWidth="1"/>
    <col min="787" max="787" width="7.85546875" style="105" bestFit="1" customWidth="1"/>
    <col min="788" max="791" width="9.140625" style="105" customWidth="1"/>
    <col min="792" max="1024" width="8.85546875" style="105"/>
    <col min="1025" max="1025" width="12.42578125" style="105" customWidth="1"/>
    <col min="1026" max="1027" width="13.42578125" style="105" customWidth="1"/>
    <col min="1028" max="1029" width="13.28515625" style="105" customWidth="1"/>
    <col min="1030" max="1030" width="13.28515625" style="105" bestFit="1" customWidth="1"/>
    <col min="1031" max="1031" width="13.28515625" style="105" customWidth="1"/>
    <col min="1032" max="1032" width="13.28515625" style="105" bestFit="1" customWidth="1"/>
    <col min="1033" max="1033" width="12.5703125" style="105" customWidth="1"/>
    <col min="1034" max="1034" width="12.5703125" style="105" bestFit="1" customWidth="1"/>
    <col min="1035" max="1036" width="12.5703125" style="105" customWidth="1"/>
    <col min="1037" max="1037" width="12.5703125" style="105" bestFit="1" customWidth="1"/>
    <col min="1038" max="1038" width="15.28515625" style="105" bestFit="1" customWidth="1"/>
    <col min="1039" max="1039" width="15.140625" style="105" customWidth="1"/>
    <col min="1040" max="1040" width="9.28515625" style="105" bestFit="1" customWidth="1"/>
    <col min="1041" max="1041" width="7.85546875" style="105" bestFit="1" customWidth="1"/>
    <col min="1042" max="1042" width="9.28515625" style="105" bestFit="1" customWidth="1"/>
    <col min="1043" max="1043" width="7.85546875" style="105" bestFit="1" customWidth="1"/>
    <col min="1044" max="1047" width="9.140625" style="105" customWidth="1"/>
    <col min="1048" max="1280" width="8.85546875" style="105"/>
    <col min="1281" max="1281" width="12.42578125" style="105" customWidth="1"/>
    <col min="1282" max="1283" width="13.42578125" style="105" customWidth="1"/>
    <col min="1284" max="1285" width="13.28515625" style="105" customWidth="1"/>
    <col min="1286" max="1286" width="13.28515625" style="105" bestFit="1" customWidth="1"/>
    <col min="1287" max="1287" width="13.28515625" style="105" customWidth="1"/>
    <col min="1288" max="1288" width="13.28515625" style="105" bestFit="1" customWidth="1"/>
    <col min="1289" max="1289" width="12.5703125" style="105" customWidth="1"/>
    <col min="1290" max="1290" width="12.5703125" style="105" bestFit="1" customWidth="1"/>
    <col min="1291" max="1292" width="12.5703125" style="105" customWidth="1"/>
    <col min="1293" max="1293" width="12.5703125" style="105" bestFit="1" customWidth="1"/>
    <col min="1294" max="1294" width="15.28515625" style="105" bestFit="1" customWidth="1"/>
    <col min="1295" max="1295" width="15.140625" style="105" customWidth="1"/>
    <col min="1296" max="1296" width="9.28515625" style="105" bestFit="1" customWidth="1"/>
    <col min="1297" max="1297" width="7.85546875" style="105" bestFit="1" customWidth="1"/>
    <col min="1298" max="1298" width="9.28515625" style="105" bestFit="1" customWidth="1"/>
    <col min="1299" max="1299" width="7.85546875" style="105" bestFit="1" customWidth="1"/>
    <col min="1300" max="1303" width="9.140625" style="105" customWidth="1"/>
    <col min="1304" max="1536" width="8.85546875" style="105"/>
    <col min="1537" max="1537" width="12.42578125" style="105" customWidth="1"/>
    <col min="1538" max="1539" width="13.42578125" style="105" customWidth="1"/>
    <col min="1540" max="1541" width="13.28515625" style="105" customWidth="1"/>
    <col min="1542" max="1542" width="13.28515625" style="105" bestFit="1" customWidth="1"/>
    <col min="1543" max="1543" width="13.28515625" style="105" customWidth="1"/>
    <col min="1544" max="1544" width="13.28515625" style="105" bestFit="1" customWidth="1"/>
    <col min="1545" max="1545" width="12.5703125" style="105" customWidth="1"/>
    <col min="1546" max="1546" width="12.5703125" style="105" bestFit="1" customWidth="1"/>
    <col min="1547" max="1548" width="12.5703125" style="105" customWidth="1"/>
    <col min="1549" max="1549" width="12.5703125" style="105" bestFit="1" customWidth="1"/>
    <col min="1550" max="1550" width="15.28515625" style="105" bestFit="1" customWidth="1"/>
    <col min="1551" max="1551" width="15.140625" style="105" customWidth="1"/>
    <col min="1552" max="1552" width="9.28515625" style="105" bestFit="1" customWidth="1"/>
    <col min="1553" max="1553" width="7.85546875" style="105" bestFit="1" customWidth="1"/>
    <col min="1554" max="1554" width="9.28515625" style="105" bestFit="1" customWidth="1"/>
    <col min="1555" max="1555" width="7.85546875" style="105" bestFit="1" customWidth="1"/>
    <col min="1556" max="1559" width="9.140625" style="105" customWidth="1"/>
    <col min="1560" max="1792" width="8.85546875" style="105"/>
    <col min="1793" max="1793" width="12.42578125" style="105" customWidth="1"/>
    <col min="1794" max="1795" width="13.42578125" style="105" customWidth="1"/>
    <col min="1796" max="1797" width="13.28515625" style="105" customWidth="1"/>
    <col min="1798" max="1798" width="13.28515625" style="105" bestFit="1" customWidth="1"/>
    <col min="1799" max="1799" width="13.28515625" style="105" customWidth="1"/>
    <col min="1800" max="1800" width="13.28515625" style="105" bestFit="1" customWidth="1"/>
    <col min="1801" max="1801" width="12.5703125" style="105" customWidth="1"/>
    <col min="1802" max="1802" width="12.5703125" style="105" bestFit="1" customWidth="1"/>
    <col min="1803" max="1804" width="12.5703125" style="105" customWidth="1"/>
    <col min="1805" max="1805" width="12.5703125" style="105" bestFit="1" customWidth="1"/>
    <col min="1806" max="1806" width="15.28515625" style="105" bestFit="1" customWidth="1"/>
    <col min="1807" max="1807" width="15.140625" style="105" customWidth="1"/>
    <col min="1808" max="1808" width="9.28515625" style="105" bestFit="1" customWidth="1"/>
    <col min="1809" max="1809" width="7.85546875" style="105" bestFit="1" customWidth="1"/>
    <col min="1810" max="1810" width="9.28515625" style="105" bestFit="1" customWidth="1"/>
    <col min="1811" max="1811" width="7.85546875" style="105" bestFit="1" customWidth="1"/>
    <col min="1812" max="1815" width="9.140625" style="105" customWidth="1"/>
    <col min="1816" max="2048" width="8.85546875" style="105"/>
    <col min="2049" max="2049" width="12.42578125" style="105" customWidth="1"/>
    <col min="2050" max="2051" width="13.42578125" style="105" customWidth="1"/>
    <col min="2052" max="2053" width="13.28515625" style="105" customWidth="1"/>
    <col min="2054" max="2054" width="13.28515625" style="105" bestFit="1" customWidth="1"/>
    <col min="2055" max="2055" width="13.28515625" style="105" customWidth="1"/>
    <col min="2056" max="2056" width="13.28515625" style="105" bestFit="1" customWidth="1"/>
    <col min="2057" max="2057" width="12.5703125" style="105" customWidth="1"/>
    <col min="2058" max="2058" width="12.5703125" style="105" bestFit="1" customWidth="1"/>
    <col min="2059" max="2060" width="12.5703125" style="105" customWidth="1"/>
    <col min="2061" max="2061" width="12.5703125" style="105" bestFit="1" customWidth="1"/>
    <col min="2062" max="2062" width="15.28515625" style="105" bestFit="1" customWidth="1"/>
    <col min="2063" max="2063" width="15.140625" style="105" customWidth="1"/>
    <col min="2064" max="2064" width="9.28515625" style="105" bestFit="1" customWidth="1"/>
    <col min="2065" max="2065" width="7.85546875" style="105" bestFit="1" customWidth="1"/>
    <col min="2066" max="2066" width="9.28515625" style="105" bestFit="1" customWidth="1"/>
    <col min="2067" max="2067" width="7.85546875" style="105" bestFit="1" customWidth="1"/>
    <col min="2068" max="2071" width="9.140625" style="105" customWidth="1"/>
    <col min="2072" max="2304" width="8.85546875" style="105"/>
    <col min="2305" max="2305" width="12.42578125" style="105" customWidth="1"/>
    <col min="2306" max="2307" width="13.42578125" style="105" customWidth="1"/>
    <col min="2308" max="2309" width="13.28515625" style="105" customWidth="1"/>
    <col min="2310" max="2310" width="13.28515625" style="105" bestFit="1" customWidth="1"/>
    <col min="2311" max="2311" width="13.28515625" style="105" customWidth="1"/>
    <col min="2312" max="2312" width="13.28515625" style="105" bestFit="1" customWidth="1"/>
    <col min="2313" max="2313" width="12.5703125" style="105" customWidth="1"/>
    <col min="2314" max="2314" width="12.5703125" style="105" bestFit="1" customWidth="1"/>
    <col min="2315" max="2316" width="12.5703125" style="105" customWidth="1"/>
    <col min="2317" max="2317" width="12.5703125" style="105" bestFit="1" customWidth="1"/>
    <col min="2318" max="2318" width="15.28515625" style="105" bestFit="1" customWidth="1"/>
    <col min="2319" max="2319" width="15.140625" style="105" customWidth="1"/>
    <col min="2320" max="2320" width="9.28515625" style="105" bestFit="1" customWidth="1"/>
    <col min="2321" max="2321" width="7.85546875" style="105" bestFit="1" customWidth="1"/>
    <col min="2322" max="2322" width="9.28515625" style="105" bestFit="1" customWidth="1"/>
    <col min="2323" max="2323" width="7.85546875" style="105" bestFit="1" customWidth="1"/>
    <col min="2324" max="2327" width="9.140625" style="105" customWidth="1"/>
    <col min="2328" max="2560" width="8.85546875" style="105"/>
    <col min="2561" max="2561" width="12.42578125" style="105" customWidth="1"/>
    <col min="2562" max="2563" width="13.42578125" style="105" customWidth="1"/>
    <col min="2564" max="2565" width="13.28515625" style="105" customWidth="1"/>
    <col min="2566" max="2566" width="13.28515625" style="105" bestFit="1" customWidth="1"/>
    <col min="2567" max="2567" width="13.28515625" style="105" customWidth="1"/>
    <col min="2568" max="2568" width="13.28515625" style="105" bestFit="1" customWidth="1"/>
    <col min="2569" max="2569" width="12.5703125" style="105" customWidth="1"/>
    <col min="2570" max="2570" width="12.5703125" style="105" bestFit="1" customWidth="1"/>
    <col min="2571" max="2572" width="12.5703125" style="105" customWidth="1"/>
    <col min="2573" max="2573" width="12.5703125" style="105" bestFit="1" customWidth="1"/>
    <col min="2574" max="2574" width="15.28515625" style="105" bestFit="1" customWidth="1"/>
    <col min="2575" max="2575" width="15.140625" style="105" customWidth="1"/>
    <col min="2576" max="2576" width="9.28515625" style="105" bestFit="1" customWidth="1"/>
    <col min="2577" max="2577" width="7.85546875" style="105" bestFit="1" customWidth="1"/>
    <col min="2578" max="2578" width="9.28515625" style="105" bestFit="1" customWidth="1"/>
    <col min="2579" max="2579" width="7.85546875" style="105" bestFit="1" customWidth="1"/>
    <col min="2580" max="2583" width="9.140625" style="105" customWidth="1"/>
    <col min="2584" max="2816" width="8.85546875" style="105"/>
    <col min="2817" max="2817" width="12.42578125" style="105" customWidth="1"/>
    <col min="2818" max="2819" width="13.42578125" style="105" customWidth="1"/>
    <col min="2820" max="2821" width="13.28515625" style="105" customWidth="1"/>
    <col min="2822" max="2822" width="13.28515625" style="105" bestFit="1" customWidth="1"/>
    <col min="2823" max="2823" width="13.28515625" style="105" customWidth="1"/>
    <col min="2824" max="2824" width="13.28515625" style="105" bestFit="1" customWidth="1"/>
    <col min="2825" max="2825" width="12.5703125" style="105" customWidth="1"/>
    <col min="2826" max="2826" width="12.5703125" style="105" bestFit="1" customWidth="1"/>
    <col min="2827" max="2828" width="12.5703125" style="105" customWidth="1"/>
    <col min="2829" max="2829" width="12.5703125" style="105" bestFit="1" customWidth="1"/>
    <col min="2830" max="2830" width="15.28515625" style="105" bestFit="1" customWidth="1"/>
    <col min="2831" max="2831" width="15.140625" style="105" customWidth="1"/>
    <col min="2832" max="2832" width="9.28515625" style="105" bestFit="1" customWidth="1"/>
    <col min="2833" max="2833" width="7.85546875" style="105" bestFit="1" customWidth="1"/>
    <col min="2834" max="2834" width="9.28515625" style="105" bestFit="1" customWidth="1"/>
    <col min="2835" max="2835" width="7.85546875" style="105" bestFit="1" customWidth="1"/>
    <col min="2836" max="2839" width="9.140625" style="105" customWidth="1"/>
    <col min="2840" max="3072" width="8.85546875" style="105"/>
    <col min="3073" max="3073" width="12.42578125" style="105" customWidth="1"/>
    <col min="3074" max="3075" width="13.42578125" style="105" customWidth="1"/>
    <col min="3076" max="3077" width="13.28515625" style="105" customWidth="1"/>
    <col min="3078" max="3078" width="13.28515625" style="105" bestFit="1" customWidth="1"/>
    <col min="3079" max="3079" width="13.28515625" style="105" customWidth="1"/>
    <col min="3080" max="3080" width="13.28515625" style="105" bestFit="1" customWidth="1"/>
    <col min="3081" max="3081" width="12.5703125" style="105" customWidth="1"/>
    <col min="3082" max="3082" width="12.5703125" style="105" bestFit="1" customWidth="1"/>
    <col min="3083" max="3084" width="12.5703125" style="105" customWidth="1"/>
    <col min="3085" max="3085" width="12.5703125" style="105" bestFit="1" customWidth="1"/>
    <col min="3086" max="3086" width="15.28515625" style="105" bestFit="1" customWidth="1"/>
    <col min="3087" max="3087" width="15.140625" style="105" customWidth="1"/>
    <col min="3088" max="3088" width="9.28515625" style="105" bestFit="1" customWidth="1"/>
    <col min="3089" max="3089" width="7.85546875" style="105" bestFit="1" customWidth="1"/>
    <col min="3090" max="3090" width="9.28515625" style="105" bestFit="1" customWidth="1"/>
    <col min="3091" max="3091" width="7.85546875" style="105" bestFit="1" customWidth="1"/>
    <col min="3092" max="3095" width="9.140625" style="105" customWidth="1"/>
    <col min="3096" max="3328" width="8.85546875" style="105"/>
    <col min="3329" max="3329" width="12.42578125" style="105" customWidth="1"/>
    <col min="3330" max="3331" width="13.42578125" style="105" customWidth="1"/>
    <col min="3332" max="3333" width="13.28515625" style="105" customWidth="1"/>
    <col min="3334" max="3334" width="13.28515625" style="105" bestFit="1" customWidth="1"/>
    <col min="3335" max="3335" width="13.28515625" style="105" customWidth="1"/>
    <col min="3336" max="3336" width="13.28515625" style="105" bestFit="1" customWidth="1"/>
    <col min="3337" max="3337" width="12.5703125" style="105" customWidth="1"/>
    <col min="3338" max="3338" width="12.5703125" style="105" bestFit="1" customWidth="1"/>
    <col min="3339" max="3340" width="12.5703125" style="105" customWidth="1"/>
    <col min="3341" max="3341" width="12.5703125" style="105" bestFit="1" customWidth="1"/>
    <col min="3342" max="3342" width="15.28515625" style="105" bestFit="1" customWidth="1"/>
    <col min="3343" max="3343" width="15.140625" style="105" customWidth="1"/>
    <col min="3344" max="3344" width="9.28515625" style="105" bestFit="1" customWidth="1"/>
    <col min="3345" max="3345" width="7.85546875" style="105" bestFit="1" customWidth="1"/>
    <col min="3346" max="3346" width="9.28515625" style="105" bestFit="1" customWidth="1"/>
    <col min="3347" max="3347" width="7.85546875" style="105" bestFit="1" customWidth="1"/>
    <col min="3348" max="3351" width="9.140625" style="105" customWidth="1"/>
    <col min="3352" max="3584" width="8.85546875" style="105"/>
    <col min="3585" max="3585" width="12.42578125" style="105" customWidth="1"/>
    <col min="3586" max="3587" width="13.42578125" style="105" customWidth="1"/>
    <col min="3588" max="3589" width="13.28515625" style="105" customWidth="1"/>
    <col min="3590" max="3590" width="13.28515625" style="105" bestFit="1" customWidth="1"/>
    <col min="3591" max="3591" width="13.28515625" style="105" customWidth="1"/>
    <col min="3592" max="3592" width="13.28515625" style="105" bestFit="1" customWidth="1"/>
    <col min="3593" max="3593" width="12.5703125" style="105" customWidth="1"/>
    <col min="3594" max="3594" width="12.5703125" style="105" bestFit="1" customWidth="1"/>
    <col min="3595" max="3596" width="12.5703125" style="105" customWidth="1"/>
    <col min="3597" max="3597" width="12.5703125" style="105" bestFit="1" customWidth="1"/>
    <col min="3598" max="3598" width="15.28515625" style="105" bestFit="1" customWidth="1"/>
    <col min="3599" max="3599" width="15.140625" style="105" customWidth="1"/>
    <col min="3600" max="3600" width="9.28515625" style="105" bestFit="1" customWidth="1"/>
    <col min="3601" max="3601" width="7.85546875" style="105" bestFit="1" customWidth="1"/>
    <col min="3602" max="3602" width="9.28515625" style="105" bestFit="1" customWidth="1"/>
    <col min="3603" max="3603" width="7.85546875" style="105" bestFit="1" customWidth="1"/>
    <col min="3604" max="3607" width="9.140625" style="105" customWidth="1"/>
    <col min="3608" max="3840" width="8.85546875" style="105"/>
    <col min="3841" max="3841" width="12.42578125" style="105" customWidth="1"/>
    <col min="3842" max="3843" width="13.42578125" style="105" customWidth="1"/>
    <col min="3844" max="3845" width="13.28515625" style="105" customWidth="1"/>
    <col min="3846" max="3846" width="13.28515625" style="105" bestFit="1" customWidth="1"/>
    <col min="3847" max="3847" width="13.28515625" style="105" customWidth="1"/>
    <col min="3848" max="3848" width="13.28515625" style="105" bestFit="1" customWidth="1"/>
    <col min="3849" max="3849" width="12.5703125" style="105" customWidth="1"/>
    <col min="3850" max="3850" width="12.5703125" style="105" bestFit="1" customWidth="1"/>
    <col min="3851" max="3852" width="12.5703125" style="105" customWidth="1"/>
    <col min="3853" max="3853" width="12.5703125" style="105" bestFit="1" customWidth="1"/>
    <col min="3854" max="3854" width="15.28515625" style="105" bestFit="1" customWidth="1"/>
    <col min="3855" max="3855" width="15.140625" style="105" customWidth="1"/>
    <col min="3856" max="3856" width="9.28515625" style="105" bestFit="1" customWidth="1"/>
    <col min="3857" max="3857" width="7.85546875" style="105" bestFit="1" customWidth="1"/>
    <col min="3858" max="3858" width="9.28515625" style="105" bestFit="1" customWidth="1"/>
    <col min="3859" max="3859" width="7.85546875" style="105" bestFit="1" customWidth="1"/>
    <col min="3860" max="3863" width="9.140625" style="105" customWidth="1"/>
    <col min="3864" max="4096" width="8.85546875" style="105"/>
    <col min="4097" max="4097" width="12.42578125" style="105" customWidth="1"/>
    <col min="4098" max="4099" width="13.42578125" style="105" customWidth="1"/>
    <col min="4100" max="4101" width="13.28515625" style="105" customWidth="1"/>
    <col min="4102" max="4102" width="13.28515625" style="105" bestFit="1" customWidth="1"/>
    <col min="4103" max="4103" width="13.28515625" style="105" customWidth="1"/>
    <col min="4104" max="4104" width="13.28515625" style="105" bestFit="1" customWidth="1"/>
    <col min="4105" max="4105" width="12.5703125" style="105" customWidth="1"/>
    <col min="4106" max="4106" width="12.5703125" style="105" bestFit="1" customWidth="1"/>
    <col min="4107" max="4108" width="12.5703125" style="105" customWidth="1"/>
    <col min="4109" max="4109" width="12.5703125" style="105" bestFit="1" customWidth="1"/>
    <col min="4110" max="4110" width="15.28515625" style="105" bestFit="1" customWidth="1"/>
    <col min="4111" max="4111" width="15.140625" style="105" customWidth="1"/>
    <col min="4112" max="4112" width="9.28515625" style="105" bestFit="1" customWidth="1"/>
    <col min="4113" max="4113" width="7.85546875" style="105" bestFit="1" customWidth="1"/>
    <col min="4114" max="4114" width="9.28515625" style="105" bestFit="1" customWidth="1"/>
    <col min="4115" max="4115" width="7.85546875" style="105" bestFit="1" customWidth="1"/>
    <col min="4116" max="4119" width="9.140625" style="105" customWidth="1"/>
    <col min="4120" max="4352" width="8.85546875" style="105"/>
    <col min="4353" max="4353" width="12.42578125" style="105" customWidth="1"/>
    <col min="4354" max="4355" width="13.42578125" style="105" customWidth="1"/>
    <col min="4356" max="4357" width="13.28515625" style="105" customWidth="1"/>
    <col min="4358" max="4358" width="13.28515625" style="105" bestFit="1" customWidth="1"/>
    <col min="4359" max="4359" width="13.28515625" style="105" customWidth="1"/>
    <col min="4360" max="4360" width="13.28515625" style="105" bestFit="1" customWidth="1"/>
    <col min="4361" max="4361" width="12.5703125" style="105" customWidth="1"/>
    <col min="4362" max="4362" width="12.5703125" style="105" bestFit="1" customWidth="1"/>
    <col min="4363" max="4364" width="12.5703125" style="105" customWidth="1"/>
    <col min="4365" max="4365" width="12.5703125" style="105" bestFit="1" customWidth="1"/>
    <col min="4366" max="4366" width="15.28515625" style="105" bestFit="1" customWidth="1"/>
    <col min="4367" max="4367" width="15.140625" style="105" customWidth="1"/>
    <col min="4368" max="4368" width="9.28515625" style="105" bestFit="1" customWidth="1"/>
    <col min="4369" max="4369" width="7.85546875" style="105" bestFit="1" customWidth="1"/>
    <col min="4370" max="4370" width="9.28515625" style="105" bestFit="1" customWidth="1"/>
    <col min="4371" max="4371" width="7.85546875" style="105" bestFit="1" customWidth="1"/>
    <col min="4372" max="4375" width="9.140625" style="105" customWidth="1"/>
    <col min="4376" max="4608" width="8.85546875" style="105"/>
    <col min="4609" max="4609" width="12.42578125" style="105" customWidth="1"/>
    <col min="4610" max="4611" width="13.42578125" style="105" customWidth="1"/>
    <col min="4612" max="4613" width="13.28515625" style="105" customWidth="1"/>
    <col min="4614" max="4614" width="13.28515625" style="105" bestFit="1" customWidth="1"/>
    <col min="4615" max="4615" width="13.28515625" style="105" customWidth="1"/>
    <col min="4616" max="4616" width="13.28515625" style="105" bestFit="1" customWidth="1"/>
    <col min="4617" max="4617" width="12.5703125" style="105" customWidth="1"/>
    <col min="4618" max="4618" width="12.5703125" style="105" bestFit="1" customWidth="1"/>
    <col min="4619" max="4620" width="12.5703125" style="105" customWidth="1"/>
    <col min="4621" max="4621" width="12.5703125" style="105" bestFit="1" customWidth="1"/>
    <col min="4622" max="4622" width="15.28515625" style="105" bestFit="1" customWidth="1"/>
    <col min="4623" max="4623" width="15.140625" style="105" customWidth="1"/>
    <col min="4624" max="4624" width="9.28515625" style="105" bestFit="1" customWidth="1"/>
    <col min="4625" max="4625" width="7.85546875" style="105" bestFit="1" customWidth="1"/>
    <col min="4626" max="4626" width="9.28515625" style="105" bestFit="1" customWidth="1"/>
    <col min="4627" max="4627" width="7.85546875" style="105" bestFit="1" customWidth="1"/>
    <col min="4628" max="4631" width="9.140625" style="105" customWidth="1"/>
    <col min="4632" max="4864" width="8.85546875" style="105"/>
    <col min="4865" max="4865" width="12.42578125" style="105" customWidth="1"/>
    <col min="4866" max="4867" width="13.42578125" style="105" customWidth="1"/>
    <col min="4868" max="4869" width="13.28515625" style="105" customWidth="1"/>
    <col min="4870" max="4870" width="13.28515625" style="105" bestFit="1" customWidth="1"/>
    <col min="4871" max="4871" width="13.28515625" style="105" customWidth="1"/>
    <col min="4872" max="4872" width="13.28515625" style="105" bestFit="1" customWidth="1"/>
    <col min="4873" max="4873" width="12.5703125" style="105" customWidth="1"/>
    <col min="4874" max="4874" width="12.5703125" style="105" bestFit="1" customWidth="1"/>
    <col min="4875" max="4876" width="12.5703125" style="105" customWidth="1"/>
    <col min="4877" max="4877" width="12.5703125" style="105" bestFit="1" customWidth="1"/>
    <col min="4878" max="4878" width="15.28515625" style="105" bestFit="1" customWidth="1"/>
    <col min="4879" max="4879" width="15.140625" style="105" customWidth="1"/>
    <col min="4880" max="4880" width="9.28515625" style="105" bestFit="1" customWidth="1"/>
    <col min="4881" max="4881" width="7.85546875" style="105" bestFit="1" customWidth="1"/>
    <col min="4882" max="4882" width="9.28515625" style="105" bestFit="1" customWidth="1"/>
    <col min="4883" max="4883" width="7.85546875" style="105" bestFit="1" customWidth="1"/>
    <col min="4884" max="4887" width="9.140625" style="105" customWidth="1"/>
    <col min="4888" max="5120" width="8.85546875" style="105"/>
    <col min="5121" max="5121" width="12.42578125" style="105" customWidth="1"/>
    <col min="5122" max="5123" width="13.42578125" style="105" customWidth="1"/>
    <col min="5124" max="5125" width="13.28515625" style="105" customWidth="1"/>
    <col min="5126" max="5126" width="13.28515625" style="105" bestFit="1" customWidth="1"/>
    <col min="5127" max="5127" width="13.28515625" style="105" customWidth="1"/>
    <col min="5128" max="5128" width="13.28515625" style="105" bestFit="1" customWidth="1"/>
    <col min="5129" max="5129" width="12.5703125" style="105" customWidth="1"/>
    <col min="5130" max="5130" width="12.5703125" style="105" bestFit="1" customWidth="1"/>
    <col min="5131" max="5132" width="12.5703125" style="105" customWidth="1"/>
    <col min="5133" max="5133" width="12.5703125" style="105" bestFit="1" customWidth="1"/>
    <col min="5134" max="5134" width="15.28515625" style="105" bestFit="1" customWidth="1"/>
    <col min="5135" max="5135" width="15.140625" style="105" customWidth="1"/>
    <col min="5136" max="5136" width="9.28515625" style="105" bestFit="1" customWidth="1"/>
    <col min="5137" max="5137" width="7.85546875" style="105" bestFit="1" customWidth="1"/>
    <col min="5138" max="5138" width="9.28515625" style="105" bestFit="1" customWidth="1"/>
    <col min="5139" max="5139" width="7.85546875" style="105" bestFit="1" customWidth="1"/>
    <col min="5140" max="5143" width="9.140625" style="105" customWidth="1"/>
    <col min="5144" max="5376" width="8.85546875" style="105"/>
    <col min="5377" max="5377" width="12.42578125" style="105" customWidth="1"/>
    <col min="5378" max="5379" width="13.42578125" style="105" customWidth="1"/>
    <col min="5380" max="5381" width="13.28515625" style="105" customWidth="1"/>
    <col min="5382" max="5382" width="13.28515625" style="105" bestFit="1" customWidth="1"/>
    <col min="5383" max="5383" width="13.28515625" style="105" customWidth="1"/>
    <col min="5384" max="5384" width="13.28515625" style="105" bestFit="1" customWidth="1"/>
    <col min="5385" max="5385" width="12.5703125" style="105" customWidth="1"/>
    <col min="5386" max="5386" width="12.5703125" style="105" bestFit="1" customWidth="1"/>
    <col min="5387" max="5388" width="12.5703125" style="105" customWidth="1"/>
    <col min="5389" max="5389" width="12.5703125" style="105" bestFit="1" customWidth="1"/>
    <col min="5390" max="5390" width="15.28515625" style="105" bestFit="1" customWidth="1"/>
    <col min="5391" max="5391" width="15.140625" style="105" customWidth="1"/>
    <col min="5392" max="5392" width="9.28515625" style="105" bestFit="1" customWidth="1"/>
    <col min="5393" max="5393" width="7.85546875" style="105" bestFit="1" customWidth="1"/>
    <col min="5394" max="5394" width="9.28515625" style="105" bestFit="1" customWidth="1"/>
    <col min="5395" max="5395" width="7.85546875" style="105" bestFit="1" customWidth="1"/>
    <col min="5396" max="5399" width="9.140625" style="105" customWidth="1"/>
    <col min="5400" max="5632" width="8.85546875" style="105"/>
    <col min="5633" max="5633" width="12.42578125" style="105" customWidth="1"/>
    <col min="5634" max="5635" width="13.42578125" style="105" customWidth="1"/>
    <col min="5636" max="5637" width="13.28515625" style="105" customWidth="1"/>
    <col min="5638" max="5638" width="13.28515625" style="105" bestFit="1" customWidth="1"/>
    <col min="5639" max="5639" width="13.28515625" style="105" customWidth="1"/>
    <col min="5640" max="5640" width="13.28515625" style="105" bestFit="1" customWidth="1"/>
    <col min="5641" max="5641" width="12.5703125" style="105" customWidth="1"/>
    <col min="5642" max="5642" width="12.5703125" style="105" bestFit="1" customWidth="1"/>
    <col min="5643" max="5644" width="12.5703125" style="105" customWidth="1"/>
    <col min="5645" max="5645" width="12.5703125" style="105" bestFit="1" customWidth="1"/>
    <col min="5646" max="5646" width="15.28515625" style="105" bestFit="1" customWidth="1"/>
    <col min="5647" max="5647" width="15.140625" style="105" customWidth="1"/>
    <col min="5648" max="5648" width="9.28515625" style="105" bestFit="1" customWidth="1"/>
    <col min="5649" max="5649" width="7.85546875" style="105" bestFit="1" customWidth="1"/>
    <col min="5650" max="5650" width="9.28515625" style="105" bestFit="1" customWidth="1"/>
    <col min="5651" max="5651" width="7.85546875" style="105" bestFit="1" customWidth="1"/>
    <col min="5652" max="5655" width="9.140625" style="105" customWidth="1"/>
    <col min="5656" max="5888" width="8.85546875" style="105"/>
    <col min="5889" max="5889" width="12.42578125" style="105" customWidth="1"/>
    <col min="5890" max="5891" width="13.42578125" style="105" customWidth="1"/>
    <col min="5892" max="5893" width="13.28515625" style="105" customWidth="1"/>
    <col min="5894" max="5894" width="13.28515625" style="105" bestFit="1" customWidth="1"/>
    <col min="5895" max="5895" width="13.28515625" style="105" customWidth="1"/>
    <col min="5896" max="5896" width="13.28515625" style="105" bestFit="1" customWidth="1"/>
    <col min="5897" max="5897" width="12.5703125" style="105" customWidth="1"/>
    <col min="5898" max="5898" width="12.5703125" style="105" bestFit="1" customWidth="1"/>
    <col min="5899" max="5900" width="12.5703125" style="105" customWidth="1"/>
    <col min="5901" max="5901" width="12.5703125" style="105" bestFit="1" customWidth="1"/>
    <col min="5902" max="5902" width="15.28515625" style="105" bestFit="1" customWidth="1"/>
    <col min="5903" max="5903" width="15.140625" style="105" customWidth="1"/>
    <col min="5904" max="5904" width="9.28515625" style="105" bestFit="1" customWidth="1"/>
    <col min="5905" max="5905" width="7.85546875" style="105" bestFit="1" customWidth="1"/>
    <col min="5906" max="5906" width="9.28515625" style="105" bestFit="1" customWidth="1"/>
    <col min="5907" max="5907" width="7.85546875" style="105" bestFit="1" customWidth="1"/>
    <col min="5908" max="5911" width="9.140625" style="105" customWidth="1"/>
    <col min="5912" max="6144" width="8.85546875" style="105"/>
    <col min="6145" max="6145" width="12.42578125" style="105" customWidth="1"/>
    <col min="6146" max="6147" width="13.42578125" style="105" customWidth="1"/>
    <col min="6148" max="6149" width="13.28515625" style="105" customWidth="1"/>
    <col min="6150" max="6150" width="13.28515625" style="105" bestFit="1" customWidth="1"/>
    <col min="6151" max="6151" width="13.28515625" style="105" customWidth="1"/>
    <col min="6152" max="6152" width="13.28515625" style="105" bestFit="1" customWidth="1"/>
    <col min="6153" max="6153" width="12.5703125" style="105" customWidth="1"/>
    <col min="6154" max="6154" width="12.5703125" style="105" bestFit="1" customWidth="1"/>
    <col min="6155" max="6156" width="12.5703125" style="105" customWidth="1"/>
    <col min="6157" max="6157" width="12.5703125" style="105" bestFit="1" customWidth="1"/>
    <col min="6158" max="6158" width="15.28515625" style="105" bestFit="1" customWidth="1"/>
    <col min="6159" max="6159" width="15.140625" style="105" customWidth="1"/>
    <col min="6160" max="6160" width="9.28515625" style="105" bestFit="1" customWidth="1"/>
    <col min="6161" max="6161" width="7.85546875" style="105" bestFit="1" customWidth="1"/>
    <col min="6162" max="6162" width="9.28515625" style="105" bestFit="1" customWidth="1"/>
    <col min="6163" max="6163" width="7.85546875" style="105" bestFit="1" customWidth="1"/>
    <col min="6164" max="6167" width="9.140625" style="105" customWidth="1"/>
    <col min="6168" max="6400" width="8.85546875" style="105"/>
    <col min="6401" max="6401" width="12.42578125" style="105" customWidth="1"/>
    <col min="6402" max="6403" width="13.42578125" style="105" customWidth="1"/>
    <col min="6404" max="6405" width="13.28515625" style="105" customWidth="1"/>
    <col min="6406" max="6406" width="13.28515625" style="105" bestFit="1" customWidth="1"/>
    <col min="6407" max="6407" width="13.28515625" style="105" customWidth="1"/>
    <col min="6408" max="6408" width="13.28515625" style="105" bestFit="1" customWidth="1"/>
    <col min="6409" max="6409" width="12.5703125" style="105" customWidth="1"/>
    <col min="6410" max="6410" width="12.5703125" style="105" bestFit="1" customWidth="1"/>
    <col min="6411" max="6412" width="12.5703125" style="105" customWidth="1"/>
    <col min="6413" max="6413" width="12.5703125" style="105" bestFit="1" customWidth="1"/>
    <col min="6414" max="6414" width="15.28515625" style="105" bestFit="1" customWidth="1"/>
    <col min="6415" max="6415" width="15.140625" style="105" customWidth="1"/>
    <col min="6416" max="6416" width="9.28515625" style="105" bestFit="1" customWidth="1"/>
    <col min="6417" max="6417" width="7.85546875" style="105" bestFit="1" customWidth="1"/>
    <col min="6418" max="6418" width="9.28515625" style="105" bestFit="1" customWidth="1"/>
    <col min="6419" max="6419" width="7.85546875" style="105" bestFit="1" customWidth="1"/>
    <col min="6420" max="6423" width="9.140625" style="105" customWidth="1"/>
    <col min="6424" max="6656" width="8.85546875" style="105"/>
    <col min="6657" max="6657" width="12.42578125" style="105" customWidth="1"/>
    <col min="6658" max="6659" width="13.42578125" style="105" customWidth="1"/>
    <col min="6660" max="6661" width="13.28515625" style="105" customWidth="1"/>
    <col min="6662" max="6662" width="13.28515625" style="105" bestFit="1" customWidth="1"/>
    <col min="6663" max="6663" width="13.28515625" style="105" customWidth="1"/>
    <col min="6664" max="6664" width="13.28515625" style="105" bestFit="1" customWidth="1"/>
    <col min="6665" max="6665" width="12.5703125" style="105" customWidth="1"/>
    <col min="6666" max="6666" width="12.5703125" style="105" bestFit="1" customWidth="1"/>
    <col min="6667" max="6668" width="12.5703125" style="105" customWidth="1"/>
    <col min="6669" max="6669" width="12.5703125" style="105" bestFit="1" customWidth="1"/>
    <col min="6670" max="6670" width="15.28515625" style="105" bestFit="1" customWidth="1"/>
    <col min="6671" max="6671" width="15.140625" style="105" customWidth="1"/>
    <col min="6672" max="6672" width="9.28515625" style="105" bestFit="1" customWidth="1"/>
    <col min="6673" max="6673" width="7.85546875" style="105" bestFit="1" customWidth="1"/>
    <col min="6674" max="6674" width="9.28515625" style="105" bestFit="1" customWidth="1"/>
    <col min="6675" max="6675" width="7.85546875" style="105" bestFit="1" customWidth="1"/>
    <col min="6676" max="6679" width="9.140625" style="105" customWidth="1"/>
    <col min="6680" max="6912" width="8.85546875" style="105"/>
    <col min="6913" max="6913" width="12.42578125" style="105" customWidth="1"/>
    <col min="6914" max="6915" width="13.42578125" style="105" customWidth="1"/>
    <col min="6916" max="6917" width="13.28515625" style="105" customWidth="1"/>
    <col min="6918" max="6918" width="13.28515625" style="105" bestFit="1" customWidth="1"/>
    <col min="6919" max="6919" width="13.28515625" style="105" customWidth="1"/>
    <col min="6920" max="6920" width="13.28515625" style="105" bestFit="1" customWidth="1"/>
    <col min="6921" max="6921" width="12.5703125" style="105" customWidth="1"/>
    <col min="6922" max="6922" width="12.5703125" style="105" bestFit="1" customWidth="1"/>
    <col min="6923" max="6924" width="12.5703125" style="105" customWidth="1"/>
    <col min="6925" max="6925" width="12.5703125" style="105" bestFit="1" customWidth="1"/>
    <col min="6926" max="6926" width="15.28515625" style="105" bestFit="1" customWidth="1"/>
    <col min="6927" max="6927" width="15.140625" style="105" customWidth="1"/>
    <col min="6928" max="6928" width="9.28515625" style="105" bestFit="1" customWidth="1"/>
    <col min="6929" max="6929" width="7.85546875" style="105" bestFit="1" customWidth="1"/>
    <col min="6930" max="6930" width="9.28515625" style="105" bestFit="1" customWidth="1"/>
    <col min="6931" max="6931" width="7.85546875" style="105" bestFit="1" customWidth="1"/>
    <col min="6932" max="6935" width="9.140625" style="105" customWidth="1"/>
    <col min="6936" max="7168" width="8.85546875" style="105"/>
    <col min="7169" max="7169" width="12.42578125" style="105" customWidth="1"/>
    <col min="7170" max="7171" width="13.42578125" style="105" customWidth="1"/>
    <col min="7172" max="7173" width="13.28515625" style="105" customWidth="1"/>
    <col min="7174" max="7174" width="13.28515625" style="105" bestFit="1" customWidth="1"/>
    <col min="7175" max="7175" width="13.28515625" style="105" customWidth="1"/>
    <col min="7176" max="7176" width="13.28515625" style="105" bestFit="1" customWidth="1"/>
    <col min="7177" max="7177" width="12.5703125" style="105" customWidth="1"/>
    <col min="7178" max="7178" width="12.5703125" style="105" bestFit="1" customWidth="1"/>
    <col min="7179" max="7180" width="12.5703125" style="105" customWidth="1"/>
    <col min="7181" max="7181" width="12.5703125" style="105" bestFit="1" customWidth="1"/>
    <col min="7182" max="7182" width="15.28515625" style="105" bestFit="1" customWidth="1"/>
    <col min="7183" max="7183" width="15.140625" style="105" customWidth="1"/>
    <col min="7184" max="7184" width="9.28515625" style="105" bestFit="1" customWidth="1"/>
    <col min="7185" max="7185" width="7.85546875" style="105" bestFit="1" customWidth="1"/>
    <col min="7186" max="7186" width="9.28515625" style="105" bestFit="1" customWidth="1"/>
    <col min="7187" max="7187" width="7.85546875" style="105" bestFit="1" customWidth="1"/>
    <col min="7188" max="7191" width="9.140625" style="105" customWidth="1"/>
    <col min="7192" max="7424" width="8.85546875" style="105"/>
    <col min="7425" max="7425" width="12.42578125" style="105" customWidth="1"/>
    <col min="7426" max="7427" width="13.42578125" style="105" customWidth="1"/>
    <col min="7428" max="7429" width="13.28515625" style="105" customWidth="1"/>
    <col min="7430" max="7430" width="13.28515625" style="105" bestFit="1" customWidth="1"/>
    <col min="7431" max="7431" width="13.28515625" style="105" customWidth="1"/>
    <col min="7432" max="7432" width="13.28515625" style="105" bestFit="1" customWidth="1"/>
    <col min="7433" max="7433" width="12.5703125" style="105" customWidth="1"/>
    <col min="7434" max="7434" width="12.5703125" style="105" bestFit="1" customWidth="1"/>
    <col min="7435" max="7436" width="12.5703125" style="105" customWidth="1"/>
    <col min="7437" max="7437" width="12.5703125" style="105" bestFit="1" customWidth="1"/>
    <col min="7438" max="7438" width="15.28515625" style="105" bestFit="1" customWidth="1"/>
    <col min="7439" max="7439" width="15.140625" style="105" customWidth="1"/>
    <col min="7440" max="7440" width="9.28515625" style="105" bestFit="1" customWidth="1"/>
    <col min="7441" max="7441" width="7.85546875" style="105" bestFit="1" customWidth="1"/>
    <col min="7442" max="7442" width="9.28515625" style="105" bestFit="1" customWidth="1"/>
    <col min="7443" max="7443" width="7.85546875" style="105" bestFit="1" customWidth="1"/>
    <col min="7444" max="7447" width="9.140625" style="105" customWidth="1"/>
    <col min="7448" max="7680" width="8.85546875" style="105"/>
    <col min="7681" max="7681" width="12.42578125" style="105" customWidth="1"/>
    <col min="7682" max="7683" width="13.42578125" style="105" customWidth="1"/>
    <col min="7684" max="7685" width="13.28515625" style="105" customWidth="1"/>
    <col min="7686" max="7686" width="13.28515625" style="105" bestFit="1" customWidth="1"/>
    <col min="7687" max="7687" width="13.28515625" style="105" customWidth="1"/>
    <col min="7688" max="7688" width="13.28515625" style="105" bestFit="1" customWidth="1"/>
    <col min="7689" max="7689" width="12.5703125" style="105" customWidth="1"/>
    <col min="7690" max="7690" width="12.5703125" style="105" bestFit="1" customWidth="1"/>
    <col min="7691" max="7692" width="12.5703125" style="105" customWidth="1"/>
    <col min="7693" max="7693" width="12.5703125" style="105" bestFit="1" customWidth="1"/>
    <col min="7694" max="7694" width="15.28515625" style="105" bestFit="1" customWidth="1"/>
    <col min="7695" max="7695" width="15.140625" style="105" customWidth="1"/>
    <col min="7696" max="7696" width="9.28515625" style="105" bestFit="1" customWidth="1"/>
    <col min="7697" max="7697" width="7.85546875" style="105" bestFit="1" customWidth="1"/>
    <col min="7698" max="7698" width="9.28515625" style="105" bestFit="1" customWidth="1"/>
    <col min="7699" max="7699" width="7.85546875" style="105" bestFit="1" customWidth="1"/>
    <col min="7700" max="7703" width="9.140625" style="105" customWidth="1"/>
    <col min="7704" max="7936" width="8.85546875" style="105"/>
    <col min="7937" max="7937" width="12.42578125" style="105" customWidth="1"/>
    <col min="7938" max="7939" width="13.42578125" style="105" customWidth="1"/>
    <col min="7940" max="7941" width="13.28515625" style="105" customWidth="1"/>
    <col min="7942" max="7942" width="13.28515625" style="105" bestFit="1" customWidth="1"/>
    <col min="7943" max="7943" width="13.28515625" style="105" customWidth="1"/>
    <col min="7944" max="7944" width="13.28515625" style="105" bestFit="1" customWidth="1"/>
    <col min="7945" max="7945" width="12.5703125" style="105" customWidth="1"/>
    <col min="7946" max="7946" width="12.5703125" style="105" bestFit="1" customWidth="1"/>
    <col min="7947" max="7948" width="12.5703125" style="105" customWidth="1"/>
    <col min="7949" max="7949" width="12.5703125" style="105" bestFit="1" customWidth="1"/>
    <col min="7950" max="7950" width="15.28515625" style="105" bestFit="1" customWidth="1"/>
    <col min="7951" max="7951" width="15.140625" style="105" customWidth="1"/>
    <col min="7952" max="7952" width="9.28515625" style="105" bestFit="1" customWidth="1"/>
    <col min="7953" max="7953" width="7.85546875" style="105" bestFit="1" customWidth="1"/>
    <col min="7954" max="7954" width="9.28515625" style="105" bestFit="1" customWidth="1"/>
    <col min="7955" max="7955" width="7.85546875" style="105" bestFit="1" customWidth="1"/>
    <col min="7956" max="7959" width="9.140625" style="105" customWidth="1"/>
    <col min="7960" max="8192" width="8.85546875" style="105"/>
    <col min="8193" max="8193" width="12.42578125" style="105" customWidth="1"/>
    <col min="8194" max="8195" width="13.42578125" style="105" customWidth="1"/>
    <col min="8196" max="8197" width="13.28515625" style="105" customWidth="1"/>
    <col min="8198" max="8198" width="13.28515625" style="105" bestFit="1" customWidth="1"/>
    <col min="8199" max="8199" width="13.28515625" style="105" customWidth="1"/>
    <col min="8200" max="8200" width="13.28515625" style="105" bestFit="1" customWidth="1"/>
    <col min="8201" max="8201" width="12.5703125" style="105" customWidth="1"/>
    <col min="8202" max="8202" width="12.5703125" style="105" bestFit="1" customWidth="1"/>
    <col min="8203" max="8204" width="12.5703125" style="105" customWidth="1"/>
    <col min="8205" max="8205" width="12.5703125" style="105" bestFit="1" customWidth="1"/>
    <col min="8206" max="8206" width="15.28515625" style="105" bestFit="1" customWidth="1"/>
    <col min="8207" max="8207" width="15.140625" style="105" customWidth="1"/>
    <col min="8208" max="8208" width="9.28515625" style="105" bestFit="1" customWidth="1"/>
    <col min="8209" max="8209" width="7.85546875" style="105" bestFit="1" customWidth="1"/>
    <col min="8210" max="8210" width="9.28515625" style="105" bestFit="1" customWidth="1"/>
    <col min="8211" max="8211" width="7.85546875" style="105" bestFit="1" customWidth="1"/>
    <col min="8212" max="8215" width="9.140625" style="105" customWidth="1"/>
    <col min="8216" max="8448" width="8.85546875" style="105"/>
    <col min="8449" max="8449" width="12.42578125" style="105" customWidth="1"/>
    <col min="8450" max="8451" width="13.42578125" style="105" customWidth="1"/>
    <col min="8452" max="8453" width="13.28515625" style="105" customWidth="1"/>
    <col min="8454" max="8454" width="13.28515625" style="105" bestFit="1" customWidth="1"/>
    <col min="8455" max="8455" width="13.28515625" style="105" customWidth="1"/>
    <col min="8456" max="8456" width="13.28515625" style="105" bestFit="1" customWidth="1"/>
    <col min="8457" max="8457" width="12.5703125" style="105" customWidth="1"/>
    <col min="8458" max="8458" width="12.5703125" style="105" bestFit="1" customWidth="1"/>
    <col min="8459" max="8460" width="12.5703125" style="105" customWidth="1"/>
    <col min="8461" max="8461" width="12.5703125" style="105" bestFit="1" customWidth="1"/>
    <col min="8462" max="8462" width="15.28515625" style="105" bestFit="1" customWidth="1"/>
    <col min="8463" max="8463" width="15.140625" style="105" customWidth="1"/>
    <col min="8464" max="8464" width="9.28515625" style="105" bestFit="1" customWidth="1"/>
    <col min="8465" max="8465" width="7.85546875" style="105" bestFit="1" customWidth="1"/>
    <col min="8466" max="8466" width="9.28515625" style="105" bestFit="1" customWidth="1"/>
    <col min="8467" max="8467" width="7.85546875" style="105" bestFit="1" customWidth="1"/>
    <col min="8468" max="8471" width="9.140625" style="105" customWidth="1"/>
    <col min="8472" max="8704" width="8.85546875" style="105"/>
    <col min="8705" max="8705" width="12.42578125" style="105" customWidth="1"/>
    <col min="8706" max="8707" width="13.42578125" style="105" customWidth="1"/>
    <col min="8708" max="8709" width="13.28515625" style="105" customWidth="1"/>
    <col min="8710" max="8710" width="13.28515625" style="105" bestFit="1" customWidth="1"/>
    <col min="8711" max="8711" width="13.28515625" style="105" customWidth="1"/>
    <col min="8712" max="8712" width="13.28515625" style="105" bestFit="1" customWidth="1"/>
    <col min="8713" max="8713" width="12.5703125" style="105" customWidth="1"/>
    <col min="8714" max="8714" width="12.5703125" style="105" bestFit="1" customWidth="1"/>
    <col min="8715" max="8716" width="12.5703125" style="105" customWidth="1"/>
    <col min="8717" max="8717" width="12.5703125" style="105" bestFit="1" customWidth="1"/>
    <col min="8718" max="8718" width="15.28515625" style="105" bestFit="1" customWidth="1"/>
    <col min="8719" max="8719" width="15.140625" style="105" customWidth="1"/>
    <col min="8720" max="8720" width="9.28515625" style="105" bestFit="1" customWidth="1"/>
    <col min="8721" max="8721" width="7.85546875" style="105" bestFit="1" customWidth="1"/>
    <col min="8722" max="8722" width="9.28515625" style="105" bestFit="1" customWidth="1"/>
    <col min="8723" max="8723" width="7.85546875" style="105" bestFit="1" customWidth="1"/>
    <col min="8724" max="8727" width="9.140625" style="105" customWidth="1"/>
    <col min="8728" max="8960" width="8.85546875" style="105"/>
    <col min="8961" max="8961" width="12.42578125" style="105" customWidth="1"/>
    <col min="8962" max="8963" width="13.42578125" style="105" customWidth="1"/>
    <col min="8964" max="8965" width="13.28515625" style="105" customWidth="1"/>
    <col min="8966" max="8966" width="13.28515625" style="105" bestFit="1" customWidth="1"/>
    <col min="8967" max="8967" width="13.28515625" style="105" customWidth="1"/>
    <col min="8968" max="8968" width="13.28515625" style="105" bestFit="1" customWidth="1"/>
    <col min="8969" max="8969" width="12.5703125" style="105" customWidth="1"/>
    <col min="8970" max="8970" width="12.5703125" style="105" bestFit="1" customWidth="1"/>
    <col min="8971" max="8972" width="12.5703125" style="105" customWidth="1"/>
    <col min="8973" max="8973" width="12.5703125" style="105" bestFit="1" customWidth="1"/>
    <col min="8974" max="8974" width="15.28515625" style="105" bestFit="1" customWidth="1"/>
    <col min="8975" max="8975" width="15.140625" style="105" customWidth="1"/>
    <col min="8976" max="8976" width="9.28515625" style="105" bestFit="1" customWidth="1"/>
    <col min="8977" max="8977" width="7.85546875" style="105" bestFit="1" customWidth="1"/>
    <col min="8978" max="8978" width="9.28515625" style="105" bestFit="1" customWidth="1"/>
    <col min="8979" max="8979" width="7.85546875" style="105" bestFit="1" customWidth="1"/>
    <col min="8980" max="8983" width="9.140625" style="105" customWidth="1"/>
    <col min="8984" max="9216" width="8.85546875" style="105"/>
    <col min="9217" max="9217" width="12.42578125" style="105" customWidth="1"/>
    <col min="9218" max="9219" width="13.42578125" style="105" customWidth="1"/>
    <col min="9220" max="9221" width="13.28515625" style="105" customWidth="1"/>
    <col min="9222" max="9222" width="13.28515625" style="105" bestFit="1" customWidth="1"/>
    <col min="9223" max="9223" width="13.28515625" style="105" customWidth="1"/>
    <col min="9224" max="9224" width="13.28515625" style="105" bestFit="1" customWidth="1"/>
    <col min="9225" max="9225" width="12.5703125" style="105" customWidth="1"/>
    <col min="9226" max="9226" width="12.5703125" style="105" bestFit="1" customWidth="1"/>
    <col min="9227" max="9228" width="12.5703125" style="105" customWidth="1"/>
    <col min="9229" max="9229" width="12.5703125" style="105" bestFit="1" customWidth="1"/>
    <col min="9230" max="9230" width="15.28515625" style="105" bestFit="1" customWidth="1"/>
    <col min="9231" max="9231" width="15.140625" style="105" customWidth="1"/>
    <col min="9232" max="9232" width="9.28515625" style="105" bestFit="1" customWidth="1"/>
    <col min="9233" max="9233" width="7.85546875" style="105" bestFit="1" customWidth="1"/>
    <col min="9234" max="9234" width="9.28515625" style="105" bestFit="1" customWidth="1"/>
    <col min="9235" max="9235" width="7.85546875" style="105" bestFit="1" customWidth="1"/>
    <col min="9236" max="9239" width="9.140625" style="105" customWidth="1"/>
    <col min="9240" max="9472" width="8.85546875" style="105"/>
    <col min="9473" max="9473" width="12.42578125" style="105" customWidth="1"/>
    <col min="9474" max="9475" width="13.42578125" style="105" customWidth="1"/>
    <col min="9476" max="9477" width="13.28515625" style="105" customWidth="1"/>
    <col min="9478" max="9478" width="13.28515625" style="105" bestFit="1" customWidth="1"/>
    <col min="9479" max="9479" width="13.28515625" style="105" customWidth="1"/>
    <col min="9480" max="9480" width="13.28515625" style="105" bestFit="1" customWidth="1"/>
    <col min="9481" max="9481" width="12.5703125" style="105" customWidth="1"/>
    <col min="9482" max="9482" width="12.5703125" style="105" bestFit="1" customWidth="1"/>
    <col min="9483" max="9484" width="12.5703125" style="105" customWidth="1"/>
    <col min="9485" max="9485" width="12.5703125" style="105" bestFit="1" customWidth="1"/>
    <col min="9486" max="9486" width="15.28515625" style="105" bestFit="1" customWidth="1"/>
    <col min="9487" max="9487" width="15.140625" style="105" customWidth="1"/>
    <col min="9488" max="9488" width="9.28515625" style="105" bestFit="1" customWidth="1"/>
    <col min="9489" max="9489" width="7.85546875" style="105" bestFit="1" customWidth="1"/>
    <col min="9490" max="9490" width="9.28515625" style="105" bestFit="1" customWidth="1"/>
    <col min="9491" max="9491" width="7.85546875" style="105" bestFit="1" customWidth="1"/>
    <col min="9492" max="9495" width="9.140625" style="105" customWidth="1"/>
    <col min="9496" max="9728" width="8.85546875" style="105"/>
    <col min="9729" max="9729" width="12.42578125" style="105" customWidth="1"/>
    <col min="9730" max="9731" width="13.42578125" style="105" customWidth="1"/>
    <col min="9732" max="9733" width="13.28515625" style="105" customWidth="1"/>
    <col min="9734" max="9734" width="13.28515625" style="105" bestFit="1" customWidth="1"/>
    <col min="9735" max="9735" width="13.28515625" style="105" customWidth="1"/>
    <col min="9736" max="9736" width="13.28515625" style="105" bestFit="1" customWidth="1"/>
    <col min="9737" max="9737" width="12.5703125" style="105" customWidth="1"/>
    <col min="9738" max="9738" width="12.5703125" style="105" bestFit="1" customWidth="1"/>
    <col min="9739" max="9740" width="12.5703125" style="105" customWidth="1"/>
    <col min="9741" max="9741" width="12.5703125" style="105" bestFit="1" customWidth="1"/>
    <col min="9742" max="9742" width="15.28515625" style="105" bestFit="1" customWidth="1"/>
    <col min="9743" max="9743" width="15.140625" style="105" customWidth="1"/>
    <col min="9744" max="9744" width="9.28515625" style="105" bestFit="1" customWidth="1"/>
    <col min="9745" max="9745" width="7.85546875" style="105" bestFit="1" customWidth="1"/>
    <col min="9746" max="9746" width="9.28515625" style="105" bestFit="1" customWidth="1"/>
    <col min="9747" max="9747" width="7.85546875" style="105" bestFit="1" customWidth="1"/>
    <col min="9748" max="9751" width="9.140625" style="105" customWidth="1"/>
    <col min="9752" max="9984" width="8.85546875" style="105"/>
    <col min="9985" max="9985" width="12.42578125" style="105" customWidth="1"/>
    <col min="9986" max="9987" width="13.42578125" style="105" customWidth="1"/>
    <col min="9988" max="9989" width="13.28515625" style="105" customWidth="1"/>
    <col min="9990" max="9990" width="13.28515625" style="105" bestFit="1" customWidth="1"/>
    <col min="9991" max="9991" width="13.28515625" style="105" customWidth="1"/>
    <col min="9992" max="9992" width="13.28515625" style="105" bestFit="1" customWidth="1"/>
    <col min="9993" max="9993" width="12.5703125" style="105" customWidth="1"/>
    <col min="9994" max="9994" width="12.5703125" style="105" bestFit="1" customWidth="1"/>
    <col min="9995" max="9996" width="12.5703125" style="105" customWidth="1"/>
    <col min="9997" max="9997" width="12.5703125" style="105" bestFit="1" customWidth="1"/>
    <col min="9998" max="9998" width="15.28515625" style="105" bestFit="1" customWidth="1"/>
    <col min="9999" max="9999" width="15.140625" style="105" customWidth="1"/>
    <col min="10000" max="10000" width="9.28515625" style="105" bestFit="1" customWidth="1"/>
    <col min="10001" max="10001" width="7.85546875" style="105" bestFit="1" customWidth="1"/>
    <col min="10002" max="10002" width="9.28515625" style="105" bestFit="1" customWidth="1"/>
    <col min="10003" max="10003" width="7.85546875" style="105" bestFit="1" customWidth="1"/>
    <col min="10004" max="10007" width="9.140625" style="105" customWidth="1"/>
    <col min="10008" max="10240" width="8.85546875" style="105"/>
    <col min="10241" max="10241" width="12.42578125" style="105" customWidth="1"/>
    <col min="10242" max="10243" width="13.42578125" style="105" customWidth="1"/>
    <col min="10244" max="10245" width="13.28515625" style="105" customWidth="1"/>
    <col min="10246" max="10246" width="13.28515625" style="105" bestFit="1" customWidth="1"/>
    <col min="10247" max="10247" width="13.28515625" style="105" customWidth="1"/>
    <col min="10248" max="10248" width="13.28515625" style="105" bestFit="1" customWidth="1"/>
    <col min="10249" max="10249" width="12.5703125" style="105" customWidth="1"/>
    <col min="10250" max="10250" width="12.5703125" style="105" bestFit="1" customWidth="1"/>
    <col min="10251" max="10252" width="12.5703125" style="105" customWidth="1"/>
    <col min="10253" max="10253" width="12.5703125" style="105" bestFit="1" customWidth="1"/>
    <col min="10254" max="10254" width="15.28515625" style="105" bestFit="1" customWidth="1"/>
    <col min="10255" max="10255" width="15.140625" style="105" customWidth="1"/>
    <col min="10256" max="10256" width="9.28515625" style="105" bestFit="1" customWidth="1"/>
    <col min="10257" max="10257" width="7.85546875" style="105" bestFit="1" customWidth="1"/>
    <col min="10258" max="10258" width="9.28515625" style="105" bestFit="1" customWidth="1"/>
    <col min="10259" max="10259" width="7.85546875" style="105" bestFit="1" customWidth="1"/>
    <col min="10260" max="10263" width="9.140625" style="105" customWidth="1"/>
    <col min="10264" max="10496" width="8.85546875" style="105"/>
    <col min="10497" max="10497" width="12.42578125" style="105" customWidth="1"/>
    <col min="10498" max="10499" width="13.42578125" style="105" customWidth="1"/>
    <col min="10500" max="10501" width="13.28515625" style="105" customWidth="1"/>
    <col min="10502" max="10502" width="13.28515625" style="105" bestFit="1" customWidth="1"/>
    <col min="10503" max="10503" width="13.28515625" style="105" customWidth="1"/>
    <col min="10504" max="10504" width="13.28515625" style="105" bestFit="1" customWidth="1"/>
    <col min="10505" max="10505" width="12.5703125" style="105" customWidth="1"/>
    <col min="10506" max="10506" width="12.5703125" style="105" bestFit="1" customWidth="1"/>
    <col min="10507" max="10508" width="12.5703125" style="105" customWidth="1"/>
    <col min="10509" max="10509" width="12.5703125" style="105" bestFit="1" customWidth="1"/>
    <col min="10510" max="10510" width="15.28515625" style="105" bestFit="1" customWidth="1"/>
    <col min="10511" max="10511" width="15.140625" style="105" customWidth="1"/>
    <col min="10512" max="10512" width="9.28515625" style="105" bestFit="1" customWidth="1"/>
    <col min="10513" max="10513" width="7.85546875" style="105" bestFit="1" customWidth="1"/>
    <col min="10514" max="10514" width="9.28515625" style="105" bestFit="1" customWidth="1"/>
    <col min="10515" max="10515" width="7.85546875" style="105" bestFit="1" customWidth="1"/>
    <col min="10516" max="10519" width="9.140625" style="105" customWidth="1"/>
    <col min="10520" max="10752" width="8.85546875" style="105"/>
    <col min="10753" max="10753" width="12.42578125" style="105" customWidth="1"/>
    <col min="10754" max="10755" width="13.42578125" style="105" customWidth="1"/>
    <col min="10756" max="10757" width="13.28515625" style="105" customWidth="1"/>
    <col min="10758" max="10758" width="13.28515625" style="105" bestFit="1" customWidth="1"/>
    <col min="10759" max="10759" width="13.28515625" style="105" customWidth="1"/>
    <col min="10760" max="10760" width="13.28515625" style="105" bestFit="1" customWidth="1"/>
    <col min="10761" max="10761" width="12.5703125" style="105" customWidth="1"/>
    <col min="10762" max="10762" width="12.5703125" style="105" bestFit="1" customWidth="1"/>
    <col min="10763" max="10764" width="12.5703125" style="105" customWidth="1"/>
    <col min="10765" max="10765" width="12.5703125" style="105" bestFit="1" customWidth="1"/>
    <col min="10766" max="10766" width="15.28515625" style="105" bestFit="1" customWidth="1"/>
    <col min="10767" max="10767" width="15.140625" style="105" customWidth="1"/>
    <col min="10768" max="10768" width="9.28515625" style="105" bestFit="1" customWidth="1"/>
    <col min="10769" max="10769" width="7.85546875" style="105" bestFit="1" customWidth="1"/>
    <col min="10770" max="10770" width="9.28515625" style="105" bestFit="1" customWidth="1"/>
    <col min="10771" max="10771" width="7.85546875" style="105" bestFit="1" customWidth="1"/>
    <col min="10772" max="10775" width="9.140625" style="105" customWidth="1"/>
    <col min="10776" max="11008" width="8.85546875" style="105"/>
    <col min="11009" max="11009" width="12.42578125" style="105" customWidth="1"/>
    <col min="11010" max="11011" width="13.42578125" style="105" customWidth="1"/>
    <col min="11012" max="11013" width="13.28515625" style="105" customWidth="1"/>
    <col min="11014" max="11014" width="13.28515625" style="105" bestFit="1" customWidth="1"/>
    <col min="11015" max="11015" width="13.28515625" style="105" customWidth="1"/>
    <col min="11016" max="11016" width="13.28515625" style="105" bestFit="1" customWidth="1"/>
    <col min="11017" max="11017" width="12.5703125" style="105" customWidth="1"/>
    <col min="11018" max="11018" width="12.5703125" style="105" bestFit="1" customWidth="1"/>
    <col min="11019" max="11020" width="12.5703125" style="105" customWidth="1"/>
    <col min="11021" max="11021" width="12.5703125" style="105" bestFit="1" customWidth="1"/>
    <col min="11022" max="11022" width="15.28515625" style="105" bestFit="1" customWidth="1"/>
    <col min="11023" max="11023" width="15.140625" style="105" customWidth="1"/>
    <col min="11024" max="11024" width="9.28515625" style="105" bestFit="1" customWidth="1"/>
    <col min="11025" max="11025" width="7.85546875" style="105" bestFit="1" customWidth="1"/>
    <col min="11026" max="11026" width="9.28515625" style="105" bestFit="1" customWidth="1"/>
    <col min="11027" max="11027" width="7.85546875" style="105" bestFit="1" customWidth="1"/>
    <col min="11028" max="11031" width="9.140625" style="105" customWidth="1"/>
    <col min="11032" max="11264" width="8.85546875" style="105"/>
    <col min="11265" max="11265" width="12.42578125" style="105" customWidth="1"/>
    <col min="11266" max="11267" width="13.42578125" style="105" customWidth="1"/>
    <col min="11268" max="11269" width="13.28515625" style="105" customWidth="1"/>
    <col min="11270" max="11270" width="13.28515625" style="105" bestFit="1" customWidth="1"/>
    <col min="11271" max="11271" width="13.28515625" style="105" customWidth="1"/>
    <col min="11272" max="11272" width="13.28515625" style="105" bestFit="1" customWidth="1"/>
    <col min="11273" max="11273" width="12.5703125" style="105" customWidth="1"/>
    <col min="11274" max="11274" width="12.5703125" style="105" bestFit="1" customWidth="1"/>
    <col min="11275" max="11276" width="12.5703125" style="105" customWidth="1"/>
    <col min="11277" max="11277" width="12.5703125" style="105" bestFit="1" customWidth="1"/>
    <col min="11278" max="11278" width="15.28515625" style="105" bestFit="1" customWidth="1"/>
    <col min="11279" max="11279" width="15.140625" style="105" customWidth="1"/>
    <col min="11280" max="11280" width="9.28515625" style="105" bestFit="1" customWidth="1"/>
    <col min="11281" max="11281" width="7.85546875" style="105" bestFit="1" customWidth="1"/>
    <col min="11282" max="11282" width="9.28515625" style="105" bestFit="1" customWidth="1"/>
    <col min="11283" max="11283" width="7.85546875" style="105" bestFit="1" customWidth="1"/>
    <col min="11284" max="11287" width="9.140625" style="105" customWidth="1"/>
    <col min="11288" max="11520" width="8.85546875" style="105"/>
    <col min="11521" max="11521" width="12.42578125" style="105" customWidth="1"/>
    <col min="11522" max="11523" width="13.42578125" style="105" customWidth="1"/>
    <col min="11524" max="11525" width="13.28515625" style="105" customWidth="1"/>
    <col min="11526" max="11526" width="13.28515625" style="105" bestFit="1" customWidth="1"/>
    <col min="11527" max="11527" width="13.28515625" style="105" customWidth="1"/>
    <col min="11528" max="11528" width="13.28515625" style="105" bestFit="1" customWidth="1"/>
    <col min="11529" max="11529" width="12.5703125" style="105" customWidth="1"/>
    <col min="11530" max="11530" width="12.5703125" style="105" bestFit="1" customWidth="1"/>
    <col min="11531" max="11532" width="12.5703125" style="105" customWidth="1"/>
    <col min="11533" max="11533" width="12.5703125" style="105" bestFit="1" customWidth="1"/>
    <col min="11534" max="11534" width="15.28515625" style="105" bestFit="1" customWidth="1"/>
    <col min="11535" max="11535" width="15.140625" style="105" customWidth="1"/>
    <col min="11536" max="11536" width="9.28515625" style="105" bestFit="1" customWidth="1"/>
    <col min="11537" max="11537" width="7.85546875" style="105" bestFit="1" customWidth="1"/>
    <col min="11538" max="11538" width="9.28515625" style="105" bestFit="1" customWidth="1"/>
    <col min="11539" max="11539" width="7.85546875" style="105" bestFit="1" customWidth="1"/>
    <col min="11540" max="11543" width="9.140625" style="105" customWidth="1"/>
    <col min="11544" max="11776" width="8.85546875" style="105"/>
    <col min="11777" max="11777" width="12.42578125" style="105" customWidth="1"/>
    <col min="11778" max="11779" width="13.42578125" style="105" customWidth="1"/>
    <col min="11780" max="11781" width="13.28515625" style="105" customWidth="1"/>
    <col min="11782" max="11782" width="13.28515625" style="105" bestFit="1" customWidth="1"/>
    <col min="11783" max="11783" width="13.28515625" style="105" customWidth="1"/>
    <col min="11784" max="11784" width="13.28515625" style="105" bestFit="1" customWidth="1"/>
    <col min="11785" max="11785" width="12.5703125" style="105" customWidth="1"/>
    <col min="11786" max="11786" width="12.5703125" style="105" bestFit="1" customWidth="1"/>
    <col min="11787" max="11788" width="12.5703125" style="105" customWidth="1"/>
    <col min="11789" max="11789" width="12.5703125" style="105" bestFit="1" customWidth="1"/>
    <col min="11790" max="11790" width="15.28515625" style="105" bestFit="1" customWidth="1"/>
    <col min="11791" max="11791" width="15.140625" style="105" customWidth="1"/>
    <col min="11792" max="11792" width="9.28515625" style="105" bestFit="1" customWidth="1"/>
    <col min="11793" max="11793" width="7.85546875" style="105" bestFit="1" customWidth="1"/>
    <col min="11794" max="11794" width="9.28515625" style="105" bestFit="1" customWidth="1"/>
    <col min="11795" max="11795" width="7.85546875" style="105" bestFit="1" customWidth="1"/>
    <col min="11796" max="11799" width="9.140625" style="105" customWidth="1"/>
    <col min="11800" max="12032" width="8.85546875" style="105"/>
    <col min="12033" max="12033" width="12.42578125" style="105" customWidth="1"/>
    <col min="12034" max="12035" width="13.42578125" style="105" customWidth="1"/>
    <col min="12036" max="12037" width="13.28515625" style="105" customWidth="1"/>
    <col min="12038" max="12038" width="13.28515625" style="105" bestFit="1" customWidth="1"/>
    <col min="12039" max="12039" width="13.28515625" style="105" customWidth="1"/>
    <col min="12040" max="12040" width="13.28515625" style="105" bestFit="1" customWidth="1"/>
    <col min="12041" max="12041" width="12.5703125" style="105" customWidth="1"/>
    <col min="12042" max="12042" width="12.5703125" style="105" bestFit="1" customWidth="1"/>
    <col min="12043" max="12044" width="12.5703125" style="105" customWidth="1"/>
    <col min="12045" max="12045" width="12.5703125" style="105" bestFit="1" customWidth="1"/>
    <col min="12046" max="12046" width="15.28515625" style="105" bestFit="1" customWidth="1"/>
    <col min="12047" max="12047" width="15.140625" style="105" customWidth="1"/>
    <col min="12048" max="12048" width="9.28515625" style="105" bestFit="1" customWidth="1"/>
    <col min="12049" max="12049" width="7.85546875" style="105" bestFit="1" customWidth="1"/>
    <col min="12050" max="12050" width="9.28515625" style="105" bestFit="1" customWidth="1"/>
    <col min="12051" max="12051" width="7.85546875" style="105" bestFit="1" customWidth="1"/>
    <col min="12052" max="12055" width="9.140625" style="105" customWidth="1"/>
    <col min="12056" max="12288" width="8.85546875" style="105"/>
    <col min="12289" max="12289" width="12.42578125" style="105" customWidth="1"/>
    <col min="12290" max="12291" width="13.42578125" style="105" customWidth="1"/>
    <col min="12292" max="12293" width="13.28515625" style="105" customWidth="1"/>
    <col min="12294" max="12294" width="13.28515625" style="105" bestFit="1" customWidth="1"/>
    <col min="12295" max="12295" width="13.28515625" style="105" customWidth="1"/>
    <col min="12296" max="12296" width="13.28515625" style="105" bestFit="1" customWidth="1"/>
    <col min="12297" max="12297" width="12.5703125" style="105" customWidth="1"/>
    <col min="12298" max="12298" width="12.5703125" style="105" bestFit="1" customWidth="1"/>
    <col min="12299" max="12300" width="12.5703125" style="105" customWidth="1"/>
    <col min="12301" max="12301" width="12.5703125" style="105" bestFit="1" customWidth="1"/>
    <col min="12302" max="12302" width="15.28515625" style="105" bestFit="1" customWidth="1"/>
    <col min="12303" max="12303" width="15.140625" style="105" customWidth="1"/>
    <col min="12304" max="12304" width="9.28515625" style="105" bestFit="1" customWidth="1"/>
    <col min="12305" max="12305" width="7.85546875" style="105" bestFit="1" customWidth="1"/>
    <col min="12306" max="12306" width="9.28515625" style="105" bestFit="1" customWidth="1"/>
    <col min="12307" max="12307" width="7.85546875" style="105" bestFit="1" customWidth="1"/>
    <col min="12308" max="12311" width="9.140625" style="105" customWidth="1"/>
    <col min="12312" max="12544" width="8.85546875" style="105"/>
    <col min="12545" max="12545" width="12.42578125" style="105" customWidth="1"/>
    <col min="12546" max="12547" width="13.42578125" style="105" customWidth="1"/>
    <col min="12548" max="12549" width="13.28515625" style="105" customWidth="1"/>
    <col min="12550" max="12550" width="13.28515625" style="105" bestFit="1" customWidth="1"/>
    <col min="12551" max="12551" width="13.28515625" style="105" customWidth="1"/>
    <col min="12552" max="12552" width="13.28515625" style="105" bestFit="1" customWidth="1"/>
    <col min="12553" max="12553" width="12.5703125" style="105" customWidth="1"/>
    <col min="12554" max="12554" width="12.5703125" style="105" bestFit="1" customWidth="1"/>
    <col min="12555" max="12556" width="12.5703125" style="105" customWidth="1"/>
    <col min="12557" max="12557" width="12.5703125" style="105" bestFit="1" customWidth="1"/>
    <col min="12558" max="12558" width="15.28515625" style="105" bestFit="1" customWidth="1"/>
    <col min="12559" max="12559" width="15.140625" style="105" customWidth="1"/>
    <col min="12560" max="12560" width="9.28515625" style="105" bestFit="1" customWidth="1"/>
    <col min="12561" max="12561" width="7.85546875" style="105" bestFit="1" customWidth="1"/>
    <col min="12562" max="12562" width="9.28515625" style="105" bestFit="1" customWidth="1"/>
    <col min="12563" max="12563" width="7.85546875" style="105" bestFit="1" customWidth="1"/>
    <col min="12564" max="12567" width="9.140625" style="105" customWidth="1"/>
    <col min="12568" max="12800" width="8.85546875" style="105"/>
    <col min="12801" max="12801" width="12.42578125" style="105" customWidth="1"/>
    <col min="12802" max="12803" width="13.42578125" style="105" customWidth="1"/>
    <col min="12804" max="12805" width="13.28515625" style="105" customWidth="1"/>
    <col min="12806" max="12806" width="13.28515625" style="105" bestFit="1" customWidth="1"/>
    <col min="12807" max="12807" width="13.28515625" style="105" customWidth="1"/>
    <col min="12808" max="12808" width="13.28515625" style="105" bestFit="1" customWidth="1"/>
    <col min="12809" max="12809" width="12.5703125" style="105" customWidth="1"/>
    <col min="12810" max="12810" width="12.5703125" style="105" bestFit="1" customWidth="1"/>
    <col min="12811" max="12812" width="12.5703125" style="105" customWidth="1"/>
    <col min="12813" max="12813" width="12.5703125" style="105" bestFit="1" customWidth="1"/>
    <col min="12814" max="12814" width="15.28515625" style="105" bestFit="1" customWidth="1"/>
    <col min="12815" max="12815" width="15.140625" style="105" customWidth="1"/>
    <col min="12816" max="12816" width="9.28515625" style="105" bestFit="1" customWidth="1"/>
    <col min="12817" max="12817" width="7.85546875" style="105" bestFit="1" customWidth="1"/>
    <col min="12818" max="12818" width="9.28515625" style="105" bestFit="1" customWidth="1"/>
    <col min="12819" max="12819" width="7.85546875" style="105" bestFit="1" customWidth="1"/>
    <col min="12820" max="12823" width="9.140625" style="105" customWidth="1"/>
    <col min="12824" max="13056" width="8.85546875" style="105"/>
    <col min="13057" max="13057" width="12.42578125" style="105" customWidth="1"/>
    <col min="13058" max="13059" width="13.42578125" style="105" customWidth="1"/>
    <col min="13060" max="13061" width="13.28515625" style="105" customWidth="1"/>
    <col min="13062" max="13062" width="13.28515625" style="105" bestFit="1" customWidth="1"/>
    <col min="13063" max="13063" width="13.28515625" style="105" customWidth="1"/>
    <col min="13064" max="13064" width="13.28515625" style="105" bestFit="1" customWidth="1"/>
    <col min="13065" max="13065" width="12.5703125" style="105" customWidth="1"/>
    <col min="13066" max="13066" width="12.5703125" style="105" bestFit="1" customWidth="1"/>
    <col min="13067" max="13068" width="12.5703125" style="105" customWidth="1"/>
    <col min="13069" max="13069" width="12.5703125" style="105" bestFit="1" customWidth="1"/>
    <col min="13070" max="13070" width="15.28515625" style="105" bestFit="1" customWidth="1"/>
    <col min="13071" max="13071" width="15.140625" style="105" customWidth="1"/>
    <col min="13072" max="13072" width="9.28515625" style="105" bestFit="1" customWidth="1"/>
    <col min="13073" max="13073" width="7.85546875" style="105" bestFit="1" customWidth="1"/>
    <col min="13074" max="13074" width="9.28515625" style="105" bestFit="1" customWidth="1"/>
    <col min="13075" max="13075" width="7.85546875" style="105" bestFit="1" customWidth="1"/>
    <col min="13076" max="13079" width="9.140625" style="105" customWidth="1"/>
    <col min="13080" max="13312" width="8.85546875" style="105"/>
    <col min="13313" max="13313" width="12.42578125" style="105" customWidth="1"/>
    <col min="13314" max="13315" width="13.42578125" style="105" customWidth="1"/>
    <col min="13316" max="13317" width="13.28515625" style="105" customWidth="1"/>
    <col min="13318" max="13318" width="13.28515625" style="105" bestFit="1" customWidth="1"/>
    <col min="13319" max="13319" width="13.28515625" style="105" customWidth="1"/>
    <col min="13320" max="13320" width="13.28515625" style="105" bestFit="1" customWidth="1"/>
    <col min="13321" max="13321" width="12.5703125" style="105" customWidth="1"/>
    <col min="13322" max="13322" width="12.5703125" style="105" bestFit="1" customWidth="1"/>
    <col min="13323" max="13324" width="12.5703125" style="105" customWidth="1"/>
    <col min="13325" max="13325" width="12.5703125" style="105" bestFit="1" customWidth="1"/>
    <col min="13326" max="13326" width="15.28515625" style="105" bestFit="1" customWidth="1"/>
    <col min="13327" max="13327" width="15.140625" style="105" customWidth="1"/>
    <col min="13328" max="13328" width="9.28515625" style="105" bestFit="1" customWidth="1"/>
    <col min="13329" max="13329" width="7.85546875" style="105" bestFit="1" customWidth="1"/>
    <col min="13330" max="13330" width="9.28515625" style="105" bestFit="1" customWidth="1"/>
    <col min="13331" max="13331" width="7.85546875" style="105" bestFit="1" customWidth="1"/>
    <col min="13332" max="13335" width="9.140625" style="105" customWidth="1"/>
    <col min="13336" max="13568" width="8.85546875" style="105"/>
    <col min="13569" max="13569" width="12.42578125" style="105" customWidth="1"/>
    <col min="13570" max="13571" width="13.42578125" style="105" customWidth="1"/>
    <col min="13572" max="13573" width="13.28515625" style="105" customWidth="1"/>
    <col min="13574" max="13574" width="13.28515625" style="105" bestFit="1" customWidth="1"/>
    <col min="13575" max="13575" width="13.28515625" style="105" customWidth="1"/>
    <col min="13576" max="13576" width="13.28515625" style="105" bestFit="1" customWidth="1"/>
    <col min="13577" max="13577" width="12.5703125" style="105" customWidth="1"/>
    <col min="13578" max="13578" width="12.5703125" style="105" bestFit="1" customWidth="1"/>
    <col min="13579" max="13580" width="12.5703125" style="105" customWidth="1"/>
    <col min="13581" max="13581" width="12.5703125" style="105" bestFit="1" customWidth="1"/>
    <col min="13582" max="13582" width="15.28515625" style="105" bestFit="1" customWidth="1"/>
    <col min="13583" max="13583" width="15.140625" style="105" customWidth="1"/>
    <col min="13584" max="13584" width="9.28515625" style="105" bestFit="1" customWidth="1"/>
    <col min="13585" max="13585" width="7.85546875" style="105" bestFit="1" customWidth="1"/>
    <col min="13586" max="13586" width="9.28515625" style="105" bestFit="1" customWidth="1"/>
    <col min="13587" max="13587" width="7.85546875" style="105" bestFit="1" customWidth="1"/>
    <col min="13588" max="13591" width="9.140625" style="105" customWidth="1"/>
    <col min="13592" max="13824" width="8.85546875" style="105"/>
    <col min="13825" max="13825" width="12.42578125" style="105" customWidth="1"/>
    <col min="13826" max="13827" width="13.42578125" style="105" customWidth="1"/>
    <col min="13828" max="13829" width="13.28515625" style="105" customWidth="1"/>
    <col min="13830" max="13830" width="13.28515625" style="105" bestFit="1" customWidth="1"/>
    <col min="13831" max="13831" width="13.28515625" style="105" customWidth="1"/>
    <col min="13832" max="13832" width="13.28515625" style="105" bestFit="1" customWidth="1"/>
    <col min="13833" max="13833" width="12.5703125" style="105" customWidth="1"/>
    <col min="13834" max="13834" width="12.5703125" style="105" bestFit="1" customWidth="1"/>
    <col min="13835" max="13836" width="12.5703125" style="105" customWidth="1"/>
    <col min="13837" max="13837" width="12.5703125" style="105" bestFit="1" customWidth="1"/>
    <col min="13838" max="13838" width="15.28515625" style="105" bestFit="1" customWidth="1"/>
    <col min="13839" max="13839" width="15.140625" style="105" customWidth="1"/>
    <col min="13840" max="13840" width="9.28515625" style="105" bestFit="1" customWidth="1"/>
    <col min="13841" max="13841" width="7.85546875" style="105" bestFit="1" customWidth="1"/>
    <col min="13842" max="13842" width="9.28515625" style="105" bestFit="1" customWidth="1"/>
    <col min="13843" max="13843" width="7.85546875" style="105" bestFit="1" customWidth="1"/>
    <col min="13844" max="13847" width="9.140625" style="105" customWidth="1"/>
    <col min="13848" max="14080" width="8.85546875" style="105"/>
    <col min="14081" max="14081" width="12.42578125" style="105" customWidth="1"/>
    <col min="14082" max="14083" width="13.42578125" style="105" customWidth="1"/>
    <col min="14084" max="14085" width="13.28515625" style="105" customWidth="1"/>
    <col min="14086" max="14086" width="13.28515625" style="105" bestFit="1" customWidth="1"/>
    <col min="14087" max="14087" width="13.28515625" style="105" customWidth="1"/>
    <col min="14088" max="14088" width="13.28515625" style="105" bestFit="1" customWidth="1"/>
    <col min="14089" max="14089" width="12.5703125" style="105" customWidth="1"/>
    <col min="14090" max="14090" width="12.5703125" style="105" bestFit="1" customWidth="1"/>
    <col min="14091" max="14092" width="12.5703125" style="105" customWidth="1"/>
    <col min="14093" max="14093" width="12.5703125" style="105" bestFit="1" customWidth="1"/>
    <col min="14094" max="14094" width="15.28515625" style="105" bestFit="1" customWidth="1"/>
    <col min="14095" max="14095" width="15.140625" style="105" customWidth="1"/>
    <col min="14096" max="14096" width="9.28515625" style="105" bestFit="1" customWidth="1"/>
    <col min="14097" max="14097" width="7.85546875" style="105" bestFit="1" customWidth="1"/>
    <col min="14098" max="14098" width="9.28515625" style="105" bestFit="1" customWidth="1"/>
    <col min="14099" max="14099" width="7.85546875" style="105" bestFit="1" customWidth="1"/>
    <col min="14100" max="14103" width="9.140625" style="105" customWidth="1"/>
    <col min="14104" max="14336" width="8.85546875" style="105"/>
    <col min="14337" max="14337" width="12.42578125" style="105" customWidth="1"/>
    <col min="14338" max="14339" width="13.42578125" style="105" customWidth="1"/>
    <col min="14340" max="14341" width="13.28515625" style="105" customWidth="1"/>
    <col min="14342" max="14342" width="13.28515625" style="105" bestFit="1" customWidth="1"/>
    <col min="14343" max="14343" width="13.28515625" style="105" customWidth="1"/>
    <col min="14344" max="14344" width="13.28515625" style="105" bestFit="1" customWidth="1"/>
    <col min="14345" max="14345" width="12.5703125" style="105" customWidth="1"/>
    <col min="14346" max="14346" width="12.5703125" style="105" bestFit="1" customWidth="1"/>
    <col min="14347" max="14348" width="12.5703125" style="105" customWidth="1"/>
    <col min="14349" max="14349" width="12.5703125" style="105" bestFit="1" customWidth="1"/>
    <col min="14350" max="14350" width="15.28515625" style="105" bestFit="1" customWidth="1"/>
    <col min="14351" max="14351" width="15.140625" style="105" customWidth="1"/>
    <col min="14352" max="14352" width="9.28515625" style="105" bestFit="1" customWidth="1"/>
    <col min="14353" max="14353" width="7.85546875" style="105" bestFit="1" customWidth="1"/>
    <col min="14354" max="14354" width="9.28515625" style="105" bestFit="1" customWidth="1"/>
    <col min="14355" max="14355" width="7.85546875" style="105" bestFit="1" customWidth="1"/>
    <col min="14356" max="14359" width="9.140625" style="105" customWidth="1"/>
    <col min="14360" max="14592" width="8.85546875" style="105"/>
    <col min="14593" max="14593" width="12.42578125" style="105" customWidth="1"/>
    <col min="14594" max="14595" width="13.42578125" style="105" customWidth="1"/>
    <col min="14596" max="14597" width="13.28515625" style="105" customWidth="1"/>
    <col min="14598" max="14598" width="13.28515625" style="105" bestFit="1" customWidth="1"/>
    <col min="14599" max="14599" width="13.28515625" style="105" customWidth="1"/>
    <col min="14600" max="14600" width="13.28515625" style="105" bestFit="1" customWidth="1"/>
    <col min="14601" max="14601" width="12.5703125" style="105" customWidth="1"/>
    <col min="14602" max="14602" width="12.5703125" style="105" bestFit="1" customWidth="1"/>
    <col min="14603" max="14604" width="12.5703125" style="105" customWidth="1"/>
    <col min="14605" max="14605" width="12.5703125" style="105" bestFit="1" customWidth="1"/>
    <col min="14606" max="14606" width="15.28515625" style="105" bestFit="1" customWidth="1"/>
    <col min="14607" max="14607" width="15.140625" style="105" customWidth="1"/>
    <col min="14608" max="14608" width="9.28515625" style="105" bestFit="1" customWidth="1"/>
    <col min="14609" max="14609" width="7.85546875" style="105" bestFit="1" customWidth="1"/>
    <col min="14610" max="14610" width="9.28515625" style="105" bestFit="1" customWidth="1"/>
    <col min="14611" max="14611" width="7.85546875" style="105" bestFit="1" customWidth="1"/>
    <col min="14612" max="14615" width="9.140625" style="105" customWidth="1"/>
    <col min="14616" max="14848" width="8.85546875" style="105"/>
    <col min="14849" max="14849" width="12.42578125" style="105" customWidth="1"/>
    <col min="14850" max="14851" width="13.42578125" style="105" customWidth="1"/>
    <col min="14852" max="14853" width="13.28515625" style="105" customWidth="1"/>
    <col min="14854" max="14854" width="13.28515625" style="105" bestFit="1" customWidth="1"/>
    <col min="14855" max="14855" width="13.28515625" style="105" customWidth="1"/>
    <col min="14856" max="14856" width="13.28515625" style="105" bestFit="1" customWidth="1"/>
    <col min="14857" max="14857" width="12.5703125" style="105" customWidth="1"/>
    <col min="14858" max="14858" width="12.5703125" style="105" bestFit="1" customWidth="1"/>
    <col min="14859" max="14860" width="12.5703125" style="105" customWidth="1"/>
    <col min="14861" max="14861" width="12.5703125" style="105" bestFit="1" customWidth="1"/>
    <col min="14862" max="14862" width="15.28515625" style="105" bestFit="1" customWidth="1"/>
    <col min="14863" max="14863" width="15.140625" style="105" customWidth="1"/>
    <col min="14864" max="14864" width="9.28515625" style="105" bestFit="1" customWidth="1"/>
    <col min="14865" max="14865" width="7.85546875" style="105" bestFit="1" customWidth="1"/>
    <col min="14866" max="14866" width="9.28515625" style="105" bestFit="1" customWidth="1"/>
    <col min="14867" max="14867" width="7.85546875" style="105" bestFit="1" customWidth="1"/>
    <col min="14868" max="14871" width="9.140625" style="105" customWidth="1"/>
    <col min="14872" max="15104" width="8.85546875" style="105"/>
    <col min="15105" max="15105" width="12.42578125" style="105" customWidth="1"/>
    <col min="15106" max="15107" width="13.42578125" style="105" customWidth="1"/>
    <col min="15108" max="15109" width="13.28515625" style="105" customWidth="1"/>
    <col min="15110" max="15110" width="13.28515625" style="105" bestFit="1" customWidth="1"/>
    <col min="15111" max="15111" width="13.28515625" style="105" customWidth="1"/>
    <col min="15112" max="15112" width="13.28515625" style="105" bestFit="1" customWidth="1"/>
    <col min="15113" max="15113" width="12.5703125" style="105" customWidth="1"/>
    <col min="15114" max="15114" width="12.5703125" style="105" bestFit="1" customWidth="1"/>
    <col min="15115" max="15116" width="12.5703125" style="105" customWidth="1"/>
    <col min="15117" max="15117" width="12.5703125" style="105" bestFit="1" customWidth="1"/>
    <col min="15118" max="15118" width="15.28515625" style="105" bestFit="1" customWidth="1"/>
    <col min="15119" max="15119" width="15.140625" style="105" customWidth="1"/>
    <col min="15120" max="15120" width="9.28515625" style="105" bestFit="1" customWidth="1"/>
    <col min="15121" max="15121" width="7.85546875" style="105" bestFit="1" customWidth="1"/>
    <col min="15122" max="15122" width="9.28515625" style="105" bestFit="1" customWidth="1"/>
    <col min="15123" max="15123" width="7.85546875" style="105" bestFit="1" customWidth="1"/>
    <col min="15124" max="15127" width="9.140625" style="105" customWidth="1"/>
    <col min="15128" max="15360" width="8.85546875" style="105"/>
    <col min="15361" max="15361" width="12.42578125" style="105" customWidth="1"/>
    <col min="15362" max="15363" width="13.42578125" style="105" customWidth="1"/>
    <col min="15364" max="15365" width="13.28515625" style="105" customWidth="1"/>
    <col min="15366" max="15366" width="13.28515625" style="105" bestFit="1" customWidth="1"/>
    <col min="15367" max="15367" width="13.28515625" style="105" customWidth="1"/>
    <col min="15368" max="15368" width="13.28515625" style="105" bestFit="1" customWidth="1"/>
    <col min="15369" max="15369" width="12.5703125" style="105" customWidth="1"/>
    <col min="15370" max="15370" width="12.5703125" style="105" bestFit="1" customWidth="1"/>
    <col min="15371" max="15372" width="12.5703125" style="105" customWidth="1"/>
    <col min="15373" max="15373" width="12.5703125" style="105" bestFit="1" customWidth="1"/>
    <col min="15374" max="15374" width="15.28515625" style="105" bestFit="1" customWidth="1"/>
    <col min="15375" max="15375" width="15.140625" style="105" customWidth="1"/>
    <col min="15376" max="15376" width="9.28515625" style="105" bestFit="1" customWidth="1"/>
    <col min="15377" max="15377" width="7.85546875" style="105" bestFit="1" customWidth="1"/>
    <col min="15378" max="15378" width="9.28515625" style="105" bestFit="1" customWidth="1"/>
    <col min="15379" max="15379" width="7.85546875" style="105" bestFit="1" customWidth="1"/>
    <col min="15380" max="15383" width="9.140625" style="105" customWidth="1"/>
    <col min="15384" max="15616" width="8.85546875" style="105"/>
    <col min="15617" max="15617" width="12.42578125" style="105" customWidth="1"/>
    <col min="15618" max="15619" width="13.42578125" style="105" customWidth="1"/>
    <col min="15620" max="15621" width="13.28515625" style="105" customWidth="1"/>
    <col min="15622" max="15622" width="13.28515625" style="105" bestFit="1" customWidth="1"/>
    <col min="15623" max="15623" width="13.28515625" style="105" customWidth="1"/>
    <col min="15624" max="15624" width="13.28515625" style="105" bestFit="1" customWidth="1"/>
    <col min="15625" max="15625" width="12.5703125" style="105" customWidth="1"/>
    <col min="15626" max="15626" width="12.5703125" style="105" bestFit="1" customWidth="1"/>
    <col min="15627" max="15628" width="12.5703125" style="105" customWidth="1"/>
    <col min="15629" max="15629" width="12.5703125" style="105" bestFit="1" customWidth="1"/>
    <col min="15630" max="15630" width="15.28515625" style="105" bestFit="1" customWidth="1"/>
    <col min="15631" max="15631" width="15.140625" style="105" customWidth="1"/>
    <col min="15632" max="15632" width="9.28515625" style="105" bestFit="1" customWidth="1"/>
    <col min="15633" max="15633" width="7.85546875" style="105" bestFit="1" customWidth="1"/>
    <col min="15634" max="15634" width="9.28515625" style="105" bestFit="1" customWidth="1"/>
    <col min="15635" max="15635" width="7.85546875" style="105" bestFit="1" customWidth="1"/>
    <col min="15636" max="15639" width="9.140625" style="105" customWidth="1"/>
    <col min="15640" max="15872" width="8.85546875" style="105"/>
    <col min="15873" max="15873" width="12.42578125" style="105" customWidth="1"/>
    <col min="15874" max="15875" width="13.42578125" style="105" customWidth="1"/>
    <col min="15876" max="15877" width="13.28515625" style="105" customWidth="1"/>
    <col min="15878" max="15878" width="13.28515625" style="105" bestFit="1" customWidth="1"/>
    <col min="15879" max="15879" width="13.28515625" style="105" customWidth="1"/>
    <col min="15880" max="15880" width="13.28515625" style="105" bestFit="1" customWidth="1"/>
    <col min="15881" max="15881" width="12.5703125" style="105" customWidth="1"/>
    <col min="15882" max="15882" width="12.5703125" style="105" bestFit="1" customWidth="1"/>
    <col min="15883" max="15884" width="12.5703125" style="105" customWidth="1"/>
    <col min="15885" max="15885" width="12.5703125" style="105" bestFit="1" customWidth="1"/>
    <col min="15886" max="15886" width="15.28515625" style="105" bestFit="1" customWidth="1"/>
    <col min="15887" max="15887" width="15.140625" style="105" customWidth="1"/>
    <col min="15888" max="15888" width="9.28515625" style="105" bestFit="1" customWidth="1"/>
    <col min="15889" max="15889" width="7.85546875" style="105" bestFit="1" customWidth="1"/>
    <col min="15890" max="15890" width="9.28515625" style="105" bestFit="1" customWidth="1"/>
    <col min="15891" max="15891" width="7.85546875" style="105" bestFit="1" customWidth="1"/>
    <col min="15892" max="15895" width="9.140625" style="105" customWidth="1"/>
    <col min="15896" max="16128" width="8.85546875" style="105"/>
    <col min="16129" max="16129" width="12.42578125" style="105" customWidth="1"/>
    <col min="16130" max="16131" width="13.42578125" style="105" customWidth="1"/>
    <col min="16132" max="16133" width="13.28515625" style="105" customWidth="1"/>
    <col min="16134" max="16134" width="13.28515625" style="105" bestFit="1" customWidth="1"/>
    <col min="16135" max="16135" width="13.28515625" style="105" customWidth="1"/>
    <col min="16136" max="16136" width="13.28515625" style="105" bestFit="1" customWidth="1"/>
    <col min="16137" max="16137" width="12.5703125" style="105" customWidth="1"/>
    <col min="16138" max="16138" width="12.5703125" style="105" bestFit="1" customWidth="1"/>
    <col min="16139" max="16140" width="12.5703125" style="105" customWidth="1"/>
    <col min="16141" max="16141" width="12.5703125" style="105" bestFit="1" customWidth="1"/>
    <col min="16142" max="16142" width="15.28515625" style="105" bestFit="1" customWidth="1"/>
    <col min="16143" max="16143" width="15.140625" style="105" customWidth="1"/>
    <col min="16144" max="16144" width="9.28515625" style="105" bestFit="1" customWidth="1"/>
    <col min="16145" max="16145" width="7.85546875" style="105" bestFit="1" customWidth="1"/>
    <col min="16146" max="16146" width="9.28515625" style="105" bestFit="1" customWidth="1"/>
    <col min="16147" max="16147" width="7.85546875" style="105" bestFit="1" customWidth="1"/>
    <col min="16148" max="16151" width="9.140625" style="105" customWidth="1"/>
    <col min="16152" max="16384" width="8.85546875" style="105"/>
  </cols>
  <sheetData>
    <row r="1" spans="1:21" x14ac:dyDescent="0.2">
      <c r="A1" s="101" t="s">
        <v>337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3"/>
      <c r="O1" s="103"/>
      <c r="P1" s="103"/>
      <c r="Q1" s="103"/>
      <c r="R1" s="103"/>
    </row>
    <row r="2" spans="1:21" x14ac:dyDescent="0.2">
      <c r="A2" s="101" t="s">
        <v>300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O2" s="103"/>
      <c r="P2" s="103"/>
      <c r="Q2" s="103"/>
      <c r="R2" s="103"/>
    </row>
    <row r="3" spans="1:21" x14ac:dyDescent="0.2">
      <c r="A3" s="101"/>
      <c r="B3" s="102"/>
      <c r="C3" s="102"/>
      <c r="D3" s="102" t="s">
        <v>338</v>
      </c>
      <c r="E3" s="102"/>
      <c r="F3" s="102" t="s">
        <v>339</v>
      </c>
      <c r="G3" s="102" t="s">
        <v>340</v>
      </c>
      <c r="H3" s="102"/>
      <c r="I3" s="103"/>
      <c r="J3" s="103"/>
      <c r="K3" s="103"/>
      <c r="L3" s="103"/>
      <c r="M3" s="103"/>
      <c r="N3" s="103"/>
      <c r="O3" s="103"/>
      <c r="P3" s="103"/>
      <c r="Q3" s="103"/>
      <c r="R3" s="103"/>
    </row>
    <row r="4" spans="1:21" x14ac:dyDescent="0.2">
      <c r="A4" s="101"/>
      <c r="B4" s="110">
        <v>42530</v>
      </c>
      <c r="C4" s="110">
        <v>42531</v>
      </c>
      <c r="D4" s="110">
        <v>42534</v>
      </c>
      <c r="E4" s="110">
        <v>42535</v>
      </c>
      <c r="F4" s="128">
        <v>42536</v>
      </c>
      <c r="G4" s="110">
        <v>42537</v>
      </c>
      <c r="H4" s="110">
        <v>42538</v>
      </c>
      <c r="I4" s="111"/>
      <c r="J4" s="111"/>
      <c r="K4" s="111"/>
      <c r="L4" s="111"/>
      <c r="M4" s="111"/>
      <c r="N4" s="111"/>
      <c r="O4" s="111"/>
      <c r="P4" s="112"/>
      <c r="Q4" s="112"/>
      <c r="R4" s="112"/>
      <c r="S4" s="112"/>
      <c r="T4" s="112"/>
      <c r="U4" s="112"/>
    </row>
    <row r="5" spans="1:21" ht="13.5" thickBot="1" x14ac:dyDescent="0.25">
      <c r="A5" s="113" t="s">
        <v>309</v>
      </c>
      <c r="B5" s="114" t="s">
        <v>341</v>
      </c>
      <c r="C5" s="114" t="s">
        <v>342</v>
      </c>
      <c r="D5" s="114" t="s">
        <v>343</v>
      </c>
      <c r="E5" s="114" t="s">
        <v>344</v>
      </c>
      <c r="F5" s="114" t="s">
        <v>345</v>
      </c>
      <c r="G5" s="114" t="s">
        <v>346</v>
      </c>
      <c r="H5" s="114" t="s">
        <v>347</v>
      </c>
      <c r="I5" s="115"/>
      <c r="J5" s="115"/>
      <c r="K5" s="115"/>
      <c r="L5" s="115"/>
      <c r="M5" s="115"/>
      <c r="N5" s="125"/>
      <c r="O5" s="115"/>
      <c r="P5" s="115"/>
      <c r="Q5" s="115"/>
      <c r="R5" s="115"/>
      <c r="S5" s="115"/>
      <c r="T5" s="115"/>
      <c r="U5" s="115"/>
    </row>
    <row r="6" spans="1:21" x14ac:dyDescent="0.2">
      <c r="A6" s="102" t="s">
        <v>322</v>
      </c>
      <c r="B6" s="116">
        <v>221.19539232398608</v>
      </c>
      <c r="C6" s="118">
        <v>5.9874992724404521</v>
      </c>
      <c r="D6" s="116">
        <v>1237.392142249379</v>
      </c>
      <c r="E6" s="117">
        <v>1148.0412876334797</v>
      </c>
      <c r="F6" s="116">
        <v>22.053541522980492</v>
      </c>
      <c r="G6" s="116">
        <v>1727.6749306918671</v>
      </c>
      <c r="H6" s="116">
        <v>2196.3539988933157</v>
      </c>
      <c r="I6" s="117"/>
      <c r="J6" s="117"/>
      <c r="K6" s="117"/>
      <c r="L6" s="117"/>
      <c r="M6" s="121"/>
      <c r="N6" s="121"/>
      <c r="O6" s="121"/>
      <c r="P6" s="117"/>
      <c r="Q6" s="117"/>
      <c r="R6" s="117"/>
      <c r="S6" s="117"/>
    </row>
    <row r="7" spans="1:21" x14ac:dyDescent="0.2">
      <c r="A7" s="102" t="s">
        <v>34</v>
      </c>
      <c r="B7" s="118">
        <v>2.7295501609301622</v>
      </c>
      <c r="C7" s="119" t="s">
        <v>324</v>
      </c>
      <c r="D7" s="116">
        <v>44.129821843644997</v>
      </c>
      <c r="E7" s="117">
        <v>43.686015171847068</v>
      </c>
      <c r="F7" s="119">
        <v>0.98721437302892956</v>
      </c>
      <c r="G7" s="116">
        <v>82.706964279137281</v>
      </c>
      <c r="H7" s="116">
        <v>89.30977137518191</v>
      </c>
      <c r="I7" s="117"/>
      <c r="J7" s="117"/>
      <c r="K7" s="117"/>
      <c r="L7" s="117"/>
      <c r="M7" s="121"/>
      <c r="N7" s="121"/>
      <c r="O7" s="122"/>
      <c r="P7" s="121"/>
      <c r="Q7" s="121"/>
      <c r="R7" s="121"/>
      <c r="S7" s="121"/>
    </row>
    <row r="8" spans="1:21" x14ac:dyDescent="0.2">
      <c r="A8" s="102" t="s">
        <v>323</v>
      </c>
      <c r="B8" s="116" t="s">
        <v>324</v>
      </c>
      <c r="C8" s="116" t="s">
        <v>324</v>
      </c>
      <c r="D8" s="118" t="s">
        <v>324</v>
      </c>
      <c r="E8" s="121" t="s">
        <v>324</v>
      </c>
      <c r="F8" s="118" t="s">
        <v>324</v>
      </c>
      <c r="G8" s="116" t="s">
        <v>324</v>
      </c>
      <c r="H8" s="118" t="s">
        <v>324</v>
      </c>
      <c r="I8" s="121"/>
      <c r="J8" s="121"/>
      <c r="K8" s="117"/>
      <c r="L8" s="117"/>
      <c r="M8" s="117"/>
      <c r="N8" s="117"/>
      <c r="O8" s="117"/>
      <c r="P8" s="122"/>
      <c r="Q8" s="122"/>
      <c r="R8" s="122"/>
      <c r="S8" s="122"/>
    </row>
    <row r="9" spans="1:21" x14ac:dyDescent="0.2">
      <c r="A9" s="102" t="s">
        <v>36</v>
      </c>
      <c r="B9" s="118">
        <v>8.6539746039641603</v>
      </c>
      <c r="C9" s="118">
        <v>1.7269612947747457</v>
      </c>
      <c r="D9" s="116">
        <v>48.175500054211128</v>
      </c>
      <c r="E9" s="117">
        <v>43.483715853067245</v>
      </c>
      <c r="F9" s="118">
        <v>5.1776136735186578</v>
      </c>
      <c r="G9" s="116">
        <v>76.870952034919739</v>
      </c>
      <c r="H9" s="116">
        <v>76.771089431995776</v>
      </c>
      <c r="I9" s="122"/>
      <c r="J9" s="122"/>
      <c r="K9" s="122"/>
      <c r="L9" s="117"/>
      <c r="M9" s="121"/>
      <c r="N9" s="122"/>
      <c r="O9" s="122"/>
      <c r="P9" s="121"/>
      <c r="Q9" s="121"/>
      <c r="R9" s="121"/>
      <c r="S9" s="121"/>
    </row>
    <row r="10" spans="1:21" x14ac:dyDescent="0.2">
      <c r="A10" s="102" t="s">
        <v>325</v>
      </c>
      <c r="B10" s="116">
        <v>12.386754803899429</v>
      </c>
      <c r="C10" s="116" t="s">
        <v>324</v>
      </c>
      <c r="D10" s="116">
        <v>52.296980690451896</v>
      </c>
      <c r="E10" s="117">
        <v>49.946170637613406</v>
      </c>
      <c r="F10" s="119">
        <v>0.88526294054416577</v>
      </c>
      <c r="G10" s="116">
        <v>82.101138507725935</v>
      </c>
      <c r="H10" s="116">
        <v>100.08712236844539</v>
      </c>
      <c r="I10" s="119"/>
      <c r="J10" s="121"/>
      <c r="K10" s="121"/>
      <c r="L10" s="121"/>
      <c r="M10" s="117"/>
      <c r="N10" s="121"/>
      <c r="O10" s="122"/>
      <c r="P10" s="117"/>
      <c r="Q10" s="117"/>
      <c r="R10" s="121"/>
      <c r="S10" s="121"/>
    </row>
    <row r="11" spans="1:21" x14ac:dyDescent="0.2">
      <c r="A11" s="102" t="s">
        <v>326</v>
      </c>
      <c r="B11" s="116" t="s">
        <v>324</v>
      </c>
      <c r="C11" s="116" t="s">
        <v>324</v>
      </c>
      <c r="D11" s="116" t="s">
        <v>324</v>
      </c>
      <c r="E11" s="117" t="s">
        <v>324</v>
      </c>
      <c r="F11" s="116" t="s">
        <v>324</v>
      </c>
      <c r="G11" s="116" t="s">
        <v>324</v>
      </c>
      <c r="H11" s="116" t="s">
        <v>324</v>
      </c>
      <c r="I11" s="116"/>
      <c r="J11" s="117"/>
      <c r="K11" s="117"/>
      <c r="L11" s="117"/>
      <c r="M11" s="117"/>
      <c r="N11" s="117"/>
      <c r="O11" s="117"/>
      <c r="P11" s="117"/>
      <c r="Q11" s="117"/>
      <c r="R11" s="121"/>
      <c r="S11" s="121"/>
    </row>
    <row r="12" spans="1:21" x14ac:dyDescent="0.2">
      <c r="A12" s="102" t="s">
        <v>40</v>
      </c>
      <c r="B12" s="116">
        <v>61.212582053444585</v>
      </c>
      <c r="C12" s="116" t="s">
        <v>324</v>
      </c>
      <c r="D12" s="116">
        <v>272.80734368692811</v>
      </c>
      <c r="E12" s="117">
        <v>268.77550071970882</v>
      </c>
      <c r="F12" s="118">
        <v>4.3348122694350355</v>
      </c>
      <c r="G12" s="116">
        <v>468.19047926288636</v>
      </c>
      <c r="H12" s="116">
        <v>477.82461166342114</v>
      </c>
      <c r="I12" s="116"/>
      <c r="J12" s="122"/>
      <c r="K12" s="121"/>
      <c r="L12" s="122"/>
      <c r="M12" s="117"/>
      <c r="N12" s="117"/>
      <c r="O12" s="117"/>
      <c r="P12" s="117"/>
      <c r="Q12" s="117"/>
      <c r="R12" s="121"/>
      <c r="S12" s="121"/>
    </row>
    <row r="13" spans="1:21" x14ac:dyDescent="0.2">
      <c r="A13" s="102" t="s">
        <v>327</v>
      </c>
      <c r="B13" s="116" t="s">
        <v>324</v>
      </c>
      <c r="C13" s="116" t="s">
        <v>324</v>
      </c>
      <c r="D13" s="116" t="s">
        <v>324</v>
      </c>
      <c r="E13" s="117" t="s">
        <v>324</v>
      </c>
      <c r="F13" s="116" t="s">
        <v>324</v>
      </c>
      <c r="G13" s="116" t="s">
        <v>324</v>
      </c>
      <c r="H13" s="116" t="s">
        <v>324</v>
      </c>
      <c r="I13" s="116"/>
      <c r="J13" s="117"/>
      <c r="K13" s="117"/>
      <c r="L13" s="117"/>
      <c r="M13" s="122"/>
      <c r="N13" s="117"/>
      <c r="O13" s="117"/>
      <c r="P13" s="117"/>
      <c r="Q13" s="117"/>
      <c r="R13" s="121"/>
      <c r="S13" s="121"/>
    </row>
    <row r="14" spans="1:21" x14ac:dyDescent="0.2">
      <c r="A14" s="102" t="s">
        <v>328</v>
      </c>
      <c r="B14" s="116" t="s">
        <v>324</v>
      </c>
      <c r="C14" s="119">
        <v>0.49351593050603398</v>
      </c>
      <c r="D14" s="116">
        <v>11.104249457040812</v>
      </c>
      <c r="E14" s="121">
        <v>8.8203035116613133</v>
      </c>
      <c r="F14" s="119">
        <v>0.14957052443952917</v>
      </c>
      <c r="G14" s="118">
        <v>2.8470119614147067</v>
      </c>
      <c r="H14" s="118">
        <v>7.9407377575283302</v>
      </c>
      <c r="I14" s="119"/>
      <c r="J14" s="118"/>
      <c r="K14" s="119"/>
      <c r="L14" s="119"/>
      <c r="M14" s="118"/>
      <c r="N14" s="122"/>
      <c r="O14" s="122"/>
      <c r="P14" s="121"/>
      <c r="Q14" s="121"/>
      <c r="R14" s="121"/>
      <c r="S14" s="121"/>
    </row>
    <row r="15" spans="1:21" x14ac:dyDescent="0.2">
      <c r="A15" s="102" t="s">
        <v>222</v>
      </c>
      <c r="B15" s="116" t="s">
        <v>324</v>
      </c>
      <c r="C15" s="116" t="s">
        <v>324</v>
      </c>
      <c r="D15" s="119" t="s">
        <v>324</v>
      </c>
      <c r="E15" s="122" t="s">
        <v>324</v>
      </c>
      <c r="F15" s="116" t="s">
        <v>324</v>
      </c>
      <c r="G15" s="116" t="s">
        <v>324</v>
      </c>
      <c r="H15" s="116" t="s">
        <v>324</v>
      </c>
      <c r="I15" s="118"/>
      <c r="J15" s="118"/>
      <c r="K15" s="118"/>
      <c r="L15" s="118"/>
      <c r="M15" s="116"/>
      <c r="N15" s="121"/>
      <c r="O15" s="121"/>
      <c r="P15" s="121"/>
      <c r="Q15" s="121"/>
      <c r="R15" s="121"/>
      <c r="S15" s="121"/>
    </row>
    <row r="16" spans="1:21" x14ac:dyDescent="0.2">
      <c r="A16" s="102" t="s">
        <v>329</v>
      </c>
      <c r="B16" s="118">
        <v>2.3901933073718404</v>
      </c>
      <c r="C16" s="119">
        <v>0.30174840018024141</v>
      </c>
      <c r="D16" s="116">
        <v>39.455494230781781</v>
      </c>
      <c r="E16" s="117">
        <v>34.65412182936813</v>
      </c>
      <c r="F16" s="118">
        <v>2.757211266913576</v>
      </c>
      <c r="G16" s="116">
        <v>43.739760723157836</v>
      </c>
      <c r="H16" s="116">
        <v>93.015030436997435</v>
      </c>
      <c r="I16" s="118"/>
      <c r="J16" s="118"/>
      <c r="K16" s="118"/>
      <c r="L16" s="118"/>
      <c r="M16" s="118"/>
      <c r="N16" s="116"/>
      <c r="O16" s="121"/>
      <c r="P16" s="117"/>
      <c r="Q16" s="117"/>
      <c r="R16" s="117"/>
      <c r="S16" s="121"/>
    </row>
    <row r="17" spans="1:21" x14ac:dyDescent="0.2">
      <c r="A17" s="102" t="s">
        <v>330</v>
      </c>
      <c r="B17" s="116" t="s">
        <v>324</v>
      </c>
      <c r="C17" s="116" t="s">
        <v>324</v>
      </c>
      <c r="D17" s="118" t="s">
        <v>324</v>
      </c>
      <c r="E17" s="117" t="s">
        <v>324</v>
      </c>
      <c r="F17" s="116" t="s">
        <v>324</v>
      </c>
      <c r="G17" s="116" t="s">
        <v>324</v>
      </c>
      <c r="H17" s="116" t="s">
        <v>324</v>
      </c>
      <c r="I17" s="116"/>
      <c r="J17" s="118"/>
      <c r="K17" s="118"/>
      <c r="L17" s="116"/>
      <c r="M17" s="116"/>
      <c r="N17" s="117"/>
      <c r="O17" s="117"/>
      <c r="P17" s="117"/>
      <c r="Q17" s="117"/>
      <c r="R17" s="121"/>
      <c r="S17" s="121"/>
    </row>
    <row r="18" spans="1:21" x14ac:dyDescent="0.2">
      <c r="A18" s="102" t="s">
        <v>331</v>
      </c>
      <c r="B18" s="116" t="s">
        <v>324</v>
      </c>
      <c r="C18" s="116" t="s">
        <v>324</v>
      </c>
      <c r="D18" s="118" t="s">
        <v>324</v>
      </c>
      <c r="E18" s="121" t="s">
        <v>324</v>
      </c>
      <c r="F18" s="118" t="s">
        <v>324</v>
      </c>
      <c r="G18" s="118" t="s">
        <v>324</v>
      </c>
      <c r="H18" s="118" t="s">
        <v>324</v>
      </c>
      <c r="I18" s="118"/>
      <c r="J18" s="118"/>
      <c r="K18" s="118"/>
      <c r="L18" s="116"/>
      <c r="M18" s="116"/>
      <c r="N18" s="117"/>
      <c r="O18" s="117"/>
      <c r="P18" s="117"/>
      <c r="Q18" s="117"/>
      <c r="R18" s="121"/>
      <c r="S18" s="121"/>
    </row>
    <row r="19" spans="1:21" x14ac:dyDescent="0.2">
      <c r="A19" s="102" t="s">
        <v>332</v>
      </c>
      <c r="B19" s="118">
        <v>2.2519626644125577</v>
      </c>
      <c r="C19" s="120">
        <v>7.8356172484516887E-2</v>
      </c>
      <c r="D19" s="116">
        <v>138.50557728601427</v>
      </c>
      <c r="E19" s="117">
        <v>120.66882414781749</v>
      </c>
      <c r="F19" s="119">
        <v>0.64186610557364709</v>
      </c>
      <c r="G19" s="116">
        <v>204.15123968039723</v>
      </c>
      <c r="H19" s="116">
        <v>364.20726964167648</v>
      </c>
      <c r="I19" s="116"/>
      <c r="J19" s="116"/>
      <c r="K19" s="119"/>
      <c r="L19" s="119"/>
      <c r="M19" s="119"/>
      <c r="N19" s="122"/>
      <c r="O19" s="122"/>
      <c r="P19" s="117"/>
      <c r="Q19" s="117"/>
      <c r="R19" s="121"/>
      <c r="S19" s="123"/>
    </row>
    <row r="20" spans="1:21" x14ac:dyDescent="0.2">
      <c r="A20" s="102" t="s">
        <v>333</v>
      </c>
      <c r="B20" s="116" t="s">
        <v>324</v>
      </c>
      <c r="C20" s="116" t="s">
        <v>324</v>
      </c>
      <c r="D20" s="116" t="s">
        <v>324</v>
      </c>
      <c r="E20" s="117" t="s">
        <v>324</v>
      </c>
      <c r="F20" s="116" t="s">
        <v>324</v>
      </c>
      <c r="G20" s="116" t="s">
        <v>324</v>
      </c>
      <c r="H20" s="116" t="s">
        <v>324</v>
      </c>
      <c r="I20" s="116"/>
      <c r="J20" s="116"/>
      <c r="K20" s="116"/>
      <c r="L20" s="116"/>
      <c r="M20" s="116"/>
      <c r="N20" s="117"/>
      <c r="O20" s="117"/>
      <c r="P20" s="117"/>
      <c r="Q20" s="117"/>
      <c r="R20" s="121"/>
      <c r="S20" s="121"/>
    </row>
    <row r="21" spans="1:21" x14ac:dyDescent="0.2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3"/>
      <c r="O21" s="103"/>
      <c r="P21" s="103"/>
      <c r="Q21" s="103"/>
      <c r="R21" s="103"/>
    </row>
    <row r="22" spans="1:21" x14ac:dyDescent="0.2">
      <c r="A22" s="103" t="s">
        <v>336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</row>
    <row r="23" spans="1:21" x14ac:dyDescent="0.2">
      <c r="A23" s="103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</row>
    <row r="24" spans="1:21" x14ac:dyDescent="0.2">
      <c r="A24" s="103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</row>
    <row r="25" spans="1:21" x14ac:dyDescent="0.2">
      <c r="A25" s="125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</row>
    <row r="26" spans="1:21" x14ac:dyDescent="0.2">
      <c r="A26" s="125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26"/>
      <c r="M26" s="126"/>
      <c r="N26" s="112"/>
      <c r="O26" s="112"/>
      <c r="P26" s="112"/>
      <c r="Q26" s="112"/>
      <c r="R26" s="112"/>
      <c r="S26" s="112"/>
      <c r="T26" s="112"/>
      <c r="U26" s="112"/>
    </row>
    <row r="27" spans="1:21" x14ac:dyDescent="0.2">
      <c r="A27" s="12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</row>
    <row r="28" spans="1:21" x14ac:dyDescent="0.2">
      <c r="A28" s="103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</row>
    <row r="29" spans="1:21" x14ac:dyDescent="0.2">
      <c r="A29" s="103"/>
      <c r="B29" s="121"/>
      <c r="C29" s="121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</row>
    <row r="30" spans="1:21" x14ac:dyDescent="0.2">
      <c r="A30" s="103"/>
      <c r="B30" s="117"/>
      <c r="C30" s="117"/>
      <c r="D30" s="121"/>
      <c r="E30" s="121"/>
      <c r="F30" s="117"/>
      <c r="G30" s="117"/>
      <c r="H30" s="117"/>
      <c r="I30" s="117"/>
      <c r="J30" s="117"/>
      <c r="K30" s="117"/>
      <c r="L30" s="117"/>
      <c r="M30" s="117"/>
      <c r="N30" s="117"/>
      <c r="O30" s="117"/>
    </row>
    <row r="31" spans="1:21" x14ac:dyDescent="0.2">
      <c r="A31" s="103"/>
      <c r="B31" s="121"/>
      <c r="C31" s="121"/>
      <c r="D31" s="121"/>
      <c r="E31" s="121"/>
      <c r="F31" s="117"/>
      <c r="G31" s="121"/>
      <c r="H31" s="121"/>
      <c r="I31" s="121"/>
      <c r="J31" s="121"/>
      <c r="K31" s="121"/>
      <c r="L31" s="117"/>
      <c r="M31" s="117"/>
      <c r="N31" s="122"/>
      <c r="O31" s="122"/>
    </row>
    <row r="32" spans="1:21" x14ac:dyDescent="0.2">
      <c r="A32" s="103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21"/>
      <c r="O32" s="122"/>
    </row>
    <row r="33" spans="1:15" x14ac:dyDescent="0.2">
      <c r="A33" s="103"/>
      <c r="B33" s="117"/>
      <c r="C33" s="117"/>
      <c r="D33" s="117"/>
      <c r="E33" s="117"/>
      <c r="F33" s="117"/>
      <c r="G33" s="121"/>
      <c r="H33" s="117"/>
      <c r="I33" s="117"/>
      <c r="J33" s="117"/>
      <c r="K33" s="117"/>
      <c r="L33" s="117"/>
      <c r="M33" s="117"/>
      <c r="N33" s="117"/>
      <c r="O33" s="117"/>
    </row>
    <row r="34" spans="1:15" x14ac:dyDescent="0.2">
      <c r="A34" s="103"/>
      <c r="B34" s="121"/>
      <c r="C34" s="121"/>
      <c r="D34" s="121"/>
      <c r="E34" s="122"/>
      <c r="F34" s="121"/>
      <c r="G34" s="122"/>
      <c r="H34" s="121"/>
      <c r="I34" s="121"/>
      <c r="J34" s="117"/>
      <c r="K34" s="121"/>
      <c r="L34" s="117"/>
      <c r="M34" s="117"/>
      <c r="N34" s="121"/>
      <c r="O34" s="121"/>
    </row>
    <row r="35" spans="1:15" x14ac:dyDescent="0.2">
      <c r="A35" s="103"/>
      <c r="B35" s="117"/>
      <c r="C35" s="117"/>
      <c r="D35" s="122"/>
      <c r="E35" s="122"/>
      <c r="F35" s="117"/>
      <c r="G35" s="117"/>
      <c r="H35" s="117"/>
      <c r="I35" s="117"/>
      <c r="J35" s="117"/>
      <c r="K35" s="117"/>
      <c r="L35" s="121"/>
      <c r="M35" s="117"/>
      <c r="N35" s="121"/>
      <c r="O35" s="121"/>
    </row>
    <row r="36" spans="1:15" x14ac:dyDescent="0.2">
      <c r="A36" s="103"/>
      <c r="B36" s="122"/>
      <c r="C36" s="123"/>
      <c r="D36" s="117"/>
      <c r="E36" s="117"/>
      <c r="F36" s="117"/>
      <c r="G36" s="117"/>
      <c r="H36" s="121"/>
      <c r="I36" s="121"/>
      <c r="J36" s="117"/>
      <c r="K36" s="117"/>
      <c r="L36" s="117"/>
      <c r="M36" s="117"/>
      <c r="N36" s="117"/>
      <c r="O36" s="117"/>
    </row>
    <row r="37" spans="1:15" x14ac:dyDescent="0.2">
      <c r="A37" s="103"/>
      <c r="B37" s="117"/>
      <c r="C37" s="117"/>
      <c r="D37" s="117"/>
      <c r="E37" s="117"/>
      <c r="F37" s="117"/>
      <c r="G37" s="117"/>
      <c r="H37" s="117"/>
      <c r="I37" s="117"/>
      <c r="J37" s="121"/>
      <c r="K37" s="121"/>
      <c r="L37" s="117"/>
      <c r="M37" s="117"/>
      <c r="N37" s="117"/>
      <c r="O37" s="117"/>
    </row>
    <row r="38" spans="1:15" x14ac:dyDescent="0.2">
      <c r="A38" s="103"/>
      <c r="B38" s="117"/>
      <c r="C38" s="117"/>
      <c r="D38" s="121"/>
      <c r="E38" s="121"/>
      <c r="F38" s="121"/>
      <c r="G38" s="121"/>
      <c r="H38" s="121"/>
      <c r="I38" s="121"/>
      <c r="J38" s="121"/>
      <c r="K38" s="121"/>
      <c r="L38" s="117"/>
      <c r="M38" s="117"/>
      <c r="N38" s="117"/>
      <c r="O38" s="117"/>
    </row>
    <row r="39" spans="1:15" x14ac:dyDescent="0.2">
      <c r="A39" s="103"/>
      <c r="B39" s="121"/>
      <c r="C39" s="121"/>
      <c r="D39" s="117"/>
      <c r="E39" s="117"/>
      <c r="F39" s="117"/>
      <c r="G39" s="117"/>
      <c r="H39" s="117"/>
      <c r="I39" s="117"/>
      <c r="J39" s="117"/>
      <c r="K39" s="117"/>
      <c r="L39" s="122"/>
      <c r="M39" s="117"/>
      <c r="N39" s="121"/>
      <c r="O39" s="121"/>
    </row>
    <row r="40" spans="1:15" x14ac:dyDescent="0.2">
      <c r="A40" s="104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</row>
    <row r="41" spans="1:15" x14ac:dyDescent="0.2">
      <c r="A41" s="127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</row>
    <row r="42" spans="1:15" x14ac:dyDescent="0.2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</row>
    <row r="43" spans="1:15" x14ac:dyDescent="0.2">
      <c r="A43" s="103"/>
      <c r="B43" s="112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</row>
    <row r="44" spans="1:15" x14ac:dyDescent="0.2">
      <c r="A44" s="103"/>
      <c r="B44" s="112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</row>
    <row r="45" spans="1:15" x14ac:dyDescent="0.2">
      <c r="A45" s="103"/>
      <c r="B45" s="112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</row>
    <row r="46" spans="1:15" x14ac:dyDescent="0.2">
      <c r="A46" s="103"/>
      <c r="B46" s="112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</row>
    <row r="47" spans="1:15" x14ac:dyDescent="0.2">
      <c r="A47" s="104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</row>
    <row r="48" spans="1:15" x14ac:dyDescent="0.2">
      <c r="A48" s="104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</row>
    <row r="49" spans="1:13" x14ac:dyDescent="0.2">
      <c r="A49" s="104"/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</row>
    <row r="50" spans="1:13" x14ac:dyDescent="0.2">
      <c r="A50" s="104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</row>
    <row r="51" spans="1:13" x14ac:dyDescent="0.2">
      <c r="A51" s="104"/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</row>
    <row r="52" spans="1:13" x14ac:dyDescent="0.2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</row>
    <row r="53" spans="1:13" x14ac:dyDescent="0.2">
      <c r="A53" s="104"/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</row>
    <row r="54" spans="1:13" x14ac:dyDescent="0.2">
      <c r="A54" s="104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</row>
    <row r="55" spans="1:13" x14ac:dyDescent="0.2">
      <c r="A55" s="104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</row>
    <row r="56" spans="1:13" x14ac:dyDescent="0.2">
      <c r="A56" s="104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3" x14ac:dyDescent="0.2">
      <c r="A57" s="104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</row>
    <row r="58" spans="1:13" x14ac:dyDescent="0.2">
      <c r="A58" s="104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</row>
    <row r="59" spans="1:13" x14ac:dyDescent="0.2">
      <c r="A59" s="104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5</vt:i4>
      </vt:variant>
    </vt:vector>
  </HeadingPairs>
  <TitlesOfParts>
    <vt:vector size="22" baseType="lpstr">
      <vt:lpstr>MR065 Exposure for ISOP 2</vt:lpstr>
      <vt:lpstr>065ChamberGC</vt:lpstr>
      <vt:lpstr>MR065 Isoprene Samples Final</vt:lpstr>
      <vt:lpstr>065PAN</vt:lpstr>
      <vt:lpstr>065OCEC</vt:lpstr>
      <vt:lpstr>065Filter</vt:lpstr>
      <vt:lpstr>MR067 Exposure ISOP 1</vt:lpstr>
      <vt:lpstr>067ChamberGC</vt:lpstr>
      <vt:lpstr>DNPH Samples Final</vt:lpstr>
      <vt:lpstr>067PAN</vt:lpstr>
      <vt:lpstr>067OCEC</vt:lpstr>
      <vt:lpstr>067Filter</vt:lpstr>
      <vt:lpstr>MR072 Exposure Tolu 1</vt:lpstr>
      <vt:lpstr>072ChamberGC</vt:lpstr>
      <vt:lpstr>MR072 DNPH Samples Workup</vt:lpstr>
      <vt:lpstr>072OCEC</vt:lpstr>
      <vt:lpstr>072Filter</vt:lpstr>
      <vt:lpstr>'MR067 Exposure ISOP 1'!MR067_</vt:lpstr>
      <vt:lpstr>'MR072 Exposure Tolu 1'!MR072_</vt:lpstr>
      <vt:lpstr>'065OCEC'!Print_Area</vt:lpstr>
      <vt:lpstr>'067OCEC'!Print_Area</vt:lpstr>
      <vt:lpstr>'072OCEC'!Print_Area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Krug, Jonathan D.</dc:creator>
  <cp:lastModifiedBy>Mehdi Hazari</cp:lastModifiedBy>
  <dcterms:created xsi:type="dcterms:W3CDTF">2020-08-11T18:10:55Z</dcterms:created>
  <dcterms:modified xsi:type="dcterms:W3CDTF">2022-06-15T13:48:39Z</dcterms:modified>
</cp:coreProperties>
</file>