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drawings/drawing2.xml" ContentType="application/vnd.openxmlformats-officedocument.drawing+xml"/>
  <Override PartName="/xl/ink/ink3.xml" ContentType="application/inkml+xml"/>
  <Override PartName="/xl/ink/ink4.xml" ContentType="application/inkml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lky-way\bbrc\Projects\Molecular Toxicology\100137135 - F0110 (Soil Decon)\Testing\Test 2\"/>
    </mc:Choice>
  </mc:AlternateContent>
  <xr:revisionPtr revIDLastSave="0" documentId="8_{6281CF90-3CCA-4C13-947F-C5FF43C270C9}" xr6:coauthVersionLast="47" xr6:coauthVersionMax="47" xr10:uidLastSave="{00000000-0000-0000-0000-000000000000}"/>
  <bookViews>
    <workbookView xWindow="28680" yWindow="-120" windowWidth="29040" windowHeight="16440" tabRatio="662" activeTab="2" xr2:uid="{00000000-000D-0000-FFFF-FFFF00000000}"/>
  </bookViews>
  <sheets>
    <sheet name="B. anthracis" sheetId="25" r:id="rId1"/>
    <sheet name="B. atrophaeus" sheetId="24" r:id="rId2"/>
    <sheet name="Sheet1" sheetId="26" r:id="rId3"/>
  </sheets>
  <externalReferences>
    <externalReference r:id="rId4"/>
    <externalReference r:id="rId5"/>
  </externalReferences>
  <definedNames>
    <definedName name="_xlnm.Print_Area" localSheetId="0">'B. anthracis'!$A$1:$Q$25</definedName>
    <definedName name="_xlnm.Print_Area" localSheetId="1">'B. atrophaeus'!$A$1:$Q$25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5" l="1"/>
  <c r="M4" i="26" l="1"/>
  <c r="N4" i="26"/>
  <c r="O4" i="26"/>
  <c r="L5" i="26"/>
  <c r="L6" i="26"/>
  <c r="D25" i="24" l="1"/>
  <c r="D24" i="24"/>
  <c r="K24" i="24" s="1"/>
  <c r="D23" i="24"/>
  <c r="G23" i="24" s="1"/>
  <c r="K22" i="24"/>
  <c r="D21" i="24"/>
  <c r="D20" i="24"/>
  <c r="K20" i="24" s="1"/>
  <c r="D19" i="24"/>
  <c r="G19" i="24" s="1"/>
  <c r="D18" i="24"/>
  <c r="K18" i="24" s="1"/>
  <c r="D17" i="24"/>
  <c r="K16" i="24"/>
  <c r="D14" i="24"/>
  <c r="K14" i="24" s="1"/>
  <c r="D13" i="24"/>
  <c r="D12" i="24"/>
  <c r="K12" i="24" s="1"/>
  <c r="D11" i="24"/>
  <c r="G11" i="24" s="1"/>
  <c r="D10" i="24"/>
  <c r="K10" i="24" s="1"/>
  <c r="K7" i="24"/>
  <c r="K6" i="24"/>
  <c r="D5" i="24"/>
  <c r="D4" i="24"/>
  <c r="K4" i="24" s="1"/>
  <c r="D3" i="24"/>
  <c r="K3" i="24" s="1"/>
  <c r="D2" i="24"/>
  <c r="D25" i="25"/>
  <c r="G24" i="25"/>
  <c r="K23" i="25"/>
  <c r="D21" i="25"/>
  <c r="D20" i="25"/>
  <c r="G20" i="25" s="1"/>
  <c r="D19" i="25"/>
  <c r="G19" i="25" s="1"/>
  <c r="D18" i="25"/>
  <c r="K18" i="25" s="1"/>
  <c r="D17" i="25"/>
  <c r="K16" i="25"/>
  <c r="G14" i="25"/>
  <c r="D13" i="25"/>
  <c r="D12" i="25"/>
  <c r="G12" i="25" s="1"/>
  <c r="G11" i="25"/>
  <c r="D10" i="25"/>
  <c r="K10" i="25" s="1"/>
  <c r="D9" i="25"/>
  <c r="K8" i="25"/>
  <c r="K7" i="25"/>
  <c r="G6" i="25"/>
  <c r="D5" i="25"/>
  <c r="D4" i="25"/>
  <c r="E2" i="25" s="1"/>
  <c r="D3" i="25"/>
  <c r="G3" i="25" s="1"/>
  <c r="D2" i="25"/>
  <c r="G22" i="25"/>
  <c r="K22" i="25"/>
  <c r="K14" i="25"/>
  <c r="T6" i="25"/>
  <c r="G15" i="24"/>
  <c r="T6" i="24"/>
  <c r="K24" i="25" l="1"/>
  <c r="L22" i="25" s="1"/>
  <c r="F14" i="25"/>
  <c r="E14" i="25"/>
  <c r="G8" i="25"/>
  <c r="G7" i="25"/>
  <c r="I6" i="25" s="1"/>
  <c r="K20" i="25"/>
  <c r="M18" i="25" s="1"/>
  <c r="K12" i="25"/>
  <c r="G4" i="25"/>
  <c r="K3" i="25"/>
  <c r="G3" i="24"/>
  <c r="F6" i="25"/>
  <c r="K15" i="25"/>
  <c r="M14" i="25" s="1"/>
  <c r="E22" i="25"/>
  <c r="F22" i="25"/>
  <c r="F2" i="25"/>
  <c r="G16" i="25"/>
  <c r="K6" i="25"/>
  <c r="E10" i="25"/>
  <c r="E18" i="25"/>
  <c r="K11" i="25"/>
  <c r="M10" i="25" s="1"/>
  <c r="F18" i="25"/>
  <c r="K19" i="25"/>
  <c r="F10" i="25"/>
  <c r="E6" i="25"/>
  <c r="G10" i="25"/>
  <c r="G15" i="25"/>
  <c r="G18" i="25"/>
  <c r="G23" i="25"/>
  <c r="I22" i="25" s="1"/>
  <c r="G2" i="25"/>
  <c r="K4" i="25"/>
  <c r="K2" i="25"/>
  <c r="G7" i="24"/>
  <c r="E6" i="24"/>
  <c r="G14" i="24"/>
  <c r="K19" i="24"/>
  <c r="L18" i="24" s="1"/>
  <c r="E2" i="24"/>
  <c r="F6" i="24"/>
  <c r="E14" i="24"/>
  <c r="K2" i="24"/>
  <c r="L2" i="24" s="1"/>
  <c r="O2" i="24" s="1"/>
  <c r="G6" i="24"/>
  <c r="K15" i="24"/>
  <c r="M14" i="24" s="1"/>
  <c r="K11" i="24"/>
  <c r="M10" i="24" s="1"/>
  <c r="E18" i="24"/>
  <c r="K23" i="24"/>
  <c r="G18" i="24"/>
  <c r="M6" i="24"/>
  <c r="L6" i="24"/>
  <c r="M22" i="24"/>
  <c r="L22" i="24"/>
  <c r="G4" i="24"/>
  <c r="E10" i="24"/>
  <c r="E22" i="24"/>
  <c r="F2" i="24"/>
  <c r="F10" i="24"/>
  <c r="G12" i="24"/>
  <c r="F22" i="24"/>
  <c r="G24" i="24"/>
  <c r="G8" i="24"/>
  <c r="K8" i="24"/>
  <c r="G2" i="24"/>
  <c r="G10" i="24"/>
  <c r="G22" i="24"/>
  <c r="F14" i="24"/>
  <c r="G16" i="24"/>
  <c r="F18" i="24"/>
  <c r="G20" i="24"/>
  <c r="M22" i="25" l="1"/>
  <c r="H14" i="25"/>
  <c r="L14" i="25"/>
  <c r="H6" i="25"/>
  <c r="J6" i="25" s="1"/>
  <c r="L18" i="25"/>
  <c r="O18" i="25" s="1"/>
  <c r="L10" i="25"/>
  <c r="H22" i="25"/>
  <c r="J22" i="25" s="1"/>
  <c r="I14" i="25"/>
  <c r="J14" i="25" s="1"/>
  <c r="L14" i="24"/>
  <c r="M18" i="24"/>
  <c r="N18" i="24" s="1"/>
  <c r="L10" i="24"/>
  <c r="I6" i="24"/>
  <c r="I18" i="25"/>
  <c r="H18" i="25"/>
  <c r="P10" i="25"/>
  <c r="Q10" i="25" s="1"/>
  <c r="N10" i="25"/>
  <c r="I10" i="25"/>
  <c r="H10" i="25"/>
  <c r="M6" i="25"/>
  <c r="L6" i="25"/>
  <c r="P14" i="25"/>
  <c r="Q14" i="25" s="1"/>
  <c r="N14" i="25"/>
  <c r="P18" i="25"/>
  <c r="Q18" i="25" s="1"/>
  <c r="N18" i="25"/>
  <c r="L2" i="25"/>
  <c r="M2" i="25"/>
  <c r="I2" i="25"/>
  <c r="H2" i="25"/>
  <c r="N22" i="25"/>
  <c r="P22" i="25"/>
  <c r="Q22" i="25" s="1"/>
  <c r="O6" i="24"/>
  <c r="H6" i="24"/>
  <c r="M2" i="24"/>
  <c r="P2" i="24" s="1"/>
  <c r="Q2" i="24" s="1"/>
  <c r="I18" i="24"/>
  <c r="H18" i="24"/>
  <c r="I14" i="24"/>
  <c r="H14" i="24"/>
  <c r="I2" i="24"/>
  <c r="H2" i="24"/>
  <c r="P22" i="24"/>
  <c r="Q22" i="24" s="1"/>
  <c r="N22" i="24"/>
  <c r="P10" i="24"/>
  <c r="Q10" i="24" s="1"/>
  <c r="N10" i="24"/>
  <c r="N14" i="24"/>
  <c r="P14" i="24"/>
  <c r="Q14" i="24" s="1"/>
  <c r="H10" i="24"/>
  <c r="I10" i="24"/>
  <c r="H22" i="24"/>
  <c r="I22" i="24"/>
  <c r="P6" i="24"/>
  <c r="Q6" i="24" s="1"/>
  <c r="N6" i="24"/>
  <c r="O18" i="24"/>
  <c r="O22" i="24"/>
  <c r="O14" i="25" l="1"/>
  <c r="O22" i="25"/>
  <c r="O10" i="25"/>
  <c r="J18" i="25"/>
  <c r="O14" i="24"/>
  <c r="P18" i="24"/>
  <c r="Q18" i="24" s="1"/>
  <c r="O10" i="24"/>
  <c r="J6" i="24"/>
  <c r="J10" i="25"/>
  <c r="J2" i="25"/>
  <c r="N6" i="25"/>
  <c r="P6" i="25"/>
  <c r="Q6" i="25" s="1"/>
  <c r="N2" i="25"/>
  <c r="P2" i="25"/>
  <c r="Q2" i="25" s="1"/>
  <c r="O6" i="25"/>
  <c r="O2" i="25"/>
  <c r="J10" i="24"/>
  <c r="J22" i="24"/>
  <c r="N2" i="24"/>
  <c r="J14" i="24"/>
  <c r="J18" i="24"/>
  <c r="J2" i="24"/>
</calcChain>
</file>

<file path=xl/sharedStrings.xml><?xml version="1.0" encoding="utf-8"?>
<sst xmlns="http://schemas.openxmlformats.org/spreadsheetml/2006/main" count="95" uniqueCount="51">
  <si>
    <t>% Recovery</t>
  </si>
  <si>
    <t>Avg. % Recovery</t>
  </si>
  <si>
    <t>SD % Recovery</t>
  </si>
  <si>
    <t>%CV</t>
  </si>
  <si>
    <t>Mean Log Reduction</t>
  </si>
  <si>
    <t>SE</t>
  </si>
  <si>
    <t>95% CI</t>
  </si>
  <si>
    <t>Variance Log PFU</t>
  </si>
  <si>
    <t>Inoculum Conc. (CFU)</t>
  </si>
  <si>
    <t>Recovery Conc. (CFU/mL)</t>
  </si>
  <si>
    <t>Avg. Total CFU</t>
  </si>
  <si>
    <t>SD Total CFU</t>
  </si>
  <si>
    <t>Mean Log CFU</t>
  </si>
  <si>
    <t>Soil Type</t>
  </si>
  <si>
    <t>Sand - PC 1</t>
  </si>
  <si>
    <t>Sand - PC 2</t>
  </si>
  <si>
    <t>Sand - PC 3</t>
  </si>
  <si>
    <t>Sand - Decon 1</t>
  </si>
  <si>
    <t>Sand - Decon 2</t>
  </si>
  <si>
    <t>Sand - Decon 3</t>
  </si>
  <si>
    <t>Sand - PC - BLK</t>
  </si>
  <si>
    <t>Sand - Decon - BLK</t>
  </si>
  <si>
    <t>Clay - PC 1</t>
  </si>
  <si>
    <t>Clay - PC 2</t>
  </si>
  <si>
    <t>Clay - PC 3</t>
  </si>
  <si>
    <t>Clay - PC - BLK</t>
  </si>
  <si>
    <t>Clay - Decon 1</t>
  </si>
  <si>
    <t>Clay - Decon 2</t>
  </si>
  <si>
    <t>Clay - Decon 3</t>
  </si>
  <si>
    <t>Clay - Decon - BLK</t>
  </si>
  <si>
    <t>Loam - PC 1</t>
  </si>
  <si>
    <t>Loam - PC 2</t>
  </si>
  <si>
    <t>Loam - PC 3</t>
  </si>
  <si>
    <t>Loam - PC - BLK</t>
  </si>
  <si>
    <t>Loam - Decon 1</t>
  </si>
  <si>
    <t>Loam - Decon 2</t>
  </si>
  <si>
    <t>Loam - Decon 3</t>
  </si>
  <si>
    <t>Loam - Decon - BLK</t>
  </si>
  <si>
    <t>SD Recovery</t>
  </si>
  <si>
    <t>Total CFU:  9.1 mL Total Extract Volume</t>
  </si>
  <si>
    <t>Log Total CFU/9.1 mL Total Extract Volume</t>
  </si>
  <si>
    <t>Note: Temperature and RH not controlled</t>
  </si>
  <si>
    <t>Contact Time: 48 hours (lids off)</t>
  </si>
  <si>
    <t xml:space="preserve">Decontaminate: 2.8 mL 2.5% Formaldehyde </t>
  </si>
  <si>
    <t>B. atrophaeus</t>
  </si>
  <si>
    <t>B. anthracis Ames</t>
  </si>
  <si>
    <t>Sand Soil</t>
  </si>
  <si>
    <t>Clay Soil</t>
  </si>
  <si>
    <t>Loam Soil</t>
  </si>
  <si>
    <t>Log Reduction</t>
  </si>
  <si>
    <t>Green highlight indicates complete 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</si>
</sst>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E4CF"/>
        <bgColor indexed="64"/>
      </patternFill>
    </fill>
    <fill>
      <patternFill patternType="solid">
        <fgColor rgb="FFC9E5ED"/>
        <bgColor indexed="64"/>
      </patternFill>
    </fill>
    <fill>
      <patternFill patternType="solid">
        <fgColor rgb="FF9DD1DF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11" fontId="2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/>
    </xf>
    <xf numFmtId="165" fontId="2" fillId="3" borderId="6" xfId="1" applyNumberFormat="1" applyFont="1" applyFill="1" applyBorder="1" applyAlignment="1">
      <alignment horizontal="center" vertical="center"/>
    </xf>
    <xf numFmtId="10" fontId="2" fillId="3" borderId="6" xfId="1" applyNumberFormat="1" applyFont="1" applyFill="1" applyBorder="1" applyAlignment="1">
      <alignment horizontal="center" vertical="center"/>
    </xf>
    <xf numFmtId="11" fontId="2" fillId="3" borderId="6" xfId="1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1" fontId="2" fillId="0" borderId="16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11" fontId="2" fillId="0" borderId="7" xfId="1" applyNumberFormat="1" applyFont="1" applyBorder="1" applyAlignment="1">
      <alignment horizontal="center" vertical="center"/>
    </xf>
    <xf numFmtId="11" fontId="2" fillId="0" borderId="11" xfId="1" applyNumberFormat="1" applyFont="1" applyBorder="1" applyAlignment="1">
      <alignment horizontal="center" vertical="center"/>
    </xf>
    <xf numFmtId="11" fontId="2" fillId="4" borderId="11" xfId="1" applyNumberFormat="1" applyFont="1" applyFill="1" applyBorder="1" applyAlignment="1">
      <alignment horizontal="center" vertical="center"/>
    </xf>
    <xf numFmtId="2" fontId="2" fillId="3" borderId="6" xfId="1" applyNumberFormat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 wrapText="1"/>
    </xf>
    <xf numFmtId="11" fontId="1" fillId="2" borderId="3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10" fontId="2" fillId="0" borderId="16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11" fontId="2" fillId="0" borderId="22" xfId="1" applyNumberFormat="1" applyFont="1" applyBorder="1" applyAlignment="1">
      <alignment horizontal="center" vertical="center"/>
    </xf>
    <xf numFmtId="10" fontId="2" fillId="0" borderId="22" xfId="1" applyNumberFormat="1" applyFont="1" applyBorder="1" applyAlignment="1">
      <alignment horizontal="center" vertical="center"/>
    </xf>
    <xf numFmtId="2" fontId="2" fillId="0" borderId="22" xfId="1" applyNumberFormat="1" applyFont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2" fontId="1" fillId="3" borderId="6" xfId="1" applyNumberFormat="1" applyFont="1" applyFill="1" applyBorder="1" applyAlignment="1">
      <alignment horizontal="center" vertical="center"/>
    </xf>
    <xf numFmtId="165" fontId="2" fillId="3" borderId="13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11" fontId="2" fillId="6" borderId="4" xfId="1" applyNumberFormat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11" fontId="2" fillId="6" borderId="5" xfId="1" applyNumberFormat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 vertical="center"/>
    </xf>
    <xf numFmtId="11" fontId="2" fillId="6" borderId="11" xfId="1" applyNumberFormat="1" applyFont="1" applyFill="1" applyBorder="1" applyAlignment="1">
      <alignment horizontal="center" vertical="center"/>
    </xf>
    <xf numFmtId="0" fontId="2" fillId="6" borderId="20" xfId="1" applyFont="1" applyFill="1" applyBorder="1" applyAlignment="1">
      <alignment horizontal="center" vertical="center"/>
    </xf>
    <xf numFmtId="11" fontId="2" fillId="6" borderId="22" xfId="1" applyNumberFormat="1" applyFont="1" applyFill="1" applyBorder="1" applyAlignment="1">
      <alignment horizontal="center" vertical="center"/>
    </xf>
    <xf numFmtId="10" fontId="2" fillId="6" borderId="4" xfId="1" applyNumberFormat="1" applyFont="1" applyFill="1" applyBorder="1" applyAlignment="1">
      <alignment horizontal="center" vertical="center"/>
    </xf>
    <xf numFmtId="2" fontId="2" fillId="6" borderId="4" xfId="1" applyNumberFormat="1" applyFont="1" applyFill="1" applyBorder="1" applyAlignment="1">
      <alignment horizontal="center" vertical="center"/>
    </xf>
    <xf numFmtId="10" fontId="2" fillId="6" borderId="5" xfId="1" applyNumberFormat="1" applyFont="1" applyFill="1" applyBorder="1" applyAlignment="1">
      <alignment horizontal="center" vertical="center"/>
    </xf>
    <xf numFmtId="2" fontId="2" fillId="6" borderId="5" xfId="1" applyNumberFormat="1" applyFont="1" applyFill="1" applyBorder="1" applyAlignment="1">
      <alignment horizontal="center" vertical="center"/>
    </xf>
    <xf numFmtId="10" fontId="2" fillId="6" borderId="11" xfId="1" applyNumberFormat="1" applyFont="1" applyFill="1" applyBorder="1" applyAlignment="1">
      <alignment horizontal="center" vertical="center"/>
    </xf>
    <xf numFmtId="2" fontId="2" fillId="6" borderId="11" xfId="1" applyNumberFormat="1" applyFont="1" applyFill="1" applyBorder="1" applyAlignment="1">
      <alignment horizontal="center" vertical="center"/>
    </xf>
    <xf numFmtId="11" fontId="2" fillId="0" borderId="18" xfId="1" applyNumberFormat="1" applyFont="1" applyBorder="1" applyAlignment="1">
      <alignment horizontal="center" vertical="center"/>
    </xf>
    <xf numFmtId="11" fontId="2" fillId="0" borderId="6" xfId="1" applyNumberFormat="1" applyFont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11" fontId="2" fillId="7" borderId="4" xfId="1" applyNumberFormat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11" fontId="2" fillId="7" borderId="5" xfId="1" applyNumberFormat="1" applyFont="1" applyFill="1" applyBorder="1" applyAlignment="1">
      <alignment horizontal="center" vertical="center"/>
    </xf>
    <xf numFmtId="0" fontId="2" fillId="7" borderId="17" xfId="1" applyFont="1" applyFill="1" applyBorder="1" applyAlignment="1">
      <alignment horizontal="center" vertical="center"/>
    </xf>
    <xf numFmtId="11" fontId="2" fillId="7" borderId="11" xfId="1" applyNumberFormat="1" applyFont="1" applyFill="1" applyBorder="1" applyAlignment="1">
      <alignment horizontal="center" vertical="center"/>
    </xf>
    <xf numFmtId="0" fontId="2" fillId="7" borderId="20" xfId="1" applyFont="1" applyFill="1" applyBorder="1" applyAlignment="1">
      <alignment horizontal="center" vertical="center"/>
    </xf>
    <xf numFmtId="11" fontId="2" fillId="7" borderId="22" xfId="1" applyNumberFormat="1" applyFont="1" applyFill="1" applyBorder="1" applyAlignment="1">
      <alignment horizontal="center" vertical="center"/>
    </xf>
    <xf numFmtId="10" fontId="2" fillId="7" borderId="4" xfId="1" applyNumberFormat="1" applyFont="1" applyFill="1" applyBorder="1" applyAlignment="1">
      <alignment horizontal="center" vertical="center"/>
    </xf>
    <xf numFmtId="2" fontId="2" fillId="7" borderId="4" xfId="1" applyNumberFormat="1" applyFont="1" applyFill="1" applyBorder="1" applyAlignment="1">
      <alignment horizontal="center" vertical="center"/>
    </xf>
    <xf numFmtId="10" fontId="2" fillId="7" borderId="5" xfId="1" applyNumberFormat="1" applyFont="1" applyFill="1" applyBorder="1" applyAlignment="1">
      <alignment horizontal="center" vertical="center"/>
    </xf>
    <xf numFmtId="2" fontId="2" fillId="7" borderId="5" xfId="1" applyNumberFormat="1" applyFont="1" applyFill="1" applyBorder="1" applyAlignment="1">
      <alignment horizontal="center" vertical="center"/>
    </xf>
    <xf numFmtId="10" fontId="2" fillId="7" borderId="11" xfId="1" applyNumberFormat="1" applyFont="1" applyFill="1" applyBorder="1" applyAlignment="1">
      <alignment horizontal="center" vertical="center"/>
    </xf>
    <xf numFmtId="2" fontId="2" fillId="7" borderId="11" xfId="1" applyNumberFormat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11" fontId="2" fillId="8" borderId="4" xfId="1" applyNumberFormat="1" applyFont="1" applyFill="1" applyBorder="1" applyAlignment="1">
      <alignment horizontal="center" vertical="center"/>
    </xf>
    <xf numFmtId="0" fontId="2" fillId="8" borderId="8" xfId="1" applyFont="1" applyFill="1" applyBorder="1" applyAlignment="1">
      <alignment horizontal="center" vertical="center"/>
    </xf>
    <xf numFmtId="11" fontId="2" fillId="8" borderId="5" xfId="1" applyNumberFormat="1" applyFont="1" applyFill="1" applyBorder="1" applyAlignment="1">
      <alignment horizontal="center" vertical="center"/>
    </xf>
    <xf numFmtId="0" fontId="2" fillId="8" borderId="17" xfId="1" applyFont="1" applyFill="1" applyBorder="1" applyAlignment="1">
      <alignment horizontal="center" vertical="center"/>
    </xf>
    <xf numFmtId="11" fontId="2" fillId="8" borderId="11" xfId="1" applyNumberFormat="1" applyFont="1" applyFill="1" applyBorder="1" applyAlignment="1">
      <alignment horizontal="center" vertical="center"/>
    </xf>
    <xf numFmtId="0" fontId="2" fillId="8" borderId="20" xfId="1" applyFont="1" applyFill="1" applyBorder="1" applyAlignment="1">
      <alignment horizontal="center" vertical="center"/>
    </xf>
    <xf numFmtId="11" fontId="2" fillId="8" borderId="22" xfId="1" applyNumberFormat="1" applyFont="1" applyFill="1" applyBorder="1" applyAlignment="1">
      <alignment horizontal="center" vertical="center"/>
    </xf>
    <xf numFmtId="10" fontId="2" fillId="8" borderId="4" xfId="1" applyNumberFormat="1" applyFont="1" applyFill="1" applyBorder="1" applyAlignment="1">
      <alignment horizontal="center" vertical="center"/>
    </xf>
    <xf numFmtId="2" fontId="2" fillId="8" borderId="4" xfId="1" applyNumberFormat="1" applyFont="1" applyFill="1" applyBorder="1" applyAlignment="1">
      <alignment horizontal="center" vertical="center"/>
    </xf>
    <xf numFmtId="10" fontId="2" fillId="8" borderId="5" xfId="1" applyNumberFormat="1" applyFont="1" applyFill="1" applyBorder="1" applyAlignment="1">
      <alignment horizontal="center" vertical="center"/>
    </xf>
    <xf numFmtId="2" fontId="2" fillId="8" borderId="5" xfId="1" applyNumberFormat="1" applyFont="1" applyFill="1" applyBorder="1" applyAlignment="1">
      <alignment horizontal="center" vertical="center"/>
    </xf>
    <xf numFmtId="10" fontId="2" fillId="8" borderId="11" xfId="1" applyNumberFormat="1" applyFont="1" applyFill="1" applyBorder="1" applyAlignment="1">
      <alignment horizontal="center" vertical="center"/>
    </xf>
    <xf numFmtId="2" fontId="2" fillId="8" borderId="11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11" fontId="2" fillId="9" borderId="4" xfId="1" applyNumberFormat="1" applyFont="1" applyFill="1" applyBorder="1" applyAlignment="1">
      <alignment horizontal="center" vertical="center"/>
    </xf>
    <xf numFmtId="0" fontId="2" fillId="9" borderId="8" xfId="1" applyFont="1" applyFill="1" applyBorder="1" applyAlignment="1">
      <alignment horizontal="center" vertical="center"/>
    </xf>
    <xf numFmtId="11" fontId="2" fillId="9" borderId="5" xfId="1" applyNumberFormat="1" applyFont="1" applyFill="1" applyBorder="1" applyAlignment="1">
      <alignment horizontal="center" vertical="center"/>
    </xf>
    <xf numFmtId="0" fontId="2" fillId="9" borderId="17" xfId="1" applyFont="1" applyFill="1" applyBorder="1" applyAlignment="1">
      <alignment horizontal="center" vertical="center"/>
    </xf>
    <xf numFmtId="11" fontId="2" fillId="9" borderId="11" xfId="1" applyNumberFormat="1" applyFont="1" applyFill="1" applyBorder="1" applyAlignment="1">
      <alignment horizontal="center" vertical="center"/>
    </xf>
    <xf numFmtId="0" fontId="2" fillId="9" borderId="20" xfId="1" applyFont="1" applyFill="1" applyBorder="1" applyAlignment="1">
      <alignment horizontal="center" vertical="center"/>
    </xf>
    <xf numFmtId="11" fontId="2" fillId="9" borderId="22" xfId="1" applyNumberFormat="1" applyFont="1" applyFill="1" applyBorder="1" applyAlignment="1">
      <alignment horizontal="center" vertical="center"/>
    </xf>
    <xf numFmtId="10" fontId="2" fillId="9" borderId="4" xfId="1" applyNumberFormat="1" applyFont="1" applyFill="1" applyBorder="1" applyAlignment="1">
      <alignment horizontal="center" vertical="center"/>
    </xf>
    <xf numFmtId="2" fontId="2" fillId="9" borderId="4" xfId="1" applyNumberFormat="1" applyFont="1" applyFill="1" applyBorder="1" applyAlignment="1">
      <alignment horizontal="center" vertical="center"/>
    </xf>
    <xf numFmtId="10" fontId="2" fillId="9" borderId="5" xfId="1" applyNumberFormat="1" applyFont="1" applyFill="1" applyBorder="1" applyAlignment="1">
      <alignment horizontal="center" vertical="center"/>
    </xf>
    <xf numFmtId="2" fontId="2" fillId="9" borderId="5" xfId="1" applyNumberFormat="1" applyFont="1" applyFill="1" applyBorder="1" applyAlignment="1">
      <alignment horizontal="center" vertical="center"/>
    </xf>
    <xf numFmtId="10" fontId="2" fillId="9" borderId="11" xfId="1" applyNumberFormat="1" applyFont="1" applyFill="1" applyBorder="1" applyAlignment="1">
      <alignment horizontal="center" vertical="center"/>
    </xf>
    <xf numFmtId="2" fontId="2" fillId="9" borderId="11" xfId="1" applyNumberFormat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11" fontId="2" fillId="10" borderId="4" xfId="1" applyNumberFormat="1" applyFont="1" applyFill="1" applyBorder="1" applyAlignment="1">
      <alignment horizontal="center" vertical="center"/>
    </xf>
    <xf numFmtId="0" fontId="2" fillId="10" borderId="8" xfId="1" applyFont="1" applyFill="1" applyBorder="1" applyAlignment="1">
      <alignment horizontal="center" vertical="center"/>
    </xf>
    <xf numFmtId="11" fontId="2" fillId="10" borderId="5" xfId="1" applyNumberFormat="1" applyFont="1" applyFill="1" applyBorder="1" applyAlignment="1">
      <alignment horizontal="center" vertical="center"/>
    </xf>
    <xf numFmtId="0" fontId="2" fillId="10" borderId="17" xfId="1" applyFont="1" applyFill="1" applyBorder="1" applyAlignment="1">
      <alignment horizontal="center" vertical="center"/>
    </xf>
    <xf numFmtId="11" fontId="2" fillId="10" borderId="11" xfId="1" applyNumberFormat="1" applyFont="1" applyFill="1" applyBorder="1" applyAlignment="1">
      <alignment horizontal="center" vertical="center"/>
    </xf>
    <xf numFmtId="0" fontId="2" fillId="10" borderId="20" xfId="1" applyFont="1" applyFill="1" applyBorder="1" applyAlignment="1">
      <alignment horizontal="center" vertical="center"/>
    </xf>
    <xf numFmtId="11" fontId="2" fillId="10" borderId="22" xfId="1" applyNumberFormat="1" applyFont="1" applyFill="1" applyBorder="1" applyAlignment="1">
      <alignment horizontal="center" vertical="center"/>
    </xf>
    <xf numFmtId="10" fontId="2" fillId="10" borderId="4" xfId="1" applyNumberFormat="1" applyFont="1" applyFill="1" applyBorder="1" applyAlignment="1">
      <alignment horizontal="center" vertical="center"/>
    </xf>
    <xf numFmtId="2" fontId="2" fillId="10" borderId="4" xfId="1" applyNumberFormat="1" applyFont="1" applyFill="1" applyBorder="1" applyAlignment="1">
      <alignment horizontal="center" vertical="center"/>
    </xf>
    <xf numFmtId="10" fontId="2" fillId="10" borderId="5" xfId="1" applyNumberFormat="1" applyFont="1" applyFill="1" applyBorder="1" applyAlignment="1">
      <alignment horizontal="center" vertical="center"/>
    </xf>
    <xf numFmtId="2" fontId="2" fillId="10" borderId="5" xfId="1" applyNumberFormat="1" applyFont="1" applyFill="1" applyBorder="1" applyAlignment="1">
      <alignment horizontal="center" vertical="center"/>
    </xf>
    <xf numFmtId="10" fontId="2" fillId="10" borderId="11" xfId="1" applyNumberFormat="1" applyFont="1" applyFill="1" applyBorder="1" applyAlignment="1">
      <alignment horizontal="center" vertical="center"/>
    </xf>
    <xf numFmtId="2" fontId="2" fillId="10" borderId="11" xfId="1" applyNumberFormat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11" fontId="2" fillId="11" borderId="4" xfId="1" applyNumberFormat="1" applyFont="1" applyFill="1" applyBorder="1" applyAlignment="1">
      <alignment horizontal="center" vertical="center"/>
    </xf>
    <xf numFmtId="0" fontId="2" fillId="11" borderId="8" xfId="1" applyFont="1" applyFill="1" applyBorder="1" applyAlignment="1">
      <alignment horizontal="center" vertical="center"/>
    </xf>
    <xf numFmtId="11" fontId="2" fillId="11" borderId="5" xfId="1" applyNumberFormat="1" applyFont="1" applyFill="1" applyBorder="1" applyAlignment="1">
      <alignment horizontal="center" vertical="center"/>
    </xf>
    <xf numFmtId="0" fontId="2" fillId="11" borderId="17" xfId="1" applyFont="1" applyFill="1" applyBorder="1" applyAlignment="1">
      <alignment horizontal="center" vertical="center"/>
    </xf>
    <xf numFmtId="11" fontId="2" fillId="11" borderId="11" xfId="1" applyNumberFormat="1" applyFont="1" applyFill="1" applyBorder="1" applyAlignment="1">
      <alignment horizontal="center" vertical="center"/>
    </xf>
    <xf numFmtId="0" fontId="2" fillId="11" borderId="20" xfId="1" applyFont="1" applyFill="1" applyBorder="1" applyAlignment="1">
      <alignment horizontal="center" vertical="center"/>
    </xf>
    <xf numFmtId="11" fontId="2" fillId="11" borderId="22" xfId="1" applyNumberFormat="1" applyFont="1" applyFill="1" applyBorder="1" applyAlignment="1">
      <alignment horizontal="center" vertical="center"/>
    </xf>
    <xf numFmtId="10" fontId="2" fillId="11" borderId="4" xfId="1" applyNumberFormat="1" applyFont="1" applyFill="1" applyBorder="1" applyAlignment="1">
      <alignment horizontal="center" vertical="center"/>
    </xf>
    <xf numFmtId="2" fontId="2" fillId="11" borderId="4" xfId="1" applyNumberFormat="1" applyFont="1" applyFill="1" applyBorder="1" applyAlignment="1">
      <alignment horizontal="center" vertical="center"/>
    </xf>
    <xf numFmtId="10" fontId="2" fillId="11" borderId="5" xfId="1" applyNumberFormat="1" applyFont="1" applyFill="1" applyBorder="1" applyAlignment="1">
      <alignment horizontal="center" vertical="center"/>
    </xf>
    <xf numFmtId="2" fontId="2" fillId="11" borderId="5" xfId="1" applyNumberFormat="1" applyFont="1" applyFill="1" applyBorder="1" applyAlignment="1">
      <alignment horizontal="center" vertical="center"/>
    </xf>
    <xf numFmtId="10" fontId="2" fillId="11" borderId="11" xfId="1" applyNumberFormat="1" applyFont="1" applyFill="1" applyBorder="1" applyAlignment="1">
      <alignment horizontal="center" vertical="center"/>
    </xf>
    <xf numFmtId="2" fontId="2" fillId="11" borderId="11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24" xfId="0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0" xfId="0" applyFont="1" applyBorder="1"/>
    <xf numFmtId="2" fontId="2" fillId="0" borderId="18" xfId="1" applyNumberFormat="1" applyFont="1" applyBorder="1" applyAlignment="1">
      <alignment horizontal="center" vertical="center"/>
    </xf>
    <xf numFmtId="2" fontId="2" fillId="0" borderId="6" xfId="1" applyNumberFormat="1" applyFont="1" applyBorder="1" applyAlignment="1">
      <alignment horizontal="center" vertical="center"/>
    </xf>
    <xf numFmtId="2" fontId="2" fillId="0" borderId="21" xfId="1" applyNumberFormat="1" applyFont="1" applyBorder="1" applyAlignment="1">
      <alignment horizontal="center" vertical="center"/>
    </xf>
    <xf numFmtId="2" fontId="1" fillId="5" borderId="18" xfId="1" applyNumberFormat="1" applyFont="1" applyFill="1" applyBorder="1" applyAlignment="1">
      <alignment horizontal="center" vertical="center"/>
    </xf>
    <xf numFmtId="2" fontId="1" fillId="5" borderId="6" xfId="1" applyNumberFormat="1" applyFont="1" applyFill="1" applyBorder="1" applyAlignment="1">
      <alignment horizontal="center" vertical="center"/>
    </xf>
    <xf numFmtId="2" fontId="1" fillId="5" borderId="21" xfId="1" applyNumberFormat="1" applyFont="1" applyFill="1" applyBorder="1" applyAlignment="1">
      <alignment horizontal="center" vertical="center"/>
    </xf>
    <xf numFmtId="165" fontId="2" fillId="0" borderId="18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21" xfId="1" applyNumberFormat="1" applyFont="1" applyBorder="1" applyAlignment="1">
      <alignment horizontal="center" vertical="center"/>
    </xf>
    <xf numFmtId="165" fontId="2" fillId="0" borderId="19" xfId="1" applyNumberFormat="1" applyFont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165" fontId="2" fillId="0" borderId="23" xfId="1" applyNumberFormat="1" applyFont="1" applyBorder="1" applyAlignment="1">
      <alignment horizontal="center" vertical="center"/>
    </xf>
    <xf numFmtId="2" fontId="2" fillId="11" borderId="2" xfId="1" applyNumberFormat="1" applyFont="1" applyFill="1" applyBorder="1" applyAlignment="1">
      <alignment horizontal="center" vertical="center"/>
    </xf>
    <xf numFmtId="2" fontId="2" fillId="11" borderId="6" xfId="1" applyNumberFormat="1" applyFont="1" applyFill="1" applyBorder="1" applyAlignment="1">
      <alignment horizontal="center" vertical="center"/>
    </xf>
    <xf numFmtId="164" fontId="2" fillId="11" borderId="2" xfId="1" applyNumberFormat="1" applyFont="1" applyFill="1" applyBorder="1" applyAlignment="1">
      <alignment horizontal="center" vertical="center"/>
    </xf>
    <xf numFmtId="164" fontId="2" fillId="11" borderId="6" xfId="1" applyNumberFormat="1" applyFont="1" applyFill="1" applyBorder="1" applyAlignment="1">
      <alignment horizontal="center" vertical="center"/>
    </xf>
    <xf numFmtId="11" fontId="2" fillId="0" borderId="18" xfId="1" applyNumberFormat="1" applyFont="1" applyBorder="1" applyAlignment="1">
      <alignment horizontal="center" vertical="center"/>
    </xf>
    <xf numFmtId="11" fontId="2" fillId="0" borderId="6" xfId="1" applyNumberFormat="1" applyFont="1" applyBorder="1" applyAlignment="1">
      <alignment horizontal="center" vertical="center"/>
    </xf>
    <xf numFmtId="11" fontId="2" fillId="0" borderId="21" xfId="1" applyNumberFormat="1" applyFont="1" applyBorder="1" applyAlignment="1">
      <alignment horizontal="center" vertical="center"/>
    </xf>
    <xf numFmtId="10" fontId="2" fillId="0" borderId="18" xfId="1" applyNumberFormat="1" applyFont="1" applyBorder="1" applyAlignment="1">
      <alignment horizontal="center" vertical="center"/>
    </xf>
    <xf numFmtId="10" fontId="2" fillId="0" borderId="6" xfId="1" applyNumberFormat="1" applyFont="1" applyBorder="1" applyAlignment="1">
      <alignment horizontal="center" vertical="center"/>
    </xf>
    <xf numFmtId="10" fontId="2" fillId="0" borderId="21" xfId="1" applyNumberFormat="1" applyFont="1" applyBorder="1" applyAlignment="1">
      <alignment horizontal="center" vertical="center"/>
    </xf>
    <xf numFmtId="11" fontId="2" fillId="11" borderId="2" xfId="1" applyNumberFormat="1" applyFont="1" applyFill="1" applyBorder="1" applyAlignment="1">
      <alignment horizontal="center" vertical="center"/>
    </xf>
    <xf numFmtId="11" fontId="2" fillId="11" borderId="6" xfId="1" applyNumberFormat="1" applyFont="1" applyFill="1" applyBorder="1" applyAlignment="1">
      <alignment horizontal="center" vertical="center"/>
    </xf>
    <xf numFmtId="10" fontId="2" fillId="11" borderId="2" xfId="1" applyNumberFormat="1" applyFont="1" applyFill="1" applyBorder="1" applyAlignment="1">
      <alignment horizontal="center" vertical="center"/>
    </xf>
    <xf numFmtId="10" fontId="2" fillId="11" borderId="6" xfId="1" applyNumberFormat="1" applyFont="1" applyFill="1" applyBorder="1" applyAlignment="1">
      <alignment horizontal="center" vertical="center"/>
    </xf>
    <xf numFmtId="11" fontId="2" fillId="8" borderId="2" xfId="1" applyNumberFormat="1" applyFont="1" applyFill="1" applyBorder="1" applyAlignment="1">
      <alignment horizontal="center" vertical="center"/>
    </xf>
    <xf numFmtId="11" fontId="2" fillId="8" borderId="6" xfId="1" applyNumberFormat="1" applyFont="1" applyFill="1" applyBorder="1" applyAlignment="1">
      <alignment horizontal="center" vertical="center"/>
    </xf>
    <xf numFmtId="10" fontId="2" fillId="8" borderId="2" xfId="1" applyNumberFormat="1" applyFont="1" applyFill="1" applyBorder="1" applyAlignment="1">
      <alignment horizontal="center" vertical="center"/>
    </xf>
    <xf numFmtId="10" fontId="2" fillId="8" borderId="6" xfId="1" applyNumberFormat="1" applyFont="1" applyFill="1" applyBorder="1" applyAlignment="1">
      <alignment horizontal="center" vertical="center"/>
    </xf>
    <xf numFmtId="2" fontId="2" fillId="8" borderId="2" xfId="1" applyNumberFormat="1" applyFont="1" applyFill="1" applyBorder="1" applyAlignment="1">
      <alignment horizontal="center" vertical="center"/>
    </xf>
    <xf numFmtId="2" fontId="2" fillId="8" borderId="6" xfId="1" applyNumberFormat="1" applyFont="1" applyFill="1" applyBorder="1" applyAlignment="1">
      <alignment horizontal="center" vertical="center"/>
    </xf>
    <xf numFmtId="164" fontId="2" fillId="8" borderId="2" xfId="1" applyNumberFormat="1" applyFont="1" applyFill="1" applyBorder="1" applyAlignment="1">
      <alignment horizontal="center" vertical="center"/>
    </xf>
    <xf numFmtId="164" fontId="2" fillId="8" borderId="6" xfId="1" applyNumberFormat="1" applyFont="1" applyFill="1" applyBorder="1" applyAlignment="1">
      <alignment horizontal="center" vertical="center"/>
    </xf>
    <xf numFmtId="2" fontId="2" fillId="6" borderId="2" xfId="1" applyNumberFormat="1" applyFont="1" applyFill="1" applyBorder="1" applyAlignment="1">
      <alignment horizontal="center" vertical="center"/>
    </xf>
    <xf numFmtId="2" fontId="2" fillId="6" borderId="6" xfId="1" applyNumberFormat="1" applyFont="1" applyFill="1" applyBorder="1" applyAlignment="1">
      <alignment horizontal="center" vertical="center"/>
    </xf>
    <xf numFmtId="164" fontId="2" fillId="6" borderId="2" xfId="1" applyNumberFormat="1" applyFont="1" applyFill="1" applyBorder="1" applyAlignment="1">
      <alignment horizontal="center" vertical="center"/>
    </xf>
    <xf numFmtId="164" fontId="2" fillId="6" borderId="6" xfId="1" applyNumberFormat="1" applyFont="1" applyFill="1" applyBorder="1" applyAlignment="1">
      <alignment horizontal="center" vertical="center"/>
    </xf>
    <xf numFmtId="11" fontId="2" fillId="6" borderId="2" xfId="1" applyNumberFormat="1" applyFont="1" applyFill="1" applyBorder="1" applyAlignment="1">
      <alignment horizontal="center" vertical="center"/>
    </xf>
    <xf numFmtId="11" fontId="2" fillId="6" borderId="6" xfId="1" applyNumberFormat="1" applyFont="1" applyFill="1" applyBorder="1" applyAlignment="1">
      <alignment horizontal="center" vertical="center"/>
    </xf>
    <xf numFmtId="10" fontId="2" fillId="6" borderId="2" xfId="1" applyNumberFormat="1" applyFont="1" applyFill="1" applyBorder="1" applyAlignment="1">
      <alignment horizontal="center" vertical="center"/>
    </xf>
    <xf numFmtId="10" fontId="2" fillId="6" borderId="6" xfId="1" applyNumberFormat="1" applyFont="1" applyFill="1" applyBorder="1" applyAlignment="1">
      <alignment horizontal="center" vertical="center"/>
    </xf>
    <xf numFmtId="2" fontId="2" fillId="10" borderId="2" xfId="1" applyNumberFormat="1" applyFont="1" applyFill="1" applyBorder="1" applyAlignment="1">
      <alignment horizontal="center" vertical="center"/>
    </xf>
    <xf numFmtId="2" fontId="2" fillId="10" borderId="6" xfId="1" applyNumberFormat="1" applyFont="1" applyFill="1" applyBorder="1" applyAlignment="1">
      <alignment horizontal="center" vertical="center"/>
    </xf>
    <xf numFmtId="164" fontId="2" fillId="10" borderId="2" xfId="1" applyNumberFormat="1" applyFont="1" applyFill="1" applyBorder="1" applyAlignment="1">
      <alignment horizontal="center" vertical="center"/>
    </xf>
    <xf numFmtId="164" fontId="2" fillId="10" borderId="6" xfId="1" applyNumberFormat="1" applyFont="1" applyFill="1" applyBorder="1" applyAlignment="1">
      <alignment horizontal="center" vertical="center"/>
    </xf>
    <xf numFmtId="11" fontId="2" fillId="10" borderId="2" xfId="1" applyNumberFormat="1" applyFont="1" applyFill="1" applyBorder="1" applyAlignment="1">
      <alignment horizontal="center" vertical="center"/>
    </xf>
    <xf numFmtId="11" fontId="2" fillId="10" borderId="6" xfId="1" applyNumberFormat="1" applyFont="1" applyFill="1" applyBorder="1" applyAlignment="1">
      <alignment horizontal="center" vertical="center"/>
    </xf>
    <xf numFmtId="10" fontId="2" fillId="10" borderId="2" xfId="1" applyNumberFormat="1" applyFont="1" applyFill="1" applyBorder="1" applyAlignment="1">
      <alignment horizontal="center" vertical="center"/>
    </xf>
    <xf numFmtId="10" fontId="2" fillId="10" borderId="6" xfId="1" applyNumberFormat="1" applyFont="1" applyFill="1" applyBorder="1" applyAlignment="1">
      <alignment horizontal="center" vertical="center"/>
    </xf>
    <xf numFmtId="2" fontId="2" fillId="9" borderId="2" xfId="1" applyNumberFormat="1" applyFont="1" applyFill="1" applyBorder="1" applyAlignment="1">
      <alignment horizontal="center" vertical="center"/>
    </xf>
    <xf numFmtId="2" fontId="2" fillId="9" borderId="6" xfId="1" applyNumberFormat="1" applyFont="1" applyFill="1" applyBorder="1" applyAlignment="1">
      <alignment horizontal="center" vertical="center"/>
    </xf>
    <xf numFmtId="164" fontId="2" fillId="9" borderId="2" xfId="1" applyNumberFormat="1" applyFont="1" applyFill="1" applyBorder="1" applyAlignment="1">
      <alignment horizontal="center" vertical="center"/>
    </xf>
    <xf numFmtId="164" fontId="2" fillId="9" borderId="6" xfId="1" applyNumberFormat="1" applyFont="1" applyFill="1" applyBorder="1" applyAlignment="1">
      <alignment horizontal="center" vertical="center"/>
    </xf>
    <xf numFmtId="11" fontId="2" fillId="9" borderId="2" xfId="1" applyNumberFormat="1" applyFont="1" applyFill="1" applyBorder="1" applyAlignment="1">
      <alignment horizontal="center" vertical="center"/>
    </xf>
    <xf numFmtId="11" fontId="2" fillId="9" borderId="6" xfId="1" applyNumberFormat="1" applyFont="1" applyFill="1" applyBorder="1" applyAlignment="1">
      <alignment horizontal="center" vertical="center"/>
    </xf>
    <xf numFmtId="10" fontId="2" fillId="9" borderId="2" xfId="1" applyNumberFormat="1" applyFont="1" applyFill="1" applyBorder="1" applyAlignment="1">
      <alignment horizontal="center" vertical="center"/>
    </xf>
    <xf numFmtId="10" fontId="2" fillId="9" borderId="6" xfId="1" applyNumberFormat="1" applyFont="1" applyFill="1" applyBorder="1" applyAlignment="1">
      <alignment horizontal="center" vertical="center"/>
    </xf>
    <xf numFmtId="2" fontId="2" fillId="7" borderId="2" xfId="1" applyNumberFormat="1" applyFont="1" applyFill="1" applyBorder="1" applyAlignment="1">
      <alignment horizontal="center" vertical="center"/>
    </xf>
    <xf numFmtId="2" fontId="2" fillId="7" borderId="6" xfId="1" applyNumberFormat="1" applyFont="1" applyFill="1" applyBorder="1" applyAlignment="1">
      <alignment horizontal="center" vertical="center"/>
    </xf>
    <xf numFmtId="164" fontId="2" fillId="7" borderId="2" xfId="1" applyNumberFormat="1" applyFont="1" applyFill="1" applyBorder="1" applyAlignment="1">
      <alignment horizontal="center" vertical="center"/>
    </xf>
    <xf numFmtId="164" fontId="2" fillId="7" borderId="6" xfId="1" applyNumberFormat="1" applyFont="1" applyFill="1" applyBorder="1" applyAlignment="1">
      <alignment horizontal="center" vertical="center"/>
    </xf>
    <xf numFmtId="11" fontId="2" fillId="7" borderId="2" xfId="1" applyNumberFormat="1" applyFont="1" applyFill="1" applyBorder="1" applyAlignment="1">
      <alignment horizontal="center" vertical="center"/>
    </xf>
    <xf numFmtId="11" fontId="2" fillId="7" borderId="6" xfId="1" applyNumberFormat="1" applyFont="1" applyFill="1" applyBorder="1" applyAlignment="1">
      <alignment horizontal="center" vertical="center"/>
    </xf>
    <xf numFmtId="10" fontId="2" fillId="7" borderId="2" xfId="1" applyNumberFormat="1" applyFont="1" applyFill="1" applyBorder="1" applyAlignment="1">
      <alignment horizontal="center" vertical="center"/>
    </xf>
    <xf numFmtId="10" fontId="2" fillId="7" borderId="6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2" fontId="1" fillId="3" borderId="2" xfId="1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165" fontId="2" fillId="3" borderId="12" xfId="1" applyNumberFormat="1" applyFont="1" applyFill="1" applyBorder="1" applyAlignment="1">
      <alignment horizontal="center" vertical="center"/>
    </xf>
    <xf numFmtId="2" fontId="1" fillId="3" borderId="6" xfId="1" applyNumberFormat="1" applyFont="1" applyFill="1" applyBorder="1" applyAlignment="1">
      <alignment horizontal="center" vertical="center"/>
    </xf>
    <xf numFmtId="165" fontId="2" fillId="3" borderId="6" xfId="1" applyNumberFormat="1" applyFont="1" applyFill="1" applyBorder="1" applyAlignment="1">
      <alignment horizontal="center" vertical="center"/>
    </xf>
    <xf numFmtId="165" fontId="2" fillId="3" borderId="13" xfId="1" applyNumberFormat="1" applyFont="1" applyFill="1" applyBorder="1" applyAlignment="1">
      <alignment horizontal="center" vertical="center"/>
    </xf>
    <xf numFmtId="0" fontId="0" fillId="12" borderId="0" xfId="0" applyFill="1"/>
    <xf numFmtId="0" fontId="3" fillId="0" borderId="0" xfId="0" applyFont="1"/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5" fillId="0" borderId="24" xfId="0" applyFont="1" applyBorder="1" applyAlignment="1"/>
    <xf numFmtId="2" fontId="5" fillId="12" borderId="0" xfId="0" applyNumberFormat="1" applyFont="1" applyFill="1" applyBorder="1" applyAlignment="1"/>
    <xf numFmtId="0" fontId="5" fillId="12" borderId="0" xfId="0" applyFont="1" applyFill="1" applyBorder="1" applyAlignment="1"/>
    <xf numFmtId="0" fontId="6" fillId="0" borderId="0" xfId="0" applyFont="1" applyBorder="1" applyAlignment="1">
      <alignment horizontal="center"/>
    </xf>
    <xf numFmtId="2" fontId="0" fillId="0" borderId="0" xfId="0" applyNumberFormat="1" applyBorder="1"/>
    <xf numFmtId="0" fontId="3" fillId="0" borderId="24" xfId="0" applyFont="1" applyBorder="1" applyAlignment="1">
      <alignment horizontal="left"/>
    </xf>
    <xf numFmtId="0" fontId="5" fillId="12" borderId="24" xfId="0" applyFont="1" applyFill="1" applyBorder="1" applyAlignment="1"/>
    <xf numFmtId="2" fontId="0" fillId="0" borderId="24" xfId="0" applyNumberFormat="1" applyBorder="1"/>
    <xf numFmtId="0" fontId="3" fillId="0" borderId="25" xfId="0" applyFont="1" applyBorder="1" applyAlignment="1">
      <alignment horizontal="left"/>
    </xf>
    <xf numFmtId="2" fontId="5" fillId="12" borderId="25" xfId="0" applyNumberFormat="1" applyFont="1" applyFill="1" applyBorder="1" applyAlignment="1"/>
    <xf numFmtId="0" fontId="5" fillId="0" borderId="25" xfId="0" applyFont="1" applyBorder="1" applyAlignment="1"/>
    <xf numFmtId="2" fontId="0" fillId="0" borderId="25" xfId="0" applyNumberFormat="1" applyBorder="1"/>
    <xf numFmtId="0" fontId="0" fillId="0" borderId="26" xfId="0" applyBorder="1" applyAlignment="1">
      <alignment horizontal="center"/>
    </xf>
    <xf numFmtId="0" fontId="6" fillId="0" borderId="26" xfId="0" applyFont="1" applyBorder="1" applyAlignment="1">
      <alignment horizontal="center"/>
    </xf>
  </cellXfs>
  <cellStyles count="2">
    <cellStyle name="Normal" xfId="0" builtinId="0"/>
    <cellStyle name="Normal 2" xfId="1" xr:uid="{659F8E19-FB39-47B2-AD44-51A5598534B1}"/>
  </cellStyles>
  <dxfs count="0"/>
  <tableStyles count="0" defaultTableStyle="TableStyleMedium9" defaultPivotStyle="PivotStyleLight16"/>
  <colors>
    <mruColors>
      <color rgb="FF9DD1DF"/>
      <color rgb="FFC9E5ED"/>
      <color rgb="FFFDE4CF"/>
      <color rgb="FFDAE6C0"/>
      <color rgb="FFFFDDDD"/>
      <color rgb="FF006600"/>
      <color rgb="FFA50021"/>
      <color rgb="FFCC0000"/>
      <color rgb="FFFFCCCC"/>
      <color rgb="FFB9CF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Formaldehyde Test</a:t>
            </a:r>
            <a:r>
              <a:rPr lang="en-US" b="1" baseline="0"/>
              <a:t> #2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1"/>
          <c:tx>
            <c:v>Temp (C)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[1]DATA!$M$111:$M$135</c:f>
              <c:numCache>
                <c:formatCode>General</c:formatCode>
                <c:ptCount val="25"/>
                <c:pt idx="0">
                  <c:v>0.45902777777777781</c:v>
                </c:pt>
                <c:pt idx="1">
                  <c:v>0.54236111111111118</c:v>
                </c:pt>
                <c:pt idx="2">
                  <c:v>0.62569444444444444</c:v>
                </c:pt>
                <c:pt idx="3">
                  <c:v>0.7090277777777777</c:v>
                </c:pt>
                <c:pt idx="4">
                  <c:v>0.79236111111111096</c:v>
                </c:pt>
                <c:pt idx="5">
                  <c:v>0.875694444444445</c:v>
                </c:pt>
                <c:pt idx="6">
                  <c:v>0.95902777777777803</c:v>
                </c:pt>
                <c:pt idx="7">
                  <c:v>1.04236111111111</c:v>
                </c:pt>
                <c:pt idx="8">
                  <c:v>1.1256944444444399</c:v>
                </c:pt>
                <c:pt idx="9">
                  <c:v>1.20902777777778</c:v>
                </c:pt>
                <c:pt idx="10">
                  <c:v>1.29236111111111</c:v>
                </c:pt>
                <c:pt idx="11">
                  <c:v>1.3756944444444399</c:v>
                </c:pt>
                <c:pt idx="12">
                  <c:v>1.45902777777778</c:v>
                </c:pt>
                <c:pt idx="13">
                  <c:v>1.54236111111111</c:v>
                </c:pt>
                <c:pt idx="14">
                  <c:v>1.6256944444444501</c:v>
                </c:pt>
                <c:pt idx="15">
                  <c:v>1.70902777777778</c:v>
                </c:pt>
                <c:pt idx="16">
                  <c:v>1.79236111111111</c:v>
                </c:pt>
                <c:pt idx="17">
                  <c:v>1.8756944444444501</c:v>
                </c:pt>
                <c:pt idx="18">
                  <c:v>1.95902777777778</c:v>
                </c:pt>
                <c:pt idx="19">
                  <c:v>2.0423611111111102</c:v>
                </c:pt>
                <c:pt idx="20">
                  <c:v>2.1256944444444499</c:v>
                </c:pt>
                <c:pt idx="21">
                  <c:v>2.2090277777777798</c:v>
                </c:pt>
                <c:pt idx="22">
                  <c:v>2.2923611111111102</c:v>
                </c:pt>
                <c:pt idx="23">
                  <c:v>2.3756944444444499</c:v>
                </c:pt>
                <c:pt idx="24">
                  <c:v>2.4590277777777798</c:v>
                </c:pt>
              </c:numCache>
            </c:numRef>
          </c:cat>
          <c:val>
            <c:numRef>
              <c:f>[1]DATA!$K$111:$K$135</c:f>
              <c:numCache>
                <c:formatCode>General</c:formatCode>
                <c:ptCount val="25"/>
                <c:pt idx="0">
                  <c:v>23.09</c:v>
                </c:pt>
                <c:pt idx="1">
                  <c:v>22.75</c:v>
                </c:pt>
                <c:pt idx="2">
                  <c:v>22.54</c:v>
                </c:pt>
                <c:pt idx="3">
                  <c:v>22.3</c:v>
                </c:pt>
                <c:pt idx="4">
                  <c:v>22.27</c:v>
                </c:pt>
                <c:pt idx="5">
                  <c:v>22.23</c:v>
                </c:pt>
                <c:pt idx="6">
                  <c:v>22.3</c:v>
                </c:pt>
                <c:pt idx="7">
                  <c:v>22.42</c:v>
                </c:pt>
                <c:pt idx="8">
                  <c:v>22.42</c:v>
                </c:pt>
                <c:pt idx="9">
                  <c:v>22.39</c:v>
                </c:pt>
                <c:pt idx="10">
                  <c:v>22.37</c:v>
                </c:pt>
                <c:pt idx="11">
                  <c:v>22.49</c:v>
                </c:pt>
                <c:pt idx="12">
                  <c:v>22.8</c:v>
                </c:pt>
                <c:pt idx="13">
                  <c:v>22.99</c:v>
                </c:pt>
                <c:pt idx="14">
                  <c:v>23.03</c:v>
                </c:pt>
                <c:pt idx="15">
                  <c:v>23.02</c:v>
                </c:pt>
                <c:pt idx="16">
                  <c:v>23.02</c:v>
                </c:pt>
                <c:pt idx="17">
                  <c:v>22.94</c:v>
                </c:pt>
                <c:pt idx="18">
                  <c:v>23.02</c:v>
                </c:pt>
                <c:pt idx="19">
                  <c:v>23.16</c:v>
                </c:pt>
                <c:pt idx="20">
                  <c:v>23.16</c:v>
                </c:pt>
                <c:pt idx="21">
                  <c:v>23.16</c:v>
                </c:pt>
                <c:pt idx="22">
                  <c:v>23.23</c:v>
                </c:pt>
                <c:pt idx="23">
                  <c:v>23.28</c:v>
                </c:pt>
                <c:pt idx="24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68-4E77-B756-4E315ACF2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46648"/>
        <c:axId val="669844024"/>
      </c:lineChart>
      <c:lineChart>
        <c:grouping val="standard"/>
        <c:varyColors val="0"/>
        <c:ser>
          <c:idx val="1"/>
          <c:order val="0"/>
          <c:tx>
            <c:v>RH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[1]DATA!$M$111:$M$135</c:f>
              <c:numCache>
                <c:formatCode>General</c:formatCode>
                <c:ptCount val="25"/>
                <c:pt idx="0">
                  <c:v>0.45902777777777781</c:v>
                </c:pt>
                <c:pt idx="1">
                  <c:v>0.54236111111111118</c:v>
                </c:pt>
                <c:pt idx="2">
                  <c:v>0.62569444444444444</c:v>
                </c:pt>
                <c:pt idx="3">
                  <c:v>0.7090277777777777</c:v>
                </c:pt>
                <c:pt idx="4">
                  <c:v>0.79236111111111096</c:v>
                </c:pt>
                <c:pt idx="5">
                  <c:v>0.875694444444445</c:v>
                </c:pt>
                <c:pt idx="6">
                  <c:v>0.95902777777777803</c:v>
                </c:pt>
                <c:pt idx="7">
                  <c:v>1.04236111111111</c:v>
                </c:pt>
                <c:pt idx="8">
                  <c:v>1.1256944444444399</c:v>
                </c:pt>
                <c:pt idx="9">
                  <c:v>1.20902777777778</c:v>
                </c:pt>
                <c:pt idx="10">
                  <c:v>1.29236111111111</c:v>
                </c:pt>
                <c:pt idx="11">
                  <c:v>1.3756944444444399</c:v>
                </c:pt>
                <c:pt idx="12">
                  <c:v>1.45902777777778</c:v>
                </c:pt>
                <c:pt idx="13">
                  <c:v>1.54236111111111</c:v>
                </c:pt>
                <c:pt idx="14">
                  <c:v>1.6256944444444501</c:v>
                </c:pt>
                <c:pt idx="15">
                  <c:v>1.70902777777778</c:v>
                </c:pt>
                <c:pt idx="16">
                  <c:v>1.79236111111111</c:v>
                </c:pt>
                <c:pt idx="17">
                  <c:v>1.8756944444444501</c:v>
                </c:pt>
                <c:pt idx="18">
                  <c:v>1.95902777777778</c:v>
                </c:pt>
                <c:pt idx="19">
                  <c:v>2.0423611111111102</c:v>
                </c:pt>
                <c:pt idx="20">
                  <c:v>2.1256944444444499</c:v>
                </c:pt>
                <c:pt idx="21">
                  <c:v>2.2090277777777798</c:v>
                </c:pt>
                <c:pt idx="22">
                  <c:v>2.2923611111111102</c:v>
                </c:pt>
                <c:pt idx="23">
                  <c:v>2.3756944444444499</c:v>
                </c:pt>
                <c:pt idx="24">
                  <c:v>2.4590277777777798</c:v>
                </c:pt>
              </c:numCache>
            </c:numRef>
          </c:cat>
          <c:val>
            <c:numRef>
              <c:f>[1]DATA!$L$111:$L$135</c:f>
              <c:numCache>
                <c:formatCode>General</c:formatCode>
                <c:ptCount val="25"/>
                <c:pt idx="0">
                  <c:v>47.22</c:v>
                </c:pt>
                <c:pt idx="1">
                  <c:v>48.07</c:v>
                </c:pt>
                <c:pt idx="2">
                  <c:v>48.19</c:v>
                </c:pt>
                <c:pt idx="3">
                  <c:v>47.41</c:v>
                </c:pt>
                <c:pt idx="4">
                  <c:v>46.92</c:v>
                </c:pt>
                <c:pt idx="5">
                  <c:v>48.12</c:v>
                </c:pt>
                <c:pt idx="6">
                  <c:v>48.1</c:v>
                </c:pt>
                <c:pt idx="7">
                  <c:v>47.39</c:v>
                </c:pt>
                <c:pt idx="8">
                  <c:v>47.12</c:v>
                </c:pt>
                <c:pt idx="9">
                  <c:v>47.19</c:v>
                </c:pt>
                <c:pt idx="10">
                  <c:v>47.02</c:v>
                </c:pt>
                <c:pt idx="11">
                  <c:v>47.24</c:v>
                </c:pt>
                <c:pt idx="12">
                  <c:v>46.26</c:v>
                </c:pt>
                <c:pt idx="13">
                  <c:v>44.58</c:v>
                </c:pt>
                <c:pt idx="14">
                  <c:v>44.04</c:v>
                </c:pt>
                <c:pt idx="15">
                  <c:v>43.9</c:v>
                </c:pt>
                <c:pt idx="16">
                  <c:v>44.12</c:v>
                </c:pt>
                <c:pt idx="17">
                  <c:v>44.95</c:v>
                </c:pt>
                <c:pt idx="18">
                  <c:v>45.36</c:v>
                </c:pt>
                <c:pt idx="19">
                  <c:v>45.24</c:v>
                </c:pt>
                <c:pt idx="20">
                  <c:v>45.02</c:v>
                </c:pt>
                <c:pt idx="21">
                  <c:v>44.87</c:v>
                </c:pt>
                <c:pt idx="22">
                  <c:v>45.07</c:v>
                </c:pt>
                <c:pt idx="23">
                  <c:v>45.21</c:v>
                </c:pt>
                <c:pt idx="24">
                  <c:v>44.58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8-4E77-B756-4E315ACF2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157024"/>
        <c:axId val="710165552"/>
      </c:lineChart>
      <c:catAx>
        <c:axId val="669846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Timepoint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F400]h:mm:ss\ AM/P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844024"/>
        <c:crosses val="autoZero"/>
        <c:auto val="0"/>
        <c:lblAlgn val="ctr"/>
        <c:lblOffset val="100"/>
        <c:tickLblSkip val="2"/>
        <c:noMultiLvlLbl val="0"/>
      </c:catAx>
      <c:valAx>
        <c:axId val="66984402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Temp (°C)</a:t>
                </a:r>
              </a:p>
            </c:rich>
          </c:tx>
          <c:layout>
            <c:manualLayout>
              <c:xMode val="edge"/>
              <c:yMode val="edge"/>
              <c:x val="7.3803978441231563E-3"/>
              <c:y val="0.39109924891936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846648"/>
        <c:crosses val="autoZero"/>
        <c:crossBetween val="between"/>
      </c:valAx>
      <c:valAx>
        <c:axId val="710165552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RH,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157024"/>
        <c:crosses val="max"/>
        <c:crossBetween val="between"/>
      </c:valAx>
      <c:catAx>
        <c:axId val="71015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0165552"/>
        <c:crosses val="autoZero"/>
        <c:auto val="1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t" anchorCtr="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Formaldehyde Test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Sand Soil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Sheet1!$P$18:$Q$18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Sheet1!$P$18:$Q$18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Sheet1!$N$17:$O$17</c:f>
              <c:strCache>
                <c:ptCount val="2"/>
                <c:pt idx="0">
                  <c:v>B. anthracis Ames</c:v>
                </c:pt>
                <c:pt idx="1">
                  <c:v>B. atrophaeus</c:v>
                </c:pt>
              </c:strCache>
            </c:strRef>
          </c:cat>
          <c:val>
            <c:numRef>
              <c:f>Sheet1!$N$18:$O$18</c:f>
              <c:numCache>
                <c:formatCode>General</c:formatCode>
                <c:ptCount val="2"/>
                <c:pt idx="0" formatCode="0.00">
                  <c:v>7</c:v>
                </c:pt>
                <c:pt idx="1">
                  <c:v>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1-427B-AAC6-996CE4E0515E}"/>
            </c:ext>
          </c:extLst>
        </c:ser>
        <c:ser>
          <c:idx val="1"/>
          <c:order val="1"/>
          <c:tx>
            <c:v>Clay Soil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Sheet1!$P$19:$Q$19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1.9850000000000001</c:v>
                  </c:pt>
                </c:numCache>
              </c:numRef>
            </c:plus>
            <c:minus>
              <c:numRef>
                <c:f>Sheet1!$P$19:$Q$19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1.9850000000000001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Sheet1!$N$19:$O$19</c:f>
              <c:numCache>
                <c:formatCode>General</c:formatCode>
                <c:ptCount val="2"/>
                <c:pt idx="0" formatCode="0.00">
                  <c:v>7.02</c:v>
                </c:pt>
                <c:pt idx="1">
                  <c:v>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F1-427B-AAC6-996CE4E0515E}"/>
            </c:ext>
          </c:extLst>
        </c:ser>
        <c:ser>
          <c:idx val="2"/>
          <c:order val="2"/>
          <c:tx>
            <c:v>Loam Soil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Sheet1!$P$20:$Q$20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2.153</c:v>
                  </c:pt>
                </c:numCache>
              </c:numRef>
            </c:plus>
            <c:minus>
              <c:numRef>
                <c:f>Sheet1!$P$20:$Q$20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2.153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Sheet1!$N$20:$O$20</c:f>
              <c:numCache>
                <c:formatCode>General</c:formatCode>
                <c:ptCount val="2"/>
                <c:pt idx="0">
                  <c:v>6.97</c:v>
                </c:pt>
                <c:pt idx="1">
                  <c:v>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1-427B-AAC6-996CE4E05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787776"/>
        <c:axId val="636792368"/>
      </c:barChart>
      <c:catAx>
        <c:axId val="63678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organism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92368"/>
        <c:crosses val="autoZero"/>
        <c:auto val="1"/>
        <c:lblAlgn val="ctr"/>
        <c:lblOffset val="100"/>
        <c:noMultiLvlLbl val="0"/>
      </c:catAx>
      <c:valAx>
        <c:axId val="636792368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8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4.xml"/><Relationship Id="rId2" Type="http://schemas.openxmlformats.org/officeDocument/2006/relationships/image" Target="../media/image1.png"/><Relationship Id="rId1" Type="http://schemas.openxmlformats.org/officeDocument/2006/relationships/customXml" Target="../ink/ink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1268132</xdr:colOff>
      <xdr:row>9</xdr:row>
      <xdr:rowOff>0</xdr:rowOff>
    </xdr:from>
    <xdr:ext cx="18000" cy="864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6F445996-4F58-496E-B90D-1D7E2A541B91}"/>
                </a:ext>
              </a:extLst>
            </xdr14:cNvPr>
            <xdr14:cNvContentPartPr/>
          </xdr14:nvContentPartPr>
          <xdr14:nvPr macro=""/>
          <xdr14:xfrm>
            <a:off x="8356320" y="4181760"/>
            <a:ext cx="18000" cy="864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2016449-8EC3-424B-B4E6-494B7577B1C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47680" y="4173120"/>
              <a:ext cx="35640" cy="2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1268132</xdr:colOff>
      <xdr:row>17</xdr:row>
      <xdr:rowOff>0</xdr:rowOff>
    </xdr:from>
    <xdr:ext cx="18000" cy="864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7545E3D-A20A-4E6A-9DA0-FD1CDC85D3DC}"/>
                </a:ext>
              </a:extLst>
            </xdr14:cNvPr>
            <xdr14:cNvContentPartPr/>
          </xdr14:nvContentPartPr>
          <xdr14:nvPr macro=""/>
          <xdr14:xfrm>
            <a:off x="8356320" y="4181760"/>
            <a:ext cx="18000" cy="864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2016449-8EC3-424B-B4E6-494B7577B1C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47680" y="4173120"/>
              <a:ext cx="35640" cy="2628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1268132</xdr:colOff>
      <xdr:row>9</xdr:row>
      <xdr:rowOff>0</xdr:rowOff>
    </xdr:from>
    <xdr:ext cx="18000" cy="864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85715830-6BA9-4B0E-97AF-C6BB0452BB2D}"/>
                </a:ext>
              </a:extLst>
            </xdr14:cNvPr>
            <xdr14:cNvContentPartPr/>
          </xdr14:nvContentPartPr>
          <xdr14:nvPr macro=""/>
          <xdr14:xfrm>
            <a:off x="8356320" y="4181760"/>
            <a:ext cx="18000" cy="864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2016449-8EC3-424B-B4E6-494B7577B1C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47680" y="4173120"/>
              <a:ext cx="35640" cy="2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1268132</xdr:colOff>
      <xdr:row>17</xdr:row>
      <xdr:rowOff>0</xdr:rowOff>
    </xdr:from>
    <xdr:ext cx="18000" cy="864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FC8DD744-C94D-4112-B3A8-6AA4FD20D8F8}"/>
                </a:ext>
              </a:extLst>
            </xdr14:cNvPr>
            <xdr14:cNvContentPartPr/>
          </xdr14:nvContentPartPr>
          <xdr14:nvPr macro=""/>
          <xdr14:xfrm>
            <a:off x="8356320" y="4181760"/>
            <a:ext cx="18000" cy="864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2016449-8EC3-424B-B4E6-494B7577B1C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47680" y="4173120"/>
              <a:ext cx="35640" cy="2628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10</xdr:col>
      <xdr:colOff>114300</xdr:colOff>
      <xdr:row>25</xdr:row>
      <xdr:rowOff>9525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2CD9A4B-FED8-454D-AEC9-8875FC448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519111</xdr:colOff>
      <xdr:row>26</xdr:row>
      <xdr:rowOff>42861</xdr:rowOff>
    </xdr:from>
    <xdr:to>
      <xdr:col>9</xdr:col>
      <xdr:colOff>238124</xdr:colOff>
      <xdr:row>43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2EE037-7E47-4A16-84DA-A99EBAEC5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453458</xdr:colOff>
      <xdr:row>31</xdr:row>
      <xdr:rowOff>5221</xdr:rowOff>
    </xdr:from>
    <xdr:to>
      <xdr:col>2</xdr:col>
      <xdr:colOff>499178</xdr:colOff>
      <xdr:row>31</xdr:row>
      <xdr:rowOff>51637</xdr:rowOff>
    </xdr:to>
    <xdr:sp macro="" textlink="">
      <xdr:nvSpPr>
        <xdr:cNvPr id="6" name="Star: 5 Points 5">
          <a:extLst>
            <a:ext uri="{FF2B5EF4-FFF2-40B4-BE49-F238E27FC236}">
              <a16:creationId xmlns:a16="http://schemas.microsoft.com/office/drawing/2014/main" id="{EAB6574A-AD02-4A8D-9BCE-F31167210488}"/>
            </a:ext>
          </a:extLst>
        </xdr:cNvPr>
        <xdr:cNvSpPr/>
      </xdr:nvSpPr>
      <xdr:spPr>
        <a:xfrm>
          <a:off x="1670799" y="5074380"/>
          <a:ext cx="45720" cy="46416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240265</xdr:colOff>
      <xdr:row>31</xdr:row>
      <xdr:rowOff>6860</xdr:rowOff>
    </xdr:from>
    <xdr:to>
      <xdr:col>3</xdr:col>
      <xdr:colOff>285985</xdr:colOff>
      <xdr:row>31</xdr:row>
      <xdr:rowOff>53276</xdr:rowOff>
    </xdr:to>
    <xdr:sp macro="" textlink="">
      <xdr:nvSpPr>
        <xdr:cNvPr id="10" name="Star: 5 Points 9">
          <a:extLst>
            <a:ext uri="{FF2B5EF4-FFF2-40B4-BE49-F238E27FC236}">
              <a16:creationId xmlns:a16="http://schemas.microsoft.com/office/drawing/2014/main" id="{9987EF67-0951-420B-A7CA-1F2737960FA0}"/>
            </a:ext>
          </a:extLst>
        </xdr:cNvPr>
        <xdr:cNvSpPr/>
      </xdr:nvSpPr>
      <xdr:spPr>
        <a:xfrm>
          <a:off x="2066277" y="5076019"/>
          <a:ext cx="45720" cy="46416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41744</xdr:colOff>
      <xdr:row>31</xdr:row>
      <xdr:rowOff>11798</xdr:rowOff>
    </xdr:from>
    <xdr:to>
      <xdr:col>4</xdr:col>
      <xdr:colOff>87464</xdr:colOff>
      <xdr:row>31</xdr:row>
      <xdr:rowOff>56014</xdr:rowOff>
    </xdr:to>
    <xdr:sp macro="" textlink="">
      <xdr:nvSpPr>
        <xdr:cNvPr id="11" name="Star: 5 Points 10">
          <a:extLst>
            <a:ext uri="{FF2B5EF4-FFF2-40B4-BE49-F238E27FC236}">
              <a16:creationId xmlns:a16="http://schemas.microsoft.com/office/drawing/2014/main" id="{E516793A-AAA7-439B-89EB-48BF8C9781B1}"/>
            </a:ext>
          </a:extLst>
        </xdr:cNvPr>
        <xdr:cNvSpPr/>
      </xdr:nvSpPr>
      <xdr:spPr>
        <a:xfrm>
          <a:off x="2476427" y="5080957"/>
          <a:ext cx="45720" cy="44216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459842</xdr:colOff>
      <xdr:row>30</xdr:row>
      <xdr:rowOff>29821</xdr:rowOff>
    </xdr:from>
    <xdr:to>
      <xdr:col>5</xdr:col>
      <xdr:colOff>505562</xdr:colOff>
      <xdr:row>30</xdr:row>
      <xdr:rowOff>76238</xdr:rowOff>
    </xdr:to>
    <xdr:sp macro="" textlink="">
      <xdr:nvSpPr>
        <xdr:cNvPr id="12" name="Star: 5 Points 11">
          <a:extLst>
            <a:ext uri="{FF2B5EF4-FFF2-40B4-BE49-F238E27FC236}">
              <a16:creationId xmlns:a16="http://schemas.microsoft.com/office/drawing/2014/main" id="{4387E465-F53D-4E69-8400-422C87413920}"/>
            </a:ext>
          </a:extLst>
        </xdr:cNvPr>
        <xdr:cNvSpPr/>
      </xdr:nvSpPr>
      <xdr:spPr>
        <a:xfrm>
          <a:off x="3503196" y="4936358"/>
          <a:ext cx="45720" cy="46417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06092%20Test%202%20HOBO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Molecular%20Toxicology/100137135%20-%20F0110%20(Soil%20Decon)/Testing/Test%201/Formaldehyde%20Test%201%20Results%208.16.21%20jj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Event Data"/>
      <sheetName val="Details"/>
    </sheetNames>
    <sheetDataSet>
      <sheetData sheetId="0">
        <row r="111">
          <cell r="K111">
            <v>23.09</v>
          </cell>
          <cell r="L111">
            <v>47.22</v>
          </cell>
          <cell r="M111">
            <v>0.45902777777777781</v>
          </cell>
        </row>
        <row r="112">
          <cell r="K112">
            <v>22.75</v>
          </cell>
          <cell r="L112">
            <v>48.07</v>
          </cell>
          <cell r="M112">
            <v>0.54236111111111118</v>
          </cell>
        </row>
        <row r="113">
          <cell r="K113">
            <v>22.54</v>
          </cell>
          <cell r="L113">
            <v>48.19</v>
          </cell>
          <cell r="M113">
            <v>0.62569444444444444</v>
          </cell>
        </row>
        <row r="114">
          <cell r="K114">
            <v>22.3</v>
          </cell>
          <cell r="L114">
            <v>47.41</v>
          </cell>
          <cell r="M114">
            <v>0.7090277777777777</v>
          </cell>
        </row>
        <row r="115">
          <cell r="K115">
            <v>22.27</v>
          </cell>
          <cell r="L115">
            <v>46.92</v>
          </cell>
          <cell r="M115">
            <v>0.79236111111111096</v>
          </cell>
        </row>
        <row r="116">
          <cell r="K116">
            <v>22.23</v>
          </cell>
          <cell r="L116">
            <v>48.12</v>
          </cell>
          <cell r="M116">
            <v>0.875694444444445</v>
          </cell>
        </row>
        <row r="117">
          <cell r="K117">
            <v>22.3</v>
          </cell>
          <cell r="L117">
            <v>48.1</v>
          </cell>
          <cell r="M117">
            <v>0.95902777777777803</v>
          </cell>
        </row>
        <row r="118">
          <cell r="K118">
            <v>22.42</v>
          </cell>
          <cell r="L118">
            <v>47.39</v>
          </cell>
          <cell r="M118">
            <v>1.04236111111111</v>
          </cell>
        </row>
        <row r="119">
          <cell r="K119">
            <v>22.42</v>
          </cell>
          <cell r="L119">
            <v>47.12</v>
          </cell>
          <cell r="M119">
            <v>1.1256944444444399</v>
          </cell>
        </row>
        <row r="120">
          <cell r="K120">
            <v>22.39</v>
          </cell>
          <cell r="L120">
            <v>47.19</v>
          </cell>
          <cell r="M120">
            <v>1.20902777777778</v>
          </cell>
        </row>
        <row r="121">
          <cell r="K121">
            <v>22.37</v>
          </cell>
          <cell r="L121">
            <v>47.02</v>
          </cell>
          <cell r="M121">
            <v>1.29236111111111</v>
          </cell>
        </row>
        <row r="122">
          <cell r="K122">
            <v>22.49</v>
          </cell>
          <cell r="L122">
            <v>47.24</v>
          </cell>
          <cell r="M122">
            <v>1.3756944444444399</v>
          </cell>
        </row>
        <row r="123">
          <cell r="K123">
            <v>22.8</v>
          </cell>
          <cell r="L123">
            <v>46.26</v>
          </cell>
          <cell r="M123">
            <v>1.45902777777778</v>
          </cell>
        </row>
        <row r="124">
          <cell r="K124">
            <v>22.99</v>
          </cell>
          <cell r="L124">
            <v>44.58</v>
          </cell>
          <cell r="M124">
            <v>1.54236111111111</v>
          </cell>
        </row>
        <row r="125">
          <cell r="K125">
            <v>23.03</v>
          </cell>
          <cell r="L125">
            <v>44.04</v>
          </cell>
          <cell r="M125">
            <v>1.6256944444444501</v>
          </cell>
        </row>
        <row r="126">
          <cell r="K126">
            <v>23.02</v>
          </cell>
          <cell r="L126">
            <v>43.9</v>
          </cell>
          <cell r="M126">
            <v>1.70902777777778</v>
          </cell>
        </row>
        <row r="127">
          <cell r="K127">
            <v>23.02</v>
          </cell>
          <cell r="L127">
            <v>44.12</v>
          </cell>
          <cell r="M127">
            <v>1.79236111111111</v>
          </cell>
        </row>
        <row r="128">
          <cell r="K128">
            <v>22.94</v>
          </cell>
          <cell r="L128">
            <v>44.95</v>
          </cell>
          <cell r="M128">
            <v>1.8756944444444501</v>
          </cell>
        </row>
        <row r="129">
          <cell r="K129">
            <v>23.02</v>
          </cell>
          <cell r="L129">
            <v>45.36</v>
          </cell>
          <cell r="M129">
            <v>1.95902777777778</v>
          </cell>
        </row>
        <row r="130">
          <cell r="K130">
            <v>23.16</v>
          </cell>
          <cell r="L130">
            <v>45.24</v>
          </cell>
          <cell r="M130">
            <v>2.0423611111111102</v>
          </cell>
        </row>
        <row r="131">
          <cell r="K131">
            <v>23.16</v>
          </cell>
          <cell r="L131">
            <v>45.02</v>
          </cell>
          <cell r="M131">
            <v>2.1256944444444499</v>
          </cell>
        </row>
        <row r="132">
          <cell r="K132">
            <v>23.16</v>
          </cell>
          <cell r="L132">
            <v>44.87</v>
          </cell>
          <cell r="M132">
            <v>2.2090277777777798</v>
          </cell>
        </row>
        <row r="133">
          <cell r="K133">
            <v>23.23</v>
          </cell>
          <cell r="L133">
            <v>45.07</v>
          </cell>
          <cell r="M133">
            <v>2.2923611111111102</v>
          </cell>
        </row>
        <row r="134">
          <cell r="K134">
            <v>23.28</v>
          </cell>
          <cell r="L134">
            <v>45.21</v>
          </cell>
          <cell r="M134">
            <v>2.3756944444444499</v>
          </cell>
        </row>
        <row r="135">
          <cell r="K135">
            <v>23.3</v>
          </cell>
          <cell r="L135">
            <v>44.58</v>
          </cell>
          <cell r="M135">
            <v>2.4590277777777798</v>
          </cell>
        </row>
      </sheetData>
      <sheetData sheetId="1">
        <row r="2">
          <cell r="AA2" t="str">
            <v>Max</v>
          </cell>
          <cell r="AB2" t="str">
            <v>Min</v>
          </cell>
          <cell r="AC2" t="str">
            <v>Avg</v>
          </cell>
        </row>
        <row r="3">
          <cell r="Z3" t="str">
            <v>Temp (°C)</v>
          </cell>
        </row>
        <row r="4">
          <cell r="Z4" t="str">
            <v>RH, %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anthracis"/>
      <sheetName val="B. atropheus"/>
      <sheetName val="Parameters"/>
    </sheetNames>
    <sheetDataSet>
      <sheetData sheetId="0"/>
      <sheetData sheetId="1"/>
      <sheetData sheetId="2">
        <row r="15">
          <cell r="N15" t="str">
            <v>B. anthracis Ames</v>
          </cell>
          <cell r="O15" t="str">
            <v>B. atrophaeus</v>
          </cell>
        </row>
        <row r="16">
          <cell r="M16" t="str">
            <v>Clay Soil</v>
          </cell>
          <cell r="N16">
            <v>7.07</v>
          </cell>
          <cell r="O16">
            <v>7.71</v>
          </cell>
        </row>
        <row r="17">
          <cell r="M17" t="str">
            <v>Loam Soil</v>
          </cell>
          <cell r="N17">
            <v>6.86</v>
          </cell>
          <cell r="O17">
            <v>7.72</v>
          </cell>
        </row>
        <row r="18">
          <cell r="M18" t="str">
            <v>Sand Soil</v>
          </cell>
          <cell r="N18">
            <v>6.69</v>
          </cell>
          <cell r="O18">
            <v>7.49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18:35:33.14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49 5 2449,'-11'5'929,"-1"-10"-369,5 1 224,5 4-496,0 0-32,-1 0-96,1 0-95,0 2-17,-1 0-96,1 1-529,0-1-207,2 10 208,0-10-785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18:35:33.14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49 5 2449,'-11'5'929,"-1"-10"-369,5 1 224,5 4-496,0 0-32,-1 0-96,1 0-95,0 2-17,-1 0-96,1 1-529,0-1-207,2 10 208,0-10-785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18:34:32.55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49 5 2449,'-11'5'929,"-1"-10"-369,5 1 224,5 4-496,0 0-32,-1 0-96,1 0-95,0 2-17,-1 0-96,1 1-529,0-1-207,2 10 208,0-10-785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18:34:32.55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49 5 2449,'-11'5'929,"-1"-10"-369,5 1 224,5 4-496,0 0-32,-1 0-96,1 0-95,0 2-17,-1 0-96,1 1-529,0-1-207,2 10 208,0-10-785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6524-4F98-48F3-BA6A-B2A4B536D433}">
  <dimension ref="A1:RDP31"/>
  <sheetViews>
    <sheetView zoomScale="60" zoomScaleNormal="60" workbookViewId="0">
      <selection activeCell="C10" sqref="C10"/>
    </sheetView>
  </sheetViews>
  <sheetFormatPr defaultColWidth="9.140625" defaultRowHeight="15" x14ac:dyDescent="0.2"/>
  <cols>
    <col min="1" max="1" width="39.5703125" style="5" customWidth="1"/>
    <col min="2" max="2" width="23.5703125" style="5" customWidth="1"/>
    <col min="3" max="3" width="24.140625" style="5" customWidth="1"/>
    <col min="4" max="4" width="27" style="5" customWidth="1"/>
    <col min="5" max="6" width="17" style="5" customWidth="1"/>
    <col min="7" max="7" width="17.7109375" style="5" customWidth="1"/>
    <col min="8" max="9" width="15.7109375" style="5" customWidth="1"/>
    <col min="10" max="10" width="15.7109375" style="4" customWidth="1"/>
    <col min="11" max="11" width="20.5703125" style="2" customWidth="1"/>
    <col min="12" max="13" width="16.42578125" style="4" customWidth="1"/>
    <col min="14" max="14" width="16.28515625" style="3" bestFit="1" customWidth="1"/>
    <col min="15" max="15" width="21.28515625" style="2" bestFit="1" customWidth="1"/>
    <col min="16" max="16" width="14.42578125" style="2" customWidth="1"/>
    <col min="17" max="17" width="18.5703125" style="2" customWidth="1"/>
    <col min="18" max="16384" width="9.140625" style="1"/>
  </cols>
  <sheetData>
    <row r="1" spans="1:20" s="24" customFormat="1" ht="57.95" customHeight="1" thickTop="1" thickBot="1" x14ac:dyDescent="0.3">
      <c r="A1" s="23" t="s">
        <v>13</v>
      </c>
      <c r="B1" s="18" t="s">
        <v>8</v>
      </c>
      <c r="C1" s="18" t="s">
        <v>9</v>
      </c>
      <c r="D1" s="18" t="s">
        <v>39</v>
      </c>
      <c r="E1" s="18" t="s">
        <v>10</v>
      </c>
      <c r="F1" s="18" t="s">
        <v>11</v>
      </c>
      <c r="G1" s="18" t="s">
        <v>0</v>
      </c>
      <c r="H1" s="18" t="s">
        <v>1</v>
      </c>
      <c r="I1" s="18" t="s">
        <v>2</v>
      </c>
      <c r="J1" s="21" t="s">
        <v>3</v>
      </c>
      <c r="K1" s="22" t="s">
        <v>40</v>
      </c>
      <c r="L1" s="21" t="s">
        <v>12</v>
      </c>
      <c r="M1" s="21" t="s">
        <v>38</v>
      </c>
      <c r="N1" s="19" t="s">
        <v>7</v>
      </c>
      <c r="O1" s="20" t="s">
        <v>4</v>
      </c>
      <c r="P1" s="19" t="s">
        <v>5</v>
      </c>
      <c r="Q1" s="25" t="s">
        <v>6</v>
      </c>
    </row>
    <row r="2" spans="1:20" s="2" customFormat="1" ht="21" customHeight="1" thickTop="1" x14ac:dyDescent="0.2">
      <c r="A2" s="52" t="s">
        <v>14</v>
      </c>
      <c r="B2" s="53">
        <v>66300000</v>
      </c>
      <c r="C2" s="53">
        <v>2160000</v>
      </c>
      <c r="D2" s="53">
        <f>C2*9.1</f>
        <v>19656000</v>
      </c>
      <c r="E2" s="188">
        <f>AVERAGE(D2:D4)</f>
        <v>11566100</v>
      </c>
      <c r="F2" s="188">
        <f>STDEV(D2:D4)</f>
        <v>7435000.7283120016</v>
      </c>
      <c r="G2" s="60">
        <f t="shared" ref="G2:G8" si="0">D2/B2</f>
        <v>0.2964705882352941</v>
      </c>
      <c r="H2" s="190">
        <f>AVERAGE(G2:G4)</f>
        <v>0.17445098039215687</v>
      </c>
      <c r="I2" s="190">
        <f>STDEV(G2:G4)</f>
        <v>0.11214179077393664</v>
      </c>
      <c r="J2" s="190">
        <f>I2/H2</f>
        <v>0.64282694497816883</v>
      </c>
      <c r="K2" s="61">
        <f t="shared" ref="K2:K8" si="1">LOG(D2)</f>
        <v>7.2934951434720245</v>
      </c>
      <c r="L2" s="184">
        <f>AVERAGE(K2:K4)</f>
        <v>6.9985652481923779</v>
      </c>
      <c r="M2" s="184">
        <f>_xlfn.STDEV.S(K2:K4)</f>
        <v>0.29586873656819451</v>
      </c>
      <c r="N2" s="186">
        <f>M2^2</f>
        <v>8.7538309278459681E-2</v>
      </c>
      <c r="O2" s="193">
        <f>LOG(B2)-L2</f>
        <v>0.82294828021239486</v>
      </c>
      <c r="P2" s="194">
        <f>(M2/SQRT(3))</f>
        <v>0.17081989470244158</v>
      </c>
      <c r="Q2" s="195">
        <f>1.96*P2</f>
        <v>0.33480699361678551</v>
      </c>
    </row>
    <row r="3" spans="1:20" s="2" customFormat="1" ht="21" customHeight="1" x14ac:dyDescent="0.2">
      <c r="A3" s="54" t="s">
        <v>15</v>
      </c>
      <c r="B3" s="55">
        <v>66300000</v>
      </c>
      <c r="C3" s="55">
        <v>553000</v>
      </c>
      <c r="D3" s="55">
        <f t="shared" ref="D3:D25" si="2">C3*9.1</f>
        <v>5032300</v>
      </c>
      <c r="E3" s="189"/>
      <c r="F3" s="189"/>
      <c r="G3" s="62">
        <f t="shared" si="0"/>
        <v>7.590196078431373E-2</v>
      </c>
      <c r="H3" s="191"/>
      <c r="I3" s="191"/>
      <c r="J3" s="191"/>
      <c r="K3" s="63">
        <f t="shared" si="1"/>
        <v>6.7017665236257917</v>
      </c>
      <c r="L3" s="185"/>
      <c r="M3" s="185"/>
      <c r="N3" s="187"/>
      <c r="O3" s="196"/>
      <c r="P3" s="197"/>
      <c r="Q3" s="198"/>
    </row>
    <row r="4" spans="1:20" s="2" customFormat="1" ht="21" customHeight="1" x14ac:dyDescent="0.2">
      <c r="A4" s="56" t="s">
        <v>16</v>
      </c>
      <c r="B4" s="57">
        <v>66300000</v>
      </c>
      <c r="C4" s="57">
        <v>1100000</v>
      </c>
      <c r="D4" s="57">
        <f t="shared" si="2"/>
        <v>10010000</v>
      </c>
      <c r="E4" s="189"/>
      <c r="F4" s="189"/>
      <c r="G4" s="64">
        <f t="shared" si="0"/>
        <v>0.15098039215686274</v>
      </c>
      <c r="H4" s="191"/>
      <c r="I4" s="191"/>
      <c r="J4" s="191"/>
      <c r="K4" s="65">
        <f t="shared" si="1"/>
        <v>7.0004340774793183</v>
      </c>
      <c r="L4" s="185"/>
      <c r="M4" s="185"/>
      <c r="N4" s="187"/>
      <c r="O4" s="196"/>
      <c r="P4" s="197"/>
      <c r="Q4" s="198"/>
    </row>
    <row r="5" spans="1:20" s="2" customFormat="1" ht="21" customHeight="1" thickBot="1" x14ac:dyDescent="0.25">
      <c r="A5" s="58" t="s">
        <v>20</v>
      </c>
      <c r="B5" s="59">
        <v>0</v>
      </c>
      <c r="C5" s="59">
        <v>0</v>
      </c>
      <c r="D5" s="59">
        <f t="shared" si="2"/>
        <v>0</v>
      </c>
      <c r="E5" s="8"/>
      <c r="F5" s="8"/>
      <c r="G5" s="7"/>
      <c r="H5" s="7"/>
      <c r="I5" s="7"/>
      <c r="J5" s="7"/>
      <c r="K5" s="17"/>
      <c r="L5" s="17"/>
      <c r="M5" s="17"/>
      <c r="N5" s="33"/>
      <c r="O5" s="34"/>
      <c r="P5" s="6"/>
      <c r="Q5" s="35"/>
    </row>
    <row r="6" spans="1:20" ht="21" customHeight="1" x14ac:dyDescent="0.2">
      <c r="A6" s="11" t="s">
        <v>17</v>
      </c>
      <c r="B6" s="10">
        <v>66300000</v>
      </c>
      <c r="C6" s="50">
        <v>0</v>
      </c>
      <c r="D6" s="10">
        <v>1</v>
      </c>
      <c r="E6" s="142">
        <f>AVERAGE(D6:D8)</f>
        <v>1</v>
      </c>
      <c r="F6" s="142">
        <f>STDEV(D6:D8)</f>
        <v>0</v>
      </c>
      <c r="G6" s="27">
        <f t="shared" si="0"/>
        <v>1.5082956259426848E-8</v>
      </c>
      <c r="H6" s="145">
        <f>AVERAGE(G6:G8)</f>
        <v>1.5082956259426848E-8</v>
      </c>
      <c r="I6" s="145">
        <f>STDEV(G6:G8)</f>
        <v>0</v>
      </c>
      <c r="J6" s="145">
        <f>I6/H6</f>
        <v>0</v>
      </c>
      <c r="K6" s="28">
        <f t="shared" si="1"/>
        <v>0</v>
      </c>
      <c r="L6" s="126">
        <f>AVERAGE(K6:K8)</f>
        <v>0</v>
      </c>
      <c r="M6" s="126">
        <f>_xlfn.STDEV.S(K6:K8)</f>
        <v>0</v>
      </c>
      <c r="N6" s="126">
        <f>M6^2</f>
        <v>0</v>
      </c>
      <c r="O6" s="129">
        <f>L2-L6</f>
        <v>6.9985652481923779</v>
      </c>
      <c r="P6" s="132">
        <f>(M6/SQRT(3))</f>
        <v>0</v>
      </c>
      <c r="Q6" s="135">
        <f>1.96*P6</f>
        <v>0</v>
      </c>
      <c r="T6" s="1">
        <f>LOG(B6)</f>
        <v>7.8215135284047728</v>
      </c>
    </row>
    <row r="7" spans="1:20" ht="21" customHeight="1" x14ac:dyDescent="0.2">
      <c r="A7" s="9" t="s">
        <v>18</v>
      </c>
      <c r="B7" s="14">
        <v>66300000</v>
      </c>
      <c r="C7" s="16">
        <v>0</v>
      </c>
      <c r="D7" s="14">
        <v>1</v>
      </c>
      <c r="E7" s="143"/>
      <c r="F7" s="143"/>
      <c r="G7" s="13">
        <f t="shared" si="0"/>
        <v>1.5082956259426848E-8</v>
      </c>
      <c r="H7" s="146"/>
      <c r="I7" s="146"/>
      <c r="J7" s="146"/>
      <c r="K7" s="12">
        <f t="shared" si="1"/>
        <v>0</v>
      </c>
      <c r="L7" s="127"/>
      <c r="M7" s="127"/>
      <c r="N7" s="127"/>
      <c r="O7" s="130"/>
      <c r="P7" s="133"/>
      <c r="Q7" s="136"/>
    </row>
    <row r="8" spans="1:20" ht="21" customHeight="1" thickBot="1" x14ac:dyDescent="0.25">
      <c r="A8" s="26" t="s">
        <v>19</v>
      </c>
      <c r="B8" s="51">
        <v>66300000</v>
      </c>
      <c r="C8" s="15">
        <v>0</v>
      </c>
      <c r="D8" s="51">
        <v>1</v>
      </c>
      <c r="E8" s="144"/>
      <c r="F8" s="144"/>
      <c r="G8" s="31">
        <f t="shared" si="0"/>
        <v>1.5082956259426848E-8</v>
      </c>
      <c r="H8" s="147"/>
      <c r="I8" s="147"/>
      <c r="J8" s="147"/>
      <c r="K8" s="32">
        <f t="shared" si="1"/>
        <v>0</v>
      </c>
      <c r="L8" s="128"/>
      <c r="M8" s="128"/>
      <c r="N8" s="128"/>
      <c r="O8" s="131"/>
      <c r="P8" s="134"/>
      <c r="Q8" s="137"/>
    </row>
    <row r="9" spans="1:20" ht="21" customHeight="1" thickBot="1" x14ac:dyDescent="0.25">
      <c r="A9" s="29" t="s">
        <v>21</v>
      </c>
      <c r="B9" s="30">
        <v>0</v>
      </c>
      <c r="C9" s="30">
        <v>0</v>
      </c>
      <c r="D9" s="30">
        <f t="shared" si="2"/>
        <v>0</v>
      </c>
      <c r="E9" s="8"/>
      <c r="F9" s="8"/>
      <c r="G9" s="7"/>
      <c r="H9" s="7"/>
      <c r="I9" s="7"/>
      <c r="J9" s="7"/>
      <c r="K9" s="17"/>
      <c r="L9" s="17"/>
      <c r="M9" s="17"/>
      <c r="N9" s="33"/>
      <c r="O9" s="34"/>
      <c r="P9" s="6"/>
      <c r="Q9" s="35"/>
    </row>
    <row r="10" spans="1:20" ht="21" customHeight="1" thickTop="1" x14ac:dyDescent="0.2">
      <c r="A10" s="80" t="s">
        <v>22</v>
      </c>
      <c r="B10" s="81">
        <v>66300000</v>
      </c>
      <c r="C10" s="81">
        <v>1940000</v>
      </c>
      <c r="D10" s="81">
        <f t="shared" si="2"/>
        <v>17654000</v>
      </c>
      <c r="E10" s="180">
        <f>AVERAGE(D10:D12)</f>
        <v>13276900</v>
      </c>
      <c r="F10" s="180">
        <f>STDEV(D10:D12)</f>
        <v>8381801.4907297818</v>
      </c>
      <c r="G10" s="88">
        <f t="shared" ref="G10:G12" si="3">D10/B10</f>
        <v>0.26627450980392159</v>
      </c>
      <c r="H10" s="182">
        <f>AVERAGE(G10:G12)</f>
        <v>0.20025490196078435</v>
      </c>
      <c r="I10" s="182">
        <f>STDEV(G10:G12)</f>
        <v>0.12642234525987603</v>
      </c>
      <c r="J10" s="182">
        <f>I10/H10</f>
        <v>0.63130711918669113</v>
      </c>
      <c r="K10" s="89">
        <f t="shared" ref="K10:K12" si="4">LOG(D10)</f>
        <v>7.2468431222513194</v>
      </c>
      <c r="L10" s="176">
        <f>AVERAGE(K10:K12)</f>
        <v>7.0244488603608408</v>
      </c>
      <c r="M10" s="176">
        <f>_xlfn.STDEV.S(K10:K12)</f>
        <v>0.40424950412357152</v>
      </c>
      <c r="N10" s="178">
        <f>M10^2</f>
        <v>0.16341766158415347</v>
      </c>
      <c r="O10" s="193">
        <f>LOG(B10)-L10</f>
        <v>0.79706466804393195</v>
      </c>
      <c r="P10" s="194">
        <f>(M10/SQRT(3))</f>
        <v>0.23339356002551676</v>
      </c>
      <c r="Q10" s="195">
        <f>1.96*P10</f>
        <v>0.45745137765001281</v>
      </c>
    </row>
    <row r="11" spans="1:20" ht="21" customHeight="1" x14ac:dyDescent="0.2">
      <c r="A11" s="82" t="s">
        <v>23</v>
      </c>
      <c r="B11" s="83">
        <v>66300000</v>
      </c>
      <c r="C11" s="83">
        <v>2040000</v>
      </c>
      <c r="D11" s="83">
        <f t="shared" si="2"/>
        <v>18564000</v>
      </c>
      <c r="E11" s="181"/>
      <c r="F11" s="181"/>
      <c r="G11" s="90">
        <f t="shared" si="3"/>
        <v>0.28000000000000003</v>
      </c>
      <c r="H11" s="183"/>
      <c r="I11" s="183"/>
      <c r="J11" s="183"/>
      <c r="K11" s="91">
        <f t="shared" si="4"/>
        <v>7.2686715597469922</v>
      </c>
      <c r="L11" s="177"/>
      <c r="M11" s="177"/>
      <c r="N11" s="179"/>
      <c r="O11" s="196"/>
      <c r="P11" s="197"/>
      <c r="Q11" s="198"/>
    </row>
    <row r="12" spans="1:20" ht="21" customHeight="1" x14ac:dyDescent="0.2">
      <c r="A12" s="84" t="s">
        <v>24</v>
      </c>
      <c r="B12" s="85">
        <v>66300000</v>
      </c>
      <c r="C12" s="85">
        <v>397000</v>
      </c>
      <c r="D12" s="85">
        <f t="shared" si="2"/>
        <v>3612700</v>
      </c>
      <c r="E12" s="181"/>
      <c r="F12" s="181"/>
      <c r="G12" s="92">
        <f t="shared" si="3"/>
        <v>5.449019607843137E-2</v>
      </c>
      <c r="H12" s="183"/>
      <c r="I12" s="183"/>
      <c r="J12" s="183"/>
      <c r="K12" s="93">
        <f t="shared" si="4"/>
        <v>6.557831899084209</v>
      </c>
      <c r="L12" s="177"/>
      <c r="M12" s="177"/>
      <c r="N12" s="179"/>
      <c r="O12" s="196"/>
      <c r="P12" s="197"/>
      <c r="Q12" s="198"/>
    </row>
    <row r="13" spans="1:20" ht="21" customHeight="1" thickBot="1" x14ac:dyDescent="0.25">
      <c r="A13" s="86" t="s">
        <v>25</v>
      </c>
      <c r="B13" s="87">
        <v>0</v>
      </c>
      <c r="C13" s="87">
        <v>0</v>
      </c>
      <c r="D13" s="87">
        <f t="shared" si="2"/>
        <v>0</v>
      </c>
      <c r="E13" s="8"/>
      <c r="F13" s="8"/>
      <c r="G13" s="7"/>
      <c r="H13" s="7"/>
      <c r="I13" s="7"/>
      <c r="J13" s="7"/>
      <c r="K13" s="17"/>
      <c r="L13" s="17"/>
      <c r="M13" s="17"/>
      <c r="N13" s="33"/>
      <c r="O13" s="34"/>
      <c r="P13" s="6"/>
      <c r="Q13" s="35"/>
    </row>
    <row r="14" spans="1:20" ht="21" customHeight="1" x14ac:dyDescent="0.2">
      <c r="A14" s="11" t="s">
        <v>26</v>
      </c>
      <c r="B14" s="10">
        <v>66300000</v>
      </c>
      <c r="C14" s="50">
        <v>0</v>
      </c>
      <c r="D14" s="10">
        <v>1</v>
      </c>
      <c r="E14" s="142">
        <f>AVERAGE(D14:D16)</f>
        <v>1</v>
      </c>
      <c r="F14" s="142">
        <f>STDEV(D14:D16)</f>
        <v>0</v>
      </c>
      <c r="G14" s="27">
        <f t="shared" ref="G14:G16" si="5">D14/B14</f>
        <v>1.5082956259426848E-8</v>
      </c>
      <c r="H14" s="145">
        <f>AVERAGE(G14:G16)</f>
        <v>1.5082956259426848E-8</v>
      </c>
      <c r="I14" s="145">
        <f>STDEV(G14:G16)</f>
        <v>0</v>
      </c>
      <c r="J14" s="145">
        <f>I14/H14</f>
        <v>0</v>
      </c>
      <c r="K14" s="28">
        <f t="shared" ref="K14:K16" si="6">LOG(D14)</f>
        <v>0</v>
      </c>
      <c r="L14" s="126">
        <f>AVERAGE(K14:K16)</f>
        <v>0</v>
      </c>
      <c r="M14" s="126">
        <f>_xlfn.STDEV.S(K14:K16)</f>
        <v>0</v>
      </c>
      <c r="N14" s="126">
        <f>M14^2</f>
        <v>0</v>
      </c>
      <c r="O14" s="129">
        <f>L10-L14</f>
        <v>7.0244488603608408</v>
      </c>
      <c r="P14" s="132">
        <f>(M14/SQRT(3))</f>
        <v>0</v>
      </c>
      <c r="Q14" s="135">
        <f>1.96*P14</f>
        <v>0</v>
      </c>
    </row>
    <row r="15" spans="1:20" ht="21" customHeight="1" x14ac:dyDescent="0.2">
      <c r="A15" s="9" t="s">
        <v>27</v>
      </c>
      <c r="B15" s="14">
        <v>66300000</v>
      </c>
      <c r="C15" s="16">
        <v>0</v>
      </c>
      <c r="D15" s="14">
        <v>1</v>
      </c>
      <c r="E15" s="143"/>
      <c r="F15" s="143"/>
      <c r="G15" s="13">
        <f t="shared" si="5"/>
        <v>1.5082956259426848E-8</v>
      </c>
      <c r="H15" s="146"/>
      <c r="I15" s="146"/>
      <c r="J15" s="146"/>
      <c r="K15" s="12">
        <f t="shared" si="6"/>
        <v>0</v>
      </c>
      <c r="L15" s="127"/>
      <c r="M15" s="127"/>
      <c r="N15" s="127"/>
      <c r="O15" s="130"/>
      <c r="P15" s="133"/>
      <c r="Q15" s="136"/>
    </row>
    <row r="16" spans="1:20" ht="21" customHeight="1" thickBot="1" x14ac:dyDescent="0.25">
      <c r="A16" s="26" t="s">
        <v>28</v>
      </c>
      <c r="B16" s="51">
        <v>66300000</v>
      </c>
      <c r="C16" s="15">
        <v>0</v>
      </c>
      <c r="D16" s="51">
        <v>1</v>
      </c>
      <c r="E16" s="144"/>
      <c r="F16" s="144"/>
      <c r="G16" s="31">
        <f t="shared" si="5"/>
        <v>1.5082956259426848E-8</v>
      </c>
      <c r="H16" s="147"/>
      <c r="I16" s="147"/>
      <c r="J16" s="147"/>
      <c r="K16" s="32">
        <f t="shared" si="6"/>
        <v>0</v>
      </c>
      <c r="L16" s="128"/>
      <c r="M16" s="128"/>
      <c r="N16" s="128"/>
      <c r="O16" s="131"/>
      <c r="P16" s="134"/>
      <c r="Q16" s="137"/>
    </row>
    <row r="17" spans="1:12288" ht="21" customHeight="1" thickBot="1" x14ac:dyDescent="0.25">
      <c r="A17" s="29" t="s">
        <v>29</v>
      </c>
      <c r="B17" s="30">
        <v>0</v>
      </c>
      <c r="C17" s="30">
        <v>0</v>
      </c>
      <c r="D17" s="30">
        <f t="shared" si="2"/>
        <v>0</v>
      </c>
      <c r="E17" s="8"/>
      <c r="F17" s="8"/>
      <c r="G17" s="7"/>
      <c r="H17" s="7"/>
      <c r="I17" s="7"/>
      <c r="J17" s="7"/>
      <c r="K17" s="17"/>
      <c r="L17" s="17"/>
      <c r="M17" s="17"/>
      <c r="N17" s="33"/>
      <c r="O17" s="34"/>
      <c r="P17" s="6"/>
      <c r="Q17" s="35"/>
    </row>
    <row r="18" spans="1:12288" ht="21" customHeight="1" thickTop="1" x14ac:dyDescent="0.2">
      <c r="A18" s="94" t="s">
        <v>30</v>
      </c>
      <c r="B18" s="95">
        <v>66300000</v>
      </c>
      <c r="C18" s="95">
        <v>543000</v>
      </c>
      <c r="D18" s="95">
        <f t="shared" si="2"/>
        <v>4941300</v>
      </c>
      <c r="E18" s="172">
        <f>AVERAGE(D18:D20)</f>
        <v>11405333.333333334</v>
      </c>
      <c r="F18" s="172">
        <f>STDEV(D18:D20)</f>
        <v>8837699.3060034215</v>
      </c>
      <c r="G18" s="102">
        <f t="shared" ref="G18:G20" si="7">D18/B18</f>
        <v>7.4529411764705886E-2</v>
      </c>
      <c r="H18" s="174">
        <f>AVERAGE(G18:G20)</f>
        <v>0.17202614379084968</v>
      </c>
      <c r="I18" s="174">
        <f>STDEV(G18:G20)</f>
        <v>0.13329863206641659</v>
      </c>
      <c r="J18" s="174">
        <f>I18/H18</f>
        <v>0.7748742669514338</v>
      </c>
      <c r="K18" s="103">
        <f t="shared" ref="K18:K20" si="8">LOG(D18)</f>
        <v>6.6938412219099401</v>
      </c>
      <c r="L18" s="168">
        <f>AVERAGE(K18:K20)</f>
        <v>6.9726056104818106</v>
      </c>
      <c r="M18" s="168">
        <f>_xlfn.STDEV.S(K18:K20)</f>
        <v>0.32659921810411391</v>
      </c>
      <c r="N18" s="170">
        <f>M18^2</f>
        <v>0.10666704926621856</v>
      </c>
      <c r="O18" s="193">
        <f>LOG(B18)-L18</f>
        <v>0.84890791792296216</v>
      </c>
      <c r="P18" s="194">
        <f>(M18/SQRT(3))</f>
        <v>0.18856214648953148</v>
      </c>
      <c r="Q18" s="195">
        <f>1.96*P18</f>
        <v>0.36958180711948169</v>
      </c>
    </row>
    <row r="19" spans="1:12288" ht="21" customHeight="1" x14ac:dyDescent="0.2">
      <c r="A19" s="96" t="s">
        <v>31</v>
      </c>
      <c r="B19" s="97">
        <v>66300000</v>
      </c>
      <c r="C19" s="97">
        <v>857000</v>
      </c>
      <c r="D19" s="97">
        <f t="shared" si="2"/>
        <v>7798700</v>
      </c>
      <c r="E19" s="173"/>
      <c r="F19" s="173"/>
      <c r="G19" s="104">
        <f t="shared" si="7"/>
        <v>0.11762745098039215</v>
      </c>
      <c r="H19" s="175"/>
      <c r="I19" s="175"/>
      <c r="J19" s="175"/>
      <c r="K19" s="105">
        <f t="shared" si="8"/>
        <v>6.8920222142442915</v>
      </c>
      <c r="L19" s="169"/>
      <c r="M19" s="169"/>
      <c r="N19" s="171"/>
      <c r="O19" s="196"/>
      <c r="P19" s="197"/>
      <c r="Q19" s="198"/>
    </row>
    <row r="20" spans="1:12288" ht="21" customHeight="1" x14ac:dyDescent="0.2">
      <c r="A20" s="98" t="s">
        <v>32</v>
      </c>
      <c r="B20" s="99">
        <v>66300000</v>
      </c>
      <c r="C20" s="99">
        <v>2360000</v>
      </c>
      <c r="D20" s="99">
        <f t="shared" si="2"/>
        <v>21476000</v>
      </c>
      <c r="E20" s="173"/>
      <c r="F20" s="173"/>
      <c r="G20" s="106">
        <f t="shared" si="7"/>
        <v>0.32392156862745097</v>
      </c>
      <c r="H20" s="175"/>
      <c r="I20" s="175"/>
      <c r="J20" s="175"/>
      <c r="K20" s="107">
        <f t="shared" si="8"/>
        <v>7.3319533952912002</v>
      </c>
      <c r="L20" s="169"/>
      <c r="M20" s="169"/>
      <c r="N20" s="171"/>
      <c r="O20" s="196"/>
      <c r="P20" s="197"/>
      <c r="Q20" s="198"/>
    </row>
    <row r="21" spans="1:12288" ht="21" customHeight="1" thickBot="1" x14ac:dyDescent="0.25">
      <c r="A21" s="100" t="s">
        <v>33</v>
      </c>
      <c r="B21" s="101">
        <v>0</v>
      </c>
      <c r="C21" s="101">
        <v>0</v>
      </c>
      <c r="D21" s="101">
        <f t="shared" si="2"/>
        <v>0</v>
      </c>
      <c r="E21" s="8"/>
      <c r="F21" s="8"/>
      <c r="G21" s="7"/>
      <c r="H21" s="7"/>
      <c r="I21" s="7"/>
      <c r="J21" s="7"/>
      <c r="K21" s="17"/>
      <c r="L21" s="17"/>
      <c r="M21" s="17"/>
      <c r="N21" s="33"/>
      <c r="O21" s="34"/>
      <c r="P21" s="6"/>
      <c r="Q21" s="35"/>
    </row>
    <row r="22" spans="1:12288" ht="21" customHeight="1" x14ac:dyDescent="0.2">
      <c r="A22" s="11" t="s">
        <v>34</v>
      </c>
      <c r="B22" s="10">
        <v>66300000</v>
      </c>
      <c r="C22" s="50">
        <v>0</v>
      </c>
      <c r="D22" s="10">
        <v>1</v>
      </c>
      <c r="E22" s="142">
        <f>AVERAGE(D22:D24)</f>
        <v>1</v>
      </c>
      <c r="F22" s="142">
        <f>STDEV(D22:D24)</f>
        <v>0</v>
      </c>
      <c r="G22" s="27">
        <f t="shared" ref="G22:G24" si="9">D22/B22</f>
        <v>1.5082956259426848E-8</v>
      </c>
      <c r="H22" s="145">
        <f>AVERAGE(G22:G24)</f>
        <v>1.5082956259426848E-8</v>
      </c>
      <c r="I22" s="145">
        <f>STDEV(G22:G24)</f>
        <v>0</v>
      </c>
      <c r="J22" s="145">
        <f>I22/H22</f>
        <v>0</v>
      </c>
      <c r="K22" s="28">
        <f t="shared" ref="K22:K24" si="10">LOG(D22)</f>
        <v>0</v>
      </c>
      <c r="L22" s="126">
        <f>AVERAGE(K22:K24)</f>
        <v>0</v>
      </c>
      <c r="M22" s="126">
        <f>_xlfn.STDEV.S(K22:K24)</f>
        <v>0</v>
      </c>
      <c r="N22" s="126">
        <f>M22^2</f>
        <v>0</v>
      </c>
      <c r="O22" s="129">
        <f>L18-L22</f>
        <v>6.9726056104818106</v>
      </c>
      <c r="P22" s="132">
        <f>(M22/SQRT(3))</f>
        <v>0</v>
      </c>
      <c r="Q22" s="135">
        <f>1.96*P22</f>
        <v>0</v>
      </c>
    </row>
    <row r="23" spans="1:12288" ht="21" customHeight="1" x14ac:dyDescent="0.2">
      <c r="A23" s="9" t="s">
        <v>35</v>
      </c>
      <c r="B23" s="14">
        <v>66300000</v>
      </c>
      <c r="C23" s="16">
        <v>0</v>
      </c>
      <c r="D23" s="14">
        <v>1</v>
      </c>
      <c r="E23" s="143"/>
      <c r="F23" s="143"/>
      <c r="G23" s="13">
        <f t="shared" si="9"/>
        <v>1.5082956259426848E-8</v>
      </c>
      <c r="H23" s="146"/>
      <c r="I23" s="146"/>
      <c r="J23" s="146"/>
      <c r="K23" s="12">
        <f t="shared" si="10"/>
        <v>0</v>
      </c>
      <c r="L23" s="127"/>
      <c r="M23" s="127"/>
      <c r="N23" s="127"/>
      <c r="O23" s="130"/>
      <c r="P23" s="133"/>
      <c r="Q23" s="136"/>
    </row>
    <row r="24" spans="1:12288" ht="21" customHeight="1" thickBot="1" x14ac:dyDescent="0.25">
      <c r="A24" s="26" t="s">
        <v>36</v>
      </c>
      <c r="B24" s="51">
        <v>66300000</v>
      </c>
      <c r="C24" s="15">
        <v>0</v>
      </c>
      <c r="D24" s="51">
        <v>1</v>
      </c>
      <c r="E24" s="144"/>
      <c r="F24" s="144"/>
      <c r="G24" s="31">
        <f t="shared" si="9"/>
        <v>1.5082956259426848E-8</v>
      </c>
      <c r="H24" s="147"/>
      <c r="I24" s="147"/>
      <c r="J24" s="147"/>
      <c r="K24" s="32">
        <f t="shared" si="10"/>
        <v>0</v>
      </c>
      <c r="L24" s="128"/>
      <c r="M24" s="128"/>
      <c r="N24" s="128"/>
      <c r="O24" s="131"/>
      <c r="P24" s="134"/>
      <c r="Q24" s="137"/>
    </row>
    <row r="25" spans="1:12288" ht="21" customHeight="1" thickBot="1" x14ac:dyDescent="0.25">
      <c r="A25" s="29" t="s">
        <v>37</v>
      </c>
      <c r="B25" s="30">
        <v>0</v>
      </c>
      <c r="C25" s="30">
        <v>0</v>
      </c>
      <c r="D25" s="30">
        <f t="shared" si="2"/>
        <v>0</v>
      </c>
      <c r="E25" s="8"/>
      <c r="F25" s="8"/>
      <c r="G25" s="7"/>
      <c r="H25" s="7"/>
      <c r="I25" s="7"/>
      <c r="J25" s="7"/>
      <c r="K25" s="17"/>
      <c r="L25" s="17"/>
      <c r="M25" s="17"/>
      <c r="N25" s="33"/>
      <c r="O25" s="34"/>
      <c r="P25" s="6"/>
      <c r="Q25" s="35"/>
    </row>
    <row r="26" spans="1:12288" s="5" customFormat="1" ht="21" customHeight="1" x14ac:dyDescent="0.2">
      <c r="J26" s="4"/>
      <c r="K26" s="2"/>
      <c r="L26" s="4"/>
      <c r="M26" s="4"/>
      <c r="N26" s="3"/>
      <c r="O26" s="2"/>
      <c r="P26" s="2"/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</row>
    <row r="27" spans="1:12288" s="5" customFormat="1" ht="20.100000000000001" customHeight="1" x14ac:dyDescent="0.2">
      <c r="J27" s="4"/>
      <c r="K27" s="2"/>
      <c r="L27" s="4"/>
      <c r="M27" s="4"/>
      <c r="N27" s="3"/>
      <c r="O27" s="2"/>
      <c r="P27" s="2"/>
      <c r="Q27" s="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</row>
    <row r="28" spans="1:12288" s="5" customFormat="1" ht="20.100000000000001" customHeight="1" x14ac:dyDescent="0.2">
      <c r="J28" s="4"/>
      <c r="K28" s="2"/>
      <c r="L28" s="4"/>
      <c r="M28" s="4"/>
      <c r="N28" s="3"/>
      <c r="O28" s="2"/>
      <c r="P28" s="2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</row>
    <row r="29" spans="1:12288" s="5" customFormat="1" ht="20.100000000000001" customHeight="1" x14ac:dyDescent="0.2">
      <c r="J29" s="4"/>
      <c r="K29" s="2"/>
      <c r="L29" s="4"/>
      <c r="M29" s="4"/>
      <c r="N29" s="3"/>
      <c r="O29" s="2"/>
      <c r="P29" s="2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</row>
    <row r="30" spans="1:12288" s="5" customFormat="1" ht="20.100000000000001" customHeight="1" x14ac:dyDescent="0.2">
      <c r="J30" s="4"/>
      <c r="K30" s="2"/>
      <c r="L30" s="4"/>
      <c r="M30" s="4"/>
      <c r="N30" s="3"/>
      <c r="O30" s="2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</row>
    <row r="31" spans="1:12288" s="5" customFormat="1" ht="20.100000000000001" customHeight="1" x14ac:dyDescent="0.2">
      <c r="J31" s="4"/>
      <c r="K31" s="2"/>
      <c r="L31" s="4"/>
      <c r="M31" s="4"/>
      <c r="N31" s="3"/>
      <c r="O31" s="2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</row>
  </sheetData>
  <mergeCells count="66">
    <mergeCell ref="L2:L4"/>
    <mergeCell ref="E2:E4"/>
    <mergeCell ref="F2:F4"/>
    <mergeCell ref="H2:H4"/>
    <mergeCell ref="I2:I4"/>
    <mergeCell ref="J2:J4"/>
    <mergeCell ref="E6:E8"/>
    <mergeCell ref="F6:F8"/>
    <mergeCell ref="H6:H8"/>
    <mergeCell ref="I6:I8"/>
    <mergeCell ref="J6:J8"/>
    <mergeCell ref="P6:P8"/>
    <mergeCell ref="Q6:Q8"/>
    <mergeCell ref="M2:M4"/>
    <mergeCell ref="N2:N4"/>
    <mergeCell ref="O2:O4"/>
    <mergeCell ref="P2:P4"/>
    <mergeCell ref="Q2:Q4"/>
    <mergeCell ref="L10:L12"/>
    <mergeCell ref="L6:L8"/>
    <mergeCell ref="M6:M8"/>
    <mergeCell ref="N6:N8"/>
    <mergeCell ref="O6:O8"/>
    <mergeCell ref="E10:E12"/>
    <mergeCell ref="F10:F12"/>
    <mergeCell ref="H10:H12"/>
    <mergeCell ref="I10:I12"/>
    <mergeCell ref="J10:J12"/>
    <mergeCell ref="E14:E16"/>
    <mergeCell ref="F14:F16"/>
    <mergeCell ref="H14:H16"/>
    <mergeCell ref="I14:I16"/>
    <mergeCell ref="J14:J16"/>
    <mergeCell ref="P14:P16"/>
    <mergeCell ref="Q14:Q16"/>
    <mergeCell ref="M10:M12"/>
    <mergeCell ref="N10:N12"/>
    <mergeCell ref="O10:O12"/>
    <mergeCell ref="P10:P12"/>
    <mergeCell ref="Q10:Q12"/>
    <mergeCell ref="L18:L20"/>
    <mergeCell ref="L14:L16"/>
    <mergeCell ref="M14:M16"/>
    <mergeCell ref="N14:N16"/>
    <mergeCell ref="O14:O16"/>
    <mergeCell ref="E18:E20"/>
    <mergeCell ref="F18:F20"/>
    <mergeCell ref="H18:H20"/>
    <mergeCell ref="I18:I20"/>
    <mergeCell ref="J18:J20"/>
    <mergeCell ref="E22:E24"/>
    <mergeCell ref="F22:F24"/>
    <mergeCell ref="H22:H24"/>
    <mergeCell ref="I22:I24"/>
    <mergeCell ref="J22:J24"/>
    <mergeCell ref="Q22:Q24"/>
    <mergeCell ref="M18:M20"/>
    <mergeCell ref="N18:N20"/>
    <mergeCell ref="O18:O20"/>
    <mergeCell ref="P18:P20"/>
    <mergeCell ref="Q18:Q20"/>
    <mergeCell ref="L22:L24"/>
    <mergeCell ref="M22:M24"/>
    <mergeCell ref="N22:N24"/>
    <mergeCell ref="O22:O24"/>
    <mergeCell ref="P22:P24"/>
  </mergeCells>
  <printOptions horizontalCentered="1"/>
  <pageMargins left="0.7" right="0.7" top="1.25" bottom="0.75" header="0.3" footer="0.3"/>
  <pageSetup scale="33" orientation="landscape" r:id="rId1"/>
  <headerFooter>
    <oddHeader>&amp;C&amp;"Arial,Bold"&amp;14
B05354: Soil Decon
Test #1
Burkholderia pseudomallei
Virkon-S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81AE6-3781-4B94-BDB9-99678FB49F14}">
  <dimension ref="A1:RDP31"/>
  <sheetViews>
    <sheetView zoomScale="60" zoomScaleNormal="60" workbookViewId="0">
      <selection activeCell="G44" sqref="G44"/>
    </sheetView>
  </sheetViews>
  <sheetFormatPr defaultColWidth="9.140625" defaultRowHeight="15" x14ac:dyDescent="0.2"/>
  <cols>
    <col min="1" max="1" width="39.5703125" style="5" customWidth="1"/>
    <col min="2" max="2" width="23.5703125" style="5" customWidth="1"/>
    <col min="3" max="3" width="24.140625" style="5" customWidth="1"/>
    <col min="4" max="4" width="27" style="5" customWidth="1"/>
    <col min="5" max="6" width="17" style="5" customWidth="1"/>
    <col min="7" max="7" width="17.7109375" style="5" customWidth="1"/>
    <col min="8" max="9" width="15.7109375" style="5" customWidth="1"/>
    <col min="10" max="10" width="15.7109375" style="4" customWidth="1"/>
    <col min="11" max="11" width="20.5703125" style="2" customWidth="1"/>
    <col min="12" max="13" width="16.42578125" style="4" customWidth="1"/>
    <col min="14" max="14" width="16.28515625" style="3" bestFit="1" customWidth="1"/>
    <col min="15" max="15" width="21.28515625" style="2" bestFit="1" customWidth="1"/>
    <col min="16" max="16" width="14.42578125" style="2" customWidth="1"/>
    <col min="17" max="17" width="18.5703125" style="2" customWidth="1"/>
    <col min="18" max="16384" width="9.140625" style="1"/>
  </cols>
  <sheetData>
    <row r="1" spans="1:20" s="24" customFormat="1" ht="57.95" customHeight="1" thickTop="1" thickBot="1" x14ac:dyDescent="0.3">
      <c r="A1" s="23" t="s">
        <v>13</v>
      </c>
      <c r="B1" s="18" t="s">
        <v>8</v>
      </c>
      <c r="C1" s="18" t="s">
        <v>9</v>
      </c>
      <c r="D1" s="18" t="s">
        <v>39</v>
      </c>
      <c r="E1" s="18" t="s">
        <v>10</v>
      </c>
      <c r="F1" s="18" t="s">
        <v>11</v>
      </c>
      <c r="G1" s="18" t="s">
        <v>0</v>
      </c>
      <c r="H1" s="18" t="s">
        <v>1</v>
      </c>
      <c r="I1" s="18" t="s">
        <v>2</v>
      </c>
      <c r="J1" s="21" t="s">
        <v>3</v>
      </c>
      <c r="K1" s="22" t="s">
        <v>40</v>
      </c>
      <c r="L1" s="21" t="s">
        <v>12</v>
      </c>
      <c r="M1" s="21" t="s">
        <v>38</v>
      </c>
      <c r="N1" s="19" t="s">
        <v>7</v>
      </c>
      <c r="O1" s="20" t="s">
        <v>4</v>
      </c>
      <c r="P1" s="19" t="s">
        <v>5</v>
      </c>
      <c r="Q1" s="25" t="s">
        <v>6</v>
      </c>
    </row>
    <row r="2" spans="1:20" s="2" customFormat="1" ht="21" customHeight="1" thickTop="1" x14ac:dyDescent="0.2">
      <c r="A2" s="36" t="s">
        <v>14</v>
      </c>
      <c r="B2" s="37">
        <v>179000000</v>
      </c>
      <c r="C2" s="37">
        <v>7500000</v>
      </c>
      <c r="D2" s="37">
        <f t="shared" ref="D2:D25" si="0">C2*9.1</f>
        <v>68250000</v>
      </c>
      <c r="E2" s="164">
        <f>AVERAGE(D2:D4)</f>
        <v>50050000</v>
      </c>
      <c r="F2" s="164">
        <f>STDEV(D2:D4)</f>
        <v>15996340.206434721</v>
      </c>
      <c r="G2" s="44">
        <f t="shared" ref="G2:G8" si="1">D2/B2</f>
        <v>0.38128491620111732</v>
      </c>
      <c r="H2" s="166">
        <f>AVERAGE(G2:G4)</f>
        <v>0.27960893854748603</v>
      </c>
      <c r="I2" s="166">
        <f>STDEV(G2:G4)</f>
        <v>8.9365029086227496E-2</v>
      </c>
      <c r="J2" s="166">
        <f>I2/H2</f>
        <v>0.31960719693176265</v>
      </c>
      <c r="K2" s="45">
        <f t="shared" ref="K2:K8" si="2">LOG(D2)</f>
        <v>7.834102655712794</v>
      </c>
      <c r="L2" s="160">
        <f>AVERAGE(K2:K4)</f>
        <v>7.6855586560428231</v>
      </c>
      <c r="M2" s="160">
        <f>_xlfn.STDEV.S(K2:K4)</f>
        <v>0.13187022543785237</v>
      </c>
      <c r="N2" s="162">
        <f>M2^2</f>
        <v>1.7389756357030006E-2</v>
      </c>
      <c r="O2" s="193">
        <f>LOG(B2)-L2</f>
        <v>0.56729437493706936</v>
      </c>
      <c r="P2" s="194">
        <f>(M2/SQRT(3))</f>
        <v>7.6135310154640701E-2</v>
      </c>
      <c r="Q2" s="195">
        <f>1.96*P2</f>
        <v>0.14922520790309576</v>
      </c>
    </row>
    <row r="3" spans="1:20" s="2" customFormat="1" ht="21" customHeight="1" x14ac:dyDescent="0.2">
      <c r="A3" s="38" t="s">
        <v>15</v>
      </c>
      <c r="B3" s="39">
        <v>179000000</v>
      </c>
      <c r="C3" s="39">
        <v>4800000</v>
      </c>
      <c r="D3" s="39">
        <f t="shared" si="0"/>
        <v>43680000</v>
      </c>
      <c r="E3" s="165"/>
      <c r="F3" s="165"/>
      <c r="G3" s="46">
        <f t="shared" si="1"/>
        <v>0.24402234636871509</v>
      </c>
      <c r="H3" s="167"/>
      <c r="I3" s="167"/>
      <c r="J3" s="167"/>
      <c r="K3" s="47">
        <f t="shared" si="2"/>
        <v>7.6402826296966806</v>
      </c>
      <c r="L3" s="161"/>
      <c r="M3" s="161"/>
      <c r="N3" s="163"/>
      <c r="O3" s="196"/>
      <c r="P3" s="197"/>
      <c r="Q3" s="198"/>
    </row>
    <row r="4" spans="1:20" s="2" customFormat="1" ht="21" customHeight="1" x14ac:dyDescent="0.2">
      <c r="A4" s="40" t="s">
        <v>16</v>
      </c>
      <c r="B4" s="41">
        <v>179000000</v>
      </c>
      <c r="C4" s="41">
        <v>4200000</v>
      </c>
      <c r="D4" s="41">
        <f t="shared" si="0"/>
        <v>38220000</v>
      </c>
      <c r="E4" s="165"/>
      <c r="F4" s="165"/>
      <c r="G4" s="48">
        <f t="shared" si="1"/>
        <v>0.21351955307262571</v>
      </c>
      <c r="H4" s="167"/>
      <c r="I4" s="167"/>
      <c r="J4" s="167"/>
      <c r="K4" s="49">
        <f t="shared" si="2"/>
        <v>7.5822906827189938</v>
      </c>
      <c r="L4" s="161"/>
      <c r="M4" s="161"/>
      <c r="N4" s="163"/>
      <c r="O4" s="196"/>
      <c r="P4" s="197"/>
      <c r="Q4" s="198"/>
    </row>
    <row r="5" spans="1:20" s="2" customFormat="1" ht="21" customHeight="1" thickBot="1" x14ac:dyDescent="0.25">
      <c r="A5" s="42" t="s">
        <v>20</v>
      </c>
      <c r="B5" s="43">
        <v>0</v>
      </c>
      <c r="C5" s="43">
        <v>0</v>
      </c>
      <c r="D5" s="43">
        <f t="shared" si="0"/>
        <v>0</v>
      </c>
      <c r="E5" s="8"/>
      <c r="F5" s="8"/>
      <c r="G5" s="7"/>
      <c r="H5" s="7"/>
      <c r="I5" s="7"/>
      <c r="J5" s="7"/>
      <c r="K5" s="17"/>
      <c r="L5" s="17"/>
      <c r="M5" s="17"/>
      <c r="N5" s="33"/>
      <c r="O5" s="34"/>
      <c r="P5" s="6"/>
      <c r="Q5" s="35"/>
    </row>
    <row r="6" spans="1:20" ht="21" customHeight="1" x14ac:dyDescent="0.2">
      <c r="A6" s="11" t="s">
        <v>17</v>
      </c>
      <c r="B6" s="10">
        <v>179000000</v>
      </c>
      <c r="C6" s="50">
        <v>0</v>
      </c>
      <c r="D6" s="10">
        <v>1</v>
      </c>
      <c r="E6" s="142">
        <f>AVERAGE(D6:D8)</f>
        <v>1</v>
      </c>
      <c r="F6" s="142">
        <f>STDEV(D6:D8)</f>
        <v>0</v>
      </c>
      <c r="G6" s="27">
        <f t="shared" si="1"/>
        <v>5.5865921787709494E-9</v>
      </c>
      <c r="H6" s="145">
        <f>AVERAGE(G6:G8)</f>
        <v>5.5865921787709494E-9</v>
      </c>
      <c r="I6" s="145">
        <f>STDEV(G6:G8)</f>
        <v>0</v>
      </c>
      <c r="J6" s="145">
        <f>I6/H6</f>
        <v>0</v>
      </c>
      <c r="K6" s="28">
        <f t="shared" si="2"/>
        <v>0</v>
      </c>
      <c r="L6" s="126">
        <f>AVERAGE(K6:K8)</f>
        <v>0</v>
      </c>
      <c r="M6" s="126">
        <f>_xlfn.STDEV.S(K6:K8)</f>
        <v>0</v>
      </c>
      <c r="N6" s="126">
        <f>M6^2</f>
        <v>0</v>
      </c>
      <c r="O6" s="129">
        <f>L2-L6</f>
        <v>7.6855586560428231</v>
      </c>
      <c r="P6" s="132">
        <f>(M6/SQRT(3))</f>
        <v>0</v>
      </c>
      <c r="Q6" s="135">
        <f>1.96*P6</f>
        <v>0</v>
      </c>
      <c r="T6" s="1">
        <f>LOG(B6)</f>
        <v>8.2528530309798924</v>
      </c>
    </row>
    <row r="7" spans="1:20" ht="21" customHeight="1" x14ac:dyDescent="0.2">
      <c r="A7" s="9" t="s">
        <v>18</v>
      </c>
      <c r="B7" s="14">
        <v>179000000</v>
      </c>
      <c r="C7" s="16">
        <v>0</v>
      </c>
      <c r="D7" s="14">
        <v>1</v>
      </c>
      <c r="E7" s="143"/>
      <c r="F7" s="143"/>
      <c r="G7" s="13">
        <f t="shared" si="1"/>
        <v>5.5865921787709494E-9</v>
      </c>
      <c r="H7" s="146"/>
      <c r="I7" s="146"/>
      <c r="J7" s="146"/>
      <c r="K7" s="12">
        <f t="shared" si="2"/>
        <v>0</v>
      </c>
      <c r="L7" s="127"/>
      <c r="M7" s="127"/>
      <c r="N7" s="127"/>
      <c r="O7" s="130"/>
      <c r="P7" s="133"/>
      <c r="Q7" s="136"/>
    </row>
    <row r="8" spans="1:20" ht="21" customHeight="1" thickBot="1" x14ac:dyDescent="0.25">
      <c r="A8" s="26" t="s">
        <v>19</v>
      </c>
      <c r="B8" s="51">
        <v>179000000</v>
      </c>
      <c r="C8" s="15">
        <v>0</v>
      </c>
      <c r="D8" s="51">
        <v>1</v>
      </c>
      <c r="E8" s="144"/>
      <c r="F8" s="144"/>
      <c r="G8" s="31">
        <f t="shared" si="1"/>
        <v>5.5865921787709494E-9</v>
      </c>
      <c r="H8" s="147"/>
      <c r="I8" s="147"/>
      <c r="J8" s="147"/>
      <c r="K8" s="32">
        <f t="shared" si="2"/>
        <v>0</v>
      </c>
      <c r="L8" s="128"/>
      <c r="M8" s="128"/>
      <c r="N8" s="128"/>
      <c r="O8" s="131"/>
      <c r="P8" s="134"/>
      <c r="Q8" s="137"/>
    </row>
    <row r="9" spans="1:20" ht="21" customHeight="1" thickBot="1" x14ac:dyDescent="0.25">
      <c r="A9" s="29" t="s">
        <v>21</v>
      </c>
      <c r="B9" s="30">
        <v>0</v>
      </c>
      <c r="C9" s="30">
        <v>0</v>
      </c>
      <c r="D9" s="30">
        <v>1</v>
      </c>
      <c r="E9" s="8"/>
      <c r="F9" s="8"/>
      <c r="G9" s="7"/>
      <c r="H9" s="7"/>
      <c r="I9" s="7"/>
      <c r="J9" s="7"/>
      <c r="K9" s="17"/>
      <c r="L9" s="17"/>
      <c r="M9" s="17"/>
      <c r="N9" s="33"/>
      <c r="O9" s="34"/>
      <c r="P9" s="6"/>
      <c r="Q9" s="35"/>
    </row>
    <row r="10" spans="1:20" ht="21" customHeight="1" thickTop="1" x14ac:dyDescent="0.2">
      <c r="A10" s="66" t="s">
        <v>22</v>
      </c>
      <c r="B10" s="67">
        <v>179000000</v>
      </c>
      <c r="C10" s="67">
        <v>2380000</v>
      </c>
      <c r="D10" s="67">
        <f t="shared" si="0"/>
        <v>21658000</v>
      </c>
      <c r="E10" s="152">
        <f>AVERAGE(D10:D12)</f>
        <v>17745000</v>
      </c>
      <c r="F10" s="152">
        <f>STDEV(D10:D12)</f>
        <v>3959284.4050408909</v>
      </c>
      <c r="G10" s="74">
        <f t="shared" ref="G10:G12" si="3">D10/B10</f>
        <v>0.12099441340782123</v>
      </c>
      <c r="H10" s="154">
        <f>AVERAGE(G10:G12)</f>
        <v>9.9134078212290519E-2</v>
      </c>
      <c r="I10" s="154">
        <f>STDEV(G10:G12)</f>
        <v>2.2118907290731193E-2</v>
      </c>
      <c r="J10" s="154">
        <f>I10/H10</f>
        <v>0.22312112736212358</v>
      </c>
      <c r="K10" s="75">
        <f t="shared" ref="K10:K12" si="4">LOG(D10)</f>
        <v>7.3356183493776053</v>
      </c>
      <c r="L10" s="156">
        <f>AVERAGE(K10:K12)</f>
        <v>7.2416447175564791</v>
      </c>
      <c r="M10" s="156">
        <f>_xlfn.STDEV.S(K10:K12)</f>
        <v>9.9153026153400575E-2</v>
      </c>
      <c r="N10" s="158">
        <f>M10^2</f>
        <v>9.8313225953769387E-3</v>
      </c>
      <c r="O10" s="193">
        <f>LOG(B10)-L10</f>
        <v>1.0112083134234133</v>
      </c>
      <c r="P10" s="194">
        <f>(M10/SQRT(3))</f>
        <v>5.7246026340631827E-2</v>
      </c>
      <c r="Q10" s="195">
        <f>1.96*P10</f>
        <v>0.11220221162763838</v>
      </c>
    </row>
    <row r="11" spans="1:20" ht="21" customHeight="1" x14ac:dyDescent="0.2">
      <c r="A11" s="68" t="s">
        <v>23</v>
      </c>
      <c r="B11" s="69">
        <v>179000000</v>
      </c>
      <c r="C11" s="69">
        <v>1960000</v>
      </c>
      <c r="D11" s="69">
        <f t="shared" si="0"/>
        <v>17836000</v>
      </c>
      <c r="E11" s="153"/>
      <c r="F11" s="153"/>
      <c r="G11" s="76">
        <f t="shared" si="3"/>
        <v>9.9642458100558662E-2</v>
      </c>
      <c r="H11" s="155"/>
      <c r="I11" s="155"/>
      <c r="J11" s="155"/>
      <c r="K11" s="77">
        <f t="shared" si="4"/>
        <v>7.2512974636775693</v>
      </c>
      <c r="L11" s="157"/>
      <c r="M11" s="157"/>
      <c r="N11" s="159"/>
      <c r="O11" s="196"/>
      <c r="P11" s="197"/>
      <c r="Q11" s="198"/>
    </row>
    <row r="12" spans="1:20" ht="21" customHeight="1" x14ac:dyDescent="0.2">
      <c r="A12" s="70" t="s">
        <v>24</v>
      </c>
      <c r="B12" s="71">
        <v>179000000</v>
      </c>
      <c r="C12" s="71">
        <v>1510000</v>
      </c>
      <c r="D12" s="71">
        <f t="shared" si="0"/>
        <v>13741000</v>
      </c>
      <c r="E12" s="153"/>
      <c r="F12" s="153"/>
      <c r="G12" s="78">
        <f t="shared" si="3"/>
        <v>7.6765363128491623E-2</v>
      </c>
      <c r="H12" s="155"/>
      <c r="I12" s="155"/>
      <c r="J12" s="155"/>
      <c r="K12" s="79">
        <f t="shared" si="4"/>
        <v>7.1380183396142627</v>
      </c>
      <c r="L12" s="157"/>
      <c r="M12" s="157"/>
      <c r="N12" s="159"/>
      <c r="O12" s="196"/>
      <c r="P12" s="197"/>
      <c r="Q12" s="198"/>
    </row>
    <row r="13" spans="1:20" ht="21" customHeight="1" thickBot="1" x14ac:dyDescent="0.25">
      <c r="A13" s="72" t="s">
        <v>25</v>
      </c>
      <c r="B13" s="73">
        <v>0</v>
      </c>
      <c r="C13" s="73">
        <v>0</v>
      </c>
      <c r="D13" s="73">
        <f t="shared" si="0"/>
        <v>0</v>
      </c>
      <c r="E13" s="8"/>
      <c r="F13" s="8"/>
      <c r="G13" s="7"/>
      <c r="H13" s="7"/>
      <c r="I13" s="7"/>
      <c r="J13" s="7"/>
      <c r="K13" s="17"/>
      <c r="L13" s="17"/>
      <c r="M13" s="17"/>
      <c r="N13" s="33"/>
      <c r="O13" s="34"/>
      <c r="P13" s="6"/>
      <c r="Q13" s="35"/>
    </row>
    <row r="14" spans="1:20" ht="21" customHeight="1" x14ac:dyDescent="0.2">
      <c r="A14" s="11" t="s">
        <v>26</v>
      </c>
      <c r="B14" s="10">
        <v>179000000</v>
      </c>
      <c r="C14" s="50">
        <v>120</v>
      </c>
      <c r="D14" s="10">
        <f t="shared" si="0"/>
        <v>1092</v>
      </c>
      <c r="E14" s="142">
        <f>AVERAGE(D14:D16)</f>
        <v>364.66666666666669</v>
      </c>
      <c r="F14" s="142">
        <f>STDEV(D14:D16)</f>
        <v>629.88914368588178</v>
      </c>
      <c r="G14" s="27">
        <f t="shared" ref="G14:G16" si="5">D14/B14</f>
        <v>6.1005586592178769E-6</v>
      </c>
      <c r="H14" s="145">
        <f>AVERAGE(G14:G16)</f>
        <v>2.0372439478584726E-6</v>
      </c>
      <c r="I14" s="145">
        <f>STDEV(G14:G16)</f>
        <v>3.5189337636082777E-6</v>
      </c>
      <c r="J14" s="145">
        <f>I14/H14</f>
        <v>1.7273011252812116</v>
      </c>
      <c r="K14" s="28">
        <f t="shared" ref="K14:K16" si="6">LOG(D14)</f>
        <v>3.0382226383687185</v>
      </c>
      <c r="L14" s="126">
        <f>AVERAGE(K14:K16)</f>
        <v>1.0127408794562396</v>
      </c>
      <c r="M14" s="126">
        <f>_xlfn.STDEV.S(K14:K16)</f>
        <v>1.7541186581201946</v>
      </c>
      <c r="N14" s="126">
        <f>M14^2</f>
        <v>3.0769322667653922</v>
      </c>
      <c r="O14" s="129">
        <f>L10-L14</f>
        <v>6.2289038381002397</v>
      </c>
      <c r="P14" s="132">
        <f>(M14/SQRT(3))</f>
        <v>1.0127408794562396</v>
      </c>
      <c r="Q14" s="135">
        <f>1.96*P14</f>
        <v>1.9849721237342295</v>
      </c>
    </row>
    <row r="15" spans="1:20" ht="21" customHeight="1" x14ac:dyDescent="0.2">
      <c r="A15" s="9" t="s">
        <v>27</v>
      </c>
      <c r="B15" s="14">
        <v>179000000</v>
      </c>
      <c r="C15" s="16">
        <v>0</v>
      </c>
      <c r="D15" s="14">
        <v>1</v>
      </c>
      <c r="E15" s="143"/>
      <c r="F15" s="143"/>
      <c r="G15" s="13">
        <f t="shared" si="5"/>
        <v>5.5865921787709494E-9</v>
      </c>
      <c r="H15" s="146"/>
      <c r="I15" s="146"/>
      <c r="J15" s="146"/>
      <c r="K15" s="12">
        <f t="shared" si="6"/>
        <v>0</v>
      </c>
      <c r="L15" s="127"/>
      <c r="M15" s="127"/>
      <c r="N15" s="127"/>
      <c r="O15" s="130"/>
      <c r="P15" s="133"/>
      <c r="Q15" s="136"/>
    </row>
    <row r="16" spans="1:20" ht="21" customHeight="1" thickBot="1" x14ac:dyDescent="0.25">
      <c r="A16" s="26" t="s">
        <v>28</v>
      </c>
      <c r="B16" s="51">
        <v>179000000</v>
      </c>
      <c r="C16" s="15">
        <v>0</v>
      </c>
      <c r="D16" s="51">
        <v>1</v>
      </c>
      <c r="E16" s="144"/>
      <c r="F16" s="144"/>
      <c r="G16" s="31">
        <f t="shared" si="5"/>
        <v>5.5865921787709494E-9</v>
      </c>
      <c r="H16" s="147"/>
      <c r="I16" s="147"/>
      <c r="J16" s="147"/>
      <c r="K16" s="32">
        <f t="shared" si="6"/>
        <v>0</v>
      </c>
      <c r="L16" s="128"/>
      <c r="M16" s="128"/>
      <c r="N16" s="128"/>
      <c r="O16" s="131"/>
      <c r="P16" s="134"/>
      <c r="Q16" s="137"/>
    </row>
    <row r="17" spans="1:12288" ht="21" customHeight="1" thickBot="1" x14ac:dyDescent="0.25">
      <c r="A17" s="29" t="s">
        <v>29</v>
      </c>
      <c r="B17" s="30">
        <v>0</v>
      </c>
      <c r="C17" s="30">
        <v>0</v>
      </c>
      <c r="D17" s="30">
        <f t="shared" si="0"/>
        <v>0</v>
      </c>
      <c r="E17" s="8"/>
      <c r="F17" s="8"/>
      <c r="G17" s="7"/>
      <c r="H17" s="7"/>
      <c r="I17" s="7"/>
      <c r="J17" s="7"/>
      <c r="K17" s="17"/>
      <c r="L17" s="17"/>
      <c r="M17" s="17"/>
      <c r="N17" s="33"/>
      <c r="O17" s="34"/>
      <c r="P17" s="6"/>
      <c r="Q17" s="35"/>
    </row>
    <row r="18" spans="1:12288" ht="21" customHeight="1" thickTop="1" x14ac:dyDescent="0.2">
      <c r="A18" s="108" t="s">
        <v>30</v>
      </c>
      <c r="B18" s="109">
        <v>179000000</v>
      </c>
      <c r="C18" s="109">
        <v>2030000</v>
      </c>
      <c r="D18" s="109">
        <f t="shared" si="0"/>
        <v>18473000</v>
      </c>
      <c r="E18" s="148">
        <f>AVERAGE(D18:D20)</f>
        <v>16926000</v>
      </c>
      <c r="F18" s="148">
        <f>STDEV(D18:D20)</f>
        <v>1358919.7915991952</v>
      </c>
      <c r="G18" s="116">
        <f t="shared" ref="G18:G20" si="7">D18/B18</f>
        <v>0.10320111731843576</v>
      </c>
      <c r="H18" s="150">
        <f>AVERAGE(G18:G20)</f>
        <v>9.4558659217877095E-2</v>
      </c>
      <c r="I18" s="150">
        <f>STDEV(G18:G20)</f>
        <v>7.5917306793251175E-3</v>
      </c>
      <c r="J18" s="150">
        <f>I18/H18</f>
        <v>8.0285938296064993E-2</v>
      </c>
      <c r="K18" s="117">
        <f t="shared" ref="K18:K20" si="8">LOG(D18)</f>
        <v>7.2665374302343064</v>
      </c>
      <c r="L18" s="138">
        <f>AVERAGE(K18:K20)</f>
        <v>7.2276435895553641</v>
      </c>
      <c r="M18" s="138">
        <f>_xlfn.STDEV.S(K18:K20)</f>
        <v>3.4234027122500676E-2</v>
      </c>
      <c r="N18" s="140">
        <f>M18^2</f>
        <v>1.171968613024112E-3</v>
      </c>
      <c r="O18" s="193">
        <f>LOG(B18)-L18</f>
        <v>1.0252094414245283</v>
      </c>
      <c r="P18" s="194">
        <f>(M18/SQRT(3))</f>
        <v>1.9765024774620717E-2</v>
      </c>
      <c r="Q18" s="195">
        <f>1.96*P18</f>
        <v>3.8739448558256603E-2</v>
      </c>
    </row>
    <row r="19" spans="1:12288" ht="21" customHeight="1" x14ac:dyDescent="0.2">
      <c r="A19" s="110" t="s">
        <v>31</v>
      </c>
      <c r="B19" s="111">
        <v>179000000</v>
      </c>
      <c r="C19" s="111">
        <v>1750000</v>
      </c>
      <c r="D19" s="111">
        <f t="shared" si="0"/>
        <v>15925000</v>
      </c>
      <c r="E19" s="149"/>
      <c r="F19" s="149"/>
      <c r="G19" s="118">
        <f t="shared" si="7"/>
        <v>8.8966480446927371E-2</v>
      </c>
      <c r="H19" s="151"/>
      <c r="I19" s="151"/>
      <c r="J19" s="151"/>
      <c r="K19" s="119">
        <f t="shared" si="8"/>
        <v>7.2020794410073883</v>
      </c>
      <c r="L19" s="139"/>
      <c r="M19" s="139"/>
      <c r="N19" s="141"/>
      <c r="O19" s="196"/>
      <c r="P19" s="197"/>
      <c r="Q19" s="198"/>
    </row>
    <row r="20" spans="1:12288" ht="21" customHeight="1" x14ac:dyDescent="0.2">
      <c r="A20" s="112" t="s">
        <v>32</v>
      </c>
      <c r="B20" s="113">
        <v>179000000</v>
      </c>
      <c r="C20" s="113">
        <v>1800000</v>
      </c>
      <c r="D20" s="113">
        <f t="shared" si="0"/>
        <v>16380000</v>
      </c>
      <c r="E20" s="149"/>
      <c r="F20" s="149"/>
      <c r="G20" s="120">
        <f t="shared" si="7"/>
        <v>9.1508379888268154E-2</v>
      </c>
      <c r="H20" s="151"/>
      <c r="I20" s="151"/>
      <c r="J20" s="151"/>
      <c r="K20" s="121">
        <f t="shared" si="8"/>
        <v>7.2143138974243994</v>
      </c>
      <c r="L20" s="139"/>
      <c r="M20" s="139"/>
      <c r="N20" s="141"/>
      <c r="O20" s="196"/>
      <c r="P20" s="197"/>
      <c r="Q20" s="198"/>
    </row>
    <row r="21" spans="1:12288" ht="21" customHeight="1" thickBot="1" x14ac:dyDescent="0.25">
      <c r="A21" s="114" t="s">
        <v>33</v>
      </c>
      <c r="B21" s="115">
        <v>0</v>
      </c>
      <c r="C21" s="115">
        <v>0</v>
      </c>
      <c r="D21" s="115">
        <f t="shared" si="0"/>
        <v>0</v>
      </c>
      <c r="E21" s="8"/>
      <c r="F21" s="8"/>
      <c r="G21" s="7"/>
      <c r="H21" s="7"/>
      <c r="I21" s="7"/>
      <c r="J21" s="7"/>
      <c r="K21" s="17"/>
      <c r="L21" s="17"/>
      <c r="M21" s="17"/>
      <c r="N21" s="33"/>
      <c r="O21" s="34"/>
      <c r="P21" s="6"/>
      <c r="Q21" s="35"/>
    </row>
    <row r="22" spans="1:12288" ht="21" customHeight="1" x14ac:dyDescent="0.2">
      <c r="A22" s="11" t="s">
        <v>34</v>
      </c>
      <c r="B22" s="10">
        <v>179000000</v>
      </c>
      <c r="C22" s="50">
        <v>0</v>
      </c>
      <c r="D22" s="10">
        <v>1</v>
      </c>
      <c r="E22" s="142">
        <f>AVERAGE(D22:D24)</f>
        <v>1374.4333333333334</v>
      </c>
      <c r="F22" s="142">
        <f>STDEV(D22:D24)</f>
        <v>1411.4217524656947</v>
      </c>
      <c r="G22" s="27">
        <f t="shared" ref="G22:G24" si="9">D22/B22</f>
        <v>5.5865921787709494E-9</v>
      </c>
      <c r="H22" s="145">
        <f>AVERAGE(G22:G24)</f>
        <v>7.6783985102420853E-6</v>
      </c>
      <c r="I22" s="145">
        <f>STDEV(G22:G24)</f>
        <v>7.8850377232720378E-6</v>
      </c>
      <c r="J22" s="145">
        <f>I22/H22</f>
        <v>1.0269117593667898</v>
      </c>
      <c r="K22" s="28">
        <f t="shared" ref="K22:K24" si="10">LOG(D22)</f>
        <v>0</v>
      </c>
      <c r="L22" s="126">
        <f>AVERAGE(K22:K24)</f>
        <v>2.1882601719805073</v>
      </c>
      <c r="M22" s="126">
        <f>_xlfn.STDEV.S(K22:K24)</f>
        <v>1.9025220749420249</v>
      </c>
      <c r="N22" s="126">
        <f>M22^2</f>
        <v>3.6195902456417075</v>
      </c>
      <c r="O22" s="129">
        <f>L18-L22</f>
        <v>5.0393834175748573</v>
      </c>
      <c r="P22" s="132">
        <f>(M22/SQRT(3))</f>
        <v>1.0984216321069835</v>
      </c>
      <c r="Q22" s="135">
        <f>1.96*P22</f>
        <v>2.1529063989296877</v>
      </c>
    </row>
    <row r="23" spans="1:12288" ht="21" customHeight="1" x14ac:dyDescent="0.2">
      <c r="A23" s="9" t="s">
        <v>35</v>
      </c>
      <c r="B23" s="14">
        <v>179000000</v>
      </c>
      <c r="C23" s="16">
        <v>310</v>
      </c>
      <c r="D23" s="14">
        <f t="shared" si="0"/>
        <v>2821</v>
      </c>
      <c r="E23" s="143"/>
      <c r="F23" s="143"/>
      <c r="G23" s="13">
        <f t="shared" si="9"/>
        <v>1.5759776536312848E-5</v>
      </c>
      <c r="H23" s="146"/>
      <c r="I23" s="146"/>
      <c r="J23" s="146"/>
      <c r="K23" s="12">
        <f t="shared" si="10"/>
        <v>3.4504030861553661</v>
      </c>
      <c r="L23" s="127"/>
      <c r="M23" s="127"/>
      <c r="N23" s="127"/>
      <c r="O23" s="130"/>
      <c r="P23" s="133"/>
      <c r="Q23" s="136"/>
    </row>
    <row r="24" spans="1:12288" ht="21" customHeight="1" thickBot="1" x14ac:dyDescent="0.25">
      <c r="A24" s="26" t="s">
        <v>36</v>
      </c>
      <c r="B24" s="51">
        <v>179000000</v>
      </c>
      <c r="C24" s="15">
        <v>143</v>
      </c>
      <c r="D24" s="51">
        <f t="shared" si="0"/>
        <v>1301.3</v>
      </c>
      <c r="E24" s="144"/>
      <c r="F24" s="144"/>
      <c r="G24" s="31">
        <f t="shared" si="9"/>
        <v>7.2698324022346364E-6</v>
      </c>
      <c r="H24" s="147"/>
      <c r="I24" s="147"/>
      <c r="J24" s="147"/>
      <c r="K24" s="32">
        <f t="shared" si="10"/>
        <v>3.1143774297861553</v>
      </c>
      <c r="L24" s="128"/>
      <c r="M24" s="128"/>
      <c r="N24" s="128"/>
      <c r="O24" s="131"/>
      <c r="P24" s="134"/>
      <c r="Q24" s="137"/>
    </row>
    <row r="25" spans="1:12288" ht="21" customHeight="1" thickBot="1" x14ac:dyDescent="0.25">
      <c r="A25" s="29" t="s">
        <v>37</v>
      </c>
      <c r="B25" s="30">
        <v>0</v>
      </c>
      <c r="C25" s="30">
        <v>0</v>
      </c>
      <c r="D25" s="30">
        <f t="shared" si="0"/>
        <v>0</v>
      </c>
      <c r="E25" s="8"/>
      <c r="F25" s="8"/>
      <c r="G25" s="7"/>
      <c r="H25" s="7"/>
      <c r="I25" s="7"/>
      <c r="J25" s="7"/>
      <c r="K25" s="17"/>
      <c r="L25" s="17"/>
      <c r="M25" s="17"/>
      <c r="N25" s="33"/>
      <c r="O25" s="34"/>
      <c r="P25" s="6"/>
      <c r="Q25" s="35"/>
    </row>
    <row r="26" spans="1:12288" s="5" customFormat="1" ht="21" customHeight="1" x14ac:dyDescent="0.2">
      <c r="J26" s="4"/>
      <c r="K26" s="2"/>
      <c r="L26" s="4"/>
      <c r="M26" s="4"/>
      <c r="N26" s="3"/>
      <c r="O26" s="2"/>
      <c r="P26" s="2"/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</row>
    <row r="27" spans="1:12288" s="5" customFormat="1" ht="20.100000000000001" customHeight="1" x14ac:dyDescent="0.2">
      <c r="J27" s="4"/>
      <c r="K27" s="2"/>
      <c r="L27" s="4"/>
      <c r="M27" s="4"/>
      <c r="N27" s="3"/>
      <c r="O27" s="2"/>
      <c r="P27" s="2"/>
      <c r="Q27" s="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</row>
    <row r="28" spans="1:12288" s="5" customFormat="1" ht="20.100000000000001" customHeight="1" x14ac:dyDescent="0.2">
      <c r="J28" s="4"/>
      <c r="K28" s="2"/>
      <c r="L28" s="4"/>
      <c r="M28" s="4"/>
      <c r="N28" s="3"/>
      <c r="O28" s="2"/>
      <c r="P28" s="2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</row>
    <row r="29" spans="1:12288" s="5" customFormat="1" ht="20.100000000000001" customHeight="1" x14ac:dyDescent="0.2">
      <c r="J29" s="4"/>
      <c r="K29" s="2"/>
      <c r="L29" s="4"/>
      <c r="M29" s="4"/>
      <c r="N29" s="3"/>
      <c r="O29" s="2"/>
      <c r="P29" s="2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</row>
    <row r="30" spans="1:12288" s="5" customFormat="1" ht="20.100000000000001" customHeight="1" x14ac:dyDescent="0.2">
      <c r="J30" s="4"/>
      <c r="K30" s="2"/>
      <c r="L30" s="4"/>
      <c r="M30" s="4"/>
      <c r="N30" s="3"/>
      <c r="O30" s="2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</row>
    <row r="31" spans="1:12288" s="5" customFormat="1" ht="20.100000000000001" customHeight="1" x14ac:dyDescent="0.2">
      <c r="J31" s="4"/>
      <c r="K31" s="2"/>
      <c r="L31" s="4"/>
      <c r="M31" s="4"/>
      <c r="N31" s="3"/>
      <c r="O31" s="2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</row>
  </sheetData>
  <mergeCells count="66">
    <mergeCell ref="L2:L4"/>
    <mergeCell ref="E2:E4"/>
    <mergeCell ref="F2:F4"/>
    <mergeCell ref="H2:H4"/>
    <mergeCell ref="I2:I4"/>
    <mergeCell ref="J2:J4"/>
    <mergeCell ref="E6:E8"/>
    <mergeCell ref="F6:F8"/>
    <mergeCell ref="H6:H8"/>
    <mergeCell ref="I6:I8"/>
    <mergeCell ref="J6:J8"/>
    <mergeCell ref="Q6:Q8"/>
    <mergeCell ref="M2:M4"/>
    <mergeCell ref="N2:N4"/>
    <mergeCell ref="O2:O4"/>
    <mergeCell ref="P2:P4"/>
    <mergeCell ref="Q2:Q4"/>
    <mergeCell ref="L6:L8"/>
    <mergeCell ref="M6:M8"/>
    <mergeCell ref="N6:N8"/>
    <mergeCell ref="O6:O8"/>
    <mergeCell ref="P6:P8"/>
    <mergeCell ref="Q10:Q12"/>
    <mergeCell ref="E10:E12"/>
    <mergeCell ref="F10:F12"/>
    <mergeCell ref="H10:H12"/>
    <mergeCell ref="I10:I12"/>
    <mergeCell ref="J10:J12"/>
    <mergeCell ref="L10:L12"/>
    <mergeCell ref="M10:M12"/>
    <mergeCell ref="N10:N12"/>
    <mergeCell ref="O10:O12"/>
    <mergeCell ref="P10:P12"/>
    <mergeCell ref="Q14:Q16"/>
    <mergeCell ref="E14:E16"/>
    <mergeCell ref="F14:F16"/>
    <mergeCell ref="H14:H16"/>
    <mergeCell ref="I14:I16"/>
    <mergeCell ref="J14:J16"/>
    <mergeCell ref="L14:L16"/>
    <mergeCell ref="L18:L20"/>
    <mergeCell ref="M14:M16"/>
    <mergeCell ref="N14:N16"/>
    <mergeCell ref="O14:O16"/>
    <mergeCell ref="P14:P16"/>
    <mergeCell ref="E18:E20"/>
    <mergeCell ref="F18:F20"/>
    <mergeCell ref="H18:H20"/>
    <mergeCell ref="I18:I20"/>
    <mergeCell ref="J18:J20"/>
    <mergeCell ref="E22:E24"/>
    <mergeCell ref="F22:F24"/>
    <mergeCell ref="H22:H24"/>
    <mergeCell ref="I22:I24"/>
    <mergeCell ref="J22:J24"/>
    <mergeCell ref="Q22:Q24"/>
    <mergeCell ref="M18:M20"/>
    <mergeCell ref="N18:N20"/>
    <mergeCell ref="O18:O20"/>
    <mergeCell ref="P18:P20"/>
    <mergeCell ref="Q18:Q20"/>
    <mergeCell ref="L22:L24"/>
    <mergeCell ref="M22:M24"/>
    <mergeCell ref="N22:N24"/>
    <mergeCell ref="O22:O24"/>
    <mergeCell ref="P22:P24"/>
  </mergeCells>
  <printOptions horizontalCentered="1"/>
  <pageMargins left="0.7" right="0.7" top="1.25" bottom="0.75" header="0.3" footer="0.3"/>
  <pageSetup scale="33" orientation="landscape" r:id="rId1"/>
  <headerFooter>
    <oddHeader>&amp;C&amp;"Arial,Bold"&amp;14
B05354: Soil Decon
Test #1
Burkholderia pseudomallei
Virkon-S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4A86-380F-435E-9E7F-45BC6F17C08A}">
  <dimension ref="K3:Q21"/>
  <sheetViews>
    <sheetView tabSelected="1" zoomScaleNormal="100" workbookViewId="0">
      <selection activeCell="S12" sqref="S12"/>
    </sheetView>
  </sheetViews>
  <sheetFormatPr defaultRowHeight="12.75" x14ac:dyDescent="0.2"/>
  <cols>
    <col min="14" max="14" width="17.5703125" bestFit="1" customWidth="1"/>
    <col min="15" max="15" width="13.7109375" bestFit="1" customWidth="1"/>
    <col min="16" max="16" width="17.5703125" bestFit="1" customWidth="1"/>
    <col min="17" max="17" width="13.7109375" bestFit="1" customWidth="1"/>
  </cols>
  <sheetData>
    <row r="3" spans="11:17" x14ac:dyDescent="0.2">
      <c r="L3" s="122"/>
      <c r="M3" s="122"/>
      <c r="N3" s="122"/>
      <c r="O3" s="122"/>
      <c r="P3" s="122"/>
      <c r="Q3" s="122"/>
    </row>
    <row r="4" spans="11:17" ht="13.5" thickBot="1" x14ac:dyDescent="0.25">
      <c r="K4" s="122"/>
      <c r="L4" s="122"/>
      <c r="M4" s="202" t="str">
        <f>[1]Sheet1!AA2</f>
        <v>Max</v>
      </c>
      <c r="N4" s="202" t="str">
        <f>[1]Sheet1!AB2</f>
        <v>Min</v>
      </c>
      <c r="O4" s="202" t="str">
        <f>[1]Sheet1!AC2</f>
        <v>Avg</v>
      </c>
      <c r="P4" s="122"/>
      <c r="Q4" s="122"/>
    </row>
    <row r="5" spans="11:17" x14ac:dyDescent="0.2">
      <c r="K5" s="122"/>
      <c r="L5" s="122" t="str">
        <f>[1]Sheet1!Z3</f>
        <v>Temp (°C)</v>
      </c>
      <c r="M5" s="215">
        <v>23.52</v>
      </c>
      <c r="N5" s="215">
        <v>22.2</v>
      </c>
      <c r="O5" s="216">
        <v>22.77</v>
      </c>
      <c r="P5" s="122"/>
      <c r="Q5" s="122"/>
    </row>
    <row r="6" spans="11:17" ht="13.5" thickBot="1" x14ac:dyDescent="0.25">
      <c r="K6" s="122"/>
      <c r="L6" s="122" t="str">
        <f>[1]Sheet1!Z4</f>
        <v>RH, %</v>
      </c>
      <c r="M6" s="123">
        <v>51.93</v>
      </c>
      <c r="N6" s="123">
        <v>43.68</v>
      </c>
      <c r="O6" s="124">
        <v>46.17</v>
      </c>
      <c r="P6" s="122"/>
      <c r="Q6" s="122"/>
    </row>
    <row r="7" spans="11:17" x14ac:dyDescent="0.2">
      <c r="K7" s="122"/>
      <c r="L7" s="125"/>
      <c r="M7" s="125" t="s">
        <v>41</v>
      </c>
      <c r="N7" s="122"/>
      <c r="O7" s="122"/>
      <c r="P7" s="122"/>
      <c r="Q7" s="122"/>
    </row>
    <row r="8" spans="11:17" x14ac:dyDescent="0.2">
      <c r="L8" s="122"/>
      <c r="M8" s="122"/>
      <c r="N8" s="122"/>
      <c r="O8" s="122"/>
      <c r="P8" s="122"/>
      <c r="Q8" s="122"/>
    </row>
    <row r="9" spans="11:17" x14ac:dyDescent="0.2">
      <c r="L9" s="122"/>
      <c r="M9" s="122"/>
      <c r="N9" s="122"/>
      <c r="O9" s="122"/>
      <c r="P9" s="122"/>
      <c r="Q9" s="122"/>
    </row>
    <row r="10" spans="11:17" x14ac:dyDescent="0.2">
      <c r="L10" s="122"/>
      <c r="M10" s="125" t="s">
        <v>43</v>
      </c>
      <c r="N10" s="122"/>
      <c r="O10" s="122"/>
      <c r="P10" s="122"/>
      <c r="Q10" s="122"/>
    </row>
    <row r="11" spans="11:17" x14ac:dyDescent="0.2">
      <c r="L11" s="122"/>
      <c r="M11" s="125" t="s">
        <v>42</v>
      </c>
      <c r="N11" s="122"/>
      <c r="O11" s="122"/>
      <c r="P11" s="122"/>
      <c r="Q11" s="122"/>
    </row>
    <row r="12" spans="11:17" x14ac:dyDescent="0.2">
      <c r="L12" s="122"/>
      <c r="M12" s="122"/>
      <c r="N12" s="122"/>
      <c r="O12" s="122"/>
      <c r="P12" s="122"/>
      <c r="Q12" s="122"/>
    </row>
    <row r="16" spans="11:17" x14ac:dyDescent="0.2">
      <c r="L16" s="122"/>
      <c r="M16" s="122"/>
      <c r="N16" s="206" t="s">
        <v>49</v>
      </c>
      <c r="O16" s="206"/>
      <c r="P16" s="206" t="s">
        <v>6</v>
      </c>
      <c r="Q16" s="206"/>
    </row>
    <row r="17" spans="11:17" ht="13.5" thickBot="1" x14ac:dyDescent="0.25">
      <c r="K17" s="122"/>
      <c r="L17" s="201"/>
      <c r="M17" s="201"/>
      <c r="N17" s="203" t="s">
        <v>45</v>
      </c>
      <c r="O17" s="203" t="s">
        <v>44</v>
      </c>
      <c r="P17" s="203" t="s">
        <v>45</v>
      </c>
      <c r="Q17" s="203" t="s">
        <v>44</v>
      </c>
    </row>
    <row r="18" spans="11:17" x14ac:dyDescent="0.2">
      <c r="L18" s="192" t="s">
        <v>46</v>
      </c>
      <c r="M18" s="192"/>
      <c r="N18" s="204">
        <v>7</v>
      </c>
      <c r="O18" s="205">
        <v>7.69</v>
      </c>
      <c r="P18" s="207">
        <v>0</v>
      </c>
      <c r="Q18" s="207">
        <v>0</v>
      </c>
    </row>
    <row r="19" spans="11:17" x14ac:dyDescent="0.2">
      <c r="L19" s="211" t="s">
        <v>47</v>
      </c>
      <c r="M19" s="211"/>
      <c r="N19" s="212">
        <v>7.02</v>
      </c>
      <c r="O19" s="213">
        <v>6.23</v>
      </c>
      <c r="P19" s="214">
        <v>0</v>
      </c>
      <c r="Q19" s="214">
        <v>1.9850000000000001</v>
      </c>
    </row>
    <row r="20" spans="11:17" ht="13.5" thickBot="1" x14ac:dyDescent="0.25">
      <c r="L20" s="208" t="s">
        <v>48</v>
      </c>
      <c r="M20" s="208"/>
      <c r="N20" s="209">
        <v>6.97</v>
      </c>
      <c r="O20" s="203">
        <v>5.04</v>
      </c>
      <c r="P20" s="210">
        <v>0</v>
      </c>
      <c r="Q20" s="210">
        <v>2.153</v>
      </c>
    </row>
    <row r="21" spans="11:17" x14ac:dyDescent="0.2">
      <c r="L21" s="199"/>
      <c r="M21" s="200" t="s">
        <v>50</v>
      </c>
    </row>
  </sheetData>
  <mergeCells count="5">
    <mergeCell ref="L18:M18"/>
    <mergeCell ref="L19:M19"/>
    <mergeCell ref="L20:M20"/>
    <mergeCell ref="P16:Q16"/>
    <mergeCell ref="N16:O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B. anthracis</vt:lpstr>
      <vt:lpstr>B. atrophaeus</vt:lpstr>
      <vt:lpstr>Sheet1</vt:lpstr>
      <vt:lpstr>'B. anthracis'!Print_Area</vt:lpstr>
      <vt:lpstr>'B. atrophaeus'!Print_Area</vt:lpstr>
    </vt:vector>
  </TitlesOfParts>
  <Company>Battelle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Battelle</dc:creator>
  <cp:lastModifiedBy>Richter, William R</cp:lastModifiedBy>
  <cp:lastPrinted>2020-03-13T20:10:46Z</cp:lastPrinted>
  <dcterms:created xsi:type="dcterms:W3CDTF">2003-06-12T11:20:39Z</dcterms:created>
  <dcterms:modified xsi:type="dcterms:W3CDTF">2021-08-17T13:56:55Z</dcterms:modified>
</cp:coreProperties>
</file>