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Ex2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Ex27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charts/chartEx28.xml" ContentType="application/vnd.ms-office.chartex+xml"/>
  <Override PartName="/xl/charts/style28.xml" ContentType="application/vnd.ms-office.chartstyle+xml"/>
  <Override PartName="/xl/charts/colors28.xml" ContentType="application/vnd.ms-office.chartcolorstyle+xml"/>
  <Override PartName="/xl/charts/chartEx29.xml" ContentType="application/vnd.ms-office.chartex+xml"/>
  <Override PartName="/xl/charts/style29.xml" ContentType="application/vnd.ms-office.chartstyle+xml"/>
  <Override PartName="/xl/charts/colors29.xml" ContentType="application/vnd.ms-office.chartcolorstyle+xml"/>
  <Override PartName="/xl/charts/chartEx30.xml" ContentType="application/vnd.ms-office.chartex+xml"/>
  <Override PartName="/xl/charts/style30.xml" ContentType="application/vnd.ms-office.chartstyle+xml"/>
  <Override PartName="/xl/charts/colors30.xml" ContentType="application/vnd.ms-office.chartcolorstyle+xml"/>
  <Override PartName="/xl/charts/chartEx31.xml" ContentType="application/vnd.ms-office.chartex+xml"/>
  <Override PartName="/xl/charts/style31.xml" ContentType="application/vnd.ms-office.chartstyle+xml"/>
  <Override PartName="/xl/charts/colors31.xml" ContentType="application/vnd.ms-office.chartcolorstyle+xml"/>
  <Override PartName="/xl/charts/chartEx32.xml" ContentType="application/vnd.ms-office.chartex+xml"/>
  <Override PartName="/xl/charts/style32.xml" ContentType="application/vnd.ms-office.chartstyle+xml"/>
  <Override PartName="/xl/charts/colors32.xml" ContentType="application/vnd.ms-office.chartcolorstyle+xml"/>
  <Override PartName="/xl/charts/chartEx33.xml" ContentType="application/vnd.ms-office.chartex+xml"/>
  <Override PartName="/xl/charts/style33.xml" ContentType="application/vnd.ms-office.chartstyle+xml"/>
  <Override PartName="/xl/charts/colors33.xml" ContentType="application/vnd.ms-office.chartcolorstyle+xml"/>
  <Override PartName="/xl/charts/chartEx34.xml" ContentType="application/vnd.ms-office.chartex+xml"/>
  <Override PartName="/xl/charts/style34.xml" ContentType="application/vnd.ms-office.chartstyle+xml"/>
  <Override PartName="/xl/charts/colors34.xml" ContentType="application/vnd.ms-office.chartcolorstyle+xml"/>
  <Override PartName="/xl/drawings/drawing7.xml" ContentType="application/vnd.openxmlformats-officedocument.drawing+xml"/>
  <Override PartName="/xl/charts/chartEx35.xml" ContentType="application/vnd.ms-office.chartex+xml"/>
  <Override PartName="/xl/charts/style35.xml" ContentType="application/vnd.ms-office.chartstyle+xml"/>
  <Override PartName="/xl/charts/colors35.xml" ContentType="application/vnd.ms-office.chartcolorstyle+xml"/>
  <Override PartName="/xl/charts/chartEx36.xml" ContentType="application/vnd.ms-office.chartex+xml"/>
  <Override PartName="/xl/charts/style36.xml" ContentType="application/vnd.ms-office.chartstyle+xml"/>
  <Override PartName="/xl/charts/colors36.xml" ContentType="application/vnd.ms-office.chartcolorstyle+xml"/>
  <Override PartName="/xl/charts/chartEx37.xml" ContentType="application/vnd.ms-office.chartex+xml"/>
  <Override PartName="/xl/charts/style37.xml" ContentType="application/vnd.ms-office.chartstyle+xml"/>
  <Override PartName="/xl/charts/colors37.xml" ContentType="application/vnd.ms-office.chartcolorstyle+xml"/>
  <Override PartName="/xl/charts/chartEx38.xml" ContentType="application/vnd.ms-office.chartex+xml"/>
  <Override PartName="/xl/charts/style38.xml" ContentType="application/vnd.ms-office.chartstyle+xml"/>
  <Override PartName="/xl/charts/colors38.xml" ContentType="application/vnd.ms-office.chartcolorstyle+xml"/>
  <Override PartName="/xl/charts/chartEx39.xml" ContentType="application/vnd.ms-office.chartex+xml"/>
  <Override PartName="/xl/charts/style39.xml" ContentType="application/vnd.ms-office.chartstyle+xml"/>
  <Override PartName="/xl/charts/colors39.xml" ContentType="application/vnd.ms-office.chartcolorstyle+xml"/>
  <Override PartName="/xl/drawings/drawing8.xml" ContentType="application/vnd.openxmlformats-officedocument.drawing+xml"/>
  <Override PartName="/xl/charts/chartEx40.xml" ContentType="application/vnd.ms-office.chartex+xml"/>
  <Override PartName="/xl/charts/style40.xml" ContentType="application/vnd.ms-office.chartstyle+xml"/>
  <Override PartName="/xl/charts/colors40.xml" ContentType="application/vnd.ms-office.chartcolorstyle+xml"/>
  <Override PartName="/xl/charts/chartEx41.xml" ContentType="application/vnd.ms-office.chartex+xml"/>
  <Override PartName="/xl/charts/style41.xml" ContentType="application/vnd.ms-office.chartstyle+xml"/>
  <Override PartName="/xl/charts/colors41.xml" ContentType="application/vnd.ms-office.chartcolorstyle+xml"/>
  <Override PartName="/xl/charts/chartEx42.xml" ContentType="application/vnd.ms-office.chartex+xml"/>
  <Override PartName="/xl/charts/style42.xml" ContentType="application/vnd.ms-office.chartstyle+xml"/>
  <Override PartName="/xl/charts/colors42.xml" ContentType="application/vnd.ms-office.chartcolorstyle+xml"/>
  <Override PartName="/xl/charts/chartEx43.xml" ContentType="application/vnd.ms-office.chartex+xml"/>
  <Override PartName="/xl/charts/style43.xml" ContentType="application/vnd.ms-office.chartstyle+xml"/>
  <Override PartName="/xl/charts/colors43.xml" ContentType="application/vnd.ms-office.chartcolorstyle+xml"/>
  <Override PartName="/xl/charts/chartEx44.xml" ContentType="application/vnd.ms-office.chartex+xml"/>
  <Override PartName="/xl/charts/style44.xml" ContentType="application/vnd.ms-office.chartstyle+xml"/>
  <Override PartName="/xl/charts/colors44.xml" ContentType="application/vnd.ms-office.chartcolorstyle+xml"/>
  <Override PartName="/xl/drawings/drawing9.xml" ContentType="application/vnd.openxmlformats-officedocument.drawing+xml"/>
  <Override PartName="/xl/charts/chartEx45.xml" ContentType="application/vnd.ms-office.chartex+xml"/>
  <Override PartName="/xl/charts/style45.xml" ContentType="application/vnd.ms-office.chartstyle+xml"/>
  <Override PartName="/xl/charts/colors45.xml" ContentType="application/vnd.ms-office.chartcolorstyle+xml"/>
  <Override PartName="/xl/charts/chartEx46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harts/chartEx47.xml" ContentType="application/vnd.ms-office.chartex+xml"/>
  <Override PartName="/xl/charts/style47.xml" ContentType="application/vnd.ms-office.chartstyle+xml"/>
  <Override PartName="/xl/charts/colors47.xml" ContentType="application/vnd.ms-office.chartcolorstyle+xml"/>
  <Override PartName="/xl/charts/chartEx48.xml" ContentType="application/vnd.ms-office.chartex+xml"/>
  <Override PartName="/xl/charts/style48.xml" ContentType="application/vnd.ms-office.chartstyle+xml"/>
  <Override PartName="/xl/charts/colors48.xml" ContentType="application/vnd.ms-office.chartcolorstyle+xml"/>
  <Override PartName="/xl/charts/chartEx49.xml" ContentType="application/vnd.ms-office.chartex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charts/chartEx50.xml" ContentType="application/vnd.ms-office.chartex+xml"/>
  <Override PartName="/xl/charts/style50.xml" ContentType="application/vnd.ms-office.chartstyle+xml"/>
  <Override PartName="/xl/charts/colors50.xml" ContentType="application/vnd.ms-office.chartcolorstyle+xml"/>
  <Override PartName="/xl/charts/chartEx51.xml" ContentType="application/vnd.ms-office.chartex+xml"/>
  <Override PartName="/xl/charts/style51.xml" ContentType="application/vnd.ms-office.chartstyle+xml"/>
  <Override PartName="/xl/charts/colors51.xml" ContentType="application/vnd.ms-office.chartcolorstyle+xml"/>
  <Override PartName="/xl/charts/chartEx52.xml" ContentType="application/vnd.ms-office.chartex+xml"/>
  <Override PartName="/xl/charts/style52.xml" ContentType="application/vnd.ms-office.chartstyle+xml"/>
  <Override PartName="/xl/charts/colors52.xml" ContentType="application/vnd.ms-office.chartcolorstyle+xml"/>
  <Override PartName="/xl/charts/chartEx53.xml" ContentType="application/vnd.ms-office.chartex+xml"/>
  <Override PartName="/xl/charts/style53.xml" ContentType="application/vnd.ms-office.chartstyle+xml"/>
  <Override PartName="/xl/charts/colors53.xml" ContentType="application/vnd.ms-office.chartcolorstyle+xml"/>
  <Override PartName="/xl/charts/chartEx54.xml" ContentType="application/vnd.ms-office.chartex+xml"/>
  <Override PartName="/xl/charts/style54.xml" ContentType="application/vnd.ms-office.chartstyle+xml"/>
  <Override PartName="/xl/charts/colors5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ryu\OneDrive - Environmental Protection Agency (EPA)\Profile\Documents\Working folder\backup\Research\Projects\DPR_Eric V\Yao\"/>
    </mc:Choice>
  </mc:AlternateContent>
  <xr:revisionPtr revIDLastSave="692" documentId="8_{AF79623E-8D65-425D-89C4-B00D33833B5E}" xr6:coauthVersionLast="44" xr6:coauthVersionMax="44" xr10:uidLastSave="{3B266723-757C-4348-BA37-111A4900DAA9}"/>
  <bookViews>
    <workbookView xWindow="-120" yWindow="-120" windowWidth="20730" windowHeight="11160" firstSheet="12" activeTab="15" xr2:uid="{00000000-000D-0000-FFFF-FFFF00000000}"/>
  </bookViews>
  <sheets>
    <sheet name="Processing flow" sheetId="12" r:id="rId1"/>
    <sheet name="coliphage_bacteria_parasite wdf" sheetId="1" r:id="rId2"/>
    <sheet name="coliphage_bacteria_parasite (2)" sheetId="4" r:id="rId3"/>
    <sheet name="Protozoan" sheetId="11" r:id="rId4"/>
    <sheet name="BiSp" sheetId="6" r:id="rId5"/>
    <sheet name="BrWo" sheetId="7" r:id="rId6"/>
    <sheet name="NoWe" sheetId="8" r:id="rId7"/>
    <sheet name="coliph_bact_parasite(wdf)" sheetId="5" r:id="rId8"/>
    <sheet name="coliph_bact_parasite(ldf)" sheetId="3" r:id="rId9"/>
    <sheet name="BiSP + ICC" sheetId="2" r:id="rId10"/>
    <sheet name="BrWo + ICC" sheetId="9" r:id="rId11"/>
    <sheet name="NoWe + ICC" sheetId="10" r:id="rId12"/>
    <sheet name="Table_Crypto" sheetId="20" r:id="rId13"/>
    <sheet name="Table_Giardia" sheetId="21" r:id="rId14"/>
    <sheet name="Adeno_ICCqPCR" sheetId="13" r:id="rId15"/>
    <sheet name="Table_Male Specific" sheetId="14" r:id="rId16"/>
    <sheet name="Table_Somatic" sheetId="15" r:id="rId17"/>
    <sheet name="Table_E.coli" sheetId="16" r:id="rId18"/>
    <sheet name="Table_Fecal" sheetId="17" r:id="rId19"/>
    <sheet name="Table_Total" sheetId="18" r:id="rId20"/>
    <sheet name="Table_Spore" sheetId="19" r:id="rId21"/>
  </sheets>
  <definedNames>
    <definedName name="_xlchart.v1.0" hidden="1">'coliph_bact_parasite(wdf)'!$O$111:$O$126</definedName>
    <definedName name="_xlchart.v1.1" hidden="1">'coliph_bact_parasite(wdf)'!$O$127:$O$142</definedName>
    <definedName name="_xlchart.v1.10" hidden="1">'coliph_bact_parasite(wdf)'!$O$18:$O$33</definedName>
    <definedName name="_xlchart.v1.100" hidden="1">(Table_Fecal!$AD$35,Table_Fecal!$AD$36,Table_Fecal!$AD$37,Table_Fecal!$AD$33,Table_Fecal!$AD$40)</definedName>
    <definedName name="_xlchart.v1.101" hidden="1">Table_Fecal!$AC$28:$AC$42</definedName>
    <definedName name="_xlchart.v1.102" hidden="1">Table_Total!$AF$27:$AF$42</definedName>
    <definedName name="_xlchart.v1.103" hidden="1">Table_Total!$AH$27:$AH$42</definedName>
    <definedName name="_xlchart.v1.104" hidden="1">Table_Total!$AJ$28:$AJ$42</definedName>
    <definedName name="_xlchart.v1.105" hidden="1">Table_Total!$Y$27:$Y$42</definedName>
    <definedName name="_xlchart.v1.106" hidden="1">Table_Total!$Z$27:$Z$42</definedName>
    <definedName name="_xlchart.v1.107" hidden="1">Table_Total!$AA$27:$AA$42</definedName>
    <definedName name="_xlchart.v1.108" hidden="1">Table_Total!$AB$28:$AB$42</definedName>
    <definedName name="_xlchart.v1.109" hidden="1">Table_Total!$AC$28:$AC$42</definedName>
    <definedName name="_xlchart.v1.11" hidden="1">'coliph_bact_parasite(wdf)'!$O$34:$O$49</definedName>
    <definedName name="_xlchart.v1.110" hidden="1">Table_Total!$AD$28:$AD$42</definedName>
    <definedName name="_xlchart.v1.111" hidden="1">Table_Total!$AF$27:$AF$42</definedName>
    <definedName name="_xlchart.v1.112" hidden="1">Table_Total!$AH$27:$AH$42</definedName>
    <definedName name="_xlchart.v1.113" hidden="1">Table_Total!$AJ$28:$AJ$42</definedName>
    <definedName name="_xlchart.v1.114" hidden="1">Table_Spore!$AF$27:$AF$42</definedName>
    <definedName name="_xlchart.v1.115" hidden="1">Table_Spore!$AH$27:$AH$42</definedName>
    <definedName name="_xlchart.v1.116" hidden="1">Table_Spore!$AJ$28:$AJ$42</definedName>
    <definedName name="_xlchart.v1.117" hidden="1">Table_Spore!$AF$27:$AF$42</definedName>
    <definedName name="_xlchart.v1.118" hidden="1">Table_Spore!$AH$27:$AH$42</definedName>
    <definedName name="_xlchart.v1.119" hidden="1">Table_Spore!$AJ$28:$AJ$42</definedName>
    <definedName name="_xlchart.v1.12" hidden="1">Table_Crypto!$AF$27:$AF$42</definedName>
    <definedName name="_xlchart.v1.120" hidden="1">Table_Spore!$AC$28:$AC$42</definedName>
    <definedName name="_xlchart.v1.121" hidden="1">Table_Spore!$AD$28:$AD$42</definedName>
    <definedName name="_xlchart.v1.122" hidden="1">Table_Spore!$AA$27:$AA$42</definedName>
    <definedName name="_xlchart.v1.123" hidden="1">Table_Spore!$AB$28:$AB$42</definedName>
    <definedName name="_xlchart.v1.124" hidden="1">Table_Spore!$Y$27:$Y$42</definedName>
    <definedName name="_xlchart.v1.125" hidden="1">Table_Spore!$Z$27:$Z$42</definedName>
    <definedName name="_xlchart.v1.126" hidden="1">Table_Spore!$AF$27:$AF$42</definedName>
    <definedName name="_xlchart.v1.127" hidden="1">Table_Spore!$AH$27:$AH$42</definedName>
    <definedName name="_xlchart.v1.128" hidden="1">Table_Spore!$AJ$28:$AJ$42</definedName>
    <definedName name="_xlchart.v1.13" hidden="1">Table_Crypto!$AH$27:$AH$42</definedName>
    <definedName name="_xlchart.v1.14" hidden="1">Table_Crypto!$AJ$28:$AJ$42</definedName>
    <definedName name="_xlchart.v1.15" hidden="1">Table_Crypto!$AF$27:$AF$42</definedName>
    <definedName name="_xlchart.v1.16" hidden="1">Table_Crypto!$AH$27:$AH$42</definedName>
    <definedName name="_xlchart.v1.17" hidden="1">Table_Crypto!$AJ$28:$AJ$42</definedName>
    <definedName name="_xlchart.v1.18" hidden="1">Table_Giardia!$AF$27:$AF$42</definedName>
    <definedName name="_xlchart.v1.19" hidden="1">Table_Giardia!$AH$27:$AH$42</definedName>
    <definedName name="_xlchart.v1.2" hidden="1">'coliph_bact_parasite(wdf)'!$P$111:$P$126</definedName>
    <definedName name="_xlchart.v1.20" hidden="1">Table_Giardia!$AJ$28:$AJ$42</definedName>
    <definedName name="_xlchart.v1.21" hidden="1">Table_Giardia!$AF$27:$AF$42</definedName>
    <definedName name="_xlchart.v1.22" hidden="1">Table_Giardia!$AH$27:$AH$42</definedName>
    <definedName name="_xlchart.v1.23" hidden="1">Table_Giardia!$AJ$28:$AJ$42</definedName>
    <definedName name="_xlchart.v1.24" hidden="1">Adeno_ICCqPCR!$AJ$27:$AJ$42</definedName>
    <definedName name="_xlchart.v1.25" hidden="1">Adeno_ICCqPCR!$AK$27:$AK$42</definedName>
    <definedName name="_xlchart.v1.26" hidden="1">Adeno_ICCqPCR!$AJ$27:$AJ$42</definedName>
    <definedName name="_xlchart.v1.27" hidden="1">Adeno_ICCqPCR!$AK$27:$AK$42</definedName>
    <definedName name="_xlchart.v1.28" hidden="1">Adeno_ICCqPCR!$AH$27:$AH$42</definedName>
    <definedName name="_xlchart.v1.29" hidden="1">Adeno_ICCqPCR!$AI$27:$AI$42</definedName>
    <definedName name="_xlchart.v1.3" hidden="1">'coliph_bact_parasite(wdf)'!$P$127:$P$142</definedName>
    <definedName name="_xlchart.v1.30" hidden="1">Adeno_ICCqPCR!$AA$27:$AA$42</definedName>
    <definedName name="_xlchart.v1.31" hidden="1">Adeno_ICCqPCR!$AC$27:$AC$42</definedName>
    <definedName name="_xlchart.v1.32" hidden="1">Adeno_ICCqPCR!$Y$27:$Y$42</definedName>
    <definedName name="_xlchart.v1.33" hidden="1">Adeno_ICCqPCR!$AF$27:$AF$42</definedName>
    <definedName name="_xlchart.v1.34" hidden="1">Adeno_ICCqPCR!$AG$27:$AG$42</definedName>
    <definedName name="_xlchart.v1.35" hidden="1">Adeno_ICCqPCR!$AH$27:$AH$42</definedName>
    <definedName name="_xlchart.v1.36" hidden="1">Adeno_ICCqPCR!$AI$27:$AI$42</definedName>
    <definedName name="_xlchart.v1.37" hidden="1">Adeno_ICCqPCR!$AA$27:$AA$42</definedName>
    <definedName name="_xlchart.v1.38" hidden="1">Adeno_ICCqPCR!$AC$27:$AC$42</definedName>
    <definedName name="_xlchart.v1.39" hidden="1">Adeno_ICCqPCR!$Y$27:$Y$42</definedName>
    <definedName name="_xlchart.v1.4" hidden="1">'coliph_bact_parasite(wdf)'!$O$65:$O$79</definedName>
    <definedName name="_xlchart.v1.40" hidden="1">Adeno_ICCqPCR!$AF$27:$AF$42</definedName>
    <definedName name="_xlchart.v1.41" hidden="1">Adeno_ICCqPCR!$AG$27:$AG$42</definedName>
    <definedName name="_xlchart.v1.42" hidden="1">'Table_Male Specific'!$AA$27:$AA$42</definedName>
    <definedName name="_xlchart.v1.43" hidden="1">'Table_Male Specific'!$AB$27</definedName>
    <definedName name="_xlchart.v1.44" hidden="1">'Table_Male Specific'!$AF$27:$AF$42</definedName>
    <definedName name="_xlchart.v1.45" hidden="1">'Table_Male Specific'!$AH$27:$AH$42</definedName>
    <definedName name="_xlchart.v1.46" hidden="1">'Table_Male Specific'!$AJ$27:$AJ$42</definedName>
    <definedName name="_xlchart.v1.47" hidden="1">'Table_Male Specific'!$AC$28:$AC$42</definedName>
    <definedName name="_xlchart.v1.48" hidden="1">'Table_Male Specific'!$AD$33</definedName>
    <definedName name="_xlchart.v1.49" hidden="1">'Table_Male Specific'!$Y$27:$Y$42</definedName>
    <definedName name="_xlchart.v1.5" hidden="1">'coliph_bact_parasite(wdf)'!$O$80:$O$94</definedName>
    <definedName name="_xlchart.v1.50" hidden="1">('Table_Male Specific'!$Z$29,'Table_Male Specific'!$Z$34,'Table_Male Specific'!$Z$41)</definedName>
    <definedName name="_xlchart.v1.51" hidden="1">'Table_Male Specific'!$Y$27:$Y$42</definedName>
    <definedName name="_xlchart.v1.52" hidden="1">('Table_Male Specific'!$Z$29,'Table_Male Specific'!$Z$34,'Table_Male Specific'!$Z$41)</definedName>
    <definedName name="_xlchart.v1.53" hidden="1">'Table_Male Specific'!$AA$27:$AA$42</definedName>
    <definedName name="_xlchart.v1.54" hidden="1">'Table_Male Specific'!$AB$27</definedName>
    <definedName name="_xlchart.v1.55" hidden="1">'Table_Male Specific'!$AC$28:$AC$42</definedName>
    <definedName name="_xlchart.v1.56" hidden="1">'Table_Male Specific'!$AD$33</definedName>
    <definedName name="_xlchart.v1.57" hidden="1">'Table_Male Specific'!$AF$27:$AF$42</definedName>
    <definedName name="_xlchart.v1.58" hidden="1">'Table_Male Specific'!$AH$27:$AH$42</definedName>
    <definedName name="_xlchart.v1.59" hidden="1">'Table_Male Specific'!$AJ$27:$AJ$42</definedName>
    <definedName name="_xlchart.v1.6" hidden="1">'coliph_bact_parasite(wdf)'!$P$67:$P$79</definedName>
    <definedName name="_xlchart.v1.60" hidden="1">(Table_Somatic!$Z$29,Table_Somatic!$Z$31,Table_Somatic!$Z$33,Table_Somatic!$Z$34,Table_Somatic!$Z$42)</definedName>
    <definedName name="_xlchart.v1.61" hidden="1">Table_Somatic!$Y$27:$Y$42</definedName>
    <definedName name="_xlchart.v1.62" hidden="1">Table_Somatic!$AF$27:$AF$42</definedName>
    <definedName name="_xlchart.v1.63" hidden="1">Table_Somatic!$AH$27:$AH$42</definedName>
    <definedName name="_xlchart.v1.64" hidden="1">Table_Somatic!$AJ$28:$AJ$42</definedName>
    <definedName name="_xlchart.v1.65" hidden="1">(Table_Somatic!$AB$27,Table_Somatic!$AB$28)</definedName>
    <definedName name="_xlchart.v1.66" hidden="1">Table_Somatic!$AA$27:$AA$42</definedName>
    <definedName name="_xlchart.v1.67" hidden="1">(Table_Somatic!$AD$33,Table_Somatic!$AD$35)</definedName>
    <definedName name="_xlchart.v1.68" hidden="1">Table_Somatic!$AC$28:$AC$42</definedName>
    <definedName name="_xlchart.v1.69" hidden="1">Table_Somatic!$AF$27:$AF$42</definedName>
    <definedName name="_xlchart.v1.7" hidden="1">'coliph_bact_parasite(wdf)'!$P$80:$P$94</definedName>
    <definedName name="_xlchart.v1.70" hidden="1">Table_Somatic!$AH$27:$AH$42</definedName>
    <definedName name="_xlchart.v1.71" hidden="1">Table_Somatic!$AJ$28:$AJ$42</definedName>
    <definedName name="_xlchart.v1.72" hidden="1">(Table_Somatic!$Z$29,Table_Somatic!$Z$31,Table_Somatic!$Z$33,Table_Somatic!$Z$34,Table_Somatic!$Z$42)</definedName>
    <definedName name="_xlchart.v1.73" hidden="1">Table_Somatic!$Y$27:$Y$42</definedName>
    <definedName name="_xlchart.v1.74" hidden="1">(Table_Somatic!$AB$27,Table_Somatic!$AB$28)</definedName>
    <definedName name="_xlchart.v1.75" hidden="1">Table_Somatic!$AA$27:$AA$42</definedName>
    <definedName name="_xlchart.v1.76" hidden="1">(Table_Somatic!$AD$33,Table_Somatic!$AD$35)</definedName>
    <definedName name="_xlchart.v1.77" hidden="1">Table_Somatic!$AC$28:$AC$42</definedName>
    <definedName name="_xlchart.v1.78" hidden="1">Table_E.coli!$AF$27:$AF$42</definedName>
    <definedName name="_xlchart.v1.79" hidden="1">Table_E.coli!$AH$27:$AH$42</definedName>
    <definedName name="_xlchart.v1.8" hidden="1">'coliph_bact_parasite(wdf)'!$P$18:$P$33</definedName>
    <definedName name="_xlchart.v1.80" hidden="1">Table_E.coli!$AJ$28:$AJ$42</definedName>
    <definedName name="_xlchart.v1.81" hidden="1">Table_E.coli!$AF$27:$AF$42</definedName>
    <definedName name="_xlchart.v1.82" hidden="1">Table_E.coli!$AH$27:$AH$42</definedName>
    <definedName name="_xlchart.v1.83" hidden="1">Table_E.coli!$AJ$28:$AJ$42</definedName>
    <definedName name="_xlchart.v1.84" hidden="1">(Table_E.coli!$AB$28,Table_E.coli!$AB$30,Table_E.coli!$AB$32,Table_E.coli!$AB$35,Table_E.coli!$AB$38,Table_E.coli!$AB$40,Table_E.coli!$AB$42)</definedName>
    <definedName name="_xlchart.v1.85" hidden="1">Table_E.coli!$AA$27:$AA$42</definedName>
    <definedName name="_xlchart.v1.86" hidden="1">Table_E.coli!$Y$27:$Y$42</definedName>
    <definedName name="_xlchart.v1.87" hidden="1">Table_E.coli!$Z$27:$Z$42</definedName>
    <definedName name="_xlchart.v1.88" hidden="1">(Table_E.coli!$AD$35,Table_E.coli!$AD$36)</definedName>
    <definedName name="_xlchart.v1.89" hidden="1">Table_E.coli!$AC$28:$AC$42</definedName>
    <definedName name="_xlchart.v1.9" hidden="1">'coliph_bact_parasite(wdf)'!$P$34:$P$49</definedName>
    <definedName name="_xlchart.v1.90" hidden="1">Table_Fecal!$AF$27:$AF$42</definedName>
    <definedName name="_xlchart.v1.91" hidden="1">Table_Fecal!$AH$27:$AH$42</definedName>
    <definedName name="_xlchart.v1.92" hidden="1">Table_Fecal!$AJ$28:$AJ$42</definedName>
    <definedName name="_xlchart.v1.93" hidden="1">Table_Fecal!$Y$27:$Y$42</definedName>
    <definedName name="_xlchart.v1.94" hidden="1">Table_Fecal!$Z$27:$Z$42</definedName>
    <definedName name="_xlchart.v1.95" hidden="1">(Table_Fecal!$AB$28,Table_Fecal!$AB$30,Table_Fecal!$AB$32,Table_Fecal!$AB$35,Table_Fecal!$AB$38,Table_Fecal!$AB$40,Table_Fecal!$AB$42,Table_Fecal!$AB$29,Table_Fecal!$AB$34,Table_Fecal!$AB$41)</definedName>
    <definedName name="_xlchart.v1.96" hidden="1">Table_Fecal!$AA$27:$AA$42</definedName>
    <definedName name="_xlchart.v1.97" hidden="1">Table_Fecal!$AF$27:$AF$42</definedName>
    <definedName name="_xlchart.v1.98" hidden="1">Table_Fecal!$AH$27:$AH$42</definedName>
    <definedName name="_xlchart.v1.99" hidden="1">Table_Fecal!$AJ$28:$AJ$42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8" i="17" l="1"/>
  <c r="AD29" i="17"/>
  <c r="AD30" i="17"/>
  <c r="AD31" i="17"/>
  <c r="AD32" i="17"/>
  <c r="AD34" i="17"/>
  <c r="AD38" i="17"/>
  <c r="AD39" i="17"/>
  <c r="AD41" i="17"/>
  <c r="AD42" i="17"/>
  <c r="AB31" i="17"/>
  <c r="AB36" i="17"/>
  <c r="AB37" i="17"/>
  <c r="AB39" i="17"/>
  <c r="AB29" i="16"/>
  <c r="AB31" i="16"/>
  <c r="AB34" i="16"/>
  <c r="AB36" i="16"/>
  <c r="AB37" i="16"/>
  <c r="AB39" i="16"/>
  <c r="AB41" i="16"/>
  <c r="Z44" i="19"/>
  <c r="AA44" i="19"/>
  <c r="AB44" i="19"/>
  <c r="AC44" i="19"/>
  <c r="AD44" i="19"/>
  <c r="Z45" i="19"/>
  <c r="AA45" i="19"/>
  <c r="AB45" i="19"/>
  <c r="AC45" i="19"/>
  <c r="AD45" i="19"/>
  <c r="Z46" i="19"/>
  <c r="AA46" i="19"/>
  <c r="AB46" i="19"/>
  <c r="AC46" i="19"/>
  <c r="AD46" i="19"/>
  <c r="Y46" i="19"/>
  <c r="Y45" i="19"/>
  <c r="Y44" i="19"/>
  <c r="Z44" i="18"/>
  <c r="AA44" i="18"/>
  <c r="AB44" i="18"/>
  <c r="AC44" i="18"/>
  <c r="AD44" i="18"/>
  <c r="Z45" i="18"/>
  <c r="AA45" i="18"/>
  <c r="AB45" i="18"/>
  <c r="AC45" i="18"/>
  <c r="AD45" i="18"/>
  <c r="Z46" i="18"/>
  <c r="AA46" i="18"/>
  <c r="AB46" i="18"/>
  <c r="AC46" i="18"/>
  <c r="AD46" i="18"/>
  <c r="Y46" i="18"/>
  <c r="Y45" i="18"/>
  <c r="Y44" i="18"/>
  <c r="Z44" i="17"/>
  <c r="AA44" i="17"/>
  <c r="AB44" i="17"/>
  <c r="AC44" i="17"/>
  <c r="AD44" i="17"/>
  <c r="Z45" i="17"/>
  <c r="AA45" i="17"/>
  <c r="AB45" i="17"/>
  <c r="AC45" i="17"/>
  <c r="AD45" i="17"/>
  <c r="Z46" i="17"/>
  <c r="AA46" i="17"/>
  <c r="AB46" i="17"/>
  <c r="AC46" i="17"/>
  <c r="AD46" i="17"/>
  <c r="Y44" i="17"/>
  <c r="Y46" i="17"/>
  <c r="Y45" i="17"/>
  <c r="AB44" i="16"/>
  <c r="Z44" i="16"/>
  <c r="AA44" i="16"/>
  <c r="AC44" i="16"/>
  <c r="AD44" i="16"/>
  <c r="Z45" i="16"/>
  <c r="AA45" i="16"/>
  <c r="AB45" i="16"/>
  <c r="AC45" i="16"/>
  <c r="AD45" i="16"/>
  <c r="Z46" i="16"/>
  <c r="AA46" i="16"/>
  <c r="AB46" i="16"/>
  <c r="AC46" i="16"/>
  <c r="AD46" i="16"/>
  <c r="Y44" i="16"/>
  <c r="Y46" i="16"/>
  <c r="Y45" i="16"/>
  <c r="S44" i="13"/>
  <c r="T44" i="13"/>
  <c r="U44" i="13"/>
  <c r="V44" i="13"/>
  <c r="W44" i="13"/>
  <c r="S45" i="13"/>
  <c r="T45" i="13"/>
  <c r="U45" i="13"/>
  <c r="V45" i="13"/>
  <c r="W45" i="13"/>
  <c r="S46" i="13"/>
  <c r="T46" i="13"/>
  <c r="U46" i="13"/>
  <c r="V46" i="13"/>
  <c r="W46" i="13"/>
  <c r="R46" i="13"/>
  <c r="R45" i="13"/>
  <c r="R44" i="13"/>
  <c r="S44" i="21"/>
  <c r="T44" i="21"/>
  <c r="U44" i="21"/>
  <c r="V44" i="21"/>
  <c r="W44" i="21"/>
  <c r="S45" i="21"/>
  <c r="T45" i="21"/>
  <c r="U45" i="21"/>
  <c r="V45" i="21"/>
  <c r="W45" i="21"/>
  <c r="S46" i="21"/>
  <c r="T46" i="21"/>
  <c r="U46" i="21"/>
  <c r="V46" i="21"/>
  <c r="W46" i="21"/>
  <c r="R46" i="21"/>
  <c r="R45" i="21"/>
  <c r="R44" i="21"/>
  <c r="S44" i="20"/>
  <c r="T44" i="20"/>
  <c r="U44" i="20"/>
  <c r="V44" i="20"/>
  <c r="W44" i="20"/>
  <c r="S45" i="20"/>
  <c r="T45" i="20"/>
  <c r="U45" i="20"/>
  <c r="V45" i="20"/>
  <c r="W45" i="20"/>
  <c r="S46" i="20"/>
  <c r="T46" i="20"/>
  <c r="U46" i="20"/>
  <c r="V46" i="20"/>
  <c r="W46" i="20"/>
  <c r="R46" i="20"/>
  <c r="R45" i="20"/>
  <c r="R44" i="20"/>
  <c r="R46" i="15" l="1"/>
  <c r="V46" i="15"/>
  <c r="T46" i="15"/>
  <c r="V29" i="15"/>
  <c r="V30" i="15"/>
  <c r="V31" i="15"/>
  <c r="V32" i="15"/>
  <c r="AC32" i="15" s="1"/>
  <c r="V33" i="15"/>
  <c r="V34" i="15"/>
  <c r="AC34" i="15" s="1"/>
  <c r="AJ34" i="15" s="1"/>
  <c r="V35" i="15"/>
  <c r="V36" i="15"/>
  <c r="V37" i="15"/>
  <c r="V38" i="15"/>
  <c r="V39" i="15"/>
  <c r="V40" i="15"/>
  <c r="V41" i="15"/>
  <c r="V42" i="15"/>
  <c r="V28" i="15"/>
  <c r="AJ46" i="20"/>
  <c r="AJ45" i="20"/>
  <c r="AJ44" i="20"/>
  <c r="AJ43" i="20"/>
  <c r="AJ46" i="21"/>
  <c r="AJ45" i="21"/>
  <c r="AJ44" i="21"/>
  <c r="AJ43" i="21"/>
  <c r="AH46" i="21"/>
  <c r="AH45" i="21"/>
  <c r="AH44" i="21"/>
  <c r="AH43" i="21"/>
  <c r="AF46" i="21"/>
  <c r="AF45" i="21"/>
  <c r="AF44" i="21"/>
  <c r="AF43" i="21"/>
  <c r="AJ35" i="21"/>
  <c r="AJ36" i="21"/>
  <c r="AJ37" i="21"/>
  <c r="AJ38" i="21"/>
  <c r="AJ39" i="21"/>
  <c r="AJ40" i="21"/>
  <c r="AJ41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27" i="21"/>
  <c r="AH28" i="21"/>
  <c r="AA27" i="21"/>
  <c r="AB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D42" i="21"/>
  <c r="AC42" i="21"/>
  <c r="AB42" i="21"/>
  <c r="AA42" i="21"/>
  <c r="Z42" i="21"/>
  <c r="Y42" i="21"/>
  <c r="AD41" i="21"/>
  <c r="AC41" i="21"/>
  <c r="AB41" i="21"/>
  <c r="AA41" i="21"/>
  <c r="Z41" i="21"/>
  <c r="Y41" i="21"/>
  <c r="AD40" i="21"/>
  <c r="AC40" i="21"/>
  <c r="AB40" i="21"/>
  <c r="AA40" i="21"/>
  <c r="Z40" i="21"/>
  <c r="Y40" i="21"/>
  <c r="AD39" i="21"/>
  <c r="AC39" i="21"/>
  <c r="AB39" i="21"/>
  <c r="AA39" i="21"/>
  <c r="Z39" i="21"/>
  <c r="Y39" i="21"/>
  <c r="AD38" i="21"/>
  <c r="AC38" i="21"/>
  <c r="AB38" i="21"/>
  <c r="AA38" i="21"/>
  <c r="Z38" i="21"/>
  <c r="Y38" i="21"/>
  <c r="AD37" i="21"/>
  <c r="AC37" i="21"/>
  <c r="AB37" i="21"/>
  <c r="AA37" i="21"/>
  <c r="Z37" i="21"/>
  <c r="Y37" i="21"/>
  <c r="AD36" i="21"/>
  <c r="AC36" i="21"/>
  <c r="AB36" i="21"/>
  <c r="AA36" i="21"/>
  <c r="Z36" i="21"/>
  <c r="Y36" i="21"/>
  <c r="AD35" i="21"/>
  <c r="AC35" i="21"/>
  <c r="AB35" i="21"/>
  <c r="AA35" i="21"/>
  <c r="Z35" i="21"/>
  <c r="Y35" i="21"/>
  <c r="AD34" i="21"/>
  <c r="AC34" i="21"/>
  <c r="AB34" i="21"/>
  <c r="AA34" i="21"/>
  <c r="Z34" i="21"/>
  <c r="Y34" i="21"/>
  <c r="AD33" i="21"/>
  <c r="AC33" i="21"/>
  <c r="AB33" i="21"/>
  <c r="AA33" i="21"/>
  <c r="Z33" i="21"/>
  <c r="Y33" i="21"/>
  <c r="AD32" i="21"/>
  <c r="AC32" i="21"/>
  <c r="AJ32" i="21" s="1"/>
  <c r="AB32" i="21"/>
  <c r="AA32" i="21"/>
  <c r="Z32" i="21"/>
  <c r="Y32" i="21"/>
  <c r="AD31" i="21"/>
  <c r="AC31" i="21"/>
  <c r="AB31" i="21"/>
  <c r="AA31" i="21"/>
  <c r="Z31" i="21"/>
  <c r="Y31" i="21"/>
  <c r="AD30" i="21"/>
  <c r="AC30" i="21"/>
  <c r="AJ30" i="21" s="1"/>
  <c r="AB30" i="21"/>
  <c r="AA30" i="21"/>
  <c r="Z30" i="21"/>
  <c r="Y30" i="21"/>
  <c r="AD29" i="21"/>
  <c r="AC29" i="21"/>
  <c r="AB29" i="21"/>
  <c r="AA29" i="21"/>
  <c r="Z29" i="21"/>
  <c r="Y29" i="21"/>
  <c r="AD28" i="21"/>
  <c r="AC28" i="21"/>
  <c r="AJ28" i="21" s="1"/>
  <c r="AB28" i="21"/>
  <c r="AA28" i="21"/>
  <c r="Z28" i="21"/>
  <c r="Y28" i="21"/>
  <c r="Z27" i="21"/>
  <c r="Y27" i="21"/>
  <c r="AF27" i="21" s="1"/>
  <c r="AH33" i="20"/>
  <c r="AA33" i="20"/>
  <c r="AB33" i="20"/>
  <c r="AD42" i="20"/>
  <c r="AC42" i="20"/>
  <c r="AB42" i="20"/>
  <c r="AA42" i="20"/>
  <c r="Z42" i="20"/>
  <c r="AF42" i="20" s="1"/>
  <c r="Y42" i="20"/>
  <c r="AD41" i="20"/>
  <c r="AC41" i="20"/>
  <c r="AB41" i="20"/>
  <c r="AA41" i="20"/>
  <c r="Z41" i="20"/>
  <c r="Y41" i="20"/>
  <c r="AD40" i="20"/>
  <c r="AC40" i="20"/>
  <c r="AJ40" i="20" s="1"/>
  <c r="AB40" i="20"/>
  <c r="AA40" i="20"/>
  <c r="Z40" i="20"/>
  <c r="Y40" i="20"/>
  <c r="AD39" i="20"/>
  <c r="AC39" i="20"/>
  <c r="AB39" i="20"/>
  <c r="AA39" i="20"/>
  <c r="Z39" i="20"/>
  <c r="Y39" i="20"/>
  <c r="AD38" i="20"/>
  <c r="AC38" i="20"/>
  <c r="AB38" i="20"/>
  <c r="AA38" i="20"/>
  <c r="AH38" i="20" s="1"/>
  <c r="Z38" i="20"/>
  <c r="Y38" i="20"/>
  <c r="AF38" i="20" s="1"/>
  <c r="AD37" i="20"/>
  <c r="AC37" i="20"/>
  <c r="AJ37" i="20" s="1"/>
  <c r="AB37" i="20"/>
  <c r="AA37" i="20"/>
  <c r="Z37" i="20"/>
  <c r="Y37" i="20"/>
  <c r="AF37" i="20" s="1"/>
  <c r="AD36" i="20"/>
  <c r="AC36" i="20"/>
  <c r="AJ36" i="20" s="1"/>
  <c r="AB36" i="20"/>
  <c r="AA36" i="20"/>
  <c r="AH36" i="20" s="1"/>
  <c r="Z36" i="20"/>
  <c r="Y36" i="20"/>
  <c r="AF36" i="20" s="1"/>
  <c r="AD35" i="20"/>
  <c r="AC35" i="20"/>
  <c r="AB35" i="20"/>
  <c r="AA35" i="20"/>
  <c r="Z35" i="20"/>
  <c r="Y35" i="20"/>
  <c r="AD34" i="20"/>
  <c r="AC34" i="20"/>
  <c r="AB34" i="20"/>
  <c r="AA34" i="20"/>
  <c r="AH34" i="20" s="1"/>
  <c r="Z34" i="20"/>
  <c r="Y34" i="20"/>
  <c r="AD33" i="20"/>
  <c r="AC33" i="20"/>
  <c r="AJ33" i="20" s="1"/>
  <c r="Z33" i="20"/>
  <c r="Y33" i="20"/>
  <c r="AF33" i="20" s="1"/>
  <c r="AD32" i="20"/>
  <c r="AC32" i="20"/>
  <c r="AJ32" i="20" s="1"/>
  <c r="AB32" i="20"/>
  <c r="AA32" i="20"/>
  <c r="Z32" i="20"/>
  <c r="Y32" i="20"/>
  <c r="AD31" i="20"/>
  <c r="AC31" i="20"/>
  <c r="AJ31" i="20" s="1"/>
  <c r="AB31" i="20"/>
  <c r="AA31" i="20"/>
  <c r="Z31" i="20"/>
  <c r="Y31" i="20"/>
  <c r="AD30" i="20"/>
  <c r="AC30" i="20"/>
  <c r="AB30" i="20"/>
  <c r="AA30" i="20"/>
  <c r="Z30" i="20"/>
  <c r="Y30" i="20"/>
  <c r="AD29" i="20"/>
  <c r="AC29" i="20"/>
  <c r="AJ29" i="20" s="1"/>
  <c r="AB29" i="20"/>
  <c r="AA29" i="20"/>
  <c r="Z29" i="20"/>
  <c r="Y29" i="20"/>
  <c r="AF29" i="20" s="1"/>
  <c r="AD28" i="20"/>
  <c r="AC28" i="20"/>
  <c r="AB28" i="20"/>
  <c r="AA28" i="20"/>
  <c r="Z28" i="20"/>
  <c r="Y28" i="20"/>
  <c r="Z27" i="20"/>
  <c r="Y27" i="20"/>
  <c r="AF27" i="20" s="1"/>
  <c r="AC46" i="13"/>
  <c r="AC45" i="13"/>
  <c r="AC44" i="13"/>
  <c r="AC43" i="13"/>
  <c r="AA46" i="13"/>
  <c r="AA45" i="13"/>
  <c r="AA44" i="13"/>
  <c r="AA43" i="13"/>
  <c r="Y46" i="13"/>
  <c r="Y45" i="13"/>
  <c r="Y44" i="13"/>
  <c r="Y43" i="13"/>
  <c r="AJ46" i="16"/>
  <c r="AJ45" i="16"/>
  <c r="AJ44" i="16"/>
  <c r="AJ43" i="16"/>
  <c r="AF46" i="16"/>
  <c r="AF45" i="16"/>
  <c r="AF44" i="16"/>
  <c r="AF43" i="16"/>
  <c r="AF46" i="17"/>
  <c r="AF45" i="17"/>
  <c r="AF44" i="17"/>
  <c r="AF43" i="17"/>
  <c r="AJ46" i="18"/>
  <c r="AJ45" i="18"/>
  <c r="AJ44" i="18"/>
  <c r="AJ43" i="18"/>
  <c r="AH46" i="18"/>
  <c r="AH45" i="18"/>
  <c r="AH44" i="18"/>
  <c r="AH43" i="18"/>
  <c r="AF46" i="18"/>
  <c r="AF45" i="18"/>
  <c r="AF44" i="18"/>
  <c r="AF43" i="18"/>
  <c r="AJ46" i="19"/>
  <c r="AJ45" i="19"/>
  <c r="AJ44" i="19"/>
  <c r="AJ43" i="19"/>
  <c r="AH46" i="19"/>
  <c r="AH45" i="19"/>
  <c r="AH44" i="19"/>
  <c r="AH43" i="19"/>
  <c r="AF46" i="19"/>
  <c r="AF45" i="19"/>
  <c r="AF44" i="19"/>
  <c r="AF43" i="19"/>
  <c r="AF29" i="19"/>
  <c r="AH29" i="19"/>
  <c r="AJ29" i="19"/>
  <c r="AD34" i="19"/>
  <c r="AB31" i="19"/>
  <c r="Y29" i="19"/>
  <c r="Z29" i="19"/>
  <c r="AA29" i="19"/>
  <c r="AB29" i="19"/>
  <c r="AC29" i="19"/>
  <c r="AD29" i="19"/>
  <c r="AD42" i="19"/>
  <c r="AC42" i="19"/>
  <c r="AJ42" i="19" s="1"/>
  <c r="AB42" i="19"/>
  <c r="AA42" i="19"/>
  <c r="AH42" i="19" s="1"/>
  <c r="Z42" i="19"/>
  <c r="Y42" i="19"/>
  <c r="AD41" i="19"/>
  <c r="AC41" i="19"/>
  <c r="AJ41" i="19" s="1"/>
  <c r="AB41" i="19"/>
  <c r="AA41" i="19"/>
  <c r="AH41" i="19" s="1"/>
  <c r="Z41" i="19"/>
  <c r="AF41" i="19" s="1"/>
  <c r="Y41" i="19"/>
  <c r="AD40" i="19"/>
  <c r="AC40" i="19"/>
  <c r="AJ40" i="19" s="1"/>
  <c r="AB40" i="19"/>
  <c r="AA40" i="19"/>
  <c r="Z40" i="19"/>
  <c r="Y40" i="19"/>
  <c r="AF40" i="19" s="1"/>
  <c r="AD39" i="19"/>
  <c r="AC39" i="19"/>
  <c r="AJ39" i="19" s="1"/>
  <c r="AB39" i="19"/>
  <c r="AA39" i="19"/>
  <c r="AH39" i="19" s="1"/>
  <c r="Z39" i="19"/>
  <c r="Y39" i="19"/>
  <c r="AD38" i="19"/>
  <c r="AC38" i="19"/>
  <c r="AJ38" i="19" s="1"/>
  <c r="AB38" i="19"/>
  <c r="AA38" i="19"/>
  <c r="AH38" i="19" s="1"/>
  <c r="Z38" i="19"/>
  <c r="Y38" i="19"/>
  <c r="AF37" i="19"/>
  <c r="AD37" i="19"/>
  <c r="AC37" i="19"/>
  <c r="AB37" i="19"/>
  <c r="AA37" i="19"/>
  <c r="Z37" i="19"/>
  <c r="Y37" i="19"/>
  <c r="AD36" i="19"/>
  <c r="AC36" i="19"/>
  <c r="AJ36" i="19" s="1"/>
  <c r="AB36" i="19"/>
  <c r="AH36" i="19" s="1"/>
  <c r="AA36" i="19"/>
  <c r="Z36" i="19"/>
  <c r="Y36" i="19"/>
  <c r="AF36" i="19" s="1"/>
  <c r="AD35" i="19"/>
  <c r="AC35" i="19"/>
  <c r="AB35" i="19"/>
  <c r="AA35" i="19"/>
  <c r="Z35" i="19"/>
  <c r="Y35" i="19"/>
  <c r="AC34" i="19"/>
  <c r="AJ34" i="19" s="1"/>
  <c r="AB34" i="19"/>
  <c r="AA34" i="19"/>
  <c r="AH34" i="19" s="1"/>
  <c r="Z34" i="19"/>
  <c r="Y34" i="19"/>
  <c r="AF34" i="19" s="1"/>
  <c r="AD33" i="19"/>
  <c r="AC33" i="19"/>
  <c r="AJ33" i="19" s="1"/>
  <c r="Z33" i="19"/>
  <c r="Y33" i="19"/>
  <c r="AF33" i="19" s="1"/>
  <c r="AD32" i="19"/>
  <c r="AC32" i="19"/>
  <c r="AJ32" i="19" s="1"/>
  <c r="AB32" i="19"/>
  <c r="AA32" i="19"/>
  <c r="Z32" i="19"/>
  <c r="Y32" i="19"/>
  <c r="AD31" i="19"/>
  <c r="AC31" i="19"/>
  <c r="AJ31" i="19" s="1"/>
  <c r="AA31" i="19"/>
  <c r="Z31" i="19"/>
  <c r="Y31" i="19"/>
  <c r="AD30" i="19"/>
  <c r="AC30" i="19"/>
  <c r="AJ30" i="19" s="1"/>
  <c r="AB30" i="19"/>
  <c r="AA30" i="19"/>
  <c r="Z30" i="19"/>
  <c r="Y30" i="19"/>
  <c r="AF30" i="19" s="1"/>
  <c r="AD28" i="19"/>
  <c r="AC28" i="19"/>
  <c r="AB28" i="19"/>
  <c r="AA28" i="19"/>
  <c r="AH28" i="19" s="1"/>
  <c r="Z28" i="19"/>
  <c r="AF28" i="19" s="1"/>
  <c r="Y28" i="19"/>
  <c r="Z27" i="19"/>
  <c r="Y27" i="19"/>
  <c r="AF27" i="19" s="1"/>
  <c r="AD42" i="18"/>
  <c r="AC42" i="18"/>
  <c r="AJ42" i="18" s="1"/>
  <c r="AB42" i="18"/>
  <c r="AA42" i="18"/>
  <c r="AH42" i="18" s="1"/>
  <c r="Z42" i="18"/>
  <c r="Y42" i="18"/>
  <c r="AD41" i="18"/>
  <c r="AC41" i="18"/>
  <c r="AJ41" i="18" s="1"/>
  <c r="AB41" i="18"/>
  <c r="AA41" i="18"/>
  <c r="AH41" i="18" s="1"/>
  <c r="Z41" i="18"/>
  <c r="AF41" i="18" s="1"/>
  <c r="Y41" i="18"/>
  <c r="AD40" i="18"/>
  <c r="AC40" i="18"/>
  <c r="AJ40" i="18" s="1"/>
  <c r="AB40" i="18"/>
  <c r="AA40" i="18"/>
  <c r="Z40" i="18"/>
  <c r="Y40" i="18"/>
  <c r="AF40" i="18" s="1"/>
  <c r="AD39" i="18"/>
  <c r="AC39" i="18"/>
  <c r="AJ39" i="18" s="1"/>
  <c r="AB39" i="18"/>
  <c r="AA39" i="18"/>
  <c r="AH39" i="18" s="1"/>
  <c r="Z39" i="18"/>
  <c r="Y39" i="18"/>
  <c r="AD38" i="18"/>
  <c r="AC38" i="18"/>
  <c r="AJ38" i="18" s="1"/>
  <c r="AB38" i="18"/>
  <c r="AA38" i="18"/>
  <c r="AH38" i="18" s="1"/>
  <c r="Z38" i="18"/>
  <c r="Y38" i="18"/>
  <c r="AF37" i="18"/>
  <c r="AD37" i="18"/>
  <c r="AC37" i="18"/>
  <c r="AB37" i="18"/>
  <c r="AA37" i="18"/>
  <c r="AH37" i="18" s="1"/>
  <c r="Z37" i="18"/>
  <c r="Y37" i="18"/>
  <c r="AD36" i="18"/>
  <c r="AC36" i="18"/>
  <c r="AB36" i="18"/>
  <c r="AH36" i="18" s="1"/>
  <c r="AA36" i="18"/>
  <c r="Z36" i="18"/>
  <c r="Y36" i="18"/>
  <c r="AF36" i="18" s="1"/>
  <c r="AD35" i="18"/>
  <c r="AC35" i="18"/>
  <c r="AB35" i="18"/>
  <c r="AA35" i="18"/>
  <c r="AH35" i="18" s="1"/>
  <c r="Z35" i="18"/>
  <c r="Y35" i="18"/>
  <c r="AF35" i="18" s="1"/>
  <c r="AC34" i="18"/>
  <c r="AJ34" i="18" s="1"/>
  <c r="AB34" i="18"/>
  <c r="AA34" i="18"/>
  <c r="Z34" i="18"/>
  <c r="Y34" i="18"/>
  <c r="AD33" i="18"/>
  <c r="AJ33" i="18" s="1"/>
  <c r="AC33" i="18"/>
  <c r="Z33" i="18"/>
  <c r="Y33" i="18"/>
  <c r="AF33" i="18" s="1"/>
  <c r="AD32" i="18"/>
  <c r="AC32" i="18"/>
  <c r="AB32" i="18"/>
  <c r="AA32" i="18"/>
  <c r="AH32" i="18" s="1"/>
  <c r="Z32" i="18"/>
  <c r="Y32" i="18"/>
  <c r="AF32" i="18" s="1"/>
  <c r="AD31" i="18"/>
  <c r="AC31" i="18"/>
  <c r="AJ31" i="18" s="1"/>
  <c r="AA31" i="18"/>
  <c r="Z31" i="18"/>
  <c r="Y31" i="18"/>
  <c r="AD30" i="18"/>
  <c r="AC30" i="18"/>
  <c r="AB30" i="18"/>
  <c r="AA30" i="18"/>
  <c r="AH30" i="18" s="1"/>
  <c r="Z30" i="18"/>
  <c r="Y30" i="18"/>
  <c r="AF30" i="18" s="1"/>
  <c r="AD28" i="18"/>
  <c r="AC28" i="18"/>
  <c r="AB28" i="18"/>
  <c r="AA28" i="18"/>
  <c r="AH28" i="18" s="1"/>
  <c r="Z28" i="18"/>
  <c r="Y28" i="18"/>
  <c r="AF28" i="18" s="1"/>
  <c r="Z27" i="18"/>
  <c r="Y27" i="18"/>
  <c r="AF27" i="18" s="1"/>
  <c r="AC42" i="17"/>
  <c r="AJ42" i="17" s="1"/>
  <c r="AB42" i="17"/>
  <c r="AA42" i="17"/>
  <c r="Z42" i="17"/>
  <c r="Y42" i="17"/>
  <c r="AF42" i="17" s="1"/>
  <c r="AC41" i="17"/>
  <c r="AJ41" i="17" s="1"/>
  <c r="AB41" i="17"/>
  <c r="AA41" i="17"/>
  <c r="AH41" i="17" s="1"/>
  <c r="Z41" i="17"/>
  <c r="Y41" i="17"/>
  <c r="AD40" i="17"/>
  <c r="AC40" i="17"/>
  <c r="AJ40" i="17" s="1"/>
  <c r="AB40" i="17"/>
  <c r="AA40" i="17"/>
  <c r="AH40" i="17" s="1"/>
  <c r="Z40" i="17"/>
  <c r="Y40" i="17"/>
  <c r="AF40" i="17" s="1"/>
  <c r="AC39" i="17"/>
  <c r="AJ39" i="17" s="1"/>
  <c r="AA39" i="17"/>
  <c r="Z39" i="17"/>
  <c r="Y39" i="17"/>
  <c r="AC38" i="17"/>
  <c r="AJ38" i="17" s="1"/>
  <c r="AB38" i="17"/>
  <c r="AA38" i="17"/>
  <c r="Z38" i="17"/>
  <c r="Y38" i="17"/>
  <c r="AF38" i="17" s="1"/>
  <c r="AD37" i="17"/>
  <c r="AC37" i="17"/>
  <c r="AJ37" i="17" s="1"/>
  <c r="AA37" i="17"/>
  <c r="AH37" i="17" s="1"/>
  <c r="Z37" i="17"/>
  <c r="AF37" i="17" s="1"/>
  <c r="Y37" i="17"/>
  <c r="AD36" i="17"/>
  <c r="AC36" i="17"/>
  <c r="AJ36" i="17" s="1"/>
  <c r="AA36" i="17"/>
  <c r="AH36" i="17" s="1"/>
  <c r="Z36" i="17"/>
  <c r="Y36" i="17"/>
  <c r="AF36" i="17" s="1"/>
  <c r="AD35" i="17"/>
  <c r="AC35" i="17"/>
  <c r="AJ35" i="17" s="1"/>
  <c r="AB35" i="17"/>
  <c r="AA35" i="17"/>
  <c r="Z35" i="17"/>
  <c r="Y35" i="17"/>
  <c r="AF35" i="17" s="1"/>
  <c r="AC34" i="17"/>
  <c r="AJ34" i="17" s="1"/>
  <c r="AB34" i="17"/>
  <c r="AA34" i="17"/>
  <c r="Z34" i="17"/>
  <c r="Y34" i="17"/>
  <c r="AF34" i="17" s="1"/>
  <c r="AD33" i="17"/>
  <c r="AC33" i="17"/>
  <c r="AJ33" i="17" s="1"/>
  <c r="Z33" i="17"/>
  <c r="Y33" i="17"/>
  <c r="AF33" i="17" s="1"/>
  <c r="AC32" i="17"/>
  <c r="AJ32" i="17" s="1"/>
  <c r="AB32" i="17"/>
  <c r="AA32" i="17"/>
  <c r="Z32" i="17"/>
  <c r="Y32" i="17"/>
  <c r="AF32" i="17" s="1"/>
  <c r="AC31" i="17"/>
  <c r="AJ31" i="17" s="1"/>
  <c r="AA31" i="17"/>
  <c r="Z31" i="17"/>
  <c r="Y31" i="17"/>
  <c r="AF31" i="17" s="1"/>
  <c r="AC30" i="17"/>
  <c r="AJ30" i="17" s="1"/>
  <c r="AB30" i="17"/>
  <c r="AA30" i="17"/>
  <c r="AH30" i="17" s="1"/>
  <c r="Z30" i="17"/>
  <c r="Y30" i="17"/>
  <c r="AC29" i="17"/>
  <c r="AJ29" i="17" s="1"/>
  <c r="AB29" i="17"/>
  <c r="AA29" i="17"/>
  <c r="AH29" i="17" s="1"/>
  <c r="Z29" i="17"/>
  <c r="AF29" i="17" s="1"/>
  <c r="Y29" i="17"/>
  <c r="AC28" i="17"/>
  <c r="AJ28" i="17" s="1"/>
  <c r="AJ44" i="17" s="1"/>
  <c r="AB28" i="17"/>
  <c r="AA28" i="17"/>
  <c r="Z28" i="17"/>
  <c r="Y28" i="17"/>
  <c r="AF28" i="17" s="1"/>
  <c r="AF27" i="17"/>
  <c r="Z27" i="17"/>
  <c r="Y27" i="17"/>
  <c r="AH34" i="16"/>
  <c r="AH37" i="16"/>
  <c r="AA37" i="16"/>
  <c r="AA34" i="16"/>
  <c r="AD42" i="16"/>
  <c r="AC42" i="16"/>
  <c r="AB42" i="16"/>
  <c r="AA42" i="16"/>
  <c r="Z42" i="16"/>
  <c r="Y42" i="16"/>
  <c r="Z41" i="16"/>
  <c r="Y41" i="16"/>
  <c r="AD41" i="16"/>
  <c r="AC41" i="16"/>
  <c r="AJ41" i="16" s="1"/>
  <c r="AA41" i="16"/>
  <c r="AD40" i="16"/>
  <c r="AC40" i="16"/>
  <c r="AJ40" i="16" s="1"/>
  <c r="AB40" i="16"/>
  <c r="AA40" i="16"/>
  <c r="Z40" i="16"/>
  <c r="Y40" i="16"/>
  <c r="AF40" i="16" s="1"/>
  <c r="AD39" i="16"/>
  <c r="AC39" i="16"/>
  <c r="AJ39" i="16" s="1"/>
  <c r="AA39" i="16"/>
  <c r="Z39" i="16"/>
  <c r="Y39" i="16"/>
  <c r="AF39" i="16" s="1"/>
  <c r="AD38" i="16"/>
  <c r="AC38" i="16"/>
  <c r="AB38" i="16"/>
  <c r="AA38" i="16"/>
  <c r="Z38" i="16"/>
  <c r="Y38" i="16"/>
  <c r="AD37" i="16"/>
  <c r="AC37" i="16"/>
  <c r="Z37" i="16"/>
  <c r="Y37" i="16"/>
  <c r="AD36" i="16"/>
  <c r="AC36" i="16"/>
  <c r="AA36" i="16"/>
  <c r="Z36" i="16"/>
  <c r="Y36" i="16"/>
  <c r="Z35" i="16"/>
  <c r="AD35" i="16"/>
  <c r="AC35" i="16"/>
  <c r="AB35" i="16"/>
  <c r="AA35" i="16"/>
  <c r="Y35" i="16"/>
  <c r="AD34" i="16"/>
  <c r="AC34" i="16"/>
  <c r="AJ34" i="16" s="1"/>
  <c r="Z34" i="16"/>
  <c r="Y34" i="16"/>
  <c r="AD33" i="16"/>
  <c r="AC33" i="16"/>
  <c r="AJ33" i="16" s="1"/>
  <c r="Z33" i="16"/>
  <c r="Y33" i="16"/>
  <c r="AD32" i="16"/>
  <c r="AC32" i="16"/>
  <c r="AJ32" i="16" s="1"/>
  <c r="AB32" i="16"/>
  <c r="AA32" i="16"/>
  <c r="Z32" i="16"/>
  <c r="Y32" i="16"/>
  <c r="AF32" i="16" s="1"/>
  <c r="AD31" i="16"/>
  <c r="AC31" i="16"/>
  <c r="AJ31" i="16" s="1"/>
  <c r="AA31" i="16"/>
  <c r="Z31" i="16"/>
  <c r="Y31" i="16"/>
  <c r="AD30" i="16"/>
  <c r="AC30" i="16"/>
  <c r="AB30" i="16"/>
  <c r="AA30" i="16"/>
  <c r="Z30" i="16"/>
  <c r="Y30" i="16"/>
  <c r="AD29" i="16"/>
  <c r="AA29" i="16"/>
  <c r="Z29" i="16"/>
  <c r="AC29" i="16"/>
  <c r="AJ29" i="16" s="1"/>
  <c r="Y29" i="16"/>
  <c r="Y28" i="16"/>
  <c r="AD28" i="16"/>
  <c r="AC28" i="16"/>
  <c r="AB28" i="16"/>
  <c r="AA28" i="16"/>
  <c r="Z28" i="16"/>
  <c r="Z27" i="16"/>
  <c r="Y27" i="16"/>
  <c r="W42" i="15"/>
  <c r="AD42" i="15" s="1"/>
  <c r="AC42" i="15"/>
  <c r="U42" i="15"/>
  <c r="AB42" i="15" s="1"/>
  <c r="T42" i="15"/>
  <c r="AA42" i="15" s="1"/>
  <c r="S42" i="15"/>
  <c r="Z42" i="15" s="1"/>
  <c r="R42" i="15"/>
  <c r="Y42" i="15" s="1"/>
  <c r="AD41" i="15"/>
  <c r="Z41" i="15"/>
  <c r="W41" i="15"/>
  <c r="AC41" i="15"/>
  <c r="U41" i="15"/>
  <c r="AB41" i="15" s="1"/>
  <c r="T41" i="15"/>
  <c r="AA41" i="15" s="1"/>
  <c r="S41" i="15"/>
  <c r="R41" i="15"/>
  <c r="Y41" i="15" s="1"/>
  <c r="AB40" i="15"/>
  <c r="W40" i="15"/>
  <c r="AD40" i="15" s="1"/>
  <c r="AC40" i="15"/>
  <c r="AJ40" i="15" s="1"/>
  <c r="U40" i="15"/>
  <c r="T40" i="15"/>
  <c r="AA40" i="15" s="1"/>
  <c r="AH40" i="15" s="1"/>
  <c r="S40" i="15"/>
  <c r="Z40" i="15" s="1"/>
  <c r="R40" i="15"/>
  <c r="Y40" i="15" s="1"/>
  <c r="AB39" i="15"/>
  <c r="W39" i="15"/>
  <c r="AD39" i="15" s="1"/>
  <c r="AC39" i="15"/>
  <c r="U39" i="15"/>
  <c r="T39" i="15"/>
  <c r="AA39" i="15" s="1"/>
  <c r="S39" i="15"/>
  <c r="Z39" i="15" s="1"/>
  <c r="R39" i="15"/>
  <c r="Y39" i="15" s="1"/>
  <c r="AD38" i="15"/>
  <c r="Z38" i="15"/>
  <c r="W38" i="15"/>
  <c r="AC38" i="15"/>
  <c r="U38" i="15"/>
  <c r="AB38" i="15" s="1"/>
  <c r="T38" i="15"/>
  <c r="AA38" i="15" s="1"/>
  <c r="S38" i="15"/>
  <c r="R38" i="15"/>
  <c r="Y38" i="15" s="1"/>
  <c r="AD37" i="15"/>
  <c r="W37" i="15"/>
  <c r="AC37" i="15"/>
  <c r="S37" i="15"/>
  <c r="Z37" i="15" s="1"/>
  <c r="R37" i="15"/>
  <c r="Y37" i="15" s="1"/>
  <c r="W36" i="15"/>
  <c r="AD36" i="15" s="1"/>
  <c r="AC36" i="15"/>
  <c r="U36" i="15"/>
  <c r="AB36" i="15" s="1"/>
  <c r="T36" i="15"/>
  <c r="AA36" i="15" s="1"/>
  <c r="S36" i="15"/>
  <c r="Z36" i="15" s="1"/>
  <c r="R36" i="15"/>
  <c r="Y36" i="15" s="1"/>
  <c r="AB35" i="15"/>
  <c r="W35" i="15"/>
  <c r="AD35" i="15" s="1"/>
  <c r="AC35" i="15"/>
  <c r="AJ35" i="15" s="1"/>
  <c r="U35" i="15"/>
  <c r="T35" i="15"/>
  <c r="AA35" i="15" s="1"/>
  <c r="AH35" i="15" s="1"/>
  <c r="S35" i="15"/>
  <c r="Z35" i="15" s="1"/>
  <c r="R35" i="15"/>
  <c r="Y35" i="15" s="1"/>
  <c r="W34" i="15"/>
  <c r="AD34" i="15" s="1"/>
  <c r="S34" i="15"/>
  <c r="Z34" i="15" s="1"/>
  <c r="R34" i="15"/>
  <c r="Y34" i="15" s="1"/>
  <c r="W33" i="15"/>
  <c r="AD33" i="15" s="1"/>
  <c r="AC33" i="15"/>
  <c r="AJ33" i="15" s="1"/>
  <c r="S33" i="15"/>
  <c r="Z33" i="15" s="1"/>
  <c r="R33" i="15"/>
  <c r="Y33" i="15" s="1"/>
  <c r="W32" i="15"/>
  <c r="AD32" i="15" s="1"/>
  <c r="U32" i="15"/>
  <c r="AB32" i="15" s="1"/>
  <c r="T32" i="15"/>
  <c r="AA32" i="15" s="1"/>
  <c r="S32" i="15"/>
  <c r="Z32" i="15" s="1"/>
  <c r="R32" i="15"/>
  <c r="Y32" i="15" s="1"/>
  <c r="W31" i="15"/>
  <c r="AD31" i="15" s="1"/>
  <c r="AC31" i="15"/>
  <c r="U31" i="15"/>
  <c r="AB31" i="15" s="1"/>
  <c r="T31" i="15"/>
  <c r="AA31" i="15" s="1"/>
  <c r="S31" i="15"/>
  <c r="Z31" i="15" s="1"/>
  <c r="R31" i="15"/>
  <c r="Y31" i="15" s="1"/>
  <c r="AB30" i="15"/>
  <c r="W30" i="15"/>
  <c r="AD30" i="15" s="1"/>
  <c r="AC30" i="15"/>
  <c r="U30" i="15"/>
  <c r="T30" i="15"/>
  <c r="AA30" i="15" s="1"/>
  <c r="AH30" i="15" s="1"/>
  <c r="S30" i="15"/>
  <c r="Z30" i="15" s="1"/>
  <c r="R30" i="15"/>
  <c r="Y30" i="15" s="1"/>
  <c r="AB29" i="15"/>
  <c r="W29" i="15"/>
  <c r="AD29" i="15" s="1"/>
  <c r="AC29" i="15"/>
  <c r="AJ29" i="15" s="1"/>
  <c r="U29" i="15"/>
  <c r="T29" i="15"/>
  <c r="AA29" i="15" s="1"/>
  <c r="AH29" i="15" s="1"/>
  <c r="S29" i="15"/>
  <c r="Z29" i="15" s="1"/>
  <c r="R29" i="15"/>
  <c r="Y29" i="15" s="1"/>
  <c r="W28" i="15"/>
  <c r="AD28" i="15" s="1"/>
  <c r="AC28" i="15"/>
  <c r="U28" i="15"/>
  <c r="AB28" i="15" s="1"/>
  <c r="T28" i="15"/>
  <c r="AA28" i="15" s="1"/>
  <c r="S28" i="15"/>
  <c r="Z28" i="15" s="1"/>
  <c r="R28" i="15"/>
  <c r="Y28" i="15" s="1"/>
  <c r="W27" i="15"/>
  <c r="V27" i="15"/>
  <c r="U27" i="15"/>
  <c r="AB27" i="15" s="1"/>
  <c r="T27" i="15"/>
  <c r="AA27" i="15" s="1"/>
  <c r="S27" i="15"/>
  <c r="Z27" i="15" s="1"/>
  <c r="R27" i="15"/>
  <c r="Y27" i="15" s="1"/>
  <c r="AJ38" i="14"/>
  <c r="AJ34" i="14"/>
  <c r="AJ30" i="14"/>
  <c r="AH36" i="14"/>
  <c r="AH30" i="14"/>
  <c r="AD42" i="14"/>
  <c r="AD41" i="14"/>
  <c r="AD40" i="14"/>
  <c r="AD39" i="14"/>
  <c r="AC39" i="14"/>
  <c r="AJ39" i="14" s="1"/>
  <c r="AD38" i="14"/>
  <c r="AC38" i="14"/>
  <c r="AD37" i="14"/>
  <c r="AC37" i="14"/>
  <c r="AJ37" i="14" s="1"/>
  <c r="AD36" i="14"/>
  <c r="AC36" i="14"/>
  <c r="AJ36" i="14" s="1"/>
  <c r="AD35" i="14"/>
  <c r="AC35" i="14"/>
  <c r="AJ35" i="14" s="1"/>
  <c r="AD34" i="14"/>
  <c r="AC34" i="14"/>
  <c r="AC33" i="14"/>
  <c r="AD32" i="14"/>
  <c r="AC32" i="14"/>
  <c r="AJ32" i="14" s="1"/>
  <c r="AD31" i="14"/>
  <c r="AC31" i="14"/>
  <c r="AJ31" i="14" s="1"/>
  <c r="AD30" i="14"/>
  <c r="AC30" i="14"/>
  <c r="AD29" i="14"/>
  <c r="AC29" i="14"/>
  <c r="AJ29" i="14" s="1"/>
  <c r="AD28" i="14"/>
  <c r="AC28" i="14"/>
  <c r="AJ28" i="14" s="1"/>
  <c r="AB42" i="14"/>
  <c r="AB41" i="14"/>
  <c r="AB40" i="14"/>
  <c r="AB39" i="14"/>
  <c r="AB38" i="14"/>
  <c r="AB37" i="14"/>
  <c r="AB36" i="14"/>
  <c r="AA36" i="14"/>
  <c r="AB35" i="14"/>
  <c r="AB32" i="14"/>
  <c r="AA32" i="14"/>
  <c r="AH32" i="14" s="1"/>
  <c r="AB31" i="14"/>
  <c r="AB30" i="14"/>
  <c r="AA30" i="14"/>
  <c r="AB29" i="14"/>
  <c r="AB28" i="14"/>
  <c r="AA28" i="14"/>
  <c r="AH28" i="14" s="1"/>
  <c r="Z27" i="14"/>
  <c r="Z28" i="14"/>
  <c r="Z29" i="14"/>
  <c r="Z30" i="14"/>
  <c r="Z31" i="14"/>
  <c r="Z32" i="14"/>
  <c r="Z33" i="14"/>
  <c r="Z35" i="14"/>
  <c r="Z36" i="14"/>
  <c r="Z37" i="14"/>
  <c r="Z38" i="14"/>
  <c r="Z39" i="14"/>
  <c r="Z40" i="14"/>
  <c r="Z42" i="14"/>
  <c r="W27" i="14"/>
  <c r="V40" i="14"/>
  <c r="AC40" i="14" s="1"/>
  <c r="AJ40" i="14" s="1"/>
  <c r="W42" i="14"/>
  <c r="V42" i="14"/>
  <c r="AC42" i="14" s="1"/>
  <c r="AJ42" i="14" s="1"/>
  <c r="W41" i="14"/>
  <c r="V41" i="14"/>
  <c r="AC41" i="14" s="1"/>
  <c r="AJ41" i="14" s="1"/>
  <c r="W40" i="14"/>
  <c r="W39" i="14"/>
  <c r="V39" i="14"/>
  <c r="W38" i="14"/>
  <c r="V38" i="14"/>
  <c r="W37" i="14"/>
  <c r="V37" i="14"/>
  <c r="W36" i="14"/>
  <c r="V36" i="14"/>
  <c r="W35" i="14"/>
  <c r="V35" i="14"/>
  <c r="W34" i="14"/>
  <c r="V34" i="14"/>
  <c r="W33" i="14"/>
  <c r="AD33" i="14" s="1"/>
  <c r="V33" i="14"/>
  <c r="W32" i="14"/>
  <c r="V32" i="14"/>
  <c r="W31" i="14"/>
  <c r="V31" i="14"/>
  <c r="W30" i="14"/>
  <c r="V30" i="14"/>
  <c r="W29" i="14"/>
  <c r="V29" i="14"/>
  <c r="W28" i="14"/>
  <c r="V28" i="14"/>
  <c r="V46" i="14" s="1"/>
  <c r="V27" i="14"/>
  <c r="T28" i="14"/>
  <c r="U28" i="14"/>
  <c r="T29" i="14"/>
  <c r="AA29" i="14" s="1"/>
  <c r="AH29" i="14" s="1"/>
  <c r="U29" i="14"/>
  <c r="T30" i="14"/>
  <c r="U30" i="14"/>
  <c r="T31" i="14"/>
  <c r="AA31" i="14" s="1"/>
  <c r="AH31" i="14" s="1"/>
  <c r="U31" i="14"/>
  <c r="T32" i="14"/>
  <c r="U32" i="14"/>
  <c r="T33" i="14"/>
  <c r="U33" i="14"/>
  <c r="T34" i="14"/>
  <c r="U34" i="14"/>
  <c r="T35" i="14"/>
  <c r="AA35" i="14" s="1"/>
  <c r="AH35" i="14" s="1"/>
  <c r="U35" i="14"/>
  <c r="T36" i="14"/>
  <c r="U36" i="14"/>
  <c r="T37" i="14"/>
  <c r="AA37" i="14" s="1"/>
  <c r="AH37" i="14" s="1"/>
  <c r="U37" i="14"/>
  <c r="T38" i="14"/>
  <c r="AA38" i="14" s="1"/>
  <c r="AH38" i="14" s="1"/>
  <c r="U38" i="14"/>
  <c r="T39" i="14"/>
  <c r="AA39" i="14" s="1"/>
  <c r="AH39" i="14" s="1"/>
  <c r="U39" i="14"/>
  <c r="T40" i="14"/>
  <c r="AA40" i="14" s="1"/>
  <c r="AH40" i="14" s="1"/>
  <c r="U40" i="14"/>
  <c r="T41" i="14"/>
  <c r="AA41" i="14" s="1"/>
  <c r="AH41" i="14" s="1"/>
  <c r="U41" i="14"/>
  <c r="T42" i="14"/>
  <c r="AA42" i="14" s="1"/>
  <c r="AH42" i="14" s="1"/>
  <c r="U42" i="14"/>
  <c r="U27" i="14"/>
  <c r="AB27" i="14" s="1"/>
  <c r="T27" i="14"/>
  <c r="AA27" i="14" s="1"/>
  <c r="S30" i="14"/>
  <c r="S31" i="14"/>
  <c r="S32" i="14"/>
  <c r="S33" i="14"/>
  <c r="S34" i="14"/>
  <c r="Z34" i="14" s="1"/>
  <c r="S35" i="14"/>
  <c r="S36" i="14"/>
  <c r="S37" i="14"/>
  <c r="S38" i="14"/>
  <c r="S39" i="14"/>
  <c r="S40" i="14"/>
  <c r="S41" i="14"/>
  <c r="Z41" i="14" s="1"/>
  <c r="S42" i="14"/>
  <c r="S27" i="14"/>
  <c r="S28" i="14"/>
  <c r="S29" i="14"/>
  <c r="R28" i="14"/>
  <c r="Y28" i="14" s="1"/>
  <c r="AF28" i="14" s="1"/>
  <c r="R29" i="14"/>
  <c r="R46" i="14" s="1"/>
  <c r="R30" i="14"/>
  <c r="Y30" i="14" s="1"/>
  <c r="AF30" i="14" s="1"/>
  <c r="R31" i="14"/>
  <c r="Y31" i="14" s="1"/>
  <c r="AF31" i="14" s="1"/>
  <c r="R32" i="14"/>
  <c r="Y32" i="14" s="1"/>
  <c r="AF32" i="14" s="1"/>
  <c r="R33" i="14"/>
  <c r="Y33" i="14" s="1"/>
  <c r="AF33" i="14" s="1"/>
  <c r="R34" i="14"/>
  <c r="Y34" i="14" s="1"/>
  <c r="R35" i="14"/>
  <c r="Y35" i="14" s="1"/>
  <c r="AF35" i="14" s="1"/>
  <c r="R36" i="14"/>
  <c r="Y36" i="14" s="1"/>
  <c r="AF36" i="14" s="1"/>
  <c r="R37" i="14"/>
  <c r="Y37" i="14" s="1"/>
  <c r="AF37" i="14" s="1"/>
  <c r="R38" i="14"/>
  <c r="Y38" i="14" s="1"/>
  <c r="AF38" i="14" s="1"/>
  <c r="R39" i="14"/>
  <c r="Y39" i="14" s="1"/>
  <c r="AF39" i="14" s="1"/>
  <c r="R40" i="14"/>
  <c r="Y40" i="14" s="1"/>
  <c r="AF40" i="14" s="1"/>
  <c r="R41" i="14"/>
  <c r="Y41" i="14" s="1"/>
  <c r="R42" i="14"/>
  <c r="Y42" i="14" s="1"/>
  <c r="AF42" i="14" s="1"/>
  <c r="R27" i="14"/>
  <c r="Y27" i="14" s="1"/>
  <c r="AF27" i="14" s="1"/>
  <c r="J21" i="10"/>
  <c r="N21" i="10"/>
  <c r="Q21" i="10"/>
  <c r="T21" i="10"/>
  <c r="W21" i="10"/>
  <c r="F21" i="10"/>
  <c r="J21" i="9"/>
  <c r="N21" i="9"/>
  <c r="Q21" i="9"/>
  <c r="T21" i="9"/>
  <c r="W21" i="9"/>
  <c r="F21" i="9"/>
  <c r="J21" i="2"/>
  <c r="N21" i="2"/>
  <c r="Q21" i="2"/>
  <c r="T21" i="2"/>
  <c r="W21" i="2"/>
  <c r="F21" i="2"/>
  <c r="AJ46" i="17" l="1"/>
  <c r="AJ45" i="17"/>
  <c r="AJ43" i="17"/>
  <c r="AF44" i="20"/>
  <c r="AF43" i="20"/>
  <c r="AF46" i="20"/>
  <c r="AF45" i="20"/>
  <c r="AF34" i="15"/>
  <c r="AF41" i="14"/>
  <c r="AF34" i="14"/>
  <c r="Y29" i="14"/>
  <c r="AF29" i="14" s="1"/>
  <c r="AF44" i="14" s="1"/>
  <c r="AH27" i="15"/>
  <c r="AH27" i="14"/>
  <c r="AH45" i="14"/>
  <c r="AH46" i="14"/>
  <c r="AH44" i="14"/>
  <c r="AH43" i="14"/>
  <c r="T46" i="14"/>
  <c r="AJ33" i="14"/>
  <c r="AJ46" i="14"/>
  <c r="AJ45" i="14"/>
  <c r="AJ43" i="14"/>
  <c r="AJ44" i="14"/>
  <c r="AJ34" i="21"/>
  <c r="AJ29" i="21"/>
  <c r="AJ31" i="21"/>
  <c r="AJ33" i="21"/>
  <c r="AH29" i="21"/>
  <c r="AH32" i="20"/>
  <c r="AH35" i="20"/>
  <c r="AH39" i="20"/>
  <c r="AF34" i="20"/>
  <c r="AH41" i="20"/>
  <c r="AF32" i="20"/>
  <c r="AH37" i="20"/>
  <c r="AJ28" i="20"/>
  <c r="AH29" i="20"/>
  <c r="AJ30" i="20"/>
  <c r="AJ34" i="20"/>
  <c r="AF35" i="20"/>
  <c r="AH31" i="19"/>
  <c r="AJ28" i="19"/>
  <c r="AJ35" i="19"/>
  <c r="AJ37" i="19"/>
  <c r="AH35" i="19"/>
  <c r="AH37" i="19"/>
  <c r="AH40" i="19"/>
  <c r="AH30" i="19"/>
  <c r="AH32" i="19"/>
  <c r="AF31" i="19"/>
  <c r="AF35" i="19"/>
  <c r="AF38" i="19"/>
  <c r="AF32" i="19"/>
  <c r="AF39" i="19"/>
  <c r="AF42" i="19"/>
  <c r="AH40" i="18"/>
  <c r="AH31" i="18"/>
  <c r="AH34" i="18"/>
  <c r="AJ36" i="18"/>
  <c r="AJ28" i="18"/>
  <c r="AJ30" i="18"/>
  <c r="AJ32" i="18"/>
  <c r="AJ35" i="18"/>
  <c r="AJ37" i="18"/>
  <c r="AF31" i="18"/>
  <c r="AF34" i="18"/>
  <c r="AF38" i="18"/>
  <c r="AF39" i="18"/>
  <c r="AF42" i="18"/>
  <c r="AH31" i="17"/>
  <c r="AH34" i="17"/>
  <c r="AH38" i="17"/>
  <c r="AH42" i="17"/>
  <c r="AH28" i="17"/>
  <c r="AH32" i="17"/>
  <c r="AH35" i="17"/>
  <c r="AH39" i="17"/>
  <c r="AF41" i="17"/>
  <c r="AF30" i="17"/>
  <c r="AF39" i="17"/>
  <c r="AF29" i="16"/>
  <c r="AJ28" i="16"/>
  <c r="AH39" i="16"/>
  <c r="AH36" i="16"/>
  <c r="AH30" i="16"/>
  <c r="AF28" i="16"/>
  <c r="AH31" i="16"/>
  <c r="AF30" i="16"/>
  <c r="AJ30" i="16"/>
  <c r="AH32" i="16"/>
  <c r="AF33" i="16"/>
  <c r="AF34" i="16"/>
  <c r="AF35" i="16"/>
  <c r="AJ35" i="16"/>
  <c r="AH40" i="16"/>
  <c r="AF27" i="16"/>
  <c r="AF36" i="16"/>
  <c r="AJ36" i="16"/>
  <c r="AF38" i="16"/>
  <c r="AJ38" i="16"/>
  <c r="AH41" i="16"/>
  <c r="AF41" i="16"/>
  <c r="AF42" i="16"/>
  <c r="AJ42" i="16"/>
  <c r="AH29" i="16"/>
  <c r="AH28" i="16"/>
  <c r="AF31" i="16"/>
  <c r="AH35" i="16"/>
  <c r="AJ37" i="16"/>
  <c r="AH38" i="16"/>
  <c r="AH42" i="16"/>
  <c r="AF37" i="16"/>
  <c r="AJ30" i="15"/>
  <c r="AJ39" i="15"/>
  <c r="AH39" i="15"/>
  <c r="AF38" i="15"/>
  <c r="AF37" i="15"/>
  <c r="AJ28" i="15"/>
  <c r="AJ37" i="15"/>
  <c r="AJ41" i="15"/>
  <c r="AJ38" i="15"/>
  <c r="AJ42" i="15"/>
  <c r="AJ31" i="15"/>
  <c r="AJ32" i="15"/>
  <c r="AJ36" i="15"/>
  <c r="AH36" i="15"/>
  <c r="AF31" i="15"/>
  <c r="AF32" i="15"/>
  <c r="AF39" i="15"/>
  <c r="AF27" i="15"/>
  <c r="AF28" i="15"/>
  <c r="AF33" i="15"/>
  <c r="AF35" i="15"/>
  <c r="AF29" i="15"/>
  <c r="AF41" i="15"/>
  <c r="AF42" i="15"/>
  <c r="AH28" i="15"/>
  <c r="AF30" i="15"/>
  <c r="AH32" i="15"/>
  <c r="AF36" i="15"/>
  <c r="AH38" i="15"/>
  <c r="AF40" i="15"/>
  <c r="AH42" i="15"/>
  <c r="AH31" i="15"/>
  <c r="AH41" i="15"/>
  <c r="W20" i="9"/>
  <c r="T20" i="9"/>
  <c r="Q20" i="9"/>
  <c r="N20" i="9"/>
  <c r="W19" i="9"/>
  <c r="T19" i="9"/>
  <c r="Q19" i="9"/>
  <c r="N19" i="9"/>
  <c r="W18" i="9"/>
  <c r="T18" i="9"/>
  <c r="Q18" i="9"/>
  <c r="N18" i="9"/>
  <c r="W20" i="2"/>
  <c r="T20" i="2"/>
  <c r="Q20" i="2"/>
  <c r="N20" i="2"/>
  <c r="W19" i="2"/>
  <c r="T19" i="2"/>
  <c r="Q19" i="2"/>
  <c r="N19" i="2"/>
  <c r="W18" i="2"/>
  <c r="T18" i="2"/>
  <c r="Q18" i="2"/>
  <c r="N18" i="2"/>
  <c r="W20" i="10"/>
  <c r="W19" i="10"/>
  <c r="W18" i="10"/>
  <c r="T20" i="10"/>
  <c r="T19" i="10"/>
  <c r="T18" i="10"/>
  <c r="Q20" i="10"/>
  <c r="Q19" i="10"/>
  <c r="Q18" i="10"/>
  <c r="N20" i="10"/>
  <c r="N19" i="10"/>
  <c r="N18" i="10"/>
  <c r="J20" i="10"/>
  <c r="J19" i="10"/>
  <c r="J18" i="10"/>
  <c r="F20" i="10"/>
  <c r="F19" i="10"/>
  <c r="F18" i="10"/>
  <c r="J20" i="2"/>
  <c r="J19" i="2"/>
  <c r="J18" i="2"/>
  <c r="F20" i="2"/>
  <c r="F19" i="2"/>
  <c r="F18" i="2"/>
  <c r="J20" i="9"/>
  <c r="J19" i="9"/>
  <c r="J18" i="9"/>
  <c r="F20" i="9"/>
  <c r="F19" i="9"/>
  <c r="F18" i="9"/>
  <c r="AH44" i="17" l="1"/>
  <c r="AH45" i="17"/>
  <c r="AH43" i="17"/>
  <c r="AH46" i="17"/>
  <c r="AH44" i="16"/>
  <c r="AH43" i="16"/>
  <c r="AH46" i="16"/>
  <c r="AH45" i="16"/>
  <c r="AH44" i="20"/>
  <c r="AH43" i="20"/>
  <c r="AH46" i="20"/>
  <c r="AH45" i="20"/>
  <c r="AF45" i="14"/>
  <c r="AF46" i="14"/>
  <c r="AF46" i="15"/>
  <c r="AF43" i="15"/>
  <c r="AF45" i="15"/>
  <c r="AF44" i="15"/>
  <c r="AF43" i="14"/>
  <c r="AH44" i="15"/>
  <c r="AH43" i="15"/>
  <c r="AH46" i="15"/>
  <c r="AH45" i="15"/>
  <c r="AJ45" i="15"/>
  <c r="AJ44" i="15"/>
  <c r="AJ43" i="15"/>
  <c r="AJ46" i="15"/>
  <c r="AD18" i="9"/>
  <c r="AG18" i="9"/>
  <c r="AD18" i="2"/>
  <c r="AG18" i="2"/>
  <c r="AG18" i="10"/>
  <c r="C38" i="13" l="1"/>
  <c r="S38" i="13" s="1"/>
  <c r="AG38" i="13" s="1"/>
  <c r="D36" i="13"/>
  <c r="T36" i="13" s="1"/>
  <c r="F35" i="13"/>
  <c r="V35" i="13" s="1"/>
  <c r="E18" i="13"/>
  <c r="E42" i="13" s="1"/>
  <c r="U42" i="13" s="1"/>
  <c r="AI42" i="13" s="1"/>
  <c r="D18" i="13"/>
  <c r="D42" i="13" s="1"/>
  <c r="T42" i="13" s="1"/>
  <c r="C18" i="13"/>
  <c r="C42" i="13" s="1"/>
  <c r="S42" i="13" s="1"/>
  <c r="AG42" i="13" s="1"/>
  <c r="B18" i="13"/>
  <c r="B42" i="13" s="1"/>
  <c r="R42" i="13" s="1"/>
  <c r="F17" i="13"/>
  <c r="F42" i="13" s="1"/>
  <c r="V42" i="13" s="1"/>
  <c r="E17" i="13"/>
  <c r="E41" i="13" s="1"/>
  <c r="U41" i="13" s="1"/>
  <c r="AI41" i="13" s="1"/>
  <c r="D17" i="13"/>
  <c r="D41" i="13" s="1"/>
  <c r="T41" i="13" s="1"/>
  <c r="C17" i="13"/>
  <c r="C41" i="13" s="1"/>
  <c r="S41" i="13" s="1"/>
  <c r="AG41" i="13" s="1"/>
  <c r="B17" i="13"/>
  <c r="B41" i="13" s="1"/>
  <c r="R41" i="13" s="1"/>
  <c r="F16" i="13"/>
  <c r="F41" i="13" s="1"/>
  <c r="V41" i="13" s="1"/>
  <c r="E16" i="13"/>
  <c r="E40" i="13" s="1"/>
  <c r="U40" i="13" s="1"/>
  <c r="AI40" i="13" s="1"/>
  <c r="D16" i="13"/>
  <c r="D40" i="13" s="1"/>
  <c r="T40" i="13" s="1"/>
  <c r="C16" i="13"/>
  <c r="C40" i="13" s="1"/>
  <c r="S40" i="13" s="1"/>
  <c r="AG40" i="13" s="1"/>
  <c r="B16" i="13"/>
  <c r="B40" i="13" s="1"/>
  <c r="R40" i="13" s="1"/>
  <c r="F15" i="13"/>
  <c r="F40" i="13" s="1"/>
  <c r="V40" i="13" s="1"/>
  <c r="E15" i="13"/>
  <c r="E39" i="13" s="1"/>
  <c r="U39" i="13" s="1"/>
  <c r="AI39" i="13" s="1"/>
  <c r="D15" i="13"/>
  <c r="D39" i="13" s="1"/>
  <c r="T39" i="13" s="1"/>
  <c r="C15" i="13"/>
  <c r="C39" i="13" s="1"/>
  <c r="S39" i="13" s="1"/>
  <c r="AG39" i="13" s="1"/>
  <c r="B15" i="13"/>
  <c r="B39" i="13" s="1"/>
  <c r="R39" i="13" s="1"/>
  <c r="E14" i="13"/>
  <c r="E38" i="13" s="1"/>
  <c r="U38" i="13" s="1"/>
  <c r="AI38" i="13" s="1"/>
  <c r="D14" i="13"/>
  <c r="D38" i="13" s="1"/>
  <c r="T38" i="13" s="1"/>
  <c r="C14" i="13"/>
  <c r="B14" i="13"/>
  <c r="B38" i="13" s="1"/>
  <c r="R38" i="13" s="1"/>
  <c r="F13" i="13"/>
  <c r="F38" i="13" s="1"/>
  <c r="V38" i="13" s="1"/>
  <c r="E13" i="13"/>
  <c r="E37" i="13" s="1"/>
  <c r="U37" i="13" s="1"/>
  <c r="AI37" i="13" s="1"/>
  <c r="D13" i="13"/>
  <c r="D37" i="13" s="1"/>
  <c r="T37" i="13" s="1"/>
  <c r="C13" i="13"/>
  <c r="C37" i="13" s="1"/>
  <c r="S37" i="13" s="1"/>
  <c r="AG37" i="13" s="1"/>
  <c r="B13" i="13"/>
  <c r="B37" i="13" s="1"/>
  <c r="R37" i="13" s="1"/>
  <c r="F12" i="13"/>
  <c r="F37" i="13" s="1"/>
  <c r="V37" i="13" s="1"/>
  <c r="D12" i="13"/>
  <c r="C12" i="13"/>
  <c r="C36" i="13" s="1"/>
  <c r="S36" i="13" s="1"/>
  <c r="AG36" i="13" s="1"/>
  <c r="B12" i="13"/>
  <c r="B36" i="13" s="1"/>
  <c r="R36" i="13" s="1"/>
  <c r="F11" i="13"/>
  <c r="F36" i="13" s="1"/>
  <c r="V36" i="13" s="1"/>
  <c r="E11" i="13"/>
  <c r="E35" i="13" s="1"/>
  <c r="U35" i="13" s="1"/>
  <c r="AI35" i="13" s="1"/>
  <c r="D11" i="13"/>
  <c r="D35" i="13" s="1"/>
  <c r="T35" i="13" s="1"/>
  <c r="C11" i="13"/>
  <c r="C35" i="13" s="1"/>
  <c r="S35" i="13" s="1"/>
  <c r="AG35" i="13" s="1"/>
  <c r="B11" i="13"/>
  <c r="B35" i="13" s="1"/>
  <c r="R35" i="13" s="1"/>
  <c r="F10" i="13"/>
  <c r="E10" i="13"/>
  <c r="E34" i="13" s="1"/>
  <c r="U34" i="13" s="1"/>
  <c r="AI34" i="13" s="1"/>
  <c r="D10" i="13"/>
  <c r="D34" i="13" s="1"/>
  <c r="T34" i="13" s="1"/>
  <c r="C10" i="13"/>
  <c r="C34" i="13" s="1"/>
  <c r="S34" i="13" s="1"/>
  <c r="B10" i="13"/>
  <c r="B34" i="13" s="1"/>
  <c r="R34" i="13" s="1"/>
  <c r="F9" i="13"/>
  <c r="F34" i="13" s="1"/>
  <c r="V34" i="13" s="1"/>
  <c r="D9" i="13"/>
  <c r="D33" i="13" s="1"/>
  <c r="T33" i="13" s="1"/>
  <c r="B9" i="13"/>
  <c r="B33" i="13" s="1"/>
  <c r="R33" i="13" s="1"/>
  <c r="G8" i="13"/>
  <c r="G33" i="13" s="1"/>
  <c r="W33" i="13" s="1"/>
  <c r="AK33" i="13" s="1"/>
  <c r="F8" i="13"/>
  <c r="F33" i="13" s="1"/>
  <c r="V33" i="13" s="1"/>
  <c r="E8" i="13"/>
  <c r="E32" i="13" s="1"/>
  <c r="U32" i="13" s="1"/>
  <c r="AI32" i="13" s="1"/>
  <c r="D8" i="13"/>
  <c r="D32" i="13" s="1"/>
  <c r="T32" i="13" s="1"/>
  <c r="B8" i="13"/>
  <c r="B32" i="13" s="1"/>
  <c r="R32" i="13" s="1"/>
  <c r="G7" i="13"/>
  <c r="G32" i="13" s="1"/>
  <c r="W32" i="13" s="1"/>
  <c r="AK32" i="13" s="1"/>
  <c r="F7" i="13"/>
  <c r="F32" i="13" s="1"/>
  <c r="V32" i="13" s="1"/>
  <c r="E7" i="13"/>
  <c r="E31" i="13" s="1"/>
  <c r="U31" i="13" s="1"/>
  <c r="AI31" i="13" s="1"/>
  <c r="D7" i="13"/>
  <c r="D31" i="13" s="1"/>
  <c r="T31" i="13" s="1"/>
  <c r="B7" i="13"/>
  <c r="B31" i="13" s="1"/>
  <c r="R31" i="13" s="1"/>
  <c r="G6" i="13"/>
  <c r="G31" i="13" s="1"/>
  <c r="W31" i="13" s="1"/>
  <c r="AK31" i="13" s="1"/>
  <c r="F6" i="13"/>
  <c r="F31" i="13" s="1"/>
  <c r="V31" i="13" s="1"/>
  <c r="E6" i="13"/>
  <c r="E30" i="13" s="1"/>
  <c r="U30" i="13" s="1"/>
  <c r="AI30" i="13" s="1"/>
  <c r="D6" i="13"/>
  <c r="D30" i="13" s="1"/>
  <c r="T30" i="13" s="1"/>
  <c r="B6" i="13"/>
  <c r="B30" i="13" s="1"/>
  <c r="R30" i="13" s="1"/>
  <c r="G5" i="13"/>
  <c r="G30" i="13" s="1"/>
  <c r="W30" i="13" s="1"/>
  <c r="AK30" i="13" s="1"/>
  <c r="F5" i="13"/>
  <c r="F30" i="13" s="1"/>
  <c r="V30" i="13" s="1"/>
  <c r="D5" i="13"/>
  <c r="D29" i="13" s="1"/>
  <c r="T29" i="13" s="1"/>
  <c r="B5" i="13"/>
  <c r="B29" i="13" s="1"/>
  <c r="R29" i="13" s="1"/>
  <c r="G4" i="13"/>
  <c r="G29" i="13" s="1"/>
  <c r="W29" i="13" s="1"/>
  <c r="AK29" i="13" s="1"/>
  <c r="F4" i="13"/>
  <c r="F29" i="13" s="1"/>
  <c r="V29" i="13" s="1"/>
  <c r="E4" i="13"/>
  <c r="E28" i="13" s="1"/>
  <c r="U28" i="13" s="1"/>
  <c r="AI28" i="13" s="1"/>
  <c r="D4" i="13"/>
  <c r="D28" i="13" s="1"/>
  <c r="T28" i="13" s="1"/>
  <c r="B4" i="13"/>
  <c r="B28" i="13" s="1"/>
  <c r="R28" i="13" s="1"/>
  <c r="G3" i="13"/>
  <c r="G28" i="13" s="1"/>
  <c r="W28" i="13" s="1"/>
  <c r="F3" i="13"/>
  <c r="F28" i="13" s="1"/>
  <c r="V28" i="13" s="1"/>
  <c r="E3" i="13"/>
  <c r="E27" i="13" s="1"/>
  <c r="U27" i="13" s="1"/>
  <c r="D3" i="13"/>
  <c r="D27" i="13" s="1"/>
  <c r="T27" i="13" s="1"/>
  <c r="B3" i="13"/>
  <c r="B27" i="13" s="1"/>
  <c r="R27" i="13" s="1"/>
  <c r="AF38" i="13" l="1"/>
  <c r="Y38" i="13"/>
  <c r="AF27" i="13"/>
  <c r="Y27" i="13"/>
  <c r="R43" i="13"/>
  <c r="AH31" i="13"/>
  <c r="AA31" i="13"/>
  <c r="AH37" i="13"/>
  <c r="AA37" i="13"/>
  <c r="AJ41" i="13"/>
  <c r="AC41" i="13"/>
  <c r="AH42" i="13"/>
  <c r="AA42" i="13"/>
  <c r="AH27" i="13"/>
  <c r="T43" i="13"/>
  <c r="AA27" i="13"/>
  <c r="AF28" i="13"/>
  <c r="Y28" i="13"/>
  <c r="AJ31" i="13"/>
  <c r="AC31" i="13"/>
  <c r="AF33" i="13"/>
  <c r="Y33" i="13"/>
  <c r="AG34" i="13"/>
  <c r="S43" i="13"/>
  <c r="AF35" i="13"/>
  <c r="Y35" i="13"/>
  <c r="AJ36" i="13"/>
  <c r="AC36" i="13"/>
  <c r="AJ37" i="13"/>
  <c r="AC37" i="13"/>
  <c r="AH38" i="13"/>
  <c r="AA38" i="13"/>
  <c r="AH39" i="13"/>
  <c r="AA39" i="13"/>
  <c r="AF41" i="13"/>
  <c r="Y41" i="13"/>
  <c r="AJ42" i="13"/>
  <c r="AC42" i="13"/>
  <c r="AJ35" i="13"/>
  <c r="AC35" i="13"/>
  <c r="AI27" i="13"/>
  <c r="U43" i="13"/>
  <c r="AF29" i="13"/>
  <c r="Y29" i="13"/>
  <c r="AF30" i="13"/>
  <c r="Y30" i="13"/>
  <c r="AJ32" i="13"/>
  <c r="AC32" i="13"/>
  <c r="AH33" i="13"/>
  <c r="AA33" i="13"/>
  <c r="AH34" i="13"/>
  <c r="AA34" i="13"/>
  <c r="AF36" i="13"/>
  <c r="Y36" i="13"/>
  <c r="AF37" i="13"/>
  <c r="Y37" i="13"/>
  <c r="AJ38" i="13"/>
  <c r="AC38" i="13"/>
  <c r="AH40" i="13"/>
  <c r="AA40" i="13"/>
  <c r="AF42" i="13"/>
  <c r="Y42" i="13"/>
  <c r="AH36" i="13"/>
  <c r="AA36" i="13"/>
  <c r="AJ28" i="13"/>
  <c r="V43" i="13"/>
  <c r="AC28" i="13"/>
  <c r="AH29" i="13"/>
  <c r="AA29" i="13"/>
  <c r="AH30" i="13"/>
  <c r="AA30" i="13"/>
  <c r="AF31" i="13"/>
  <c r="Y31" i="13"/>
  <c r="AJ33" i="13"/>
  <c r="AC33" i="13"/>
  <c r="AJ34" i="13"/>
  <c r="AC34" i="13"/>
  <c r="AH35" i="13"/>
  <c r="AA35" i="13"/>
  <c r="AF39" i="13"/>
  <c r="Y39" i="13"/>
  <c r="AJ40" i="13"/>
  <c r="AC40" i="13"/>
  <c r="AH41" i="13"/>
  <c r="AA41" i="13"/>
  <c r="AH32" i="13"/>
  <c r="AA32" i="13"/>
  <c r="AH28" i="13"/>
  <c r="AA28" i="13"/>
  <c r="AK28" i="13"/>
  <c r="W43" i="13"/>
  <c r="AJ29" i="13"/>
  <c r="AC29" i="13"/>
  <c r="AJ30" i="13"/>
  <c r="AC30" i="13"/>
  <c r="AF32" i="13"/>
  <c r="Y32" i="13"/>
  <c r="AF34" i="13"/>
  <c r="Y34" i="13"/>
  <c r="AF40" i="13"/>
  <c r="Y40" i="13"/>
  <c r="R198" i="11"/>
  <c r="Q198" i="11"/>
  <c r="L198" i="11"/>
  <c r="K198" i="11"/>
  <c r="E198" i="11"/>
  <c r="D198" i="11"/>
  <c r="R197" i="11"/>
  <c r="Q197" i="11"/>
  <c r="L197" i="11"/>
  <c r="K197" i="11"/>
  <c r="E197" i="11"/>
  <c r="D197" i="11"/>
  <c r="R177" i="11"/>
  <c r="Q177" i="11"/>
  <c r="L177" i="11"/>
  <c r="K177" i="11"/>
  <c r="E177" i="11"/>
  <c r="D177" i="11"/>
  <c r="R176" i="11"/>
  <c r="Q176" i="11"/>
  <c r="L176" i="11"/>
  <c r="K176" i="11"/>
  <c r="E176" i="11"/>
  <c r="D176" i="11"/>
  <c r="G153" i="11"/>
  <c r="C153" i="11"/>
  <c r="G150" i="11"/>
  <c r="E150" i="11"/>
  <c r="C150" i="11"/>
  <c r="G149" i="11"/>
  <c r="E149" i="11"/>
  <c r="E154" i="11" s="1"/>
  <c r="C149" i="11"/>
  <c r="K127" i="11"/>
  <c r="H127" i="11"/>
  <c r="I127" i="11" s="1"/>
  <c r="L126" i="11"/>
  <c r="K126" i="11"/>
  <c r="M126" i="11" s="1"/>
  <c r="K125" i="11"/>
  <c r="H125" i="11"/>
  <c r="I125" i="11" s="1"/>
  <c r="L125" i="11" s="1"/>
  <c r="K124" i="11"/>
  <c r="M124" i="11" s="1"/>
  <c r="K123" i="11"/>
  <c r="H123" i="11"/>
  <c r="I123" i="11" s="1"/>
  <c r="K122" i="11"/>
  <c r="M122" i="11" s="1"/>
  <c r="K120" i="11"/>
  <c r="H120" i="11"/>
  <c r="I120" i="11" s="1"/>
  <c r="K119" i="11"/>
  <c r="M119" i="11" s="1"/>
  <c r="K118" i="11"/>
  <c r="H118" i="11"/>
  <c r="I118" i="11" s="1"/>
  <c r="K117" i="11"/>
  <c r="M117" i="11" s="1"/>
  <c r="K116" i="11"/>
  <c r="H116" i="11"/>
  <c r="I116" i="11" s="1"/>
  <c r="K115" i="11"/>
  <c r="M115" i="11" s="1"/>
  <c r="K113" i="11"/>
  <c r="H113" i="11"/>
  <c r="I113" i="11" s="1"/>
  <c r="K112" i="11"/>
  <c r="M112" i="11" s="1"/>
  <c r="K111" i="11"/>
  <c r="H111" i="11"/>
  <c r="I111" i="11" s="1"/>
  <c r="L111" i="11" s="1"/>
  <c r="K110" i="11"/>
  <c r="M110" i="11" s="1"/>
  <c r="K109" i="11"/>
  <c r="H109" i="11"/>
  <c r="I109" i="11" s="1"/>
  <c r="K108" i="11"/>
  <c r="M108" i="11" s="1"/>
  <c r="K106" i="11"/>
  <c r="H106" i="11"/>
  <c r="I106" i="11" s="1"/>
  <c r="M105" i="11"/>
  <c r="L105" i="11"/>
  <c r="K105" i="11"/>
  <c r="K104" i="11"/>
  <c r="H104" i="11"/>
  <c r="I104" i="11" s="1"/>
  <c r="L103" i="11"/>
  <c r="K103" i="11"/>
  <c r="M103" i="11" s="1"/>
  <c r="K102" i="11"/>
  <c r="H102" i="11"/>
  <c r="I102" i="11" s="1"/>
  <c r="L102" i="11" s="1"/>
  <c r="P101" i="11" s="1"/>
  <c r="M101" i="11"/>
  <c r="K101" i="11"/>
  <c r="L101" i="11" s="1"/>
  <c r="K100" i="11"/>
  <c r="H100" i="11"/>
  <c r="I100" i="11" s="1"/>
  <c r="K99" i="11"/>
  <c r="M99" i="11" s="1"/>
  <c r="K98" i="11"/>
  <c r="H98" i="11"/>
  <c r="I98" i="11" s="1"/>
  <c r="L98" i="11" s="1"/>
  <c r="K97" i="11"/>
  <c r="L97" i="11" s="1"/>
  <c r="K96" i="11"/>
  <c r="H96" i="11"/>
  <c r="I96" i="11" s="1"/>
  <c r="K95" i="11"/>
  <c r="M95" i="11" s="1"/>
  <c r="K94" i="11"/>
  <c r="H94" i="11"/>
  <c r="I94" i="11" s="1"/>
  <c r="K93" i="11"/>
  <c r="L93" i="11" s="1"/>
  <c r="K92" i="11"/>
  <c r="H92" i="11"/>
  <c r="I92" i="11" s="1"/>
  <c r="K91" i="11"/>
  <c r="M91" i="11" s="1"/>
  <c r="K90" i="11"/>
  <c r="M90" i="11" s="1"/>
  <c r="H90" i="11"/>
  <c r="I90" i="11" s="1"/>
  <c r="K89" i="11"/>
  <c r="L89" i="11" s="1"/>
  <c r="K88" i="11"/>
  <c r="H88" i="11"/>
  <c r="I88" i="11" s="1"/>
  <c r="K87" i="11"/>
  <c r="M87" i="11" s="1"/>
  <c r="K86" i="11"/>
  <c r="H86" i="11"/>
  <c r="I86" i="11" s="1"/>
  <c r="M86" i="11" s="1"/>
  <c r="Q85" i="11" s="1"/>
  <c r="L85" i="11"/>
  <c r="K85" i="11"/>
  <c r="M85" i="11" s="1"/>
  <c r="K84" i="11"/>
  <c r="H84" i="11"/>
  <c r="I84" i="11" s="1"/>
  <c r="L83" i="11"/>
  <c r="K83" i="11"/>
  <c r="M83" i="11" s="1"/>
  <c r="K82" i="11"/>
  <c r="H82" i="11"/>
  <c r="I82" i="11" s="1"/>
  <c r="L81" i="11"/>
  <c r="K81" i="11"/>
  <c r="M81" i="11" s="1"/>
  <c r="K80" i="11"/>
  <c r="H80" i="11"/>
  <c r="I80" i="11" s="1"/>
  <c r="L80" i="11" s="1"/>
  <c r="K79" i="11"/>
  <c r="M79" i="11" s="1"/>
  <c r="K78" i="11"/>
  <c r="H78" i="11"/>
  <c r="I78" i="11" s="1"/>
  <c r="L77" i="11"/>
  <c r="K77" i="11"/>
  <c r="M77" i="11" s="1"/>
  <c r="K76" i="11"/>
  <c r="H76" i="11"/>
  <c r="I76" i="11" s="1"/>
  <c r="M75" i="11"/>
  <c r="K75" i="11"/>
  <c r="L75" i="11" s="1"/>
  <c r="K74" i="11"/>
  <c r="H74" i="11"/>
  <c r="I74" i="11" s="1"/>
  <c r="K73" i="11"/>
  <c r="K72" i="11"/>
  <c r="H72" i="11"/>
  <c r="I72" i="11" s="1"/>
  <c r="K71" i="11"/>
  <c r="L71" i="11" s="1"/>
  <c r="K70" i="11"/>
  <c r="H70" i="11"/>
  <c r="I70" i="11" s="1"/>
  <c r="K69" i="11"/>
  <c r="L69" i="11" s="1"/>
  <c r="K68" i="11"/>
  <c r="H68" i="11"/>
  <c r="I68" i="11" s="1"/>
  <c r="K67" i="11"/>
  <c r="L67" i="11" s="1"/>
  <c r="K66" i="11"/>
  <c r="I66" i="11"/>
  <c r="H66" i="11"/>
  <c r="K65" i="11"/>
  <c r="K64" i="11"/>
  <c r="I64" i="11"/>
  <c r="H64" i="11"/>
  <c r="K63" i="11"/>
  <c r="L63" i="11" s="1"/>
  <c r="K62" i="11"/>
  <c r="H62" i="11"/>
  <c r="I62" i="11" s="1"/>
  <c r="K61" i="11"/>
  <c r="L61" i="11" s="1"/>
  <c r="K60" i="11"/>
  <c r="I60" i="11"/>
  <c r="L60" i="11" s="1"/>
  <c r="P59" i="11" s="1"/>
  <c r="H60" i="11"/>
  <c r="K59" i="11"/>
  <c r="L59" i="11" s="1"/>
  <c r="K58" i="11"/>
  <c r="H58" i="11"/>
  <c r="I58" i="11" s="1"/>
  <c r="K57" i="11"/>
  <c r="K56" i="11"/>
  <c r="H56" i="11"/>
  <c r="I56" i="11" s="1"/>
  <c r="K55" i="11"/>
  <c r="K54" i="11"/>
  <c r="I54" i="11"/>
  <c r="M54" i="11" s="1"/>
  <c r="H54" i="11"/>
  <c r="K53" i="11"/>
  <c r="L53" i="11" s="1"/>
  <c r="K52" i="11"/>
  <c r="H52" i="11"/>
  <c r="I52" i="11" s="1"/>
  <c r="M51" i="11"/>
  <c r="K51" i="11"/>
  <c r="L51" i="11" s="1"/>
  <c r="K50" i="11"/>
  <c r="H50" i="11"/>
  <c r="I50" i="11" s="1"/>
  <c r="K49" i="11"/>
  <c r="K48" i="11"/>
  <c r="H48" i="11"/>
  <c r="I48" i="11" s="1"/>
  <c r="M48" i="11" s="1"/>
  <c r="Q47" i="11" s="1"/>
  <c r="K47" i="11"/>
  <c r="M47" i="11" s="1"/>
  <c r="K46" i="11"/>
  <c r="H46" i="11"/>
  <c r="I46" i="11" s="1"/>
  <c r="L45" i="11"/>
  <c r="K45" i="11"/>
  <c r="M45" i="11" s="1"/>
  <c r="K44" i="11"/>
  <c r="H44" i="11"/>
  <c r="I44" i="11" s="1"/>
  <c r="K43" i="11"/>
  <c r="L43" i="11" s="1"/>
  <c r="K42" i="11"/>
  <c r="H42" i="11"/>
  <c r="I42" i="11" s="1"/>
  <c r="K41" i="11"/>
  <c r="M41" i="11" s="1"/>
  <c r="M40" i="11"/>
  <c r="L40" i="11"/>
  <c r="M39" i="11"/>
  <c r="L39" i="11"/>
  <c r="K38" i="11"/>
  <c r="H38" i="11"/>
  <c r="I38" i="11" s="1"/>
  <c r="K37" i="11"/>
  <c r="L37" i="11" s="1"/>
  <c r="K36" i="11"/>
  <c r="H36" i="11"/>
  <c r="I36" i="11" s="1"/>
  <c r="K35" i="11"/>
  <c r="M35" i="11" s="1"/>
  <c r="K34" i="11"/>
  <c r="H34" i="11"/>
  <c r="I34" i="11" s="1"/>
  <c r="K33" i="11"/>
  <c r="L33" i="11" s="1"/>
  <c r="K32" i="11"/>
  <c r="H32" i="11"/>
  <c r="I32" i="11" s="1"/>
  <c r="K31" i="11"/>
  <c r="K30" i="11"/>
  <c r="H30" i="11"/>
  <c r="I30" i="11" s="1"/>
  <c r="K29" i="11"/>
  <c r="L29" i="11" s="1"/>
  <c r="K28" i="11"/>
  <c r="H28" i="11"/>
  <c r="I28" i="11" s="1"/>
  <c r="K27" i="11"/>
  <c r="L27" i="11" s="1"/>
  <c r="K26" i="11"/>
  <c r="H26" i="11"/>
  <c r="I26" i="11" s="1"/>
  <c r="K25" i="11"/>
  <c r="M25" i="11" s="1"/>
  <c r="K24" i="11"/>
  <c r="I24" i="11"/>
  <c r="H24" i="11"/>
  <c r="K23" i="11"/>
  <c r="L23" i="11" s="1"/>
  <c r="S12" i="11"/>
  <c r="P12" i="11"/>
  <c r="S11" i="11"/>
  <c r="P11" i="11"/>
  <c r="S10" i="11"/>
  <c r="P10" i="11"/>
  <c r="S9" i="11"/>
  <c r="P9" i="11"/>
  <c r="S8" i="11"/>
  <c r="P8" i="11"/>
  <c r="S7" i="11"/>
  <c r="P7" i="11"/>
  <c r="S6" i="11"/>
  <c r="P6" i="11"/>
  <c r="S5" i="11"/>
  <c r="P5" i="11"/>
  <c r="S4" i="11"/>
  <c r="P4" i="11"/>
  <c r="S3" i="11"/>
  <c r="P3" i="11"/>
  <c r="S2" i="11"/>
  <c r="P2" i="11"/>
  <c r="M70" i="11" l="1"/>
  <c r="L70" i="11"/>
  <c r="L41" i="11"/>
  <c r="M59" i="11"/>
  <c r="Q59" i="11" s="1"/>
  <c r="M84" i="11"/>
  <c r="Q83" i="11" s="1"/>
  <c r="L91" i="11"/>
  <c r="M93" i="11"/>
  <c r="L95" i="11"/>
  <c r="L122" i="11"/>
  <c r="M23" i="11"/>
  <c r="M28" i="11"/>
  <c r="L35" i="11"/>
  <c r="M72" i="11"/>
  <c r="L92" i="11"/>
  <c r="M96" i="11"/>
  <c r="Q95" i="11" s="1"/>
  <c r="M102" i="11"/>
  <c r="Q101" i="11" s="1"/>
  <c r="L115" i="11"/>
  <c r="L117" i="11"/>
  <c r="G154" i="11"/>
  <c r="M26" i="11"/>
  <c r="Q25" i="11" s="1"/>
  <c r="L34" i="11"/>
  <c r="M60" i="11"/>
  <c r="M64" i="11"/>
  <c r="L113" i="11"/>
  <c r="M62" i="11"/>
  <c r="L62" i="11"/>
  <c r="P61" i="11" s="1"/>
  <c r="M52" i="11"/>
  <c r="Q51" i="11" s="1"/>
  <c r="L52" i="11"/>
  <c r="P51" i="11" s="1"/>
  <c r="P97" i="11"/>
  <c r="M30" i="11"/>
  <c r="L30" i="11"/>
  <c r="M42" i="11"/>
  <c r="Q41" i="11" s="1"/>
  <c r="L42" i="11"/>
  <c r="M68" i="11"/>
  <c r="L68" i="11"/>
  <c r="P67" i="11" s="1"/>
  <c r="Q89" i="11"/>
  <c r="L48" i="11"/>
  <c r="M113" i="11"/>
  <c r="M125" i="11"/>
  <c r="Q124" i="11" s="1"/>
  <c r="P69" i="11"/>
  <c r="M29" i="11"/>
  <c r="M34" i="11"/>
  <c r="M37" i="11"/>
  <c r="L54" i="11"/>
  <c r="P53" i="11" s="1"/>
  <c r="M80" i="11"/>
  <c r="Q79" i="11" s="1"/>
  <c r="M89" i="11"/>
  <c r="M97" i="11"/>
  <c r="L25" i="11"/>
  <c r="M46" i="11"/>
  <c r="Q45" i="11" s="1"/>
  <c r="M67" i="11"/>
  <c r="Q67" i="11" s="1"/>
  <c r="L76" i="11"/>
  <c r="L79" i="11"/>
  <c r="P79" i="11" s="1"/>
  <c r="L82" i="11"/>
  <c r="P81" i="11" s="1"/>
  <c r="L99" i="11"/>
  <c r="L108" i="11"/>
  <c r="L110" i="11"/>
  <c r="L112" i="11"/>
  <c r="M118" i="11"/>
  <c r="Q117" i="11" s="1"/>
  <c r="L120" i="11"/>
  <c r="L124" i="11"/>
  <c r="P124" i="11" s="1"/>
  <c r="L127" i="11"/>
  <c r="P126" i="11" s="1"/>
  <c r="C154" i="11"/>
  <c r="L26" i="11"/>
  <c r="L28" i="11"/>
  <c r="M32" i="11"/>
  <c r="L47" i="11"/>
  <c r="L86" i="11"/>
  <c r="P85" i="11" s="1"/>
  <c r="L87" i="11"/>
  <c r="L96" i="11"/>
  <c r="P95" i="11" s="1"/>
  <c r="M100" i="11"/>
  <c r="M106" i="11"/>
  <c r="Q105" i="11" s="1"/>
  <c r="L119" i="11"/>
  <c r="Q31" i="11"/>
  <c r="M24" i="11"/>
  <c r="Q23" i="11" s="1"/>
  <c r="L24" i="11"/>
  <c r="P23" i="11" s="1"/>
  <c r="M36" i="11"/>
  <c r="L36" i="11"/>
  <c r="L88" i="11"/>
  <c r="M88" i="11"/>
  <c r="Q87" i="11" s="1"/>
  <c r="L38" i="11"/>
  <c r="P37" i="11" s="1"/>
  <c r="M38" i="11"/>
  <c r="M58" i="11"/>
  <c r="L58" i="11"/>
  <c r="M66" i="11"/>
  <c r="L66" i="11"/>
  <c r="M74" i="11"/>
  <c r="L74" i="11"/>
  <c r="M31" i="11"/>
  <c r="L31" i="11"/>
  <c r="L32" i="11"/>
  <c r="L49" i="11"/>
  <c r="M49" i="11"/>
  <c r="L78" i="11"/>
  <c r="P77" i="11" s="1"/>
  <c r="M78" i="11"/>
  <c r="Q77" i="11" s="1"/>
  <c r="L109" i="11"/>
  <c r="M109" i="11"/>
  <c r="L123" i="11"/>
  <c r="M123" i="11"/>
  <c r="Q122" i="11" s="1"/>
  <c r="M50" i="11"/>
  <c r="L50" i="11"/>
  <c r="M56" i="11"/>
  <c r="L56" i="11"/>
  <c r="L104" i="11"/>
  <c r="P103" i="11" s="1"/>
  <c r="M104" i="11"/>
  <c r="Q103" i="11" s="1"/>
  <c r="L44" i="11"/>
  <c r="M44" i="11"/>
  <c r="L55" i="11"/>
  <c r="M55" i="11"/>
  <c r="L57" i="11"/>
  <c r="M57" i="11"/>
  <c r="L65" i="11"/>
  <c r="M65" i="11"/>
  <c r="L73" i="11"/>
  <c r="M73" i="11"/>
  <c r="L94" i="11"/>
  <c r="P93" i="11" s="1"/>
  <c r="M94" i="11"/>
  <c r="Q93" i="11" s="1"/>
  <c r="Q99" i="11"/>
  <c r="L116" i="11"/>
  <c r="M116" i="11"/>
  <c r="Q115" i="11" s="1"/>
  <c r="M63" i="11"/>
  <c r="Q63" i="11" s="1"/>
  <c r="M71" i="11"/>
  <c r="M27" i="11"/>
  <c r="Q27" i="11" s="1"/>
  <c r="M33" i="11"/>
  <c r="M43" i="11"/>
  <c r="L46" i="11"/>
  <c r="P45" i="11" s="1"/>
  <c r="M53" i="11"/>
  <c r="Q53" i="11" s="1"/>
  <c r="M61" i="11"/>
  <c r="L64" i="11"/>
  <c r="P63" i="11" s="1"/>
  <c r="M69" i="11"/>
  <c r="Q69" i="11" s="1"/>
  <c r="L72" i="11"/>
  <c r="P71" i="11" s="1"/>
  <c r="M76" i="11"/>
  <c r="Q75" i="11" s="1"/>
  <c r="M82" i="11"/>
  <c r="Q81" i="11" s="1"/>
  <c r="L84" i="11"/>
  <c r="P83" i="11" s="1"/>
  <c r="L90" i="11"/>
  <c r="P89" i="11" s="1"/>
  <c r="M92" i="11"/>
  <c r="Q91" i="11" s="1"/>
  <c r="M98" i="11"/>
  <c r="L100" i="11"/>
  <c r="P99" i="11" s="1"/>
  <c r="L106" i="11"/>
  <c r="P105" i="11" s="1"/>
  <c r="M111" i="11"/>
  <c r="L118" i="11"/>
  <c r="P117" i="11" s="1"/>
  <c r="M120" i="11"/>
  <c r="Q119" i="11" s="1"/>
  <c r="M127" i="11"/>
  <c r="Q126" i="11" s="1"/>
  <c r="AD3" i="10"/>
  <c r="AD18" i="10" s="1"/>
  <c r="AD14" i="10"/>
  <c r="AD14" i="9"/>
  <c r="AD5" i="2"/>
  <c r="AD6" i="2"/>
  <c r="AD17" i="2"/>
  <c r="Q61" i="11" l="1"/>
  <c r="P115" i="11"/>
  <c r="P25" i="11"/>
  <c r="P119" i="11"/>
  <c r="Q71" i="11"/>
  <c r="P122" i="11"/>
  <c r="P31" i="11"/>
  <c r="Q73" i="11"/>
  <c r="Q57" i="11"/>
  <c r="P87" i="11"/>
  <c r="P91" i="11"/>
  <c r="Q55" i="11"/>
  <c r="Q33" i="11"/>
  <c r="Q37" i="11"/>
  <c r="Q29" i="11"/>
  <c r="Q97" i="11"/>
  <c r="Q43" i="11"/>
  <c r="Q65" i="11"/>
  <c r="P65" i="11"/>
  <c r="P55" i="11"/>
  <c r="P73" i="11"/>
  <c r="P57" i="11"/>
  <c r="L853" i="3"/>
  <c r="L854" i="3"/>
  <c r="L856" i="3"/>
  <c r="L857" i="3"/>
  <c r="L859" i="3"/>
  <c r="L860" i="3"/>
  <c r="L862" i="3"/>
  <c r="L863" i="3"/>
  <c r="L865" i="3"/>
  <c r="L866" i="3"/>
  <c r="L868" i="3"/>
  <c r="L869" i="3"/>
  <c r="L871" i="3"/>
  <c r="L872" i="3"/>
  <c r="L874" i="3"/>
  <c r="L875" i="3"/>
  <c r="L877" i="3"/>
  <c r="L878" i="3"/>
  <c r="L880" i="3"/>
  <c r="L881" i="3"/>
  <c r="L883" i="3"/>
  <c r="L884" i="3"/>
  <c r="L886" i="3"/>
  <c r="L887" i="3"/>
  <c r="L889" i="3"/>
  <c r="L890" i="3"/>
  <c r="L892" i="3"/>
  <c r="L893" i="3"/>
  <c r="L895" i="3"/>
  <c r="L896" i="3"/>
  <c r="L898" i="3"/>
  <c r="L899" i="3"/>
  <c r="L901" i="3"/>
  <c r="L902" i="3"/>
  <c r="L904" i="3"/>
  <c r="L905" i="3"/>
  <c r="L907" i="3"/>
  <c r="L908" i="3"/>
  <c r="L910" i="3"/>
  <c r="L911" i="3"/>
  <c r="L913" i="3"/>
  <c r="L914" i="3"/>
  <c r="L916" i="3"/>
  <c r="L917" i="3"/>
  <c r="L919" i="3"/>
  <c r="L920" i="3"/>
  <c r="L922" i="3"/>
  <c r="L923" i="3"/>
  <c r="L925" i="3"/>
  <c r="L926" i="3"/>
  <c r="L928" i="3"/>
  <c r="L929" i="3"/>
  <c r="L931" i="3"/>
  <c r="L932" i="3"/>
  <c r="L934" i="3"/>
  <c r="L935" i="3"/>
  <c r="L937" i="3"/>
  <c r="L938" i="3"/>
  <c r="L940" i="3"/>
  <c r="L941" i="3"/>
  <c r="L943" i="3"/>
  <c r="L944" i="3"/>
  <c r="L946" i="3"/>
  <c r="L947" i="3"/>
  <c r="L949" i="3"/>
  <c r="L950" i="3"/>
  <c r="L952" i="3"/>
  <c r="L953" i="3"/>
  <c r="L955" i="3"/>
  <c r="L956" i="3"/>
  <c r="L958" i="3"/>
  <c r="L959" i="3"/>
  <c r="L961" i="3"/>
  <c r="L962" i="3"/>
  <c r="L964" i="3"/>
  <c r="L965" i="3"/>
  <c r="L967" i="3"/>
  <c r="L968" i="3"/>
  <c r="L970" i="3"/>
  <c r="L971" i="3"/>
  <c r="L973" i="3"/>
  <c r="L974" i="3"/>
  <c r="L976" i="3"/>
  <c r="L977" i="3"/>
  <c r="L979" i="3"/>
  <c r="L980" i="3"/>
  <c r="L982" i="3"/>
  <c r="L983" i="3"/>
  <c r="L985" i="3"/>
  <c r="L986" i="3"/>
  <c r="L988" i="3"/>
  <c r="L989" i="3"/>
  <c r="L991" i="3"/>
  <c r="L992" i="3"/>
  <c r="L994" i="3"/>
  <c r="L995" i="3"/>
  <c r="L997" i="3"/>
  <c r="L998" i="3"/>
  <c r="L1000" i="3"/>
  <c r="L1001" i="3"/>
  <c r="L1003" i="3"/>
  <c r="L1004" i="3"/>
  <c r="L1006" i="3"/>
  <c r="L1007" i="3"/>
  <c r="L1009" i="3"/>
  <c r="L1010" i="3"/>
  <c r="L1012" i="3"/>
  <c r="L1013" i="3"/>
  <c r="L1015" i="3"/>
  <c r="L1016" i="3"/>
  <c r="L1018" i="3"/>
  <c r="L1019" i="3"/>
  <c r="L1021" i="3"/>
  <c r="L1022" i="3"/>
  <c r="L1024" i="3"/>
  <c r="L1025" i="3"/>
  <c r="L1027" i="3"/>
  <c r="L1028" i="3"/>
  <c r="L1030" i="3"/>
  <c r="L1031" i="3"/>
  <c r="L1033" i="3"/>
  <c r="L1034" i="3"/>
  <c r="L1036" i="3"/>
  <c r="L1037" i="3"/>
  <c r="L1039" i="3"/>
  <c r="L1040" i="3"/>
  <c r="L1042" i="3"/>
  <c r="L1043" i="3"/>
  <c r="L1045" i="3"/>
  <c r="L1046" i="3"/>
  <c r="L1048" i="3"/>
  <c r="L1049" i="3"/>
  <c r="L1051" i="3"/>
  <c r="L1052" i="3"/>
  <c r="L1054" i="3"/>
  <c r="L1055" i="3"/>
  <c r="L1057" i="3"/>
  <c r="L1058" i="3"/>
  <c r="L1060" i="3"/>
  <c r="L1061" i="3"/>
  <c r="L1063" i="3"/>
  <c r="L1064" i="3"/>
  <c r="L1066" i="3"/>
  <c r="L1067" i="3"/>
  <c r="L1069" i="3"/>
  <c r="L1070" i="3"/>
  <c r="L1072" i="3"/>
  <c r="L1073" i="3"/>
  <c r="L1075" i="3"/>
  <c r="L1076" i="3"/>
  <c r="L1078" i="3"/>
  <c r="L1079" i="3"/>
  <c r="L1081" i="3"/>
  <c r="L1082" i="3"/>
  <c r="L1084" i="3"/>
  <c r="L1085" i="3"/>
  <c r="L1087" i="3"/>
  <c r="L1088" i="3"/>
  <c r="L1090" i="3"/>
  <c r="L1091" i="3"/>
  <c r="L1093" i="3"/>
  <c r="L1094" i="3"/>
  <c r="L1096" i="3"/>
  <c r="L1097" i="3"/>
  <c r="L1099" i="3"/>
  <c r="L1100" i="3"/>
  <c r="L1102" i="3"/>
  <c r="L1103" i="3"/>
  <c r="L1105" i="3"/>
  <c r="L1106" i="3"/>
  <c r="L1108" i="3"/>
  <c r="L1109" i="3"/>
  <c r="L1111" i="3"/>
  <c r="L1112" i="3"/>
  <c r="L1114" i="3"/>
  <c r="L1115" i="3"/>
  <c r="L1117" i="3"/>
  <c r="L1118" i="3"/>
  <c r="L1120" i="3"/>
  <c r="L1121" i="3"/>
  <c r="L1123" i="3"/>
  <c r="L1124" i="3"/>
  <c r="L1126" i="3"/>
  <c r="L1127" i="3"/>
  <c r="L1129" i="3"/>
  <c r="L850" i="3"/>
  <c r="L851" i="3"/>
  <c r="L408" i="3"/>
  <c r="L848" i="3"/>
  <c r="L290" i="3"/>
  <c r="L291" i="3"/>
  <c r="L293" i="3"/>
  <c r="L294" i="3"/>
  <c r="L296" i="3"/>
  <c r="L297" i="3"/>
  <c r="L299" i="3"/>
  <c r="L300" i="3"/>
  <c r="L302" i="3"/>
  <c r="L303" i="3"/>
  <c r="L305" i="3"/>
  <c r="L306" i="3"/>
  <c r="L308" i="3"/>
  <c r="L309" i="3"/>
  <c r="L311" i="3"/>
  <c r="L312" i="3"/>
  <c r="L314" i="3"/>
  <c r="L315" i="3"/>
  <c r="L317" i="3"/>
  <c r="L318" i="3"/>
  <c r="L320" i="3"/>
  <c r="L321" i="3"/>
  <c r="L323" i="3"/>
  <c r="L324" i="3"/>
  <c r="L326" i="3"/>
  <c r="L327" i="3"/>
  <c r="L329" i="3"/>
  <c r="L330" i="3"/>
  <c r="L332" i="3"/>
  <c r="L333" i="3"/>
  <c r="L335" i="3"/>
  <c r="L336" i="3"/>
  <c r="L338" i="3"/>
  <c r="L339" i="3"/>
  <c r="L344" i="3"/>
  <c r="L345" i="3"/>
  <c r="L347" i="3"/>
  <c r="L348" i="3"/>
  <c r="L350" i="3"/>
  <c r="L351" i="3"/>
  <c r="L353" i="3"/>
  <c r="L354" i="3"/>
  <c r="L356" i="3"/>
  <c r="L357" i="3"/>
  <c r="L359" i="3"/>
  <c r="L360" i="3"/>
  <c r="L362" i="3"/>
  <c r="L363" i="3"/>
  <c r="L365" i="3"/>
  <c r="L366" i="3"/>
  <c r="L368" i="3"/>
  <c r="L369" i="3"/>
  <c r="L371" i="3"/>
  <c r="L372" i="3"/>
  <c r="L374" i="3"/>
  <c r="L375" i="3"/>
  <c r="L377" i="3"/>
  <c r="L378" i="3"/>
  <c r="L380" i="3"/>
  <c r="L381" i="3"/>
  <c r="L383" i="3"/>
  <c r="L384" i="3"/>
  <c r="L386" i="3"/>
  <c r="L387" i="3"/>
  <c r="L389" i="3"/>
  <c r="L390" i="3"/>
  <c r="L392" i="3"/>
  <c r="L393" i="3"/>
  <c r="L395" i="3"/>
  <c r="L396" i="3"/>
  <c r="L398" i="3"/>
  <c r="L399" i="3"/>
  <c r="L401" i="3"/>
  <c r="L402" i="3"/>
  <c r="L404" i="3"/>
  <c r="L405" i="3"/>
  <c r="L407" i="3"/>
  <c r="L410" i="3"/>
  <c r="L411" i="3"/>
  <c r="L413" i="3"/>
  <c r="L414" i="3"/>
  <c r="L416" i="3"/>
  <c r="L417" i="3"/>
  <c r="L419" i="3"/>
  <c r="L420" i="3"/>
  <c r="L422" i="3"/>
  <c r="L423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3" i="3"/>
  <c r="L204" i="3"/>
  <c r="L205" i="3"/>
  <c r="L206" i="3"/>
  <c r="L207" i="3"/>
  <c r="L208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143" i="3"/>
  <c r="L144" i="3"/>
  <c r="L145" i="3"/>
  <c r="L14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62" i="3"/>
  <c r="L63" i="3"/>
  <c r="L64" i="3"/>
  <c r="L65" i="3"/>
  <c r="L66" i="3"/>
  <c r="L67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3" i="3"/>
  <c r="L4" i="3"/>
  <c r="L5" i="3"/>
  <c r="L2" i="3"/>
</calcChain>
</file>

<file path=xl/sharedStrings.xml><?xml version="1.0" encoding="utf-8"?>
<sst xmlns="http://schemas.openxmlformats.org/spreadsheetml/2006/main" count="18980" uniqueCount="396">
  <si>
    <t>Event</t>
  </si>
  <si>
    <t>Plant</t>
  </si>
  <si>
    <t>WWTP</t>
  </si>
  <si>
    <t>Location</t>
  </si>
  <si>
    <t>SampleName</t>
  </si>
  <si>
    <t>SamplingMonth</t>
  </si>
  <si>
    <t>SampleType</t>
  </si>
  <si>
    <t>Dilution</t>
  </si>
  <si>
    <t>Event 01</t>
  </si>
  <si>
    <t>NoWe</t>
  </si>
  <si>
    <t>Northwest</t>
  </si>
  <si>
    <t>El Paso</t>
  </si>
  <si>
    <t>NoWe_1</t>
  </si>
  <si>
    <t>Mar 2015</t>
  </si>
  <si>
    <t>Influent grab</t>
  </si>
  <si>
    <t>Undiluted</t>
  </si>
  <si>
    <t>Effluent grab</t>
  </si>
  <si>
    <t>UF Effluent</t>
  </si>
  <si>
    <t>BiSp</t>
  </si>
  <si>
    <t>Big Spring</t>
  </si>
  <si>
    <t>BiSp_1</t>
  </si>
  <si>
    <t>Event 02</t>
  </si>
  <si>
    <t>BrWo</t>
  </si>
  <si>
    <t>Brownwood</t>
  </si>
  <si>
    <t>BrWo_1</t>
  </si>
  <si>
    <t>Apr 2015</t>
  </si>
  <si>
    <t>NoWe_2</t>
  </si>
  <si>
    <t>BiSp_2</t>
  </si>
  <si>
    <t>Event 03</t>
  </si>
  <si>
    <t>BrWo_2</t>
  </si>
  <si>
    <t>May 2015</t>
  </si>
  <si>
    <t>NoWe_3</t>
  </si>
  <si>
    <t>BiSp_3</t>
  </si>
  <si>
    <t>Event 04</t>
  </si>
  <si>
    <t>BrWo_3</t>
  </si>
  <si>
    <t>Jun 2015</t>
  </si>
  <si>
    <t>NoWe_4</t>
  </si>
  <si>
    <t>BiSp_4</t>
  </si>
  <si>
    <t>Event 05</t>
  </si>
  <si>
    <t>BrWo_4</t>
  </si>
  <si>
    <t>Jul 2015</t>
  </si>
  <si>
    <t>NoWe_5</t>
  </si>
  <si>
    <t>BiSp_5</t>
  </si>
  <si>
    <t>Event 06</t>
  </si>
  <si>
    <t>BrWo_5</t>
  </si>
  <si>
    <t>Aug 2015</t>
  </si>
  <si>
    <t>NoWe_6</t>
  </si>
  <si>
    <t>BiSp_6</t>
  </si>
  <si>
    <t>Event 07</t>
  </si>
  <si>
    <t>BrWo_6</t>
  </si>
  <si>
    <t>Sept 2015</t>
  </si>
  <si>
    <t>NoWe_7</t>
  </si>
  <si>
    <t>BiSp_7</t>
  </si>
  <si>
    <t>N/A</t>
  </si>
  <si>
    <t>Event 08</t>
  </si>
  <si>
    <t>BrWo_7</t>
  </si>
  <si>
    <t>Oct 2015</t>
  </si>
  <si>
    <t>NoWe_8</t>
  </si>
  <si>
    <t>BiSp_8</t>
  </si>
  <si>
    <t>Event 09</t>
  </si>
  <si>
    <t>BrWo_8</t>
  </si>
  <si>
    <t>Nov 2015</t>
  </si>
  <si>
    <t>NoWe_9</t>
  </si>
  <si>
    <t>BiSp_9</t>
  </si>
  <si>
    <t>Event 10</t>
  </si>
  <si>
    <t>BrWo_9</t>
  </si>
  <si>
    <t>Dec 2015</t>
  </si>
  <si>
    <t>NoWe_10</t>
  </si>
  <si>
    <t>BiSp_10</t>
  </si>
  <si>
    <t>Event 11</t>
  </si>
  <si>
    <t>BrWo_10</t>
  </si>
  <si>
    <t>Jan 2016</t>
  </si>
  <si>
    <t>NoWe_11</t>
  </si>
  <si>
    <t>BiSp_11</t>
  </si>
  <si>
    <t>Event 12</t>
  </si>
  <si>
    <t>BrWo_11</t>
  </si>
  <si>
    <t>Feb 2016</t>
  </si>
  <si>
    <t>NoWe_12</t>
  </si>
  <si>
    <t>BiSp_12</t>
  </si>
  <si>
    <t>Event 13</t>
  </si>
  <si>
    <t>BrWo_12</t>
  </si>
  <si>
    <t>Mar 2016</t>
  </si>
  <si>
    <t>NoWe_13</t>
  </si>
  <si>
    <t>BiSp_13</t>
  </si>
  <si>
    <t>AerobicEndospore_CFUperML</t>
  </si>
  <si>
    <t>_</t>
  </si>
  <si>
    <t>TotalColiform_MPNper100ML</t>
  </si>
  <si>
    <t>E.coli_MPNper100ML</t>
  </si>
  <si>
    <t>FecalColiform_MPNper100ML</t>
  </si>
  <si>
    <t xml:space="preserve"> </t>
  </si>
  <si>
    <t>CryptoOocyst_perL</t>
  </si>
  <si>
    <t>GiardiaCyst_perL</t>
  </si>
  <si>
    <t>MaleSpecColiphage_PFUperML</t>
  </si>
  <si>
    <t>SomaColiphage_PFUperML</t>
  </si>
  <si>
    <t>Apr 2016</t>
  </si>
  <si>
    <t>May 2016</t>
  </si>
  <si>
    <t>Jun 2016</t>
  </si>
  <si>
    <t>Event 14</t>
  </si>
  <si>
    <t>Event 15</t>
  </si>
  <si>
    <t>Event 16</t>
  </si>
  <si>
    <t>BrWo_13</t>
  </si>
  <si>
    <t>NoWe_14</t>
  </si>
  <si>
    <t>BiSp_14</t>
  </si>
  <si>
    <t>Count</t>
  </si>
  <si>
    <t>IndicatorType</t>
  </si>
  <si>
    <t>IndicatorName</t>
  </si>
  <si>
    <t>Coliphage</t>
  </si>
  <si>
    <t>Bacteria</t>
  </si>
  <si>
    <t>Parasite</t>
  </si>
  <si>
    <t>BrWo_14</t>
  </si>
  <si>
    <t>NoWe_15</t>
  </si>
  <si>
    <t>BiSp_15</t>
  </si>
  <si>
    <t>BrWo_15</t>
  </si>
  <si>
    <t>NoWe_16</t>
  </si>
  <si>
    <t>BiSp_16</t>
  </si>
  <si>
    <t>2,5</t>
  </si>
  <si>
    <t>CryptoOocyst_per100ml</t>
  </si>
  <si>
    <t>E.coli_MPNper100ml</t>
  </si>
  <si>
    <t>FecalColiform_MPNper100ml</t>
  </si>
  <si>
    <t>TotalColiform_MPNper100ml</t>
  </si>
  <si>
    <t>AerobicEndospore_CFUper100ml</t>
  </si>
  <si>
    <t>GiardiaCyst_per100ml</t>
  </si>
  <si>
    <t>MaleSpecColiphage_PFUper100ml</t>
  </si>
  <si>
    <t>SomaColiphage_PFUper100ml</t>
  </si>
  <si>
    <t>CountPer100ml</t>
  </si>
  <si>
    <t>BDL</t>
  </si>
  <si>
    <t>--</t>
  </si>
  <si>
    <t>May</t>
  </si>
  <si>
    <t>BrWo_0</t>
  </si>
  <si>
    <t>neg log red sc</t>
  </si>
  <si>
    <t>sc-uf</t>
  </si>
  <si>
    <t>neg log red msc</t>
  </si>
  <si>
    <t>msc-uf</t>
  </si>
  <si>
    <t>neg log red endo</t>
  </si>
  <si>
    <t>neg log red tc</t>
  </si>
  <si>
    <t>neg log red fc</t>
  </si>
  <si>
    <t>neg log red E.coli</t>
  </si>
  <si>
    <t>neg log red cryp</t>
  </si>
  <si>
    <t>neg log red gd</t>
  </si>
  <si>
    <t>Giardia-eff/L</t>
  </si>
  <si>
    <t>Giardia-inf/L</t>
  </si>
  <si>
    <t>Adeno-ICC-pPCR-inf</t>
  </si>
  <si>
    <t>Adeno-ICC-pPCR-eff</t>
  </si>
  <si>
    <t>Crypto-eff/L</t>
  </si>
  <si>
    <t>Crypto-inf/L</t>
  </si>
  <si>
    <t>gd-eff</t>
  </si>
  <si>
    <t>gd-inf</t>
  </si>
  <si>
    <t>cryp-eff</t>
  </si>
  <si>
    <t>cryp-inf</t>
  </si>
  <si>
    <t>E.coli-eff</t>
  </si>
  <si>
    <t>E.coli-inf</t>
  </si>
  <si>
    <t>fecal c-eff</t>
  </si>
  <si>
    <t>fecal c-inf</t>
  </si>
  <si>
    <t>somatic c-eff</t>
  </si>
  <si>
    <t>somatic c-inf</t>
  </si>
  <si>
    <t>male spec c-inf</t>
  </si>
  <si>
    <t>male spec c-eff</t>
  </si>
  <si>
    <t>endosp-inf</t>
  </si>
  <si>
    <t>endosp-eff</t>
  </si>
  <si>
    <t>total c-inf</t>
  </si>
  <si>
    <t>total c-eff</t>
  </si>
  <si>
    <t>SampleID</t>
  </si>
  <si>
    <t>SamplingEvent</t>
  </si>
  <si>
    <t>SamplingName</t>
  </si>
  <si>
    <t>PlantName</t>
  </si>
  <si>
    <t>PlantLocation</t>
  </si>
  <si>
    <t>DateCollected</t>
  </si>
  <si>
    <t>SamplerInitial</t>
  </si>
  <si>
    <t>DateReceived</t>
  </si>
  <si>
    <t>DateProcessed</t>
  </si>
  <si>
    <t>ProcessorInitial</t>
  </si>
  <si>
    <t>DateAnalyzed</t>
  </si>
  <si>
    <t>AnalysisTool</t>
  </si>
  <si>
    <t>AnalyzerInitial</t>
  </si>
  <si>
    <t>CryptoInfluent_oocystperL</t>
  </si>
  <si>
    <t>CryptoEffluent</t>
  </si>
  <si>
    <t>CryptoLogReduction</t>
  </si>
  <si>
    <t>GiardiaInfluent_cystperL</t>
  </si>
  <si>
    <t>GiardiaEffluent</t>
  </si>
  <si>
    <t>GiardiaLogReduction</t>
  </si>
  <si>
    <t>20150323NoWe_1</t>
  </si>
  <si>
    <t>March</t>
  </si>
  <si>
    <t>Northwest WWTP</t>
  </si>
  <si>
    <t>El Paso, TX</t>
  </si>
  <si>
    <t>YA, AT, NB</t>
  </si>
  <si>
    <t>Microscopy</t>
  </si>
  <si>
    <t>MW</t>
  </si>
  <si>
    <t>20150331BiSp_1</t>
  </si>
  <si>
    <t>Big Spring WWTP</t>
  </si>
  <si>
    <t>Big Spring, TX</t>
  </si>
  <si>
    <t>YA, AT</t>
  </si>
  <si>
    <t>20150420BrWo_1</t>
  </si>
  <si>
    <t>April</t>
  </si>
  <si>
    <t>Brownwood WWTP</t>
  </si>
  <si>
    <t>Brownwood, TX</t>
  </si>
  <si>
    <t>AT</t>
  </si>
  <si>
    <t>20150420Nowe_2</t>
  </si>
  <si>
    <t>YA</t>
  </si>
  <si>
    <t>20150421BiSp_2</t>
  </si>
  <si>
    <t>20150518BrWo_2</t>
  </si>
  <si>
    <t>20150518Nowe_3</t>
  </si>
  <si>
    <t>20150519BiSp_3</t>
  </si>
  <si>
    <t>20150615BrWo_3</t>
  </si>
  <si>
    <t>June</t>
  </si>
  <si>
    <t>20150615Nowe_4</t>
  </si>
  <si>
    <t>20150616BiSp_4</t>
  </si>
  <si>
    <t>20150720BrWo_4</t>
  </si>
  <si>
    <t>July</t>
  </si>
  <si>
    <t>20150720NoWe_5</t>
  </si>
  <si>
    <t>20150721BiSp_5</t>
  </si>
  <si>
    <t>20150817BrWo_5</t>
  </si>
  <si>
    <t>August</t>
  </si>
  <si>
    <t>20150817NoWe_6</t>
  </si>
  <si>
    <t>20150825BiSp_6</t>
  </si>
  <si>
    <t>Update data for appropriate eluate volume</t>
  </si>
  <si>
    <t>…</t>
  </si>
  <si>
    <t>EVENT</t>
  </si>
  <si>
    <t>Site</t>
  </si>
  <si>
    <t>Sample type</t>
  </si>
  <si>
    <t>Crypto counted</t>
  </si>
  <si>
    <t>Giardia counted</t>
  </si>
  <si>
    <t>Sample volume (L)</t>
  </si>
  <si>
    <t>Eluate Vol (ml)</t>
  </si>
  <si>
    <t>G/C eluate vol (ml)</t>
  </si>
  <si>
    <t>Volume analyzed (L)</t>
  </si>
  <si>
    <t>Packed pellet (ml) (rnd to 0.5 ml)</t>
  </si>
  <si>
    <t>IMS dilution factor</t>
  </si>
  <si>
    <t>Crypto (oocysts/L)</t>
  </si>
  <si>
    <t>Giardia (cysts/L)</t>
  </si>
  <si>
    <t>notes</t>
  </si>
  <si>
    <t xml:space="preserve">1623 binder </t>
  </si>
  <si>
    <t>log reduction Crypto</t>
  </si>
  <si>
    <t>log reduction Giardia</t>
  </si>
  <si>
    <t>2015_03</t>
  </si>
  <si>
    <t>IN</t>
  </si>
  <si>
    <t>EF</t>
  </si>
  <si>
    <t>some DAPI +</t>
  </si>
  <si>
    <t>BiSP</t>
  </si>
  <si>
    <t>some DAPI +  pre mag</t>
  </si>
  <si>
    <t>2015_04</t>
  </si>
  <si>
    <t>some DAPI + PRE MAG</t>
  </si>
  <si>
    <t>very small green pellet some DAPI +</t>
  </si>
  <si>
    <t>2015_05</t>
  </si>
  <si>
    <t>PRE MAG</t>
  </si>
  <si>
    <t>na</t>
  </si>
  <si>
    <t>green pellet some DAPI +algae, spill 1/2 cnt*2</t>
  </si>
  <si>
    <t>not pre mag.</t>
  </si>
  <si>
    <t>NOWE</t>
  </si>
  <si>
    <t>2015_06</t>
  </si>
  <si>
    <t>pre mag some DAPI</t>
  </si>
  <si>
    <t>pre mag some DAPI +</t>
  </si>
  <si>
    <t>2015_07</t>
  </si>
  <si>
    <t>2015_08</t>
  </si>
  <si>
    <t>30-31</t>
  </si>
  <si>
    <t>pre mag some DAPI +(G true cnt.  C cnt*4)</t>
  </si>
  <si>
    <t>2015_09</t>
  </si>
  <si>
    <t>34-5</t>
  </si>
  <si>
    <t>2015_10</t>
  </si>
  <si>
    <t>pre mag 1 DAPI+  G</t>
  </si>
  <si>
    <t>pre mag some DAPI + (1/2 slide cnt*2)</t>
  </si>
  <si>
    <t>2015_11</t>
  </si>
  <si>
    <t>pre mag some DAPI  G</t>
  </si>
  <si>
    <t>pre mag some DAPI  C</t>
  </si>
  <si>
    <t>2015_12</t>
  </si>
  <si>
    <t>pre mag some DAPI  C+</t>
  </si>
  <si>
    <t>2016_01</t>
  </si>
  <si>
    <t>pre mag</t>
  </si>
  <si>
    <t>pre mag some DAPI G +</t>
  </si>
  <si>
    <t>pre mag some DAPI 2 x counts 1/2 slide</t>
  </si>
  <si>
    <t xml:space="preserve">pre mag some DAPI  </t>
  </si>
  <si>
    <t>2016_02</t>
  </si>
  <si>
    <t>pre mag DAPI G +</t>
  </si>
  <si>
    <t>pre mag some DAPI G +,  2x counts  1/2 slide cnted</t>
  </si>
  <si>
    <t>2016_03</t>
  </si>
  <si>
    <t>2016_04</t>
  </si>
  <si>
    <t>pre mag some DAPI +  2x counts  1/2 slide cnted</t>
  </si>
  <si>
    <t xml:space="preserve">pre mag </t>
  </si>
  <si>
    <t>pre mag some DAPI  +</t>
  </si>
  <si>
    <t>C- color</t>
  </si>
  <si>
    <t>G -Color</t>
  </si>
  <si>
    <t xml:space="preserve">c/L </t>
  </si>
  <si>
    <t>G/L</t>
  </si>
  <si>
    <t>C color</t>
  </si>
  <si>
    <t>G color</t>
  </si>
  <si>
    <t xml:space="preserve">C % </t>
  </si>
  <si>
    <t>G %</t>
  </si>
  <si>
    <t>colorsed max</t>
  </si>
  <si>
    <t>2016_04  COLORSEED</t>
  </si>
  <si>
    <t>pre mag  Giardia *2 1/2 slide, C whole,cs whole</t>
  </si>
  <si>
    <t>pre mag Giardia *2 1/2 slide, C whole,cs whole</t>
  </si>
  <si>
    <t>2016_05</t>
  </si>
  <si>
    <t>pre mag some G DAPI +</t>
  </si>
  <si>
    <t>pre mag  some DAPI +</t>
  </si>
  <si>
    <t>pre mag count 1/2 slide   some G/C DAPI +</t>
  </si>
  <si>
    <t>2016_06</t>
  </si>
  <si>
    <t>67-68</t>
  </si>
  <si>
    <t>DPR Samples: Volume of UF Effluent Eluate Before Centrifugation</t>
  </si>
  <si>
    <t>Month</t>
  </si>
  <si>
    <t>Sample</t>
  </si>
  <si>
    <t>Volume (ml)</t>
  </si>
  <si>
    <t>March 2015</t>
  </si>
  <si>
    <t>April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</si>
  <si>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</si>
  <si>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</si>
  <si>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</si>
  <si>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</si>
  <si>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</si>
  <si>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</si>
  <si>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</si>
  <si>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</si>
  <si>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</si>
  <si>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</si>
  <si>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</si>
  <si>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June 2016</t>
  </si>
  <si>
    <t>2016_04D</t>
  </si>
  <si>
    <t>D</t>
  </si>
  <si>
    <t xml:space="preserve">mean </t>
  </si>
  <si>
    <t>st dev</t>
  </si>
  <si>
    <t>DPR Sample processing overview</t>
  </si>
  <si>
    <t>2 x 1L Influent grab</t>
  </si>
  <si>
    <t>2 x 1L Effluent grab</t>
  </si>
  <si>
    <t>50 ml</t>
  </si>
  <si>
    <t>Zimmerman</t>
  </si>
  <si>
    <t xml:space="preserve">10 ml </t>
  </si>
  <si>
    <t>2 x 10 ml</t>
  </si>
  <si>
    <t>Virus PCR</t>
  </si>
  <si>
    <t>100 ml</t>
  </si>
  <si>
    <t>Crypto/Giardia</t>
  </si>
  <si>
    <t>1 L</t>
  </si>
  <si>
    <t>30 ml to MBF</t>
  </si>
  <si>
    <t>10 ml Coliphage</t>
  </si>
  <si>
    <t>100 L Ultra Filtered Effluent</t>
  </si>
  <si>
    <t>Remainder at-4C (until ready for MBF)</t>
  </si>
  <si>
    <t>Elution using 400 ml elution solution</t>
  </si>
  <si>
    <t>Adjust the pH of the eluate 7 to 7.5</t>
  </si>
  <si>
    <t>Remainder of 1 L Influent for MBF</t>
  </si>
  <si>
    <t>Measure the eluate volume</t>
  </si>
  <si>
    <t>Remainder +  NaPP + 10% Tween 80 + Anti-foam</t>
  </si>
  <si>
    <t>10 ml</t>
  </si>
  <si>
    <t>Stir and centrifuge</t>
  </si>
  <si>
    <t>Centrifuge the eluate</t>
  </si>
  <si>
    <t>Take 200 ml Supernatant</t>
  </si>
  <si>
    <t>Aspirate supernant</t>
  </si>
  <si>
    <t>MBF through 0.22 um filter)</t>
  </si>
  <si>
    <t>pellet + 2 x 5 ml supernatant</t>
  </si>
  <si>
    <t xml:space="preserve">2 x 25 ml </t>
  </si>
  <si>
    <t>TVCA</t>
  </si>
  <si>
    <t xml:space="preserve">MBF through 0.22um of 100ml </t>
  </si>
  <si>
    <t>2 x 1 ml</t>
  </si>
  <si>
    <t>Phageome</t>
  </si>
  <si>
    <t>2 x 25 ml</t>
  </si>
  <si>
    <t>~150 ml</t>
  </si>
  <si>
    <t>remainder frozen</t>
  </si>
  <si>
    <t>One time Extra experiment as of Aug 2015</t>
  </si>
  <si>
    <t>NoWe (viral copy/rxn*)</t>
  </si>
  <si>
    <t>BiSP (viral copy/rxn)</t>
  </si>
  <si>
    <t>BrWo (viral copy/rxn)</t>
  </si>
  <si>
    <t>Raw data</t>
  </si>
  <si>
    <t>Sampling event</t>
  </si>
  <si>
    <t>Influent</t>
  </si>
  <si>
    <t>Effluent</t>
  </si>
  <si>
    <t>ND</t>
  </si>
  <si>
    <t xml:space="preserve">BDL: below detection limit (2 copy/rxn). Of 4 replicates, samples which not more than 2 replicaes showed positive were treated as BDL. </t>
  </si>
  <si>
    <t>ND: not determined.</t>
  </si>
  <si>
    <t xml:space="preserve">*viral copy/rxn after two-day cell culture incubation was estimated. Note that viral replication rates were not considered for these ICC-qPCR measurements. </t>
  </si>
  <si>
    <r>
      <t xml:space="preserve">DPR Samples: Volume of UF </t>
    </r>
    <r>
      <rPr>
        <b/>
        <sz val="11"/>
        <color rgb="FFFFC000"/>
        <rFont val="Calibri"/>
        <family val="2"/>
        <scheme val="minor"/>
      </rPr>
      <t>Effluent Eluate</t>
    </r>
    <r>
      <rPr>
        <b/>
        <sz val="11"/>
        <color theme="1"/>
        <rFont val="Calibri"/>
        <family val="2"/>
        <scheme val="minor"/>
      </rPr>
      <t xml:space="preserve"> Before Centrifugation</t>
    </r>
  </si>
  <si>
    <t>NoWe (MPN/L)</t>
  </si>
  <si>
    <t>BiSP (MPN/L)</t>
  </si>
  <si>
    <t>BrWo (MPN/L)</t>
  </si>
  <si>
    <t>Vol (ml)</t>
  </si>
  <si>
    <t>Viral replication rate was considered. The unit of viral copy converted to MPN (most probable number).</t>
  </si>
  <si>
    <t>NoWe (MPN/rxn)</t>
  </si>
  <si>
    <t>BiSP (MPN/rxn)</t>
  </si>
  <si>
    <t>BrWo (MPN/rxn)</t>
  </si>
  <si>
    <t>Log reduction</t>
  </si>
  <si>
    <t>Ave</t>
  </si>
  <si>
    <t>Max</t>
  </si>
  <si>
    <t>Min</t>
  </si>
  <si>
    <t>Median</t>
  </si>
  <si>
    <t>NoWe (PFU/ml)</t>
  </si>
  <si>
    <t>BrWo (PFU/ml)</t>
  </si>
  <si>
    <t>BiSP (PFU/ml)</t>
  </si>
  <si>
    <t>Log (MPN/L)</t>
  </si>
  <si>
    <t>NoWe (CFU/100 ml)</t>
  </si>
  <si>
    <t>BiSP (CFU/100 ml)</t>
  </si>
  <si>
    <t>BrWo (CFU/100 ml)</t>
  </si>
  <si>
    <t>Log10 (PFU/ml)</t>
  </si>
  <si>
    <t>Log10 (CFU/100 ml)</t>
  </si>
  <si>
    <t>NoWe (Oocysts/L)</t>
  </si>
  <si>
    <t>BiSP (Oocysts/L)</t>
  </si>
  <si>
    <t>BrWo (Oocysts/L)</t>
  </si>
  <si>
    <t>Log10 (Oocysts/L)</t>
  </si>
  <si>
    <t>NoWe (Cysts/L)</t>
  </si>
  <si>
    <t>BiSP (Cysts/L)</t>
  </si>
  <si>
    <t>BrWo (Cysts/L)</t>
  </si>
  <si>
    <t>Log10 (Cysts/L)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</si>
</sst>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mmm\-yyyy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5" tint="0.5999938962981048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theme="8" tint="-0.2499465926084170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theme="8" tint="-0.2499465926084170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rgb="FF00B050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theme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theme="9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11" fontId="0" fillId="0" borderId="0" xfId="0" applyNumberFormat="1" applyAlignment="1">
      <alignment horizontal="right"/>
    </xf>
    <xf numFmtId="11" fontId="2" fillId="0" borderId="0" xfId="0" applyNumberFormat="1" applyFont="1" applyAlignment="1">
      <alignment horizontal="right"/>
    </xf>
    <xf numFmtId="0" fontId="2" fillId="0" borderId="0" xfId="0" applyFont="1" applyFill="1" applyBorder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11" fontId="3" fillId="0" borderId="0" xfId="0" applyNumberFormat="1" applyFont="1" applyAlignment="1">
      <alignment horizontal="right"/>
    </xf>
    <xf numFmtId="0" fontId="6" fillId="0" borderId="0" xfId="0" applyFont="1"/>
    <xf numFmtId="11" fontId="6" fillId="0" borderId="0" xfId="0" applyNumberFormat="1" applyFont="1" applyAlignment="1">
      <alignment horizontal="right"/>
    </xf>
    <xf numFmtId="11" fontId="0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ill="1"/>
    <xf numFmtId="11" fontId="3" fillId="0" borderId="0" xfId="0" applyNumberFormat="1" applyFont="1"/>
    <xf numFmtId="11" fontId="6" fillId="0" borderId="0" xfId="0" applyNumberFormat="1" applyFont="1"/>
    <xf numFmtId="11" fontId="0" fillId="0" borderId="0" xfId="0" applyNumberFormat="1" applyFont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8" fillId="0" borderId="0" xfId="0" applyFont="1"/>
    <xf numFmtId="0" fontId="8" fillId="0" borderId="1" xfId="0" applyFont="1" applyBorder="1"/>
    <xf numFmtId="11" fontId="2" fillId="0" borderId="0" xfId="0" applyNumberFormat="1" applyFont="1"/>
    <xf numFmtId="11" fontId="2" fillId="2" borderId="0" xfId="0" applyNumberFormat="1" applyFont="1" applyFill="1" applyAlignment="1">
      <alignment horizontal="right"/>
    </xf>
    <xf numFmtId="11" fontId="3" fillId="2" borderId="0" xfId="0" applyNumberFormat="1" applyFont="1" applyFill="1" applyAlignment="1">
      <alignment horizontal="right"/>
    </xf>
    <xf numFmtId="0" fontId="0" fillId="3" borderId="0" xfId="0" applyFill="1"/>
    <xf numFmtId="49" fontId="0" fillId="3" borderId="0" xfId="0" applyNumberFormat="1" applyFill="1"/>
    <xf numFmtId="0" fontId="2" fillId="3" borderId="0" xfId="0" applyFont="1" applyFill="1" applyBorder="1"/>
    <xf numFmtId="0" fontId="4" fillId="3" borderId="0" xfId="0" applyFont="1" applyFill="1"/>
    <xf numFmtId="0" fontId="0" fillId="3" borderId="1" xfId="0" applyFill="1" applyBorder="1"/>
    <xf numFmtId="0" fontId="0" fillId="3" borderId="0" xfId="0" applyFont="1" applyFill="1"/>
    <xf numFmtId="0" fontId="8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2" fillId="2" borderId="0" xfId="0" applyNumberFormat="1" applyFont="1" applyFill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1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0" fontId="8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2" xfId="0" applyFill="1" applyBorder="1"/>
    <xf numFmtId="0" fontId="1" fillId="4" borderId="2" xfId="0" applyFont="1" applyFill="1" applyBorder="1"/>
    <xf numFmtId="0" fontId="0" fillId="5" borderId="2" xfId="0" applyFill="1" applyBorder="1"/>
    <xf numFmtId="0" fontId="0" fillId="6" borderId="2" xfId="0" applyFill="1" applyBorder="1"/>
    <xf numFmtId="16" fontId="0" fillId="0" borderId="0" xfId="0" applyNumberFormat="1"/>
    <xf numFmtId="11" fontId="0" fillId="0" borderId="0" xfId="0" applyNumberFormat="1"/>
    <xf numFmtId="2" fontId="5" fillId="0" borderId="0" xfId="0" applyNumberFormat="1" applyFont="1" applyFill="1"/>
    <xf numFmtId="2" fontId="0" fillId="0" borderId="0" xfId="0" applyNumberFormat="1"/>
    <xf numFmtId="164" fontId="0" fillId="0" borderId="0" xfId="0" applyNumberFormat="1"/>
    <xf numFmtId="0" fontId="8" fillId="0" borderId="0" xfId="0" applyFont="1" applyFill="1"/>
    <xf numFmtId="2" fontId="0" fillId="0" borderId="0" xfId="0" applyNumberFormat="1" applyFill="1"/>
    <xf numFmtId="0" fontId="8" fillId="11" borderId="0" xfId="0" applyFont="1" applyFill="1"/>
    <xf numFmtId="0" fontId="0" fillId="11" borderId="0" xfId="0" applyFill="1"/>
    <xf numFmtId="11" fontId="0" fillId="11" borderId="0" xfId="0" applyNumberFormat="1" applyFill="1"/>
    <xf numFmtId="2" fontId="0" fillId="11" borderId="0" xfId="0" applyNumberFormat="1" applyFill="1"/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1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1" applyNumberFormat="1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2" borderId="0" xfId="1" applyNumberFormat="1" applyFont="1" applyFill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12" borderId="3" xfId="0" applyFill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12" borderId="5" xfId="0" applyFill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3" xfId="0" applyBorder="1"/>
    <xf numFmtId="0" fontId="0" fillId="12" borderId="3" xfId="0" applyFill="1" applyBorder="1"/>
    <xf numFmtId="2" fontId="0" fillId="0" borderId="3" xfId="0" applyNumberFormat="1" applyBorder="1"/>
    <xf numFmtId="0" fontId="0" fillId="0" borderId="5" xfId="0" applyBorder="1"/>
    <xf numFmtId="2" fontId="8" fillId="0" borderId="3" xfId="0" applyNumberFormat="1" applyFont="1" applyBorder="1"/>
    <xf numFmtId="0" fontId="0" fillId="9" borderId="4" xfId="0" applyFill="1" applyBorder="1"/>
    <xf numFmtId="0" fontId="0" fillId="9" borderId="3" xfId="0" applyFill="1" applyBorder="1"/>
    <xf numFmtId="0" fontId="0" fillId="8" borderId="3" xfId="0" applyFill="1" applyBorder="1"/>
    <xf numFmtId="2" fontId="0" fillId="9" borderId="3" xfId="0" applyNumberFormat="1" applyFill="1" applyBorder="1"/>
    <xf numFmtId="0" fontId="0" fillId="9" borderId="5" xfId="0" applyFill="1" applyBorder="1"/>
    <xf numFmtId="2" fontId="8" fillId="9" borderId="3" xfId="0" applyNumberFormat="1" applyFont="1" applyFill="1" applyBorder="1"/>
    <xf numFmtId="0" fontId="11" fillId="9" borderId="3" xfId="0" applyFont="1" applyFill="1" applyBorder="1"/>
    <xf numFmtId="0" fontId="0" fillId="0" borderId="3" xfId="0" applyFill="1" applyBorder="1"/>
    <xf numFmtId="2" fontId="0" fillId="0" borderId="3" xfId="0" applyNumberFormat="1" applyFill="1" applyBorder="1"/>
    <xf numFmtId="0" fontId="0" fillId="0" borderId="2" xfId="0" applyFill="1" applyBorder="1"/>
    <xf numFmtId="0" fontId="11" fillId="0" borderId="3" xfId="0" applyFont="1" applyBorder="1"/>
    <xf numFmtId="0" fontId="12" fillId="0" borderId="0" xfId="0" applyFont="1"/>
    <xf numFmtId="0" fontId="12" fillId="0" borderId="3" xfId="0" applyFont="1" applyBorder="1"/>
    <xf numFmtId="0" fontId="12" fillId="9" borderId="3" xfId="0" applyFont="1" applyFill="1" applyBorder="1"/>
    <xf numFmtId="0" fontId="0" fillId="0" borderId="0" xfId="0" applyBorder="1"/>
    <xf numFmtId="0" fontId="0" fillId="12" borderId="0" xfId="0" applyFill="1"/>
    <xf numFmtId="165" fontId="0" fillId="0" borderId="0" xfId="1" applyNumberFormat="1" applyFont="1"/>
    <xf numFmtId="0" fontId="0" fillId="0" borderId="7" xfId="0" applyBorder="1"/>
    <xf numFmtId="0" fontId="0" fillId="0" borderId="8" xfId="0" applyBorder="1"/>
    <xf numFmtId="49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49" fontId="0" fillId="0" borderId="1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5" xfId="0" applyBorder="1"/>
    <xf numFmtId="164" fontId="0" fillId="0" borderId="0" xfId="0" applyNumberFormat="1" applyAlignment="1">
      <alignment wrapText="1"/>
    </xf>
    <xf numFmtId="0" fontId="8" fillId="10" borderId="7" xfId="0" applyFont="1" applyFill="1" applyBorder="1"/>
    <xf numFmtId="0" fontId="8" fillId="10" borderId="10" xfId="0" applyFont="1" applyFill="1" applyBorder="1"/>
    <xf numFmtId="0" fontId="8" fillId="5" borderId="7" xfId="0" applyFont="1" applyFill="1" applyBorder="1"/>
    <xf numFmtId="0" fontId="0" fillId="5" borderId="10" xfId="0" applyFill="1" applyBorder="1"/>
    <xf numFmtId="0" fontId="13" fillId="0" borderId="0" xfId="0" applyFont="1" applyFill="1" applyBorder="1"/>
    <xf numFmtId="0" fontId="5" fillId="0" borderId="0" xfId="0" applyFont="1" applyFill="1" applyBorder="1"/>
    <xf numFmtId="0" fontId="8" fillId="6" borderId="7" xfId="0" applyFont="1" applyFill="1" applyBorder="1"/>
    <xf numFmtId="0" fontId="0" fillId="6" borderId="10" xfId="0" applyFill="1" applyBorder="1"/>
    <xf numFmtId="0" fontId="8" fillId="4" borderId="7" xfId="0" applyFont="1" applyFill="1" applyBorder="1"/>
    <xf numFmtId="0" fontId="8" fillId="4" borderId="10" xfId="0" applyFont="1" applyFill="1" applyBorder="1"/>
    <xf numFmtId="0" fontId="0" fillId="4" borderId="10" xfId="0" applyFill="1" applyBorder="1"/>
    <xf numFmtId="0" fontId="13" fillId="0" borderId="0" xfId="0" applyFont="1" applyBorder="1"/>
    <xf numFmtId="0" fontId="0" fillId="0" borderId="0" xfId="0" applyFill="1" applyBorder="1"/>
    <xf numFmtId="0" fontId="0" fillId="0" borderId="14" xfId="0" applyFill="1" applyBorder="1"/>
    <xf numFmtId="0" fontId="0" fillId="0" borderId="16" xfId="0" applyBorder="1"/>
    <xf numFmtId="0" fontId="14" fillId="0" borderId="16" xfId="0" applyFont="1" applyBorder="1"/>
    <xf numFmtId="0" fontId="8" fillId="0" borderId="17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Border="1"/>
    <xf numFmtId="0" fontId="0" fillId="0" borderId="20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9" xfId="0" applyBorder="1"/>
    <xf numFmtId="0" fontId="0" fillId="0" borderId="21" xfId="0" applyBorder="1"/>
    <xf numFmtId="0" fontId="0" fillId="0" borderId="22" xfId="0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0" fontId="0" fillId="0" borderId="27" xfId="0" applyBorder="1"/>
    <xf numFmtId="1" fontId="0" fillId="0" borderId="3" xfId="0" applyNumberFormat="1" applyBorder="1"/>
    <xf numFmtId="1" fontId="0" fillId="0" borderId="28" xfId="0" applyNumberFormat="1" applyBorder="1"/>
    <xf numFmtId="1" fontId="0" fillId="0" borderId="28" xfId="0" applyNumberFormat="1" applyFill="1" applyBorder="1"/>
    <xf numFmtId="0" fontId="0" fillId="0" borderId="29" xfId="0" applyBorder="1"/>
    <xf numFmtId="1" fontId="0" fillId="0" borderId="30" xfId="0" applyNumberFormat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0" fontId="15" fillId="0" borderId="0" xfId="0" applyFont="1"/>
    <xf numFmtId="0" fontId="0" fillId="0" borderId="14" xfId="0" applyBorder="1" applyAlignment="1">
      <alignment horizontal="center"/>
    </xf>
    <xf numFmtId="0" fontId="0" fillId="0" borderId="28" xfId="0" applyBorder="1"/>
    <xf numFmtId="0" fontId="0" fillId="0" borderId="30" xfId="0" applyBorder="1"/>
    <xf numFmtId="1" fontId="0" fillId="0" borderId="31" xfId="0" applyNumberFormat="1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1" fontId="0" fillId="0" borderId="33" xfId="0" applyNumberFormat="1" applyBorder="1"/>
    <xf numFmtId="0" fontId="0" fillId="0" borderId="34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33" xfId="0" applyNumberFormat="1" applyBorder="1"/>
    <xf numFmtId="0" fontId="8" fillId="0" borderId="18" xfId="0" applyFont="1" applyBorder="1"/>
    <xf numFmtId="2" fontId="0" fillId="2" borderId="27" xfId="0" applyNumberFormat="1" applyFill="1" applyBorder="1"/>
    <xf numFmtId="2" fontId="0" fillId="2" borderId="3" xfId="0" applyNumberFormat="1" applyFill="1" applyBorder="1"/>
    <xf numFmtId="2" fontId="0" fillId="0" borderId="27" xfId="0" applyNumberFormat="1" applyBorder="1"/>
    <xf numFmtId="2" fontId="0" fillId="0" borderId="29" xfId="0" applyNumberFormat="1" applyBorder="1"/>
    <xf numFmtId="2" fontId="0" fillId="13" borderId="3" xfId="0" applyNumberFormat="1" applyFill="1" applyBorder="1"/>
    <xf numFmtId="2" fontId="0" fillId="2" borderId="30" xfId="0" applyNumberFormat="1" applyFill="1" applyBorder="1"/>
    <xf numFmtId="0" fontId="0" fillId="0" borderId="31" xfId="0" applyBorder="1"/>
    <xf numFmtId="2" fontId="0" fillId="2" borderId="35" xfId="0" applyNumberFormat="1" applyFill="1" applyBorder="1"/>
    <xf numFmtId="0" fontId="0" fillId="0" borderId="12" xfId="0" applyBorder="1"/>
    <xf numFmtId="2" fontId="0" fillId="0" borderId="12" xfId="0" applyNumberFormat="1" applyBorder="1"/>
    <xf numFmtId="2" fontId="0" fillId="13" borderId="12" xfId="0" applyNumberFormat="1" applyFill="1" applyBorder="1"/>
    <xf numFmtId="0" fontId="0" fillId="0" borderId="36" xfId="0" applyBorder="1"/>
    <xf numFmtId="2" fontId="0" fillId="0" borderId="35" xfId="0" applyNumberFormat="1" applyFill="1" applyBorder="1"/>
    <xf numFmtId="167" fontId="0" fillId="0" borderId="3" xfId="0" applyNumberFormat="1" applyBorder="1"/>
    <xf numFmtId="167" fontId="0" fillId="2" borderId="3" xfId="0" applyNumberFormat="1" applyFill="1" applyBorder="1"/>
    <xf numFmtId="2" fontId="0" fillId="3" borderId="35" xfId="0" applyNumberFormat="1" applyFill="1" applyBorder="1"/>
    <xf numFmtId="167" fontId="0" fillId="0" borderId="3" xfId="0" applyNumberFormat="1" applyFill="1" applyBorder="1"/>
    <xf numFmtId="1" fontId="0" fillId="3" borderId="33" xfId="0" applyNumberFormat="1" applyFill="1" applyBorder="1"/>
    <xf numFmtId="167" fontId="0" fillId="3" borderId="3" xfId="0" applyNumberFormat="1" applyFill="1" applyBorder="1"/>
    <xf numFmtId="0" fontId="0" fillId="2" borderId="0" xfId="0" applyFill="1"/>
    <xf numFmtId="0" fontId="1" fillId="2" borderId="0" xfId="0" applyFont="1" applyFill="1"/>
    <xf numFmtId="1" fontId="0" fillId="0" borderId="0" xfId="0" applyNumberFormat="1"/>
    <xf numFmtId="0" fontId="10" fillId="7" borderId="0" xfId="0" applyFont="1" applyFill="1" applyAlignment="1">
      <alignment horizontal="left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11" fontId="8" fillId="0" borderId="16" xfId="0" applyNumberFormat="1" applyFont="1" applyBorder="1" applyAlignment="1">
      <alignment horizontal="center"/>
    </xf>
    <xf numFmtId="11" fontId="8" fillId="0" borderId="17" xfId="0" applyNumberFormat="1" applyFont="1" applyBorder="1" applyAlignment="1">
      <alignment horizontal="center"/>
    </xf>
    <xf numFmtId="11" fontId="8" fillId="0" borderId="18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Ex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Ex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Ex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Ex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Ex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Ex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Ex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Ex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Ex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Ex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Ex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Ex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Ex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Ex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Ex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Ex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Ex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Ex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Ex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Ex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Ex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Ex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Cryptosporidium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(oocysts/L)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(oocysts/L)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_xlchart.v1.21</cx:f>
      </cx:numDim>
    </cx:data>
    <cx:data id="1">
      <cx:numDim type="val">
        <cx:f>_xlchart.v1.22</cx:f>
      </cx:numDim>
    </cx:data>
    <cx:data id="2">
      <cx:numDim type="val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Giardia 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cysts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 min="0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_xlchart.v1.33</cx:f>
      </cx:numDim>
    </cx:data>
    <cx:data id="1">
      <cx:numDim type="val">
        <cx:f>_xlchart.v1.34</cx:f>
      </cx:numDim>
    </cx:data>
  </cx:chartData>
  <cx:chart>
    <cx:title pos="t" align="ctr" overlay="0">
      <cx:tx>
        <cx:txData>
          <cx:v>Adenovirus-NoWe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Adenovirus-NoWe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_xlchart.v1.28</cx:f>
      </cx:numDim>
    </cx:data>
    <cx:data id="1">
      <cx:numDim type="val">
        <cx:f>_xlchart.v1.29</cx:f>
      </cx:numDim>
    </cx:data>
  </cx:chartData>
  <cx:chart>
    <cx:title pos="t" align="ctr" overlay="0">
      <cx:tx>
        <cx:txData>
          <cx:v>Adenovirus-BiSp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Adenovirus-BiSp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_xlchart.v1.24</cx:f>
      </cx:numDim>
    </cx:data>
    <cx:data id="1">
      <cx:numDim type="val">
        <cx:f>_xlchart.v1.25</cx:f>
      </cx:numDim>
    </cx:data>
  </cx:chartData>
  <cx:chart>
    <cx:title pos="t" align="ctr" overlay="0">
      <cx:tx>
        <cx:txData>
          <cx:v>Adenovirus-BrWo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Adenovirus-BrWo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2"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_xlchart.v1.39</cx:f>
      </cx:numDim>
    </cx:data>
    <cx:data id="1">
      <cx:numDim type="val">
        <cx:f>_xlchart.v1.37</cx:f>
      </cx:numDim>
    </cx:data>
    <cx:data id="2">
      <cx:numDim type="val">
        <cx:f>_xlchart.v1.38</cx:f>
      </cx:numDim>
    </cx:data>
  </cx:chartData>
  <cx:chart>
    <cx:title pos="t" align="ctr" overlay="0">
      <cx:tx>
        <cx:txData>
          <cx:v>Adenovirus-Log10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_xlchart.v1.40</cx:f>
      </cx:numDim>
    </cx:data>
    <cx:data id="1">
      <cx:numDim type="val">
        <cx:f>_xlchart.v1.41</cx:f>
      </cx:numDim>
    </cx:data>
  </cx:chartData>
  <cx:chart>
    <cx:title pos="t" align="ctr" overlay="0">
      <cx:tx>
        <cx:txData>
          <cx:v>Adenovirus-Plant 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Adenovirus-Plant 1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_xlchart.v1.35</cx:f>
      </cx:numDim>
    </cx:data>
    <cx:data id="1">
      <cx:numDim type="val">
        <cx:f>_xlchart.v1.36</cx:f>
      </cx:numDim>
    </cx:data>
  </cx:chartData>
  <cx:chart>
    <cx:title pos="t" align="ctr" overlay="0">
      <cx:tx>
        <cx:txData>
          <cx:v>Adenovirus-Plant 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Adenovirus-Plant 2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_xlchart.v1.26</cx:f>
      </cx:numDim>
    </cx:data>
    <cx:data id="1">
      <cx:numDim type="val">
        <cx:f>_xlchart.v1.27</cx:f>
      </cx:numDim>
    </cx:data>
  </cx:chartData>
  <cx:chart>
    <cx:title pos="t" align="ctr" overlay="0">
      <cx:tx>
        <cx:txData>
          <cx:v>Adenovirus-Plant 3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Adenovirus-Plant 3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2"/>
        <cx:title>
          <cx:tx>
            <cx:txData>
              <cx:v>Log10 (MPN/L)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(MPN/L)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_xlchart.v1.32</cx:f>
      </cx:numDim>
    </cx:data>
    <cx:data id="1">
      <cx:numDim type="val">
        <cx:f>_xlchart.v1.30</cx:f>
      </cx:numDim>
    </cx:data>
    <cx:data id="2">
      <cx:numDim type="val">
        <cx:f>_xlchart.v1.31</cx:f>
      </cx:numDim>
    </cx:data>
  </cx:chartData>
  <cx:chart>
    <cx:title pos="t" align="ctr" overlay="0">
      <cx:tx>
        <cx:txData>
          <cx:v>Adenovirus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Adenovirus</a:t>
          </a:r>
        </a:p>
      </cx:txPr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_xlchart.v1.51</cx:f>
      </cx:numDim>
    </cx:data>
    <cx:data id="1">
      <cx:numDim type="val">
        <cx:f>_xlchart.v1.52</cx:f>
      </cx:numDim>
    </cx:data>
  </cx:chartData>
  <cx:chart>
    <cx:title pos="t" align="ctr" overlay="0">
      <cx:tx>
        <cx:txData>
          <cx:v>Male Specific-NoWe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Male Specific-NoWe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Giardia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_xlchart.v1.53</cx:f>
      </cx:numDim>
    </cx:data>
    <cx:data id="1">
      <cx:numDim type="val">
        <cx:f>_xlchart.v1.54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Male Specific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_xlchart.v1.55</cx:f>
      </cx:numDim>
    </cx:data>
    <cx:data id="1">
      <cx:numDim type="val">
        <cx:f>_xlchart.v1.56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Male Specific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_xlchart.v1.57</cx:f>
      </cx:numDim>
    </cx:data>
    <cx:data id="1">
      <cx:numDim type="val">
        <cx:f>_xlchart.v1.58</cx:f>
      </cx:numDim>
    </cx:data>
    <cx:data id="2">
      <cx:numDim type="val">
        <cx:f>_xlchart.v1.59</cx:f>
      </cx:numDim>
    </cx:data>
  </cx:chartData>
  <cx:chart>
    <cx:title pos="t" align="ctr" overlay="0">
      <cx:tx>
        <cx:txData>
          <cx:v>Male Specific-Log10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Male Specific-Log10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 min="1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_xlchart.v1.44</cx:f>
      </cx:numDim>
    </cx:data>
    <cx:data id="1">
      <cx:numDim type="val">
        <cx:f>_xlchart.v1.45</cx:f>
      </cx:numDim>
    </cx:data>
    <cx:data id="2">
      <cx:numDim type="val">
        <cx:f>_xlchart.v1.46</cx:f>
      </cx:numDim>
    </cx:data>
  </cx:chartData>
  <cx:chart>
    <cx:title pos="t" align="ctr" overlay="0">
      <cx:tx>
        <cx:txData>
          <cx:v>Male Specific coliphage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Male Specific coliphage</a:t>
          </a:r>
        </a:p>
      </cx:txPr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 min="1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_xlchart.v1.49</cx:f>
      </cx:numDim>
    </cx:data>
    <cx:data id="1">
      <cx:numDim type="val">
        <cx:f>_xlchart.v1.50</cx:f>
      </cx:numDim>
    </cx:data>
  </cx:chartData>
  <cx:chart>
    <cx:title pos="t" align="ctr" overlay="0">
      <cx:tx>
        <cx:txData>
          <cx:v>Male Specific-Plant 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Male Specific-Plant 1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_xlchart.v1.42</cx:f>
      </cx:numDim>
    </cx:data>
    <cx:data id="1">
      <cx:numDim type="val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Male Specific</a:t>
            </a: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-Plant 2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_xlchart.v1.47</cx:f>
      </cx:numDim>
    </cx:data>
    <cx:data id="1">
      <cx:numDim type="val">
        <cx:f>_xlchart.v1.48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Male Specific</a:t>
            </a: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-Plant 3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_xlchart.v1.73</cx:f>
      </cx:numDim>
    </cx:data>
    <cx:data id="1">
      <cx:numDim type="val">
        <cx:f>_xlchart.v1.72</cx:f>
      </cx:numDim>
    </cx:data>
  </cx:chartData>
  <cx:chart>
    <cx:title pos="t" align="ctr" overlay="0">
      <cx:tx>
        <cx:txData>
          <cx:v>Somatic-NoWe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Somatic-NoWe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_xlchart.v1.66</cx:f>
      </cx:numDim>
    </cx:data>
    <cx:data id="1">
      <cx:numDim type="val">
        <cx:f>_xlchart.v1.65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Somatic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2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_xlchart.v1.68</cx:f>
      </cx:numDim>
    </cx:data>
    <cx:data id="1">
      <cx:numDim type="val">
        <cx:f>_xlchart.v1.67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Somatic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  <cx:data id="1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Cryptosporidium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(oocysts/L)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(oocysts/L)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_xlchart.v1.69</cx:f>
      </cx:numDim>
    </cx:data>
    <cx:data id="1">
      <cx:numDim type="val">
        <cx:f>_xlchart.v1.70</cx:f>
      </cx:numDim>
    </cx:data>
    <cx:data id="2">
      <cx:numDim type="val">
        <cx:f>_xlchart.v1.71</cx:f>
      </cx:numDim>
    </cx:data>
  </cx:chartData>
  <cx:chart>
    <cx:title pos="t" align="ctr" overlay="0">
      <cx:tx>
        <cx:txData>
          <cx:v>Somatic-Log10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Somatic-Log10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 min="1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_xlchart.v1.62</cx:f>
      </cx:numDim>
    </cx:data>
    <cx:data id="1">
      <cx:numDim type="val">
        <cx:f>_xlchart.v1.63</cx:f>
      </cx:numDim>
    </cx:data>
    <cx:data id="2">
      <cx:numDim type="val">
        <cx:f>_xlchart.v1.64</cx:f>
      </cx:numDim>
    </cx:data>
  </cx:chartData>
  <cx:chart>
    <cx:title pos="t" align="ctr" overlay="0">
      <cx:tx>
        <cx:txData>
          <cx:v>Somatic coliophage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Somatic coliophage</a:t>
          </a:r>
        </a:p>
      </cx:txPr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7" min="1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_xlchart.v1.61</cx:f>
      </cx:numDim>
    </cx:data>
    <cx:data id="1">
      <cx:numDim type="val">
        <cx:f>_xlchart.v1.60</cx:f>
      </cx:numDim>
    </cx:data>
  </cx:chartData>
  <cx:chart>
    <cx:title pos="t" align="ctr" overlay="0">
      <cx:tx>
        <cx:txData>
          <cx:v>Somatic-Plant 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Somatic-Plant 1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5"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_xlchart.v1.75</cx:f>
      </cx:numDim>
    </cx:data>
    <cx:data id="1">
      <cx:numDim type="val">
        <cx:f>_xlchart.v1.74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Somatic</a:t>
            </a: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-Plant 2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_xlchart.v1.77</cx:f>
      </cx:numDim>
    </cx:data>
    <cx:data id="1">
      <cx:numDim type="val">
        <cx:f>_xlchart.v1.76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Somatic</a:t>
            </a:r>
            <a:r>
              <a:rPr lang="en-US" sz="14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-Plant 3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3"/>
        <cx:title>
          <cx:tx>
            <cx:txData>
              <cx:v>Log10 (PFU/ml)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(PFU/ml)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_xlchart.v1.86</cx:f>
      </cx:numDim>
    </cx:data>
    <cx:data id="1">
      <cx:numDim type="val">
        <cx:f>_xlchart.v1.87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E. coli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_xlchart.v1.85</cx:f>
      </cx:numDim>
    </cx:data>
    <cx:data id="1">
      <cx:numDim type="val">
        <cx:f>_xlchart.v1.84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E. coli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_xlchart.v1.89</cx:f>
      </cx:numDim>
    </cx:data>
    <cx:data id="1">
      <cx:numDim type="val">
        <cx:f>_xlchart.v1.88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E. coli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_xlchart.v1.81</cx:f>
      </cx:numDim>
    </cx:data>
    <cx:data id="1">
      <cx:numDim type="val">
        <cx:f>_xlchart.v1.82</cx:f>
      </cx:numDim>
    </cx:data>
    <cx:data id="2">
      <cx:numDim type="val">
        <cx:f>_xlchart.v1.83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E. coli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-Log10 Reduction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3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_xlchart.v1.78</cx:f>
      </cx:numDim>
    </cx:data>
    <cx:data id="1">
      <cx:numDim type="val">
        <cx:f>_xlchart.v1.79</cx:f>
      </cx:numDim>
    </cx:data>
    <cx:data id="2">
      <cx:numDim type="val">
        <cx:f>_xlchart.v1.80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E. coli</a:t>
            </a:r>
            <a:endPara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  <cx:data id="1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Giardia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_xlchart.v1.93</cx:f>
      </cx:numDim>
    </cx:data>
    <cx:data id="1">
      <cx:numDim type="val">
        <cx:f>_xlchart.v1.94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Fecal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10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_xlchart.v1.96</cx:f>
      </cx:numDim>
    </cx:data>
    <cx:data id="1">
      <cx:numDim type="val">
        <cx:f>_xlchart.v1.95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Fecal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10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_xlchart.v1.101</cx:f>
      </cx:numDim>
    </cx:data>
    <cx:data id="1">
      <cx:numDim type="val">
        <cx:f>_xlchart.v1.100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Fecal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_xlchart.v1.97</cx:f>
      </cx:numDim>
    </cx:data>
    <cx:data id="1">
      <cx:numDim type="val">
        <cx:f>_xlchart.v1.98</cx:f>
      </cx:numDim>
    </cx:data>
    <cx:data id="2">
      <cx:numDim type="val">
        <cx:f>_xlchart.v1.99</cx:f>
      </cx:numDim>
    </cx:data>
  </cx:chartData>
  <cx:chart>
    <cx:title pos="t" align="ctr" overlay="0">
      <cx:tx>
        <cx:txData>
          <cx:v>Fecal coliform-Log10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Fecal coliform-Log10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_xlchart.v1.90</cx:f>
      </cx:numDim>
    </cx:data>
    <cx:data id="1">
      <cx:numDim type="val">
        <cx:f>_xlchart.v1.91</cx:f>
      </cx:numDim>
    </cx:data>
    <cx:data id="2">
      <cx:numDim type="val">
        <cx:f>_xlchart.v1.92</cx:f>
      </cx:numDim>
    </cx:data>
  </cx:chartData>
  <cx:chart>
    <cx:title pos="t" align="ctr" overlay="0">
      <cx:tx>
        <cx:txData>
          <cx:v>Fecal coliform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Fecal coliform</a:t>
          </a:r>
        </a:p>
      </cx:txPr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_xlchart.v1.105</cx:f>
      </cx:numDim>
    </cx:data>
    <cx:data id="1">
      <cx:numDim type="val">
        <cx:f>_xlchart.v1.106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Total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10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_xlchart.v1.107</cx:f>
      </cx:numDim>
    </cx:data>
    <cx:data id="1">
      <cx:numDim type="val">
        <cx:f>_xlchart.v1.108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Total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10"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_xlchart.v1.109</cx:f>
      </cx:numDim>
    </cx:data>
    <cx:data id="1">
      <cx:numDim type="val">
        <cx:f>_xlchart.v1.110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Total coliform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in="-1"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_xlchart.v1.111</cx:f>
      </cx:numDim>
    </cx:data>
    <cx:data id="1">
      <cx:numDim type="val">
        <cx:f>_xlchart.v1.112</cx:f>
      </cx:numDim>
    </cx:data>
    <cx:data id="2">
      <cx:numDim type="val">
        <cx:f>_xlchart.v1.113</cx:f>
      </cx:numDim>
    </cx:data>
  </cx:chartData>
  <cx:chart>
    <cx:title pos="t" align="ctr" overlay="0">
      <cx:tx>
        <cx:txData>
          <cx:v>Total coliform-Log10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Total coliform-Log10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4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_xlchart.v1.102</cx:f>
      </cx:numDim>
    </cx:data>
    <cx:data id="1">
      <cx:numDim type="val">
        <cx:f>_xlchart.v1.103</cx:f>
      </cx:numDim>
    </cx:data>
    <cx:data id="2">
      <cx:numDim type="val">
        <cx:f>_xlchart.v1.104</cx:f>
      </cx:numDim>
    </cx:data>
  </cx:chartData>
  <cx:chart>
    <cx:title pos="t" align="ctr" overlay="0">
      <cx:tx>
        <cx:txData>
          <cx:v>Total coliform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Total coliform</a:t>
          </a:r>
        </a:p>
      </cx:txPr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9" min="3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</cx:f>
      </cx:numDim>
    </cx:data>
    <cx:data id="1">
      <cx:numDim type="val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Cryptosporidium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(oocysts/L)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(oocysts/L)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_xlchart.v1.124</cx:f>
      </cx:numDim>
    </cx:data>
    <cx:data id="1">
      <cx:numDim type="val">
        <cx:f>_xlchart.v1.125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Aerobic endospore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-NoWe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_xlchart.v1.122</cx:f>
      </cx:numDim>
    </cx:data>
    <cx:data id="1">
      <cx:numDim type="val">
        <cx:f>_xlchart.v1.123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Aerobic endospore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_xlchart.v1.120</cx:f>
      </cx:numDim>
    </cx:data>
    <cx:data id="1">
      <cx:numDim type="val">
        <cx:f>_xlchart.v1.121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Aerobic endospore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-BrWo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Influent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Effluent</cx:v>
            </cx:txData>
          </cx:tx>
          <cx:dataId val="1"/>
          <cx:layoutPr>
            <cx:visibility meanMarker="0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Log10 (CFU/100 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(CFU/100 ml)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_xlchart.v1.126</cx:f>
      </cx:numDim>
    </cx:data>
    <cx:data id="1">
      <cx:numDim type="val">
        <cx:f>_xlchart.v1.127</cx:f>
      </cx:numDim>
    </cx:data>
    <cx:data id="2">
      <cx:numDim type="val">
        <cx:f>_xlchart.v1.128</cx:f>
      </cx:numDim>
    </cx:data>
  </cx:chartData>
  <cx:chart>
    <cx:title pos="t" align="ctr" overlay="0">
      <cx:tx>
        <cx:txData>
          <cx:v>Aerobic endospore-Log10 Reduction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Aerobic endospore-Log10 Reduction</a:t>
          </a:r>
        </a:p>
      </cx:txPr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5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_xlchart.v1.117</cx:f>
      </cx:numDim>
    </cx:data>
    <cx:data id="1">
      <cx:numDim type="val">
        <cx:f>_xlchart.v1.118</cx:f>
      </cx:numDim>
    </cx:data>
    <cx:data id="2">
      <cx:numDim type="val">
        <cx:f>_xlchart.v1.119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Aerobic endospore</a:t>
            </a:r>
            <a:endParaRPr lang="en-US" sz="1800" b="1" i="0" u="none" strike="noStrike" cap="none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  <cx:data id="1"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Giardia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-BiSp</a:t>
            </a:r>
          </a:p>
        </cx:rich>
      </cx:tx>
    </cx:title>
    <cx:plotArea>
      <cx:plotAreaRegion>
        <cx:series layoutId="boxWhisker" uniqueId="{7C76DAAE-0D02-4226-834D-FEEB47FEB98D}">
          <cx:tx>
            <cx:txData>
              <cx:f/>
              <cx:v>Influent (grab)</cx:v>
            </cx:txData>
          </cx:tx>
          <cx:dataId val="0"/>
          <cx:layoutPr>
            <cx:statistics quartileMethod="exclusive"/>
          </cx:layoutPr>
        </cx:series>
        <cx:series layoutId="boxWhisker" uniqueId="{00000001-E809-47C8-B608-0BD3E343E9B2}">
          <cx:tx>
            <cx:txData>
              <cx:f/>
              <cx:v>Effluent (UF)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txData>
              <cx:v>Concentrations (cysts/L)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Concentrations (cysts/L)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  <cx:data id="1">
      <cx:numDim type="val">
        <cx:f>_xlchart.v1.16</cx:f>
      </cx:numDim>
    </cx:data>
    <cx:data id="2"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Cryptosporidium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-Log10 Reduction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 min="0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  <cx:data id="1">
      <cx:numDim type="val">
        <cx:f>_xlchart.v1.13</cx:f>
      </cx:numDim>
    </cx:data>
    <cx:data id="2">
      <cx:numDim type="val">
        <cx:f>_xlchart.v1.14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Cryptosporidium 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oocysts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v>Plant 1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v>Plant 2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v>Plant 3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 min="0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_xlchart.v1.18</cx:f>
      </cx:numDim>
    </cx:data>
    <cx:data id="1">
      <cx:numDim type="val">
        <cx:f>_xlchart.v1.19</cx:f>
      </cx:numDim>
    </cx:data>
    <cx:data id="2">
      <cx:numDim type="val">
        <cx:f>_xlchart.v1.20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1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Giardia </a:t>
            </a:r>
            <a:r>
              <a:rPr lang="en-US" sz="1800" b="1" i="0" u="none" strike="noStrike" cap="none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Calibri" panose="020F0502020204030204"/>
              </a:rPr>
              <a:t>cysts</a:t>
            </a:r>
          </a:p>
        </cx:rich>
      </cx:tx>
    </cx:title>
    <cx:plotArea>
      <cx:plotAreaRegion>
        <cx:series layoutId="boxWhisker" uniqueId="{BD2E2B20-400B-45FD-9865-C7127C66C045}">
          <cx:tx>
            <cx:txData>
              <cx:f/>
              <cx:v>NoWe (UV)</cx:v>
            </cx:txData>
          </cx:tx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00000001-DA07-4E36-914F-C402354CCBBD}">
          <cx:tx>
            <cx:txData>
              <cx:f/>
              <cx:v>BiSp (Chlorine)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0-1B1B-466B-BD9B-96550045E900}">
          <cx:tx>
            <cx:txData>
              <cx:f/>
              <cx:v>BrWo (Chlorine)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6" min="0"/>
        <cx:title>
          <cx:tx>
            <cx:txData>
              <cx:v>Log10 (Inf/Eff)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Log10 (Inf/Eff)</a:t>
              </a:r>
            </a:p>
          </cx:txPr>
        </cx:title>
        <cx:majorGridlines/>
        <cx:tickLabels/>
        <cx:numFmt formatCode="#,##0" sourceLinked="0"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14/relationships/chartEx" Target="../charts/chartEx52.xml"/><Relationship Id="rId2" Type="http://schemas.microsoft.com/office/2014/relationships/chartEx" Target="../charts/chartEx51.xml"/><Relationship Id="rId1" Type="http://schemas.microsoft.com/office/2014/relationships/chartEx" Target="../charts/chartEx50.xml"/><Relationship Id="rId5" Type="http://schemas.microsoft.com/office/2014/relationships/chartEx" Target="../charts/chartEx54.xml"/><Relationship Id="rId4" Type="http://schemas.microsoft.com/office/2014/relationships/chartEx" Target="../charts/chartEx53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4.xml.rels><?xml version="1.0" encoding="UTF-8" standalone="yes"?>
<Relationships xmlns="http://schemas.openxmlformats.org/package/2006/relationships"><Relationship Id="rId8" Type="http://schemas.microsoft.com/office/2014/relationships/chartEx" Target="../charts/chartEx18.xml"/><Relationship Id="rId3" Type="http://schemas.microsoft.com/office/2014/relationships/chartEx" Target="../charts/chartEx13.xml"/><Relationship Id="rId7" Type="http://schemas.microsoft.com/office/2014/relationships/chartEx" Target="../charts/chartEx17.xml"/><Relationship Id="rId2" Type="http://schemas.microsoft.com/office/2014/relationships/chartEx" Target="../charts/chartEx12.xml"/><Relationship Id="rId1" Type="http://schemas.microsoft.com/office/2014/relationships/chartEx" Target="../charts/chartEx11.xml"/><Relationship Id="rId6" Type="http://schemas.microsoft.com/office/2014/relationships/chartEx" Target="../charts/chartEx16.xml"/><Relationship Id="rId5" Type="http://schemas.microsoft.com/office/2014/relationships/chartEx" Target="../charts/chartEx15.xml"/><Relationship Id="rId4" Type="http://schemas.microsoft.com/office/2014/relationships/chartEx" Target="../charts/chartEx14.xml"/></Relationships>
</file>

<file path=xl/drawings/_rels/drawing5.xml.rels><?xml version="1.0" encoding="UTF-8" standalone="yes"?>
<Relationships xmlns="http://schemas.openxmlformats.org/package/2006/relationships"><Relationship Id="rId8" Type="http://schemas.microsoft.com/office/2014/relationships/chartEx" Target="../charts/chartEx26.xml"/><Relationship Id="rId3" Type="http://schemas.microsoft.com/office/2014/relationships/chartEx" Target="../charts/chartEx21.xml"/><Relationship Id="rId7" Type="http://schemas.microsoft.com/office/2014/relationships/chartEx" Target="../charts/chartEx25.xml"/><Relationship Id="rId2" Type="http://schemas.microsoft.com/office/2014/relationships/chartEx" Target="../charts/chartEx20.xml"/><Relationship Id="rId1" Type="http://schemas.microsoft.com/office/2014/relationships/chartEx" Target="../charts/chartEx19.xml"/><Relationship Id="rId6" Type="http://schemas.microsoft.com/office/2014/relationships/chartEx" Target="../charts/chartEx24.xml"/><Relationship Id="rId5" Type="http://schemas.microsoft.com/office/2014/relationships/chartEx" Target="../charts/chartEx23.xml"/><Relationship Id="rId4" Type="http://schemas.microsoft.com/office/2014/relationships/chartEx" Target="../charts/chartEx22.xml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14/relationships/chartEx" Target="../charts/chartEx34.xml"/><Relationship Id="rId3" Type="http://schemas.microsoft.com/office/2014/relationships/chartEx" Target="../charts/chartEx29.xml"/><Relationship Id="rId7" Type="http://schemas.microsoft.com/office/2014/relationships/chartEx" Target="../charts/chartEx33.xml"/><Relationship Id="rId2" Type="http://schemas.microsoft.com/office/2014/relationships/chartEx" Target="../charts/chartEx28.xml"/><Relationship Id="rId1" Type="http://schemas.microsoft.com/office/2014/relationships/chartEx" Target="../charts/chartEx27.xml"/><Relationship Id="rId6" Type="http://schemas.microsoft.com/office/2014/relationships/chartEx" Target="../charts/chartEx32.xml"/><Relationship Id="rId5" Type="http://schemas.microsoft.com/office/2014/relationships/chartEx" Target="../charts/chartEx31.xml"/><Relationship Id="rId4" Type="http://schemas.microsoft.com/office/2014/relationships/chartEx" Target="../charts/chartEx30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14/relationships/chartEx" Target="../charts/chartEx37.xml"/><Relationship Id="rId2" Type="http://schemas.microsoft.com/office/2014/relationships/chartEx" Target="../charts/chartEx36.xml"/><Relationship Id="rId1" Type="http://schemas.microsoft.com/office/2014/relationships/chartEx" Target="../charts/chartEx35.xml"/><Relationship Id="rId5" Type="http://schemas.microsoft.com/office/2014/relationships/chartEx" Target="../charts/chartEx39.xml"/><Relationship Id="rId4" Type="http://schemas.microsoft.com/office/2014/relationships/chartEx" Target="../charts/chartEx38.xml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14/relationships/chartEx" Target="../charts/chartEx42.xml"/><Relationship Id="rId2" Type="http://schemas.microsoft.com/office/2014/relationships/chartEx" Target="../charts/chartEx41.xml"/><Relationship Id="rId1" Type="http://schemas.microsoft.com/office/2014/relationships/chartEx" Target="../charts/chartEx40.xml"/><Relationship Id="rId5" Type="http://schemas.microsoft.com/office/2014/relationships/chartEx" Target="../charts/chartEx44.xml"/><Relationship Id="rId4" Type="http://schemas.microsoft.com/office/2014/relationships/chartEx" Target="../charts/chartEx43.xml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14/relationships/chartEx" Target="../charts/chartEx47.xml"/><Relationship Id="rId2" Type="http://schemas.microsoft.com/office/2014/relationships/chartEx" Target="../charts/chartEx46.xml"/><Relationship Id="rId1" Type="http://schemas.microsoft.com/office/2014/relationships/chartEx" Target="../charts/chartEx45.xml"/><Relationship Id="rId5" Type="http://schemas.microsoft.com/office/2014/relationships/chartEx" Target="../charts/chartEx49.xml"/><Relationship Id="rId4" Type="http://schemas.microsoft.com/office/2014/relationships/chartEx" Target="../charts/chartEx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25515</xdr:colOff>
      <xdr:row>109</xdr:row>
      <xdr:rowOff>171789</xdr:rowOff>
    </xdr:from>
    <xdr:to>
      <xdr:col>24</xdr:col>
      <xdr:colOff>369662</xdr:colOff>
      <xdr:row>124</xdr:row>
      <xdr:rowOff>57489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33EC960-9F59-486B-969C-A5F690CC38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04590" y="20936289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125</xdr:row>
      <xdr:rowOff>0</xdr:rowOff>
    </xdr:from>
    <xdr:to>
      <xdr:col>24</xdr:col>
      <xdr:colOff>344147</xdr:colOff>
      <xdr:row>139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DA744CC-7097-4A1E-B643-A795ABCA07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9075" y="23812500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64</xdr:row>
      <xdr:rowOff>0</xdr:rowOff>
    </xdr:from>
    <xdr:to>
      <xdr:col>24</xdr:col>
      <xdr:colOff>344147</xdr:colOff>
      <xdr:row>78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E120590-9520-4E4C-95FB-73F667AC4D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9075" y="12192000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79</xdr:row>
      <xdr:rowOff>0</xdr:rowOff>
    </xdr:from>
    <xdr:to>
      <xdr:col>24</xdr:col>
      <xdr:colOff>344147</xdr:colOff>
      <xdr:row>93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A0A58F7-4C94-4627-AA94-01C7C022DF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9075" y="15049500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17</xdr:row>
      <xdr:rowOff>0</xdr:rowOff>
    </xdr:from>
    <xdr:to>
      <xdr:col>24</xdr:col>
      <xdr:colOff>344147</xdr:colOff>
      <xdr:row>31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79ACA8C9-AF9D-496C-9672-C1042627F9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9075" y="3238500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32</xdr:row>
      <xdr:rowOff>0</xdr:rowOff>
    </xdr:from>
    <xdr:to>
      <xdr:col>24</xdr:col>
      <xdr:colOff>344147</xdr:colOff>
      <xdr:row>46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D41154F6-FEAB-482B-8D14-F1E0169464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9075" y="6096000"/>
              <a:ext cx="461134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47</xdr:row>
      <xdr:rowOff>171450</xdr:rowOff>
    </xdr:from>
    <xdr:to>
      <xdr:col>19</xdr:col>
      <xdr:colOff>28575</xdr:colOff>
      <xdr:row>62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07377AD-ED6B-4FC3-AD42-B4DA62B1CE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67550" y="91630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352425</xdr:colOff>
      <xdr:row>47</xdr:row>
      <xdr:rowOff>147638</xdr:rowOff>
    </xdr:from>
    <xdr:to>
      <xdr:col>27</xdr:col>
      <xdr:colOff>47625</xdr:colOff>
      <xdr:row>62</xdr:row>
      <xdr:rowOff>33338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7EFF1B8-C781-4F4D-948B-AD1C83253B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63400" y="91392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333375</xdr:colOff>
      <xdr:row>47</xdr:row>
      <xdr:rowOff>100013</xdr:rowOff>
    </xdr:from>
    <xdr:to>
      <xdr:col>35</xdr:col>
      <xdr:colOff>28575</xdr:colOff>
      <xdr:row>61</xdr:row>
      <xdr:rowOff>176213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1B2A4DC-F9EB-4ADC-9F90-CA2221BB6A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21150" y="909161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43</xdr:row>
      <xdr:rowOff>52388</xdr:rowOff>
    </xdr:from>
    <xdr:to>
      <xdr:col>11</xdr:col>
      <xdr:colOff>304800</xdr:colOff>
      <xdr:row>57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F114159-841F-4D76-8EDA-F4A011CCB1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82819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59</xdr:row>
      <xdr:rowOff>0</xdr:rowOff>
    </xdr:from>
    <xdr:to>
      <xdr:col>11</xdr:col>
      <xdr:colOff>304800</xdr:colOff>
      <xdr:row>73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AC955EF0-7570-42D9-AB21-487DE643A6B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1277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47</xdr:row>
      <xdr:rowOff>33338</xdr:rowOff>
    </xdr:from>
    <xdr:to>
      <xdr:col>27</xdr:col>
      <xdr:colOff>266700</xdr:colOff>
      <xdr:row>61</xdr:row>
      <xdr:rowOff>109538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2485A8D0-6E4D-4B59-92FB-39D42959E9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82475" y="90249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0</xdr:colOff>
      <xdr:row>47</xdr:row>
      <xdr:rowOff>0</xdr:rowOff>
    </xdr:from>
    <xdr:to>
      <xdr:col>36</xdr:col>
      <xdr:colOff>304800</xdr:colOff>
      <xdr:row>61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BCEF402-76F4-4E92-9573-1D7199A0B6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06975" y="8991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47</xdr:row>
      <xdr:rowOff>166688</xdr:rowOff>
    </xdr:from>
    <xdr:to>
      <xdr:col>28</xdr:col>
      <xdr:colOff>323850</xdr:colOff>
      <xdr:row>62</xdr:row>
      <xdr:rowOff>52388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4A5F42D-4EFD-4696-8ED2-0673CED712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49225" y="91582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0</xdr:colOff>
      <xdr:row>47</xdr:row>
      <xdr:rowOff>0</xdr:rowOff>
    </xdr:from>
    <xdr:to>
      <xdr:col>36</xdr:col>
      <xdr:colOff>304800</xdr:colOff>
      <xdr:row>61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CF04DA9-9D61-43EF-B37C-11383FB156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06975" y="8991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46</xdr:row>
      <xdr:rowOff>80962</xdr:rowOff>
    </xdr:from>
    <xdr:to>
      <xdr:col>30</xdr:col>
      <xdr:colOff>409575</xdr:colOff>
      <xdr:row>60</xdr:row>
      <xdr:rowOff>157162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E05FCDB-2841-4914-8930-6007A4B6D9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01850" y="91011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30</xdr:col>
      <xdr:colOff>600075</xdr:colOff>
      <xdr:row>46</xdr:row>
      <xdr:rowOff>85725</xdr:rowOff>
    </xdr:from>
    <xdr:to>
      <xdr:col>38</xdr:col>
      <xdr:colOff>295275</xdr:colOff>
      <xdr:row>60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10C5DE3-860B-4BC4-ABFC-6F5BB1EA1B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564350" y="91059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0</xdr:colOff>
      <xdr:row>44</xdr:row>
      <xdr:rowOff>0</xdr:rowOff>
    </xdr:from>
    <xdr:to>
      <xdr:col>46</xdr:col>
      <xdr:colOff>304800</xdr:colOff>
      <xdr:row>58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71EF441-A9FF-4259-BCCD-4B411E9DA1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450675" y="86391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47625</xdr:colOff>
      <xdr:row>47</xdr:row>
      <xdr:rowOff>0</xdr:rowOff>
    </xdr:from>
    <xdr:to>
      <xdr:col>22</xdr:col>
      <xdr:colOff>352425</xdr:colOff>
      <xdr:row>61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CF5DDFE3-3CB0-4124-BBE5-2B0EC6C928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67900" y="92106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23</xdr:col>
      <xdr:colOff>9525</xdr:colOff>
      <xdr:row>61</xdr:row>
      <xdr:rowOff>47625</xdr:rowOff>
    </xdr:from>
    <xdr:to>
      <xdr:col>30</xdr:col>
      <xdr:colOff>314325</xdr:colOff>
      <xdr:row>75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4A92E278-A046-4843-99F5-8E09581F13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06600" y="119253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31</xdr:col>
      <xdr:colOff>9525</xdr:colOff>
      <xdr:row>61</xdr:row>
      <xdr:rowOff>157163</xdr:rowOff>
    </xdr:from>
    <xdr:to>
      <xdr:col>38</xdr:col>
      <xdr:colOff>314325</xdr:colOff>
      <xdr:row>76</xdr:row>
      <xdr:rowOff>42863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9DB0DA31-B1C3-465D-80B4-6FDF48DFFF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583400" y="120348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38100</xdr:colOff>
      <xdr:row>59</xdr:row>
      <xdr:rowOff>14288</xdr:rowOff>
    </xdr:from>
    <xdr:to>
      <xdr:col>46</xdr:col>
      <xdr:colOff>342900</xdr:colOff>
      <xdr:row>73</xdr:row>
      <xdr:rowOff>90488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25DDB4BD-CCA0-498F-99D7-EDAAB2BFCA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488775" y="1151096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9525</xdr:colOff>
      <xdr:row>62</xdr:row>
      <xdr:rowOff>161925</xdr:rowOff>
    </xdr:from>
    <xdr:to>
      <xdr:col>22</xdr:col>
      <xdr:colOff>314325</xdr:colOff>
      <xdr:row>77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C9E2D331-A64B-4A01-A67C-8F8CA26EC9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9800" y="122301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49</xdr:row>
      <xdr:rowOff>85725</xdr:rowOff>
    </xdr:from>
    <xdr:to>
      <xdr:col>23</xdr:col>
      <xdr:colOff>285750</xdr:colOff>
      <xdr:row>63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7C50EC2-2898-48B0-9645-81AFF223EE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63125" y="97440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23</xdr:col>
      <xdr:colOff>352425</xdr:colOff>
      <xdr:row>49</xdr:row>
      <xdr:rowOff>90488</xdr:rowOff>
    </xdr:from>
    <xdr:to>
      <xdr:col>31</xdr:col>
      <xdr:colOff>47625</xdr:colOff>
      <xdr:row>63</xdr:row>
      <xdr:rowOff>166688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F6C18F8-D609-4BE3-8D31-3611307646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01800" y="97488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30</xdr:col>
      <xdr:colOff>457200</xdr:colOff>
      <xdr:row>49</xdr:row>
      <xdr:rowOff>100013</xdr:rowOff>
    </xdr:from>
    <xdr:to>
      <xdr:col>38</xdr:col>
      <xdr:colOff>152400</xdr:colOff>
      <xdr:row>63</xdr:row>
      <xdr:rowOff>176213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4AA9558-C768-4F14-BE42-F888CB3A45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73775" y="975836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590550</xdr:colOff>
      <xdr:row>49</xdr:row>
      <xdr:rowOff>80963</xdr:rowOff>
    </xdr:from>
    <xdr:to>
      <xdr:col>15</xdr:col>
      <xdr:colOff>285750</xdr:colOff>
      <xdr:row>63</xdr:row>
      <xdr:rowOff>157163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2EF30DD1-7AA1-42B2-82F9-38D6EA0BDF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7750" y="973931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581025</xdr:colOff>
      <xdr:row>64</xdr:row>
      <xdr:rowOff>66675</xdr:rowOff>
    </xdr:from>
    <xdr:to>
      <xdr:col>15</xdr:col>
      <xdr:colOff>276225</xdr:colOff>
      <xdr:row>78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187E1ADE-0426-426E-AE6A-F53CEFA578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48225" y="125825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65</xdr:row>
      <xdr:rowOff>0</xdr:rowOff>
    </xdr:from>
    <xdr:to>
      <xdr:col>24</xdr:col>
      <xdr:colOff>276225</xdr:colOff>
      <xdr:row>79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BE90543E-46DD-47BF-BD5B-6B419C9C50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200" y="127063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25</xdr:col>
      <xdr:colOff>0</xdr:colOff>
      <xdr:row>65</xdr:row>
      <xdr:rowOff>0</xdr:rowOff>
    </xdr:from>
    <xdr:to>
      <xdr:col>32</xdr:col>
      <xdr:colOff>304800</xdr:colOff>
      <xdr:row>79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70451850-7F72-481A-A578-6ED7A1A261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68575" y="127063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33</xdr:col>
      <xdr:colOff>0</xdr:colOff>
      <xdr:row>65</xdr:row>
      <xdr:rowOff>0</xdr:rowOff>
    </xdr:from>
    <xdr:to>
      <xdr:col>40</xdr:col>
      <xdr:colOff>304800</xdr:colOff>
      <xdr:row>79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B636EFCD-FA6D-47A4-9E3E-F381CD255C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45375" y="127063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50</xdr:row>
      <xdr:rowOff>9525</xdr:rowOff>
    </xdr:from>
    <xdr:to>
      <xdr:col>19</xdr:col>
      <xdr:colOff>238125</xdr:colOff>
      <xdr:row>64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B628C60-A48D-4995-81E2-D1CC027E17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98583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447675</xdr:colOff>
      <xdr:row>50</xdr:row>
      <xdr:rowOff>80963</xdr:rowOff>
    </xdr:from>
    <xdr:to>
      <xdr:col>27</xdr:col>
      <xdr:colOff>142875</xdr:colOff>
      <xdr:row>64</xdr:row>
      <xdr:rowOff>157163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6DC67F6-C50E-4233-8F19-5F67701E15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58650" y="992981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361950</xdr:colOff>
      <xdr:row>50</xdr:row>
      <xdr:rowOff>71438</xdr:rowOff>
    </xdr:from>
    <xdr:to>
      <xdr:col>35</xdr:col>
      <xdr:colOff>57150</xdr:colOff>
      <xdr:row>64</xdr:row>
      <xdr:rowOff>147638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8BD142F-FCA4-4D07-AC2F-68098BC2AB1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49725" y="99202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590550</xdr:colOff>
      <xdr:row>49</xdr:row>
      <xdr:rowOff>157163</xdr:rowOff>
    </xdr:from>
    <xdr:to>
      <xdr:col>11</xdr:col>
      <xdr:colOff>285750</xdr:colOff>
      <xdr:row>64</xdr:row>
      <xdr:rowOff>42863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ADC688B-FD8A-4365-B99A-87518A39416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19350" y="981551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65</xdr:row>
      <xdr:rowOff>0</xdr:rowOff>
    </xdr:from>
    <xdr:to>
      <xdr:col>11</xdr:col>
      <xdr:colOff>304800</xdr:colOff>
      <xdr:row>79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7BF965C-350A-4851-97BB-B89299C1B2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27063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419100</xdr:colOff>
      <xdr:row>65</xdr:row>
      <xdr:rowOff>142875</xdr:rowOff>
    </xdr:from>
    <xdr:to>
      <xdr:col>19</xdr:col>
      <xdr:colOff>85725</xdr:colOff>
      <xdr:row>80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92D352D3-02BB-409E-A482-CEECAA1ADA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24700" y="128492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20</xdr:col>
      <xdr:colOff>0</xdr:colOff>
      <xdr:row>66</xdr:row>
      <xdr:rowOff>0</xdr:rowOff>
    </xdr:from>
    <xdr:to>
      <xdr:col>27</xdr:col>
      <xdr:colOff>304800</xdr:colOff>
      <xdr:row>80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D6CE0C80-FF75-401C-8276-1A13552976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20575" y="128968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28</xdr:col>
      <xdr:colOff>0</xdr:colOff>
      <xdr:row>66</xdr:row>
      <xdr:rowOff>0</xdr:rowOff>
    </xdr:from>
    <xdr:to>
      <xdr:col>35</xdr:col>
      <xdr:colOff>304800</xdr:colOff>
      <xdr:row>80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602B65BE-57E0-4280-B2EE-5EA16CC48D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097375" y="128968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48</xdr:row>
      <xdr:rowOff>76200</xdr:rowOff>
    </xdr:from>
    <xdr:to>
      <xdr:col>19</xdr:col>
      <xdr:colOff>28575</xdr:colOff>
      <xdr:row>62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757F6BF-DE83-4D79-8796-12388FCE42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67550" y="92583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390525</xdr:colOff>
      <xdr:row>48</xdr:row>
      <xdr:rowOff>109538</xdr:rowOff>
    </xdr:from>
    <xdr:to>
      <xdr:col>27</xdr:col>
      <xdr:colOff>85725</xdr:colOff>
      <xdr:row>62</xdr:row>
      <xdr:rowOff>185738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9E9E202-426D-4BC2-AC14-495366B226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01500" y="92916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342900</xdr:colOff>
      <xdr:row>50</xdr:row>
      <xdr:rowOff>14288</xdr:rowOff>
    </xdr:from>
    <xdr:to>
      <xdr:col>35</xdr:col>
      <xdr:colOff>38100</xdr:colOff>
      <xdr:row>64</xdr:row>
      <xdr:rowOff>90488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3AE78B1-5ABE-47C2-A0CB-D851C1C064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30675" y="95773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43</xdr:row>
      <xdr:rowOff>52388</xdr:rowOff>
    </xdr:from>
    <xdr:to>
      <xdr:col>11</xdr:col>
      <xdr:colOff>304800</xdr:colOff>
      <xdr:row>57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B1A19429-AA7A-4B43-A892-953F98F349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82819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59</xdr:row>
      <xdr:rowOff>0</xdr:rowOff>
    </xdr:from>
    <xdr:to>
      <xdr:col>11</xdr:col>
      <xdr:colOff>304800</xdr:colOff>
      <xdr:row>73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C1A79CE7-BF42-4C8E-A16B-F02E515011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1277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43</xdr:row>
      <xdr:rowOff>0</xdr:rowOff>
    </xdr:from>
    <xdr:to>
      <xdr:col>19</xdr:col>
      <xdr:colOff>0</xdr:colOff>
      <xdr:row>57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5B4842A-8DC4-4A83-8B24-0A42E1599A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38975" y="8229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371475</xdr:colOff>
      <xdr:row>49</xdr:row>
      <xdr:rowOff>71438</xdr:rowOff>
    </xdr:from>
    <xdr:to>
      <xdr:col>27</xdr:col>
      <xdr:colOff>66675</xdr:colOff>
      <xdr:row>63</xdr:row>
      <xdr:rowOff>147638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4149634-41E4-47A6-A15F-993F7D5300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82450" y="94440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381000</xdr:colOff>
      <xdr:row>47</xdr:row>
      <xdr:rowOff>33338</xdr:rowOff>
    </xdr:from>
    <xdr:to>
      <xdr:col>35</xdr:col>
      <xdr:colOff>76200</xdr:colOff>
      <xdr:row>61</xdr:row>
      <xdr:rowOff>109538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689BF88-E379-486F-A229-EDC4C94A808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68775" y="902493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43</xdr:row>
      <xdr:rowOff>52388</xdr:rowOff>
    </xdr:from>
    <xdr:to>
      <xdr:col>11</xdr:col>
      <xdr:colOff>304800</xdr:colOff>
      <xdr:row>57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268EB66-6B0C-4A61-8F90-3D83A332DB2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82819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58</xdr:row>
      <xdr:rowOff>0</xdr:rowOff>
    </xdr:from>
    <xdr:to>
      <xdr:col>11</xdr:col>
      <xdr:colOff>304800</xdr:colOff>
      <xdr:row>72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A975AD23-4FE8-4FDD-BD72-EAF70BC3F9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10871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43</xdr:row>
      <xdr:rowOff>0</xdr:rowOff>
    </xdr:from>
    <xdr:to>
      <xdr:col>19</xdr:col>
      <xdr:colOff>0</xdr:colOff>
      <xdr:row>57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1FFF937-D37F-47F0-A251-5F9EAAA27C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38975" y="8229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19</xdr:col>
      <xdr:colOff>333375</xdr:colOff>
      <xdr:row>48</xdr:row>
      <xdr:rowOff>42863</xdr:rowOff>
    </xdr:from>
    <xdr:to>
      <xdr:col>27</xdr:col>
      <xdr:colOff>28575</xdr:colOff>
      <xdr:row>62</xdr:row>
      <xdr:rowOff>119063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F4F0AEF-701D-4DD5-8F64-84A174C20AF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44350" y="9224963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390525</xdr:colOff>
      <xdr:row>47</xdr:row>
      <xdr:rowOff>14288</xdr:rowOff>
    </xdr:from>
    <xdr:to>
      <xdr:col>35</xdr:col>
      <xdr:colOff>85725</xdr:colOff>
      <xdr:row>61</xdr:row>
      <xdr:rowOff>90488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BD4FDD6-666A-476C-8A0A-156DCA301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78300" y="90058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43</xdr:row>
      <xdr:rowOff>52388</xdr:rowOff>
    </xdr:from>
    <xdr:to>
      <xdr:col>11</xdr:col>
      <xdr:colOff>304800</xdr:colOff>
      <xdr:row>57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382CD83-1A0C-46E4-947D-06ED88B8E6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82819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58</xdr:row>
      <xdr:rowOff>0</xdr:rowOff>
    </xdr:from>
    <xdr:to>
      <xdr:col>11</xdr:col>
      <xdr:colOff>304800</xdr:colOff>
      <xdr:row>72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3FA193E5-E327-4005-A0F7-DF26F0BEB2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10871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N10" sqref="N10"/>
    </sheetView>
  </sheetViews>
  <sheetFormatPr defaultRowHeight="15" x14ac:dyDescent="0.25"/>
  <sheetData>
    <row r="1" spans="1:8" x14ac:dyDescent="0.25">
      <c r="A1" s="207" t="s">
        <v>318</v>
      </c>
      <c r="B1" s="207"/>
      <c r="C1" s="207"/>
    </row>
    <row r="3" spans="1:8" x14ac:dyDescent="0.25">
      <c r="A3" s="132" t="s">
        <v>319</v>
      </c>
      <c r="B3" s="133"/>
      <c r="C3" s="121"/>
      <c r="D3" s="117"/>
      <c r="E3" s="134" t="s">
        <v>320</v>
      </c>
      <c r="F3" s="135"/>
      <c r="G3" s="121"/>
      <c r="H3" s="117"/>
    </row>
    <row r="4" spans="1:8" x14ac:dyDescent="0.25">
      <c r="A4" s="22"/>
      <c r="B4" s="113" t="s">
        <v>321</v>
      </c>
      <c r="C4" s="113" t="s">
        <v>322</v>
      </c>
      <c r="D4" s="129"/>
      <c r="E4" s="22"/>
      <c r="F4" s="113" t="s">
        <v>321</v>
      </c>
      <c r="G4" s="113" t="s">
        <v>322</v>
      </c>
      <c r="H4" s="129"/>
    </row>
    <row r="5" spans="1:8" x14ac:dyDescent="0.25">
      <c r="A5" s="22"/>
      <c r="B5" s="113" t="s">
        <v>323</v>
      </c>
      <c r="C5" s="113" t="s">
        <v>106</v>
      </c>
      <c r="D5" s="129"/>
      <c r="E5" s="22"/>
      <c r="F5" s="113" t="s">
        <v>323</v>
      </c>
      <c r="G5" s="113" t="s">
        <v>106</v>
      </c>
      <c r="H5" s="129"/>
    </row>
    <row r="6" spans="1:8" x14ac:dyDescent="0.25">
      <c r="A6" s="22"/>
      <c r="B6" s="113" t="s">
        <v>324</v>
      </c>
      <c r="C6" s="113" t="s">
        <v>325</v>
      </c>
      <c r="D6" s="129"/>
      <c r="E6" s="22"/>
      <c r="F6" s="113" t="s">
        <v>324</v>
      </c>
      <c r="G6" s="113" t="s">
        <v>325</v>
      </c>
      <c r="H6" s="129"/>
    </row>
    <row r="7" spans="1:8" x14ac:dyDescent="0.25">
      <c r="A7" s="22"/>
      <c r="B7" s="113" t="s">
        <v>326</v>
      </c>
      <c r="C7" s="113" t="s">
        <v>327</v>
      </c>
      <c r="D7" s="129"/>
      <c r="E7" s="22"/>
      <c r="F7" s="113" t="s">
        <v>328</v>
      </c>
      <c r="G7" s="113" t="s">
        <v>107</v>
      </c>
      <c r="H7" s="129"/>
    </row>
    <row r="8" spans="1:8" x14ac:dyDescent="0.25">
      <c r="A8" s="22"/>
      <c r="B8" s="113" t="s">
        <v>328</v>
      </c>
      <c r="C8" s="113" t="s">
        <v>107</v>
      </c>
      <c r="D8" s="129"/>
      <c r="E8" s="22"/>
      <c r="F8" s="113"/>
      <c r="G8" s="113"/>
      <c r="H8" s="129"/>
    </row>
    <row r="9" spans="1:8" x14ac:dyDescent="0.25">
      <c r="A9" s="22"/>
      <c r="B9" s="136" t="s">
        <v>329</v>
      </c>
      <c r="C9" s="136" t="s">
        <v>330</v>
      </c>
      <c r="D9" s="129"/>
      <c r="E9" s="22"/>
      <c r="F9" s="113"/>
      <c r="G9" s="113"/>
      <c r="H9" s="129"/>
    </row>
    <row r="10" spans="1:8" x14ac:dyDescent="0.25">
      <c r="A10" s="22"/>
      <c r="B10" s="137"/>
      <c r="C10" s="137"/>
      <c r="D10" s="129"/>
      <c r="E10" s="138" t="s">
        <v>331</v>
      </c>
      <c r="F10" s="139"/>
      <c r="G10" s="139"/>
      <c r="H10" s="117"/>
    </row>
    <row r="11" spans="1:8" x14ac:dyDescent="0.25">
      <c r="A11" s="22" t="s">
        <v>332</v>
      </c>
      <c r="B11" s="113"/>
      <c r="C11" s="113"/>
      <c r="D11" s="129"/>
      <c r="E11" s="22" t="s">
        <v>333</v>
      </c>
      <c r="F11" s="113"/>
      <c r="G11" s="113"/>
      <c r="H11" s="129"/>
    </row>
    <row r="12" spans="1:8" x14ac:dyDescent="0.25">
      <c r="A12" s="22"/>
      <c r="B12" s="113"/>
      <c r="C12" s="113"/>
      <c r="D12" s="129"/>
      <c r="E12" s="22" t="s">
        <v>334</v>
      </c>
      <c r="F12" s="113"/>
      <c r="G12" s="113"/>
      <c r="H12" s="129"/>
    </row>
    <row r="13" spans="1:8" x14ac:dyDescent="0.25">
      <c r="A13" s="140" t="s">
        <v>335</v>
      </c>
      <c r="B13" s="141"/>
      <c r="C13" s="142"/>
      <c r="D13" s="117"/>
      <c r="E13" s="22" t="s">
        <v>336</v>
      </c>
      <c r="F13" s="113"/>
      <c r="G13" s="113"/>
      <c r="H13" s="129"/>
    </row>
    <row r="14" spans="1:8" x14ac:dyDescent="0.25">
      <c r="A14" s="22" t="s">
        <v>337</v>
      </c>
      <c r="B14" s="113"/>
      <c r="C14" s="113"/>
      <c r="D14" s="129"/>
      <c r="E14" s="22"/>
      <c r="F14" s="113" t="s">
        <v>323</v>
      </c>
      <c r="G14" s="113" t="s">
        <v>106</v>
      </c>
      <c r="H14" s="129"/>
    </row>
    <row r="15" spans="1:8" x14ac:dyDescent="0.25">
      <c r="A15" s="22"/>
      <c r="B15" s="143" t="s">
        <v>338</v>
      </c>
      <c r="C15" s="143" t="s">
        <v>106</v>
      </c>
      <c r="D15" s="129"/>
      <c r="E15" s="22"/>
      <c r="F15" s="113" t="s">
        <v>324</v>
      </c>
      <c r="G15" s="113" t="s">
        <v>325</v>
      </c>
      <c r="H15" s="129"/>
    </row>
    <row r="16" spans="1:8" x14ac:dyDescent="0.25">
      <c r="A16" s="22" t="s">
        <v>339</v>
      </c>
      <c r="B16" s="113"/>
      <c r="C16" s="113"/>
      <c r="D16" s="129"/>
      <c r="E16" s="22" t="s">
        <v>340</v>
      </c>
      <c r="F16" s="113"/>
      <c r="G16" s="113"/>
      <c r="H16" s="129"/>
    </row>
    <row r="17" spans="1:8" x14ac:dyDescent="0.25">
      <c r="A17" s="22" t="s">
        <v>341</v>
      </c>
      <c r="B17" s="113"/>
      <c r="C17" s="113"/>
      <c r="D17" s="129"/>
      <c r="E17" s="23" t="s">
        <v>342</v>
      </c>
      <c r="F17" s="113"/>
      <c r="G17" s="113"/>
      <c r="H17" s="129"/>
    </row>
    <row r="18" spans="1:8" x14ac:dyDescent="0.25">
      <c r="A18" s="22" t="s">
        <v>343</v>
      </c>
      <c r="B18" s="113"/>
      <c r="C18" s="113"/>
      <c r="D18" s="129"/>
      <c r="E18" s="22"/>
      <c r="F18" s="113" t="s">
        <v>344</v>
      </c>
      <c r="G18" s="113" t="s">
        <v>327</v>
      </c>
      <c r="H18" s="129"/>
    </row>
    <row r="19" spans="1:8" x14ac:dyDescent="0.25">
      <c r="A19" s="22"/>
      <c r="B19" s="113" t="s">
        <v>345</v>
      </c>
      <c r="C19" s="113" t="s">
        <v>346</v>
      </c>
      <c r="D19" s="129"/>
      <c r="E19" s="22" t="s">
        <v>347</v>
      </c>
      <c r="F19" s="113"/>
      <c r="G19" s="113"/>
      <c r="H19" s="129"/>
    </row>
    <row r="20" spans="1:8" x14ac:dyDescent="0.25">
      <c r="A20" s="22"/>
      <c r="B20" s="113" t="s">
        <v>348</v>
      </c>
      <c r="C20" s="113" t="s">
        <v>349</v>
      </c>
      <c r="D20" s="129"/>
      <c r="E20" s="22"/>
      <c r="F20" s="113" t="s">
        <v>350</v>
      </c>
      <c r="G20" s="113" t="s">
        <v>346</v>
      </c>
      <c r="H20" s="129"/>
    </row>
    <row r="21" spans="1:8" x14ac:dyDescent="0.25">
      <c r="A21" s="22"/>
      <c r="B21" s="143" t="s">
        <v>338</v>
      </c>
      <c r="C21" s="143" t="s">
        <v>106</v>
      </c>
      <c r="D21" s="129"/>
      <c r="E21" s="22"/>
      <c r="F21" s="144" t="s">
        <v>324</v>
      </c>
      <c r="G21" s="113" t="s">
        <v>325</v>
      </c>
      <c r="H21" s="129"/>
    </row>
    <row r="22" spans="1:8" x14ac:dyDescent="0.25">
      <c r="A22" s="126"/>
      <c r="B22" s="145" t="s">
        <v>351</v>
      </c>
      <c r="C22" s="145" t="s">
        <v>352</v>
      </c>
      <c r="D22" s="130"/>
      <c r="E22" s="22"/>
      <c r="F22" s="144" t="s">
        <v>348</v>
      </c>
      <c r="G22" s="144" t="s">
        <v>349</v>
      </c>
      <c r="H22" s="129"/>
    </row>
    <row r="23" spans="1:8" x14ac:dyDescent="0.25">
      <c r="A23" s="113"/>
      <c r="B23" s="113"/>
      <c r="C23" s="113"/>
      <c r="D23" s="113"/>
      <c r="E23" s="126"/>
      <c r="F23" s="127"/>
      <c r="G23" s="127"/>
      <c r="H23" s="130"/>
    </row>
    <row r="24" spans="1:8" x14ac:dyDescent="0.25">
      <c r="A24" s="143" t="s">
        <v>353</v>
      </c>
      <c r="B24" s="143"/>
      <c r="C24" s="143"/>
      <c r="D24" s="113"/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1"/>
  <sheetViews>
    <sheetView workbookViewId="0">
      <selection activeCell="AE2" sqref="AE2:AF17"/>
    </sheetView>
  </sheetViews>
  <sheetFormatPr defaultRowHeight="15" x14ac:dyDescent="0.25"/>
  <cols>
    <col min="3" max="3" width="15.140625" bestFit="1" customWidth="1"/>
    <col min="6" max="6" width="13.140625" bestFit="1" customWidth="1"/>
    <col min="10" max="10" width="14.85546875" bestFit="1" customWidth="1"/>
    <col min="14" max="14" width="16" bestFit="1" customWidth="1"/>
    <col min="17" max="17" width="12.85546875" bestFit="1" customWidth="1"/>
    <col min="19" max="19" width="5.85546875" customWidth="1"/>
    <col min="20" max="20" width="12.85546875" bestFit="1" customWidth="1"/>
    <col min="23" max="23" width="16.140625" bestFit="1" customWidth="1"/>
    <col min="33" max="33" width="13.5703125" bestFit="1" customWidth="1"/>
    <col min="34" max="34" width="19.140625" bestFit="1" customWidth="1"/>
    <col min="35" max="35" width="19.28515625" bestFit="1" customWidth="1"/>
  </cols>
  <sheetData>
    <row r="1" spans="1:35" x14ac:dyDescent="0.25">
      <c r="A1" s="25"/>
      <c r="B1" s="25"/>
      <c r="C1" s="25" t="s">
        <v>5</v>
      </c>
      <c r="D1" s="25" t="s">
        <v>154</v>
      </c>
      <c r="E1" s="25" t="s">
        <v>153</v>
      </c>
      <c r="F1" s="25" t="s">
        <v>129</v>
      </c>
      <c r="G1" s="25" t="s">
        <v>130</v>
      </c>
      <c r="H1" s="25" t="s">
        <v>155</v>
      </c>
      <c r="I1" s="25" t="s">
        <v>156</v>
      </c>
      <c r="J1" s="25" t="s">
        <v>131</v>
      </c>
      <c r="K1" s="25" t="s">
        <v>132</v>
      </c>
      <c r="L1" s="25" t="s">
        <v>157</v>
      </c>
      <c r="M1" s="25" t="s">
        <v>158</v>
      </c>
      <c r="N1" s="25" t="s">
        <v>133</v>
      </c>
      <c r="O1" s="25" t="s">
        <v>159</v>
      </c>
      <c r="P1" s="25" t="s">
        <v>160</v>
      </c>
      <c r="Q1" s="25" t="s">
        <v>134</v>
      </c>
      <c r="R1" s="25" t="s">
        <v>152</v>
      </c>
      <c r="S1" s="25" t="s">
        <v>151</v>
      </c>
      <c r="T1" s="25" t="s">
        <v>135</v>
      </c>
      <c r="U1" s="25" t="s">
        <v>150</v>
      </c>
      <c r="V1" s="25" t="s">
        <v>149</v>
      </c>
      <c r="W1" s="25" t="s">
        <v>136</v>
      </c>
      <c r="X1" s="69" t="s">
        <v>148</v>
      </c>
      <c r="Y1" s="69" t="s">
        <v>147</v>
      </c>
      <c r="Z1" s="69" t="s">
        <v>146</v>
      </c>
      <c r="AA1" s="69" t="s">
        <v>145</v>
      </c>
      <c r="AB1" s="67" t="s">
        <v>144</v>
      </c>
      <c r="AC1" s="67" t="s">
        <v>143</v>
      </c>
      <c r="AD1" s="25" t="s">
        <v>137</v>
      </c>
      <c r="AE1" s="67" t="s">
        <v>140</v>
      </c>
      <c r="AF1" s="67" t="s">
        <v>139</v>
      </c>
      <c r="AG1" s="25" t="s">
        <v>138</v>
      </c>
      <c r="AH1" s="67" t="s">
        <v>141</v>
      </c>
      <c r="AI1" s="67" t="s">
        <v>142</v>
      </c>
    </row>
    <row r="2" spans="1:35" x14ac:dyDescent="0.25">
      <c r="A2" t="s">
        <v>18</v>
      </c>
      <c r="B2" t="s">
        <v>20</v>
      </c>
      <c r="C2" s="62">
        <v>42444</v>
      </c>
      <c r="D2">
        <v>130000</v>
      </c>
      <c r="E2">
        <v>200</v>
      </c>
      <c r="F2" s="65">
        <v>-5.1132746924643504</v>
      </c>
      <c r="G2">
        <v>6600</v>
      </c>
      <c r="H2">
        <v>945000.00000001001</v>
      </c>
      <c r="I2">
        <v>100</v>
      </c>
      <c r="J2" s="65">
        <v>-5.9753858489894602</v>
      </c>
      <c r="K2">
        <v>1000</v>
      </c>
      <c r="X2" s="70">
        <v>3</v>
      </c>
      <c r="Y2" s="70">
        <v>1.0999999999999999E-2</v>
      </c>
      <c r="Z2" s="70">
        <v>3500</v>
      </c>
      <c r="AA2" s="72">
        <v>4.2889999999999997</v>
      </c>
      <c r="AB2">
        <v>30</v>
      </c>
      <c r="AC2">
        <v>0.11</v>
      </c>
      <c r="AD2" s="65">
        <v>-1.4755259150392801</v>
      </c>
      <c r="AE2">
        <v>35000</v>
      </c>
      <c r="AF2" s="17">
        <v>42.89</v>
      </c>
      <c r="AG2" s="64">
        <v>-3.5387131983543765</v>
      </c>
      <c r="AH2" s="65">
        <v>11160.150577545166</v>
      </c>
      <c r="AI2" s="65">
        <v>10.552719990412394</v>
      </c>
    </row>
    <row r="3" spans="1:35" x14ac:dyDescent="0.25">
      <c r="A3" t="s">
        <v>18</v>
      </c>
      <c r="B3" t="s">
        <v>27</v>
      </c>
      <c r="C3" s="62">
        <v>42475</v>
      </c>
      <c r="D3">
        <v>195000</v>
      </c>
      <c r="E3">
        <v>0</v>
      </c>
      <c r="F3" s="65">
        <v>-5.2900346113625103</v>
      </c>
      <c r="G3">
        <v>100</v>
      </c>
      <c r="H3">
        <v>580000</v>
      </c>
      <c r="I3">
        <v>0</v>
      </c>
      <c r="J3" s="65">
        <v>-5.7634279935629298</v>
      </c>
      <c r="K3">
        <v>0</v>
      </c>
      <c r="L3">
        <v>15000</v>
      </c>
      <c r="M3">
        <v>3550</v>
      </c>
      <c r="N3" s="65">
        <v>-4.0588054866759</v>
      </c>
      <c r="O3">
        <v>145000000</v>
      </c>
      <c r="P3">
        <v>1553.1</v>
      </c>
      <c r="Q3">
        <v>-8.1613633504668908</v>
      </c>
      <c r="R3">
        <v>14800000</v>
      </c>
      <c r="S3">
        <v>14.8</v>
      </c>
      <c r="T3" s="65">
        <v>-7.1702612811002497</v>
      </c>
      <c r="U3">
        <v>5560000</v>
      </c>
      <c r="V3">
        <v>8.5</v>
      </c>
      <c r="W3" s="65">
        <v>-6.7450741276421402</v>
      </c>
      <c r="X3" s="70">
        <v>0</v>
      </c>
      <c r="Y3" s="71">
        <v>8.9999999999999993E-3</v>
      </c>
      <c r="Z3" s="70">
        <v>33.6</v>
      </c>
      <c r="AA3" s="72">
        <v>5.2050000000000001</v>
      </c>
      <c r="AB3">
        <v>0</v>
      </c>
      <c r="AC3">
        <v>0.09</v>
      </c>
      <c r="AD3" s="65" t="s">
        <v>126</v>
      </c>
      <c r="AE3">
        <v>336</v>
      </c>
      <c r="AF3" s="17">
        <v>52.05</v>
      </c>
      <c r="AG3" s="64">
        <v>-2.4532418730194778</v>
      </c>
      <c r="AH3" s="65">
        <v>12.970430692036947</v>
      </c>
      <c r="AI3" s="65">
        <v>8.4634114503860474</v>
      </c>
    </row>
    <row r="4" spans="1:35" x14ac:dyDescent="0.25">
      <c r="A4" t="s">
        <v>18</v>
      </c>
      <c r="B4" t="s">
        <v>32</v>
      </c>
      <c r="C4" s="62">
        <v>42505</v>
      </c>
      <c r="D4">
        <v>104000</v>
      </c>
      <c r="E4">
        <v>0</v>
      </c>
      <c r="F4" s="65">
        <v>-5.0170333392987798</v>
      </c>
      <c r="G4">
        <v>0</v>
      </c>
      <c r="H4">
        <v>1170000.00000001</v>
      </c>
      <c r="I4">
        <v>0</v>
      </c>
      <c r="J4" s="65">
        <v>-6.0681858617461604</v>
      </c>
      <c r="K4">
        <v>0</v>
      </c>
      <c r="L4">
        <v>21000</v>
      </c>
      <c r="M4">
        <v>1100</v>
      </c>
      <c r="N4" s="65">
        <v>-4.2988530764097002</v>
      </c>
      <c r="R4">
        <v>6200000</v>
      </c>
      <c r="S4">
        <v>2</v>
      </c>
      <c r="T4" s="65">
        <v>-6.7923915494032299</v>
      </c>
      <c r="U4">
        <v>4100000.0000000098</v>
      </c>
      <c r="V4">
        <v>1</v>
      </c>
      <c r="W4" s="65">
        <v>-6.6127837507942404</v>
      </c>
      <c r="X4" s="70">
        <v>1</v>
      </c>
      <c r="Y4" s="70">
        <v>0</v>
      </c>
      <c r="Z4" s="70">
        <v>8</v>
      </c>
      <c r="AA4" s="72">
        <v>0</v>
      </c>
      <c r="AB4">
        <v>10</v>
      </c>
      <c r="AC4">
        <v>0</v>
      </c>
      <c r="AD4" s="65">
        <v>-1</v>
      </c>
      <c r="AE4">
        <v>80</v>
      </c>
      <c r="AF4" s="17">
        <v>0</v>
      </c>
      <c r="AG4" s="64">
        <v>-1.9030899869919435</v>
      </c>
      <c r="AH4" s="65">
        <v>11830.959678649902</v>
      </c>
      <c r="AI4" s="65" t="s">
        <v>125</v>
      </c>
    </row>
    <row r="5" spans="1:35" x14ac:dyDescent="0.25">
      <c r="A5" t="s">
        <v>18</v>
      </c>
      <c r="B5" t="s">
        <v>37</v>
      </c>
      <c r="C5" s="62">
        <v>42536</v>
      </c>
      <c r="D5">
        <v>420000</v>
      </c>
      <c r="E5">
        <v>0</v>
      </c>
      <c r="F5" s="65">
        <v>-5.6232492903978999</v>
      </c>
      <c r="G5">
        <v>0</v>
      </c>
      <c r="H5">
        <v>230000</v>
      </c>
      <c r="I5">
        <v>0</v>
      </c>
      <c r="J5" s="65">
        <v>-5.3617278360175904</v>
      </c>
      <c r="K5">
        <v>0</v>
      </c>
      <c r="L5">
        <v>250000</v>
      </c>
      <c r="M5">
        <v>4100</v>
      </c>
      <c r="N5" s="65">
        <v>-5.3907585287387096</v>
      </c>
      <c r="O5">
        <v>461100000</v>
      </c>
      <c r="P5">
        <v>2419.6</v>
      </c>
      <c r="Q5">
        <v>-8.6637928432740896</v>
      </c>
      <c r="R5">
        <v>57600000</v>
      </c>
      <c r="S5">
        <v>110.6</v>
      </c>
      <c r="T5" s="65">
        <v>-7.7604216495166796</v>
      </c>
      <c r="U5">
        <v>71700000</v>
      </c>
      <c r="V5">
        <v>248.1</v>
      </c>
      <c r="W5" s="65">
        <v>-7.8555176528972597</v>
      </c>
      <c r="X5" s="70">
        <v>0</v>
      </c>
      <c r="Y5" s="70">
        <v>0</v>
      </c>
      <c r="Z5" s="70">
        <v>10</v>
      </c>
      <c r="AA5" s="72">
        <v>0.27700000000000002</v>
      </c>
      <c r="AB5">
        <v>0</v>
      </c>
      <c r="AC5">
        <v>0</v>
      </c>
      <c r="AD5" s="65" t="e">
        <f>+Inf</f>
        <v>#NAME?</v>
      </c>
      <c r="AE5">
        <v>100</v>
      </c>
      <c r="AF5" s="17">
        <v>2.77</v>
      </c>
      <c r="AG5" s="64">
        <v>-1.9878002857518724</v>
      </c>
      <c r="AH5" s="65">
        <v>8.9499012629191075</v>
      </c>
      <c r="AI5" s="65">
        <v>7.452284574508667</v>
      </c>
    </row>
    <row r="6" spans="1:35" x14ac:dyDescent="0.25">
      <c r="A6" t="s">
        <v>18</v>
      </c>
      <c r="B6" t="s">
        <v>42</v>
      </c>
      <c r="C6" s="62">
        <v>42566</v>
      </c>
      <c r="D6">
        <v>11000</v>
      </c>
      <c r="E6">
        <v>0</v>
      </c>
      <c r="F6" s="65">
        <v>-4.04139268515822</v>
      </c>
      <c r="G6">
        <v>0</v>
      </c>
      <c r="H6">
        <v>2000</v>
      </c>
      <c r="I6">
        <v>0</v>
      </c>
      <c r="J6" s="65">
        <v>-3.3010299956639799</v>
      </c>
      <c r="K6">
        <v>0</v>
      </c>
      <c r="L6">
        <v>8000</v>
      </c>
      <c r="M6">
        <v>40</v>
      </c>
      <c r="N6" s="65">
        <v>-3.90091306773766</v>
      </c>
      <c r="O6">
        <v>52000000</v>
      </c>
      <c r="P6">
        <v>1</v>
      </c>
      <c r="Q6">
        <v>-7.7160033352829798</v>
      </c>
      <c r="R6">
        <v>21600000</v>
      </c>
      <c r="S6">
        <v>1</v>
      </c>
      <c r="T6" s="65">
        <v>-7.3344537310447002</v>
      </c>
      <c r="U6">
        <v>14800000</v>
      </c>
      <c r="V6">
        <v>1</v>
      </c>
      <c r="W6" s="65">
        <v>-7.17026168605073</v>
      </c>
      <c r="X6" s="70">
        <v>0</v>
      </c>
      <c r="Y6" s="70">
        <v>0</v>
      </c>
      <c r="Z6" s="70">
        <v>2</v>
      </c>
      <c r="AA6" s="72">
        <v>0</v>
      </c>
      <c r="AB6">
        <v>0</v>
      </c>
      <c r="AC6">
        <v>0</v>
      </c>
      <c r="AD6" s="65" t="e">
        <f>+Inf</f>
        <v>#NAME?</v>
      </c>
      <c r="AE6">
        <v>20</v>
      </c>
      <c r="AF6" s="17">
        <v>0</v>
      </c>
      <c r="AG6" s="64">
        <v>-1.3010299956639813</v>
      </c>
      <c r="AH6" s="65">
        <v>5.2848851680755615</v>
      </c>
      <c r="AI6" s="65">
        <v>13.504135847091675</v>
      </c>
    </row>
    <row r="7" spans="1:35" x14ac:dyDescent="0.25">
      <c r="A7" t="s">
        <v>18</v>
      </c>
      <c r="B7" t="s">
        <v>47</v>
      </c>
      <c r="C7" s="62">
        <v>42597</v>
      </c>
      <c r="D7">
        <v>360000</v>
      </c>
      <c r="E7">
        <v>0</v>
      </c>
      <c r="F7" s="65">
        <v>-5.5563025007672797</v>
      </c>
      <c r="G7">
        <v>0</v>
      </c>
      <c r="H7">
        <v>525000</v>
      </c>
      <c r="I7">
        <v>0</v>
      </c>
      <c r="J7" s="65">
        <v>-5.7201593034059499</v>
      </c>
      <c r="K7">
        <v>0</v>
      </c>
      <c r="L7">
        <v>23000</v>
      </c>
      <c r="M7">
        <v>570</v>
      </c>
      <c r="N7" s="65">
        <v>-4.3508292735829599</v>
      </c>
      <c r="O7">
        <v>30900000</v>
      </c>
      <c r="P7">
        <v>594</v>
      </c>
      <c r="Q7">
        <v>-7.4899501307710503</v>
      </c>
      <c r="R7">
        <v>5540000</v>
      </c>
      <c r="S7">
        <v>5.2</v>
      </c>
      <c r="T7" s="65">
        <v>-6.7435093570872002</v>
      </c>
      <c r="U7">
        <v>980000.00000001001</v>
      </c>
      <c r="V7">
        <v>2</v>
      </c>
      <c r="W7" s="65">
        <v>-5.99122518937632</v>
      </c>
      <c r="X7" s="70">
        <v>342</v>
      </c>
      <c r="Y7" s="70">
        <v>4.9809999999999999</v>
      </c>
      <c r="Z7" s="70">
        <v>1031</v>
      </c>
      <c r="AA7" s="72">
        <v>1.6E-2</v>
      </c>
      <c r="AB7">
        <v>3420</v>
      </c>
      <c r="AC7">
        <v>49.81</v>
      </c>
      <c r="AD7" s="65">
        <v>-3.52765438562668</v>
      </c>
      <c r="AE7">
        <v>10310</v>
      </c>
      <c r="AF7" s="17">
        <v>0.16</v>
      </c>
      <c r="AG7" s="64">
        <v>-4.0132519254526446</v>
      </c>
      <c r="AH7" s="65">
        <v>9807.0814151763916</v>
      </c>
      <c r="AI7" s="65">
        <v>11.045924305915833</v>
      </c>
    </row>
    <row r="8" spans="1:35" x14ac:dyDescent="0.25">
      <c r="A8" t="s">
        <v>18</v>
      </c>
      <c r="B8" t="s">
        <v>52</v>
      </c>
      <c r="C8" s="62">
        <v>42628</v>
      </c>
      <c r="F8" s="65"/>
      <c r="J8" s="65"/>
      <c r="N8" s="65"/>
      <c r="T8" s="65"/>
      <c r="W8" s="65"/>
      <c r="X8" s="70">
        <v>283</v>
      </c>
      <c r="Y8" s="71">
        <v>2E-3</v>
      </c>
      <c r="Z8" s="70">
        <v>679</v>
      </c>
      <c r="AA8" s="72">
        <v>1E-3</v>
      </c>
      <c r="AB8">
        <v>2830</v>
      </c>
      <c r="AC8">
        <v>0.02</v>
      </c>
      <c r="AD8" s="65">
        <v>-3.4517833662944901</v>
      </c>
      <c r="AE8">
        <v>6790</v>
      </c>
      <c r="AF8" s="17">
        <v>0.01</v>
      </c>
      <c r="AG8" s="64">
        <v>-3.8318691346710736</v>
      </c>
      <c r="AH8" s="65">
        <v>28.756866455078125</v>
      </c>
      <c r="AI8" s="65" t="s">
        <v>125</v>
      </c>
    </row>
    <row r="9" spans="1:35" x14ac:dyDescent="0.25">
      <c r="A9" t="s">
        <v>18</v>
      </c>
      <c r="B9" t="s">
        <v>58</v>
      </c>
      <c r="C9" s="62">
        <v>42658</v>
      </c>
      <c r="F9" s="65"/>
      <c r="J9" s="65"/>
      <c r="L9">
        <v>4000</v>
      </c>
      <c r="M9">
        <v>290</v>
      </c>
      <c r="N9" s="65">
        <v>-3.5693739096150399</v>
      </c>
      <c r="O9">
        <v>47100000</v>
      </c>
      <c r="P9">
        <v>574.79999999999905</v>
      </c>
      <c r="Q9">
        <v>-7.6730156070441504</v>
      </c>
      <c r="R9">
        <v>11000000</v>
      </c>
      <c r="S9">
        <v>3.1</v>
      </c>
      <c r="T9" s="65">
        <v>-7.04139256276612</v>
      </c>
      <c r="U9">
        <v>20300000</v>
      </c>
      <c r="V9">
        <v>1</v>
      </c>
      <c r="W9" s="65">
        <v>-7.3074960165193898</v>
      </c>
      <c r="X9" s="70">
        <v>2</v>
      </c>
      <c r="Y9" s="70">
        <v>0.34100000000000003</v>
      </c>
      <c r="Z9" s="70">
        <v>289</v>
      </c>
      <c r="AA9" s="72">
        <v>0.44</v>
      </c>
      <c r="AB9">
        <v>20</v>
      </c>
      <c r="AC9">
        <v>3.41</v>
      </c>
      <c r="AD9" s="65">
        <v>-1.21984638602436</v>
      </c>
      <c r="AE9">
        <v>2890</v>
      </c>
      <c r="AF9" s="17">
        <v>4.4000000000000004</v>
      </c>
      <c r="AG9" s="64">
        <v>-3.4602361293103066</v>
      </c>
      <c r="AH9" s="65">
        <v>112.44306254386902</v>
      </c>
      <c r="AI9" s="65">
        <v>41.850297927856445</v>
      </c>
    </row>
    <row r="10" spans="1:35" x14ac:dyDescent="0.25">
      <c r="A10" t="s">
        <v>18</v>
      </c>
      <c r="B10" t="s">
        <v>63</v>
      </c>
      <c r="C10" s="62">
        <v>42689</v>
      </c>
      <c r="D10">
        <v>161000</v>
      </c>
      <c r="E10">
        <v>0</v>
      </c>
      <c r="F10" s="65">
        <v>-5.20682587603185</v>
      </c>
      <c r="G10">
        <v>0</v>
      </c>
      <c r="H10">
        <v>500000</v>
      </c>
      <c r="I10">
        <v>0</v>
      </c>
      <c r="J10" s="65">
        <v>-5.6989700043360099</v>
      </c>
      <c r="K10">
        <v>0</v>
      </c>
      <c r="L10">
        <v>295000</v>
      </c>
      <c r="M10">
        <v>150</v>
      </c>
      <c r="N10" s="65">
        <v>-5.4696011321138203</v>
      </c>
      <c r="O10">
        <v>114500000</v>
      </c>
      <c r="P10">
        <v>238.2</v>
      </c>
      <c r="Q10">
        <v>-8.0588045831907191</v>
      </c>
      <c r="R10">
        <v>25900000</v>
      </c>
      <c r="S10">
        <v>6.3</v>
      </c>
      <c r="T10" s="65">
        <v>-7.4132996584420399</v>
      </c>
      <c r="U10">
        <v>13500000</v>
      </c>
      <c r="V10">
        <v>4.0999999999999899</v>
      </c>
      <c r="W10" s="65">
        <v>-7.1303336365981398</v>
      </c>
      <c r="X10" s="70">
        <v>119</v>
      </c>
      <c r="Y10" s="70">
        <v>1.044</v>
      </c>
      <c r="Z10" s="70">
        <v>4</v>
      </c>
      <c r="AA10" s="72">
        <v>0.39700000000000002</v>
      </c>
      <c r="AB10">
        <v>1190</v>
      </c>
      <c r="AC10">
        <v>10.44</v>
      </c>
      <c r="AD10" s="65">
        <v>-3.07172003679106</v>
      </c>
      <c r="AE10">
        <v>40</v>
      </c>
      <c r="AF10" s="17">
        <v>3.97</v>
      </c>
      <c r="AG10" s="64">
        <v>-1.5566642621225686</v>
      </c>
      <c r="AH10" s="65">
        <v>101.30936002731323</v>
      </c>
      <c r="AI10" s="65">
        <v>186.74289703369141</v>
      </c>
    </row>
    <row r="11" spans="1:35" x14ac:dyDescent="0.25">
      <c r="A11" t="s">
        <v>18</v>
      </c>
      <c r="B11" t="s">
        <v>68</v>
      </c>
      <c r="C11" s="62">
        <v>42719</v>
      </c>
      <c r="D11">
        <v>185000.00000001001</v>
      </c>
      <c r="E11">
        <v>0</v>
      </c>
      <c r="F11" s="65">
        <v>-5.2671717284030102</v>
      </c>
      <c r="G11">
        <v>0</v>
      </c>
      <c r="H11">
        <v>295000</v>
      </c>
      <c r="I11">
        <v>0</v>
      </c>
      <c r="J11" s="65">
        <v>-5.4698220159781599</v>
      </c>
      <c r="K11">
        <v>0</v>
      </c>
      <c r="L11">
        <v>7000</v>
      </c>
      <c r="M11">
        <v>900</v>
      </c>
      <c r="N11" s="65">
        <v>-3.78532983501076</v>
      </c>
      <c r="O11">
        <v>9700000.0000000093</v>
      </c>
      <c r="P11">
        <v>3.1</v>
      </c>
      <c r="Q11">
        <v>-6.9867715954710699</v>
      </c>
      <c r="R11">
        <v>2000000</v>
      </c>
      <c r="S11">
        <v>1</v>
      </c>
      <c r="T11" s="65">
        <v>-6.3010297785166802</v>
      </c>
      <c r="U11">
        <v>200000</v>
      </c>
      <c r="V11">
        <v>1</v>
      </c>
      <c r="W11" s="65">
        <v>-5.3010278241861402</v>
      </c>
      <c r="X11" s="70">
        <v>115</v>
      </c>
      <c r="Y11" s="70">
        <v>2.1999999999999999E-2</v>
      </c>
      <c r="Z11" s="70">
        <v>23</v>
      </c>
      <c r="AA11" s="72">
        <v>0.34699999999999998</v>
      </c>
      <c r="AB11">
        <v>1150</v>
      </c>
      <c r="AC11">
        <v>0.22</v>
      </c>
      <c r="AD11" s="65">
        <v>-3.0606147499829501</v>
      </c>
      <c r="AE11">
        <v>230</v>
      </c>
      <c r="AF11" s="17">
        <v>3.47</v>
      </c>
      <c r="AG11" s="64">
        <v>-2.3551257249876878</v>
      </c>
      <c r="AH11" s="65">
        <v>4894.0143032073975</v>
      </c>
      <c r="AI11" s="65" t="s">
        <v>125</v>
      </c>
    </row>
    <row r="12" spans="1:35" x14ac:dyDescent="0.25">
      <c r="A12" t="s">
        <v>18</v>
      </c>
      <c r="B12" t="s">
        <v>73</v>
      </c>
      <c r="C12" s="62">
        <v>42385</v>
      </c>
      <c r="E12">
        <v>0</v>
      </c>
      <c r="F12" s="65" t="s">
        <v>126</v>
      </c>
      <c r="G12">
        <v>0</v>
      </c>
      <c r="H12">
        <v>281500.00000001001</v>
      </c>
      <c r="I12">
        <v>0</v>
      </c>
      <c r="J12" s="65">
        <v>-5.4494783991873597</v>
      </c>
      <c r="K12">
        <v>0</v>
      </c>
      <c r="L12">
        <v>170000</v>
      </c>
      <c r="M12">
        <v>20100</v>
      </c>
      <c r="N12" s="65">
        <v>-5.1758016328482803</v>
      </c>
      <c r="O12">
        <v>18700000</v>
      </c>
      <c r="P12">
        <v>96</v>
      </c>
      <c r="Q12">
        <v>-7.2718393769976002</v>
      </c>
      <c r="R12">
        <v>2620000</v>
      </c>
      <c r="S12">
        <v>1</v>
      </c>
      <c r="T12" s="65">
        <v>-6.4183011255584601</v>
      </c>
      <c r="U12">
        <v>2750000</v>
      </c>
      <c r="V12">
        <v>1</v>
      </c>
      <c r="W12" s="65">
        <v>-6.4393325359049598</v>
      </c>
      <c r="X12" s="70">
        <v>118</v>
      </c>
      <c r="Y12" s="70">
        <v>0.13100000000000001</v>
      </c>
      <c r="Z12" s="70">
        <v>2284</v>
      </c>
      <c r="AA12" s="72">
        <v>8.8999999999999996E-2</v>
      </c>
      <c r="AB12">
        <v>1180</v>
      </c>
      <c r="AC12">
        <v>1.31</v>
      </c>
      <c r="AD12" s="65">
        <v>-3.0713995989948999</v>
      </c>
      <c r="AE12">
        <v>22840</v>
      </c>
      <c r="AF12" s="17">
        <v>0.89</v>
      </c>
      <c r="AG12" s="64">
        <v>-4.35867917621042</v>
      </c>
      <c r="AH12" s="65">
        <v>18300.006063461304</v>
      </c>
      <c r="AI12" s="65">
        <v>115.74897766113281</v>
      </c>
    </row>
    <row r="13" spans="1:35" x14ac:dyDescent="0.25">
      <c r="A13" t="s">
        <v>18</v>
      </c>
      <c r="B13" t="s">
        <v>78</v>
      </c>
      <c r="C13" s="62">
        <v>42416</v>
      </c>
      <c r="D13">
        <v>420000</v>
      </c>
      <c r="E13">
        <v>0</v>
      </c>
      <c r="F13" s="65">
        <v>-5.6232492903978999</v>
      </c>
      <c r="G13">
        <v>0</v>
      </c>
      <c r="H13">
        <v>605000</v>
      </c>
      <c r="I13">
        <v>0</v>
      </c>
      <c r="J13" s="65">
        <v>-5.7817553746524597</v>
      </c>
      <c r="K13">
        <v>0</v>
      </c>
      <c r="L13">
        <v>15000</v>
      </c>
      <c r="M13">
        <v>1000</v>
      </c>
      <c r="N13" s="65">
        <v>-4.1461280356782302</v>
      </c>
      <c r="O13">
        <v>437000000</v>
      </c>
      <c r="P13">
        <v>1410</v>
      </c>
      <c r="Q13">
        <v>-8.6404800356976299</v>
      </c>
      <c r="R13">
        <v>333000000</v>
      </c>
      <c r="S13">
        <v>3.1</v>
      </c>
      <c r="T13" s="65">
        <v>-8.5224442294633302</v>
      </c>
      <c r="U13">
        <v>53400000</v>
      </c>
      <c r="V13">
        <v>3</v>
      </c>
      <c r="W13" s="65">
        <v>-7.7275412326299797</v>
      </c>
      <c r="X13" s="70">
        <v>185</v>
      </c>
      <c r="Y13" s="71">
        <v>8.0000000000000002E-3</v>
      </c>
      <c r="Z13" s="70">
        <v>707</v>
      </c>
      <c r="AA13" s="72">
        <v>4.3999999999999997E-2</v>
      </c>
      <c r="AB13">
        <v>1850</v>
      </c>
      <c r="AC13">
        <v>0.08</v>
      </c>
      <c r="AD13" s="65">
        <v>-3.2671529476950201</v>
      </c>
      <c r="AE13">
        <v>7070</v>
      </c>
      <c r="AF13" s="17">
        <v>0.44</v>
      </c>
      <c r="AG13" s="64">
        <v>-3.84939238472781</v>
      </c>
      <c r="AH13" s="65">
        <v>24797.203060150146</v>
      </c>
      <c r="AI13" s="65">
        <v>48.736974080403648</v>
      </c>
    </row>
    <row r="14" spans="1:35" x14ac:dyDescent="0.25">
      <c r="A14" t="s">
        <v>18</v>
      </c>
      <c r="B14" t="s">
        <v>83</v>
      </c>
      <c r="C14" s="62">
        <v>42445</v>
      </c>
      <c r="D14">
        <v>730000.00000001001</v>
      </c>
      <c r="E14">
        <v>0</v>
      </c>
      <c r="F14" s="65">
        <v>-5.8633228601204497</v>
      </c>
      <c r="G14">
        <v>0</v>
      </c>
      <c r="H14">
        <v>440000</v>
      </c>
      <c r="I14">
        <v>0</v>
      </c>
      <c r="J14" s="65">
        <v>-5.6434526764861799</v>
      </c>
      <c r="K14">
        <v>0</v>
      </c>
      <c r="L14">
        <v>11000</v>
      </c>
      <c r="M14">
        <v>750</v>
      </c>
      <c r="N14" s="65">
        <v>-4.0107238653917703</v>
      </c>
      <c r="O14">
        <v>1730000000</v>
      </c>
      <c r="P14">
        <v>172</v>
      </c>
      <c r="Q14">
        <v>-9.2380460599503795</v>
      </c>
      <c r="R14">
        <v>240000000</v>
      </c>
      <c r="S14">
        <v>1</v>
      </c>
      <c r="T14" s="65">
        <v>-8.3802112399020405</v>
      </c>
      <c r="U14">
        <v>2780000</v>
      </c>
      <c r="V14">
        <v>1</v>
      </c>
      <c r="W14" s="65">
        <v>-6.4440446396970099</v>
      </c>
      <c r="X14" s="70">
        <v>5</v>
      </c>
      <c r="Y14" s="70">
        <v>0.39200000000000002</v>
      </c>
      <c r="Z14" s="70">
        <v>692</v>
      </c>
      <c r="AA14" s="72">
        <v>0.60499999999999998</v>
      </c>
      <c r="AB14">
        <v>50</v>
      </c>
      <c r="AC14">
        <v>3.92</v>
      </c>
      <c r="AD14" s="65">
        <v>-1.66351247041515</v>
      </c>
      <c r="AE14">
        <v>6920</v>
      </c>
      <c r="AF14" s="17">
        <v>6.05</v>
      </c>
      <c r="AG14" s="64">
        <v>-3.8397262345059811</v>
      </c>
      <c r="AH14" s="65">
        <v>25.133841991424561</v>
      </c>
      <c r="AI14" s="65">
        <v>80.00249719619751</v>
      </c>
    </row>
    <row r="15" spans="1:35" x14ac:dyDescent="0.25">
      <c r="A15" t="s">
        <v>18</v>
      </c>
      <c r="B15" t="s">
        <v>102</v>
      </c>
      <c r="C15" s="62">
        <v>42476</v>
      </c>
      <c r="D15">
        <v>186500.00000001001</v>
      </c>
      <c r="E15">
        <v>0</v>
      </c>
      <c r="F15" s="65">
        <v>-5.2706788361447003</v>
      </c>
      <c r="G15">
        <v>0</v>
      </c>
      <c r="H15">
        <v>555000.00000001001</v>
      </c>
      <c r="I15">
        <v>0</v>
      </c>
      <c r="J15" s="65">
        <v>-5.7442929831226701</v>
      </c>
      <c r="K15">
        <v>0</v>
      </c>
      <c r="L15">
        <v>16500</v>
      </c>
      <c r="M15">
        <v>350</v>
      </c>
      <c r="N15" s="65">
        <v>-4.2081725266671199</v>
      </c>
      <c r="O15">
        <v>2420000000</v>
      </c>
      <c r="P15">
        <v>1200</v>
      </c>
      <c r="Q15">
        <v>-9.3838151506277399</v>
      </c>
      <c r="R15">
        <v>865999999.99999905</v>
      </c>
      <c r="S15">
        <v>42.6</v>
      </c>
      <c r="T15" s="65">
        <v>-8.9375178706536609</v>
      </c>
      <c r="U15">
        <v>649000000</v>
      </c>
      <c r="V15">
        <v>2</v>
      </c>
      <c r="W15" s="65">
        <v>-8.8122446954620202</v>
      </c>
      <c r="X15" s="70">
        <v>0</v>
      </c>
      <c r="Y15" s="71">
        <v>2E-3</v>
      </c>
      <c r="Z15" s="70">
        <v>191</v>
      </c>
      <c r="AA15" s="72">
        <v>0.20100000000000001</v>
      </c>
      <c r="AB15">
        <v>0</v>
      </c>
      <c r="AC15">
        <v>0.02</v>
      </c>
      <c r="AD15" s="65" t="s">
        <v>126</v>
      </c>
      <c r="AE15">
        <v>1910</v>
      </c>
      <c r="AF15" s="17">
        <v>2.0099999999999998</v>
      </c>
      <c r="AG15" s="64">
        <v>-3.2805760941855815</v>
      </c>
      <c r="AH15" s="65">
        <v>118.130295753479</v>
      </c>
      <c r="AI15" s="65">
        <v>25.622446775436401</v>
      </c>
    </row>
    <row r="16" spans="1:35" x14ac:dyDescent="0.25">
      <c r="A16" t="s">
        <v>18</v>
      </c>
      <c r="B16" t="s">
        <v>111</v>
      </c>
      <c r="C16" s="62">
        <v>42506</v>
      </c>
      <c r="D16">
        <v>330000</v>
      </c>
      <c r="E16">
        <v>0</v>
      </c>
      <c r="F16" s="65">
        <v>-5.51851393987788</v>
      </c>
      <c r="G16">
        <v>0</v>
      </c>
      <c r="H16">
        <v>305000.00000001001</v>
      </c>
      <c r="I16">
        <v>0</v>
      </c>
      <c r="J16" s="65">
        <v>-5.4842998393467797</v>
      </c>
      <c r="K16">
        <v>0</v>
      </c>
      <c r="L16">
        <v>44500</v>
      </c>
      <c r="M16">
        <v>400</v>
      </c>
      <c r="N16" s="65">
        <v>-4.6444385894678302</v>
      </c>
      <c r="O16">
        <v>326000000</v>
      </c>
      <c r="P16">
        <v>144</v>
      </c>
      <c r="Q16">
        <v>-8.5132174082322898</v>
      </c>
      <c r="R16">
        <v>235000000</v>
      </c>
      <c r="S16">
        <v>2</v>
      </c>
      <c r="T16" s="65">
        <v>-8.3710678585756106</v>
      </c>
      <c r="U16">
        <v>4000000</v>
      </c>
      <c r="V16">
        <v>1</v>
      </c>
      <c r="W16" s="65">
        <v>-6.60205988275432</v>
      </c>
      <c r="X16" s="70">
        <v>5</v>
      </c>
      <c r="Y16" s="71">
        <v>4.0000000000000001E-3</v>
      </c>
      <c r="Z16" s="70">
        <v>931</v>
      </c>
      <c r="AA16" s="72">
        <v>5.3999999999999999E-2</v>
      </c>
      <c r="AB16">
        <v>50</v>
      </c>
      <c r="AC16">
        <v>0.04</v>
      </c>
      <c r="AD16" s="65">
        <v>-1.69862242970209</v>
      </c>
      <c r="AE16">
        <v>9310</v>
      </c>
      <c r="AF16" s="17">
        <v>0.54</v>
      </c>
      <c r="AG16" s="64">
        <v>-3.9689244902378631</v>
      </c>
      <c r="AH16" s="65">
        <v>28.588803291320801</v>
      </c>
      <c r="AI16" s="65">
        <v>32.408103624979653</v>
      </c>
    </row>
    <row r="17" spans="1:35" x14ac:dyDescent="0.25">
      <c r="A17" t="s">
        <v>18</v>
      </c>
      <c r="B17" t="s">
        <v>114</v>
      </c>
      <c r="C17" s="62">
        <v>42537</v>
      </c>
      <c r="D17">
        <v>80499.999999999898</v>
      </c>
      <c r="E17">
        <v>0</v>
      </c>
      <c r="F17" s="65">
        <v>-4.9057958803678599</v>
      </c>
      <c r="G17">
        <v>0</v>
      </c>
      <c r="H17">
        <v>545000.00000001001</v>
      </c>
      <c r="I17">
        <v>0</v>
      </c>
      <c r="J17" s="65">
        <v>-5.7363965022766399</v>
      </c>
      <c r="K17">
        <v>0</v>
      </c>
      <c r="L17">
        <v>500</v>
      </c>
      <c r="M17">
        <v>200</v>
      </c>
      <c r="N17" s="65">
        <v>-2.4771212547196599</v>
      </c>
      <c r="O17">
        <v>2420000000</v>
      </c>
      <c r="P17">
        <v>2420</v>
      </c>
      <c r="Q17">
        <v>-9.3838149316857304</v>
      </c>
      <c r="R17">
        <v>687000000</v>
      </c>
      <c r="S17">
        <v>47.1</v>
      </c>
      <c r="T17" s="65">
        <v>-8.8369567072847701</v>
      </c>
      <c r="U17">
        <v>488000000</v>
      </c>
      <c r="V17">
        <v>12.1</v>
      </c>
      <c r="W17" s="65">
        <v>-8.6884198112343398</v>
      </c>
      <c r="X17" s="70">
        <v>0</v>
      </c>
      <c r="Y17" s="70">
        <v>0</v>
      </c>
      <c r="Z17" s="70">
        <v>87</v>
      </c>
      <c r="AA17" s="72">
        <v>1.0999999999999999E-2</v>
      </c>
      <c r="AB17">
        <v>0</v>
      </c>
      <c r="AC17">
        <v>0</v>
      </c>
      <c r="AD17" s="65" t="e">
        <f>+Inf</f>
        <v>#NAME?</v>
      </c>
      <c r="AE17">
        <v>870</v>
      </c>
      <c r="AF17" s="17">
        <v>0.11</v>
      </c>
      <c r="AG17" s="64">
        <v>-2.9394643383503913</v>
      </c>
      <c r="AH17" s="65">
        <v>34.092344522476196</v>
      </c>
      <c r="AI17" s="65">
        <v>17.272439956665039</v>
      </c>
    </row>
    <row r="18" spans="1:35" x14ac:dyDescent="0.25">
      <c r="E18" s="25" t="s">
        <v>375</v>
      </c>
      <c r="F18" s="65">
        <f>AVERAGE(F3:F17)</f>
        <v>-5.265297569860695</v>
      </c>
      <c r="J18" s="65">
        <f>AVERAGE(J3:J17)</f>
        <v>-5.4786922142909891</v>
      </c>
      <c r="N18" s="65">
        <f>AVERAGE(N3:N17)</f>
        <v>-4.249060729618388</v>
      </c>
      <c r="Q18" s="65">
        <f>AVERAGE(Q3:Q17)</f>
        <v>-8.2446857237455635</v>
      </c>
      <c r="T18" s="65">
        <f>AVERAGE(T3:T17)</f>
        <v>-7.5730898999510554</v>
      </c>
      <c r="V18" s="65"/>
      <c r="W18" s="65">
        <f>AVERAGE(W3:W17)</f>
        <v>-7.0590973344104997</v>
      </c>
      <c r="AD18" s="65">
        <f>AVERAGE(AD2,AD4,AD7,AD8,AD9,AD10,AD11,AD12,AD13,AD14,AD16)</f>
        <v>-2.4098029351423622</v>
      </c>
      <c r="AG18">
        <f>AVERAGE(AG2:AG17)</f>
        <v>-3.0398615771589985</v>
      </c>
    </row>
    <row r="19" spans="1:35" x14ac:dyDescent="0.25">
      <c r="E19" s="25" t="s">
        <v>376</v>
      </c>
      <c r="F19" s="65">
        <f>MIN(F3:F17)</f>
        <v>-5.8633228601204497</v>
      </c>
      <c r="J19" s="65">
        <f>MIN(J3:J17)</f>
        <v>-6.0681858617461604</v>
      </c>
      <c r="N19" s="65">
        <f>MIN(N3:N17)</f>
        <v>-5.4696011321138203</v>
      </c>
      <c r="Q19" s="65">
        <f>MIN(Q3:Q17)</f>
        <v>-9.3838151506277399</v>
      </c>
      <c r="T19" s="65">
        <f>MIN(T3:T17)</f>
        <v>-8.9375178706536609</v>
      </c>
      <c r="V19" s="65"/>
      <c r="W19" s="65">
        <f>MIN(W3:W17)</f>
        <v>-8.8122446954620202</v>
      </c>
    </row>
    <row r="20" spans="1:35" x14ac:dyDescent="0.25">
      <c r="E20" s="25" t="s">
        <v>377</v>
      </c>
      <c r="F20" s="65">
        <f>MAX(F3:F17)</f>
        <v>-4.04139268515822</v>
      </c>
      <c r="J20" s="65">
        <f>MAX(J3:J17)</f>
        <v>-3.3010299956639799</v>
      </c>
      <c r="N20" s="65">
        <f>MAX(N3:N17)</f>
        <v>-2.4771212547196599</v>
      </c>
      <c r="Q20" s="65">
        <f>MAX(Q3:Q17)</f>
        <v>-6.9867715954710699</v>
      </c>
      <c r="T20" s="65">
        <f>MAX(T3:T17)</f>
        <v>-6.3010297785166802</v>
      </c>
      <c r="V20" s="65"/>
      <c r="W20" s="65">
        <f>MAX(W3:W17)</f>
        <v>-5.3010278241861402</v>
      </c>
    </row>
    <row r="21" spans="1:35" x14ac:dyDescent="0.25">
      <c r="E21" s="25" t="s">
        <v>378</v>
      </c>
      <c r="F21" s="65">
        <f>MEDIAN(F2:F17)</f>
        <v>-5.2706788361447003</v>
      </c>
      <c r="G21" s="65"/>
      <c r="H21" s="65"/>
      <c r="I21" s="65"/>
      <c r="J21" s="65">
        <f t="shared" ref="J21:W21" si="0">MEDIAN(J2:J17)</f>
        <v>-5.7095646538709799</v>
      </c>
      <c r="K21" s="65"/>
      <c r="L21" s="65"/>
      <c r="M21" s="65"/>
      <c r="N21" s="65">
        <f t="shared" si="0"/>
        <v>-4.1771502811726755</v>
      </c>
      <c r="O21" s="65"/>
      <c r="P21" s="65"/>
      <c r="Q21" s="65">
        <f t="shared" si="0"/>
        <v>-8.1613633504668908</v>
      </c>
      <c r="R21" s="65"/>
      <c r="S21" s="65"/>
      <c r="T21" s="65">
        <f t="shared" si="0"/>
        <v>-7.3738766947433696</v>
      </c>
      <c r="U21" s="65"/>
      <c r="V21" s="65"/>
      <c r="W21" s="65">
        <f t="shared" si="0"/>
        <v>-6.9377038821201396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21"/>
  <sheetViews>
    <sheetView topLeftCell="O4" workbookViewId="0">
      <selection activeCell="AE3" sqref="AE3:AF17"/>
    </sheetView>
  </sheetViews>
  <sheetFormatPr defaultRowHeight="15" x14ac:dyDescent="0.25"/>
  <cols>
    <col min="30" max="30" width="11.7109375" bestFit="1" customWidth="1"/>
    <col min="31" max="31" width="11.85546875" bestFit="1" customWidth="1"/>
    <col min="32" max="32" width="15.140625" bestFit="1" customWidth="1"/>
    <col min="33" max="33" width="12.28515625" bestFit="1" customWidth="1"/>
    <col min="34" max="34" width="19.140625" bestFit="1" customWidth="1"/>
    <col min="35" max="35" width="19.28515625" bestFit="1" customWidth="1"/>
    <col min="36" max="36" width="19.140625" bestFit="1" customWidth="1"/>
    <col min="37" max="37" width="19.28515625" bestFit="1" customWidth="1"/>
  </cols>
  <sheetData>
    <row r="1" spans="1:37" x14ac:dyDescent="0.25">
      <c r="A1" s="25"/>
      <c r="B1" s="25"/>
      <c r="C1" s="25" t="s">
        <v>5</v>
      </c>
      <c r="D1" s="25" t="s">
        <v>154</v>
      </c>
      <c r="E1" s="25" t="s">
        <v>153</v>
      </c>
      <c r="F1" s="25" t="s">
        <v>129</v>
      </c>
      <c r="G1" s="25" t="s">
        <v>130</v>
      </c>
      <c r="H1" s="25" t="s">
        <v>155</v>
      </c>
      <c r="I1" s="25" t="s">
        <v>156</v>
      </c>
      <c r="J1" s="25" t="s">
        <v>131</v>
      </c>
      <c r="K1" s="25" t="s">
        <v>132</v>
      </c>
      <c r="L1" s="25" t="s">
        <v>157</v>
      </c>
      <c r="M1" s="25" t="s">
        <v>158</v>
      </c>
      <c r="N1" s="25" t="s">
        <v>133</v>
      </c>
      <c r="O1" s="25" t="s">
        <v>159</v>
      </c>
      <c r="P1" s="25" t="s">
        <v>160</v>
      </c>
      <c r="Q1" s="25" t="s">
        <v>134</v>
      </c>
      <c r="R1" s="25" t="s">
        <v>152</v>
      </c>
      <c r="S1" s="25" t="s">
        <v>151</v>
      </c>
      <c r="T1" s="25" t="s">
        <v>135</v>
      </c>
      <c r="U1" s="25" t="s">
        <v>150</v>
      </c>
      <c r="V1" s="25" t="s">
        <v>149</v>
      </c>
      <c r="W1" s="25" t="s">
        <v>136</v>
      </c>
      <c r="X1" s="69" t="s">
        <v>148</v>
      </c>
      <c r="Y1" s="69" t="s">
        <v>147</v>
      </c>
      <c r="Z1" s="69" t="s">
        <v>146</v>
      </c>
      <c r="AA1" s="69" t="s">
        <v>145</v>
      </c>
      <c r="AB1" s="67" t="s">
        <v>144</v>
      </c>
      <c r="AC1" s="67" t="s">
        <v>143</v>
      </c>
      <c r="AD1" s="25" t="s">
        <v>137</v>
      </c>
      <c r="AE1" s="67" t="s">
        <v>140</v>
      </c>
      <c r="AF1" s="67" t="s">
        <v>139</v>
      </c>
      <c r="AG1" s="25" t="s">
        <v>138</v>
      </c>
      <c r="AH1" s="67" t="s">
        <v>141</v>
      </c>
      <c r="AI1" s="67" t="s">
        <v>142</v>
      </c>
      <c r="AJ1" s="67"/>
      <c r="AK1" s="67"/>
    </row>
    <row r="2" spans="1:37" x14ac:dyDescent="0.25">
      <c r="A2" t="s">
        <v>22</v>
      </c>
      <c r="B2" t="s">
        <v>128</v>
      </c>
      <c r="C2" s="62">
        <v>42444</v>
      </c>
      <c r="Z2" s="70"/>
      <c r="AA2" s="70"/>
      <c r="AB2" s="70" t="s">
        <v>126</v>
      </c>
      <c r="AC2" s="70" t="s">
        <v>126</v>
      </c>
      <c r="AD2" t="s">
        <v>126</v>
      </c>
      <c r="AE2" t="s">
        <v>126</v>
      </c>
      <c r="AF2" t="s">
        <v>126</v>
      </c>
      <c r="AG2" t="s">
        <v>126</v>
      </c>
      <c r="AH2" t="s">
        <v>126</v>
      </c>
      <c r="AI2" t="s">
        <v>126</v>
      </c>
    </row>
    <row r="3" spans="1:37" x14ac:dyDescent="0.25">
      <c r="A3" t="s">
        <v>22</v>
      </c>
      <c r="B3" t="s">
        <v>24</v>
      </c>
      <c r="C3" s="62">
        <v>42475</v>
      </c>
      <c r="D3">
        <v>1515000</v>
      </c>
      <c r="E3">
        <v>0</v>
      </c>
      <c r="F3" s="65">
        <v>-6.18041263283832</v>
      </c>
      <c r="G3">
        <v>0</v>
      </c>
      <c r="H3">
        <v>525000</v>
      </c>
      <c r="I3">
        <v>0</v>
      </c>
      <c r="J3" s="65">
        <v>-5.7201593034059499</v>
      </c>
      <c r="K3">
        <v>0</v>
      </c>
      <c r="L3">
        <v>26500</v>
      </c>
      <c r="M3">
        <v>1750</v>
      </c>
      <c r="N3" s="65">
        <v>-4.3935752032695801</v>
      </c>
      <c r="O3">
        <v>29200000</v>
      </c>
      <c r="P3">
        <v>6.3</v>
      </c>
      <c r="Q3" s="65">
        <v>-7.4653827577478804</v>
      </c>
      <c r="R3">
        <v>6270000.0000000102</v>
      </c>
      <c r="S3">
        <v>1</v>
      </c>
      <c r="T3" s="65">
        <v>-6.7972674715652399</v>
      </c>
      <c r="U3">
        <v>4350000</v>
      </c>
      <c r="V3">
        <v>1</v>
      </c>
      <c r="W3" s="65">
        <v>-6.6384891571168101</v>
      </c>
      <c r="X3">
        <v>0.8</v>
      </c>
      <c r="Y3" s="63">
        <v>1E-3</v>
      </c>
      <c r="Z3" s="70">
        <v>102.4</v>
      </c>
      <c r="AA3" s="70">
        <v>0.01</v>
      </c>
      <c r="AB3" s="70">
        <v>8</v>
      </c>
      <c r="AC3" s="70">
        <v>0.01</v>
      </c>
      <c r="AD3" s="65">
        <v>-0.90254677931399097</v>
      </c>
      <c r="AE3">
        <v>1024</v>
      </c>
      <c r="AF3">
        <v>0.1</v>
      </c>
      <c r="AG3" s="65">
        <v>-3.0102575429982998</v>
      </c>
      <c r="AH3" s="65">
        <v>2480.44932103157</v>
      </c>
      <c r="AI3" s="65">
        <v>5.2548432350158603</v>
      </c>
    </row>
    <row r="4" spans="1:37" x14ac:dyDescent="0.25">
      <c r="A4" t="s">
        <v>22</v>
      </c>
      <c r="B4" t="s">
        <v>29</v>
      </c>
      <c r="C4" s="62">
        <v>42505</v>
      </c>
      <c r="D4">
        <v>269000.00000001001</v>
      </c>
      <c r="E4">
        <v>0</v>
      </c>
      <c r="F4" s="65">
        <v>-5.4297522800023996</v>
      </c>
      <c r="G4">
        <v>0</v>
      </c>
      <c r="H4">
        <v>300000</v>
      </c>
      <c r="I4">
        <v>0</v>
      </c>
      <c r="J4" s="65">
        <v>-5.4771212547196599</v>
      </c>
      <c r="K4">
        <v>0</v>
      </c>
      <c r="L4">
        <v>28500</v>
      </c>
      <c r="M4">
        <v>1750</v>
      </c>
      <c r="N4" s="65">
        <v>-4.4273237863572401</v>
      </c>
      <c r="Q4" s="65"/>
      <c r="R4">
        <v>6310000</v>
      </c>
      <c r="S4">
        <v>1</v>
      </c>
      <c r="T4" s="65">
        <v>-6.80002929041774</v>
      </c>
      <c r="U4">
        <v>3930000</v>
      </c>
      <c r="V4">
        <v>1</v>
      </c>
      <c r="W4" s="65">
        <v>-6.5943924398679101</v>
      </c>
      <c r="X4">
        <v>2</v>
      </c>
      <c r="Y4" s="63">
        <v>6.0000000000000001E-3</v>
      </c>
      <c r="Z4" s="70">
        <v>262</v>
      </c>
      <c r="AA4" s="70">
        <v>0.78800000000000003</v>
      </c>
      <c r="AB4" s="70">
        <v>20</v>
      </c>
      <c r="AC4" s="70">
        <v>0.06</v>
      </c>
      <c r="AD4" s="65">
        <v>-1.29972515397563</v>
      </c>
      <c r="AE4">
        <v>2620</v>
      </c>
      <c r="AF4">
        <v>7.88</v>
      </c>
      <c r="AG4" s="65">
        <v>-3.4169931244180098</v>
      </c>
      <c r="AH4" s="65">
        <v>30.2645149230957</v>
      </c>
      <c r="AI4" s="65">
        <v>14.0090169906616</v>
      </c>
    </row>
    <row r="5" spans="1:37" x14ac:dyDescent="0.25">
      <c r="A5" t="s">
        <v>22</v>
      </c>
      <c r="B5" t="s">
        <v>34</v>
      </c>
      <c r="C5" s="62">
        <v>42536</v>
      </c>
      <c r="D5">
        <v>22500</v>
      </c>
      <c r="E5">
        <v>0</v>
      </c>
      <c r="F5" s="65">
        <v>-4.35218251811136</v>
      </c>
      <c r="G5">
        <v>0</v>
      </c>
      <c r="H5">
        <v>13000</v>
      </c>
      <c r="I5">
        <v>0</v>
      </c>
      <c r="J5" s="65">
        <v>-4.1139433523068298</v>
      </c>
      <c r="K5">
        <v>0</v>
      </c>
      <c r="L5">
        <v>115000</v>
      </c>
      <c r="M5">
        <v>600</v>
      </c>
      <c r="N5" s="65">
        <v>-5.0584260244569998</v>
      </c>
      <c r="O5">
        <v>40400000</v>
      </c>
      <c r="P5">
        <v>18.3</v>
      </c>
      <c r="Q5" s="65">
        <v>-7.6063811683880598</v>
      </c>
      <c r="R5">
        <v>39680000</v>
      </c>
      <c r="S5">
        <v>1</v>
      </c>
      <c r="T5" s="65">
        <v>-7.5985716525372196</v>
      </c>
      <c r="U5">
        <v>26030000</v>
      </c>
      <c r="V5">
        <v>1</v>
      </c>
      <c r="W5" s="65">
        <v>-7.4154741514248501</v>
      </c>
      <c r="X5">
        <v>15</v>
      </c>
      <c r="Y5">
        <v>4.8000000000000001E-2</v>
      </c>
      <c r="Z5" s="70">
        <v>28</v>
      </c>
      <c r="AA5" s="70">
        <v>0.30599999999999999</v>
      </c>
      <c r="AB5" s="70">
        <v>150</v>
      </c>
      <c r="AC5" s="70">
        <v>0.48</v>
      </c>
      <c r="AD5" s="65">
        <v>-2.1746992883707699</v>
      </c>
      <c r="AE5">
        <v>280</v>
      </c>
      <c r="AF5">
        <v>3.06</v>
      </c>
      <c r="AG5" s="65">
        <v>-2.44238568786787</v>
      </c>
      <c r="AH5" s="65">
        <v>69.704762220382605</v>
      </c>
      <c r="AI5" s="65">
        <v>6.6608207225799498</v>
      </c>
    </row>
    <row r="6" spans="1:37" x14ac:dyDescent="0.25">
      <c r="A6" t="s">
        <v>22</v>
      </c>
      <c r="B6" t="s">
        <v>39</v>
      </c>
      <c r="C6" s="62">
        <v>42566</v>
      </c>
      <c r="D6">
        <v>94000</v>
      </c>
      <c r="E6">
        <v>0</v>
      </c>
      <c r="F6" s="65">
        <v>-4.9731278535996903</v>
      </c>
      <c r="G6">
        <v>0</v>
      </c>
      <c r="H6">
        <v>7500</v>
      </c>
      <c r="I6">
        <v>0</v>
      </c>
      <c r="J6" s="65">
        <v>-3.8750612633917001</v>
      </c>
      <c r="K6">
        <v>0</v>
      </c>
      <c r="L6">
        <v>35000</v>
      </c>
      <c r="M6">
        <v>330</v>
      </c>
      <c r="N6" s="65">
        <v>-4.5399538416563896</v>
      </c>
      <c r="O6">
        <v>11780000</v>
      </c>
      <c r="P6">
        <v>12.2</v>
      </c>
      <c r="Q6" s="65">
        <v>-7.0711448406721802</v>
      </c>
      <c r="R6">
        <v>2460000</v>
      </c>
      <c r="S6">
        <v>1</v>
      </c>
      <c r="T6" s="65">
        <v>-6.3909349305608698</v>
      </c>
      <c r="U6">
        <v>2780000</v>
      </c>
      <c r="V6">
        <v>1</v>
      </c>
      <c r="W6" s="65">
        <v>-6.4440446396970099</v>
      </c>
      <c r="X6">
        <v>1</v>
      </c>
      <c r="Y6">
        <v>1.2999999999999999E-2</v>
      </c>
      <c r="Z6" s="70">
        <v>29</v>
      </c>
      <c r="AA6" s="70">
        <v>0.43</v>
      </c>
      <c r="AB6" s="70">
        <v>10</v>
      </c>
      <c r="AC6" s="70">
        <v>0.13</v>
      </c>
      <c r="AD6" s="65">
        <v>-0.99431715266963605</v>
      </c>
      <c r="AE6">
        <v>290</v>
      </c>
      <c r="AF6">
        <v>4.3</v>
      </c>
      <c r="AG6" s="65">
        <v>-2.4559102403827402</v>
      </c>
      <c r="AH6" s="65">
        <v>7505.7148742675699</v>
      </c>
      <c r="AI6" s="65">
        <v>8.2039794127146308</v>
      </c>
    </row>
    <row r="7" spans="1:37" x14ac:dyDescent="0.25">
      <c r="A7" t="s">
        <v>22</v>
      </c>
      <c r="B7" t="s">
        <v>44</v>
      </c>
      <c r="C7" s="62">
        <v>42597</v>
      </c>
      <c r="D7">
        <v>49500</v>
      </c>
      <c r="E7">
        <v>0</v>
      </c>
      <c r="F7" s="65">
        <v>-4.6946051989335604</v>
      </c>
      <c r="G7">
        <v>0</v>
      </c>
      <c r="H7">
        <v>360000</v>
      </c>
      <c r="I7">
        <v>0</v>
      </c>
      <c r="J7" s="65">
        <v>-5.5563025007672797</v>
      </c>
      <c r="K7">
        <v>0</v>
      </c>
      <c r="L7">
        <v>100000</v>
      </c>
      <c r="M7">
        <v>800</v>
      </c>
      <c r="N7" s="65">
        <v>-4.9965116721541696</v>
      </c>
      <c r="O7">
        <v>35900000</v>
      </c>
      <c r="P7">
        <v>68.3</v>
      </c>
      <c r="Q7" s="65">
        <v>-7.5550936223292497</v>
      </c>
      <c r="R7">
        <v>6910000.0000000102</v>
      </c>
      <c r="S7">
        <v>1</v>
      </c>
      <c r="T7" s="65">
        <v>-6.8394779845240503</v>
      </c>
      <c r="U7">
        <v>7120000</v>
      </c>
      <c r="V7">
        <v>1</v>
      </c>
      <c r="W7" s="65">
        <v>-6.8524799326404304</v>
      </c>
      <c r="X7">
        <v>3</v>
      </c>
      <c r="Y7">
        <v>7.1999999999999995E-2</v>
      </c>
      <c r="Z7" s="70">
        <v>135</v>
      </c>
      <c r="AA7" s="70">
        <v>0.26</v>
      </c>
      <c r="AB7" s="70">
        <v>30</v>
      </c>
      <c r="AC7" s="70">
        <v>0.72</v>
      </c>
      <c r="AD7" s="65">
        <v>-1.4665710723863501</v>
      </c>
      <c r="AE7">
        <v>1350</v>
      </c>
      <c r="AF7">
        <v>2.6</v>
      </c>
      <c r="AG7" s="65">
        <v>-3.1294965430166601</v>
      </c>
      <c r="AH7" s="65">
        <v>9661.8249206542805</v>
      </c>
      <c r="AI7" s="65">
        <v>12.806621074676499</v>
      </c>
    </row>
    <row r="8" spans="1:37" x14ac:dyDescent="0.25">
      <c r="A8" t="s">
        <v>22</v>
      </c>
      <c r="B8" t="s">
        <v>49</v>
      </c>
      <c r="C8" s="62">
        <v>42628</v>
      </c>
      <c r="D8">
        <v>209500.00000001001</v>
      </c>
      <c r="E8">
        <v>0</v>
      </c>
      <c r="F8" s="65">
        <v>-5.3211840273023103</v>
      </c>
      <c r="G8">
        <v>21000</v>
      </c>
      <c r="H8">
        <v>231000</v>
      </c>
      <c r="I8">
        <v>0</v>
      </c>
      <c r="J8" s="65">
        <v>-5.3636119798921396</v>
      </c>
      <c r="K8">
        <v>23100</v>
      </c>
      <c r="L8">
        <v>8500</v>
      </c>
      <c r="M8">
        <v>860</v>
      </c>
      <c r="N8" s="65">
        <v>-3.8830933585756902</v>
      </c>
      <c r="O8">
        <v>25600000</v>
      </c>
      <c r="P8">
        <v>12.1</v>
      </c>
      <c r="Q8" s="65">
        <v>-7.4082397600398</v>
      </c>
      <c r="R8">
        <v>8500000</v>
      </c>
      <c r="S8">
        <v>2</v>
      </c>
      <c r="T8" s="65">
        <v>-6.9294188235273397</v>
      </c>
      <c r="U8">
        <v>630000</v>
      </c>
      <c r="V8">
        <v>1</v>
      </c>
      <c r="W8" s="65">
        <v>-5.7993398600967101</v>
      </c>
      <c r="X8">
        <v>5</v>
      </c>
      <c r="Y8">
        <v>0.14199999999999999</v>
      </c>
      <c r="Z8" s="70">
        <v>114</v>
      </c>
      <c r="AA8" s="70">
        <v>0.73</v>
      </c>
      <c r="AB8" s="70">
        <v>50</v>
      </c>
      <c r="AC8" s="70">
        <v>1.42</v>
      </c>
      <c r="AD8" s="65">
        <v>-1.68645751046911</v>
      </c>
      <c r="AE8">
        <v>1140</v>
      </c>
      <c r="AF8">
        <v>7.3</v>
      </c>
      <c r="AG8" s="65">
        <v>-3.0541149005105801</v>
      </c>
      <c r="AH8" s="65">
        <v>28.902173221111202</v>
      </c>
      <c r="AI8" s="65">
        <v>6.1623773574829102</v>
      </c>
    </row>
    <row r="9" spans="1:37" x14ac:dyDescent="0.25">
      <c r="A9" t="s">
        <v>22</v>
      </c>
      <c r="B9" t="s">
        <v>55</v>
      </c>
      <c r="C9" s="62">
        <v>42658</v>
      </c>
      <c r="D9">
        <v>306500</v>
      </c>
      <c r="E9">
        <v>0</v>
      </c>
      <c r="F9" s="65">
        <v>-5.4864304788544302</v>
      </c>
      <c r="G9">
        <v>0</v>
      </c>
      <c r="H9">
        <v>280500.00000001001</v>
      </c>
      <c r="I9">
        <v>0</v>
      </c>
      <c r="J9" s="65">
        <v>-5.4479328655921799</v>
      </c>
      <c r="K9">
        <v>0</v>
      </c>
      <c r="L9">
        <v>300000</v>
      </c>
      <c r="M9">
        <v>5050</v>
      </c>
      <c r="N9" s="65">
        <v>-5.4697484005051598</v>
      </c>
      <c r="O9">
        <v>26130000</v>
      </c>
      <c r="P9">
        <v>1</v>
      </c>
      <c r="Q9" s="65">
        <v>-7.4171393931067904</v>
      </c>
      <c r="R9">
        <v>3990000</v>
      </c>
      <c r="S9">
        <v>1</v>
      </c>
      <c r="T9" s="65">
        <v>-6.600972786841</v>
      </c>
      <c r="U9">
        <v>4620000.0000000102</v>
      </c>
      <c r="V9">
        <v>1</v>
      </c>
      <c r="W9" s="65">
        <v>-6.6646418815529804</v>
      </c>
      <c r="X9">
        <v>2</v>
      </c>
      <c r="Y9">
        <v>0.13</v>
      </c>
      <c r="Z9" s="70">
        <v>285</v>
      </c>
      <c r="AA9" s="70">
        <v>2.1619999999999999</v>
      </c>
      <c r="AB9" s="70">
        <v>20</v>
      </c>
      <c r="AC9" s="70">
        <v>1.3</v>
      </c>
      <c r="AD9" s="65">
        <v>-1.2718416065364899</v>
      </c>
      <c r="AE9">
        <v>2850</v>
      </c>
      <c r="AF9">
        <v>21.62</v>
      </c>
      <c r="AG9" s="65">
        <v>-3.4515377576058999</v>
      </c>
      <c r="AH9" s="65">
        <v>3917.40429496765</v>
      </c>
      <c r="AI9" s="65" t="s">
        <v>125</v>
      </c>
    </row>
    <row r="10" spans="1:37" x14ac:dyDescent="0.25">
      <c r="A10" t="s">
        <v>22</v>
      </c>
      <c r="B10" t="s">
        <v>60</v>
      </c>
      <c r="C10" s="62">
        <v>42689</v>
      </c>
      <c r="D10">
        <v>133000</v>
      </c>
      <c r="E10">
        <v>0</v>
      </c>
      <c r="F10" s="65">
        <v>-5.1238516409670796</v>
      </c>
      <c r="G10">
        <v>100</v>
      </c>
      <c r="H10">
        <v>155500</v>
      </c>
      <c r="I10">
        <v>100</v>
      </c>
      <c r="J10" s="65">
        <v>-5.1914510144648904</v>
      </c>
      <c r="K10">
        <v>0</v>
      </c>
      <c r="L10">
        <v>230000</v>
      </c>
      <c r="M10">
        <v>3100</v>
      </c>
      <c r="N10" s="65">
        <v>-5.3558344958849302</v>
      </c>
      <c r="O10">
        <v>98699999.999999896</v>
      </c>
      <c r="P10">
        <v>1553.1</v>
      </c>
      <c r="Q10" s="65">
        <v>-7.9943103187479796</v>
      </c>
      <c r="R10">
        <v>17900000</v>
      </c>
      <c r="S10">
        <v>238.2</v>
      </c>
      <c r="T10" s="65">
        <v>-7.2528472516707296</v>
      </c>
      <c r="U10">
        <v>10900000</v>
      </c>
      <c r="V10">
        <v>193.5</v>
      </c>
      <c r="W10" s="65">
        <v>-7.03741878814904</v>
      </c>
      <c r="X10">
        <v>0</v>
      </c>
      <c r="Y10">
        <v>1.9E-2</v>
      </c>
      <c r="Z10" s="70">
        <v>9</v>
      </c>
      <c r="AA10" s="70">
        <v>0.47399999999999998</v>
      </c>
      <c r="AB10" s="70">
        <v>0</v>
      </c>
      <c r="AC10" s="70">
        <v>0.19</v>
      </c>
      <c r="AD10" s="65" t="s">
        <v>126</v>
      </c>
      <c r="AE10">
        <v>90</v>
      </c>
      <c r="AF10">
        <v>4.74</v>
      </c>
      <c r="AG10" s="65">
        <v>-1.93074532831111</v>
      </c>
      <c r="AH10" s="65">
        <v>27.678691864013601</v>
      </c>
      <c r="AI10" s="65" t="s">
        <v>125</v>
      </c>
    </row>
    <row r="11" spans="1:37" x14ac:dyDescent="0.25">
      <c r="A11" t="s">
        <v>22</v>
      </c>
      <c r="B11" t="s">
        <v>65</v>
      </c>
      <c r="C11" s="62">
        <v>42719</v>
      </c>
      <c r="D11">
        <v>61500</v>
      </c>
      <c r="E11">
        <v>0</v>
      </c>
      <c r="F11" s="65">
        <v>-4.7888751157754097</v>
      </c>
      <c r="G11">
        <v>0</v>
      </c>
      <c r="H11">
        <v>146000</v>
      </c>
      <c r="I11">
        <v>0</v>
      </c>
      <c r="J11" s="65">
        <v>-5.16435285578443</v>
      </c>
      <c r="K11">
        <v>0</v>
      </c>
      <c r="L11">
        <v>14000</v>
      </c>
      <c r="M11">
        <v>1000</v>
      </c>
      <c r="N11" s="65">
        <v>-4.1139433523068298</v>
      </c>
      <c r="O11">
        <v>17250000</v>
      </c>
      <c r="P11">
        <v>54.6</v>
      </c>
      <c r="Q11" s="65">
        <v>-7.2367877247706698</v>
      </c>
      <c r="R11">
        <v>1220000.00000001</v>
      </c>
      <c r="S11">
        <v>3.1</v>
      </c>
      <c r="T11" s="65">
        <v>-6.0863587271381796</v>
      </c>
      <c r="U11">
        <v>1710000.00000001</v>
      </c>
      <c r="V11">
        <v>2</v>
      </c>
      <c r="W11" s="65">
        <v>-6.2329956024450901</v>
      </c>
      <c r="X11">
        <v>1</v>
      </c>
      <c r="Y11" s="63">
        <v>2E-3</v>
      </c>
      <c r="Z11" s="70">
        <v>8</v>
      </c>
      <c r="AA11" s="70">
        <v>0.254</v>
      </c>
      <c r="AB11" s="70">
        <v>10</v>
      </c>
      <c r="AC11" s="70">
        <v>0.02</v>
      </c>
      <c r="AD11" s="65">
        <v>-0.999130541287371</v>
      </c>
      <c r="AE11">
        <v>80</v>
      </c>
      <c r="AF11">
        <v>2.54</v>
      </c>
      <c r="AG11" s="65">
        <v>-1.88907749265006</v>
      </c>
      <c r="AH11" s="65">
        <v>56.152323246001998</v>
      </c>
      <c r="AI11" s="65" t="s">
        <v>125</v>
      </c>
    </row>
    <row r="12" spans="1:37" x14ac:dyDescent="0.25">
      <c r="A12" t="s">
        <v>22</v>
      </c>
      <c r="B12" t="s">
        <v>70</v>
      </c>
      <c r="C12" s="62">
        <v>42385</v>
      </c>
      <c r="D12">
        <v>59500</v>
      </c>
      <c r="E12">
        <v>0</v>
      </c>
      <c r="F12" s="65">
        <v>-4.7745169657285498</v>
      </c>
      <c r="G12">
        <v>0</v>
      </c>
      <c r="H12">
        <v>84499.999999999898</v>
      </c>
      <c r="I12">
        <v>0</v>
      </c>
      <c r="J12" s="65">
        <v>-4.92685670894969</v>
      </c>
      <c r="K12">
        <v>0</v>
      </c>
      <c r="L12">
        <v>160000</v>
      </c>
      <c r="M12">
        <v>9800</v>
      </c>
      <c r="N12" s="65">
        <v>-5.1766699326681396</v>
      </c>
      <c r="O12">
        <v>290900000</v>
      </c>
      <c r="P12">
        <v>574.79999999999905</v>
      </c>
      <c r="Q12" s="65">
        <v>-8.4637428631077807</v>
      </c>
      <c r="R12">
        <v>17300000</v>
      </c>
      <c r="S12">
        <v>4.0999999999999899</v>
      </c>
      <c r="T12" s="65">
        <v>-7.2380460002035001</v>
      </c>
      <c r="U12">
        <v>5200000.0000000102</v>
      </c>
      <c r="V12">
        <v>1</v>
      </c>
      <c r="W12" s="65">
        <v>-6.7160032601166204</v>
      </c>
      <c r="X12">
        <v>1</v>
      </c>
      <c r="Y12">
        <v>5.2999999999999999E-2</v>
      </c>
      <c r="Z12" s="70">
        <v>108</v>
      </c>
      <c r="AA12" s="70">
        <v>7.21</v>
      </c>
      <c r="AB12" s="70">
        <v>10</v>
      </c>
      <c r="AC12" s="70">
        <v>0.53</v>
      </c>
      <c r="AD12" s="65">
        <v>-0.97634997900327303</v>
      </c>
      <c r="AE12">
        <v>1080</v>
      </c>
      <c r="AF12">
        <v>72.099999999999895</v>
      </c>
      <c r="AG12" s="65">
        <v>-3.00341744520219</v>
      </c>
      <c r="AH12" s="65">
        <v>27.268511454264299</v>
      </c>
      <c r="AI12" s="65" t="s">
        <v>125</v>
      </c>
    </row>
    <row r="13" spans="1:37" x14ac:dyDescent="0.25">
      <c r="A13" t="s">
        <v>22</v>
      </c>
      <c r="B13" t="s">
        <v>75</v>
      </c>
      <c r="C13" s="62">
        <v>42416</v>
      </c>
      <c r="D13">
        <v>146500.00000001001</v>
      </c>
      <c r="E13">
        <v>0</v>
      </c>
      <c r="F13" s="65">
        <v>-5.1658376246901199</v>
      </c>
      <c r="G13">
        <v>0</v>
      </c>
      <c r="H13">
        <v>605000</v>
      </c>
      <c r="I13">
        <v>0</v>
      </c>
      <c r="J13" s="65">
        <v>-5.7817553746524597</v>
      </c>
      <c r="K13">
        <v>0</v>
      </c>
      <c r="L13">
        <v>15000</v>
      </c>
      <c r="M13">
        <v>1000</v>
      </c>
      <c r="N13" s="65">
        <v>-4.1461280356782302</v>
      </c>
      <c r="O13">
        <v>16100000</v>
      </c>
      <c r="P13">
        <v>67.599999999999895</v>
      </c>
      <c r="Q13" s="65">
        <v>-7.2068240525306901</v>
      </c>
      <c r="R13">
        <v>333000000</v>
      </c>
      <c r="S13">
        <v>1</v>
      </c>
      <c r="T13" s="65">
        <v>-8.5224442322021297</v>
      </c>
      <c r="U13">
        <v>53400000</v>
      </c>
      <c r="V13">
        <v>1</v>
      </c>
      <c r="W13" s="65">
        <v>-7.7275412488957</v>
      </c>
      <c r="X13">
        <v>0</v>
      </c>
      <c r="Y13" s="63">
        <v>4.0000000000000001E-3</v>
      </c>
      <c r="Z13" s="70">
        <v>314</v>
      </c>
      <c r="AA13" s="70">
        <v>7.6959999999999997</v>
      </c>
      <c r="AB13" s="70">
        <v>0</v>
      </c>
      <c r="AC13" s="70">
        <v>0.04</v>
      </c>
      <c r="AD13" s="65" t="s">
        <v>126</v>
      </c>
      <c r="AE13">
        <v>3140</v>
      </c>
      <c r="AF13">
        <v>76.959999999999894</v>
      </c>
      <c r="AG13" s="65">
        <v>-3.4861526682613002</v>
      </c>
      <c r="AH13" s="65">
        <v>17.051202297210601</v>
      </c>
      <c r="AI13" s="65" t="s">
        <v>125</v>
      </c>
    </row>
    <row r="14" spans="1:37" x14ac:dyDescent="0.25">
      <c r="A14" t="s">
        <v>22</v>
      </c>
      <c r="B14" t="s">
        <v>80</v>
      </c>
      <c r="C14" s="62">
        <v>42445</v>
      </c>
      <c r="D14">
        <v>70499.999999999898</v>
      </c>
      <c r="E14">
        <v>0</v>
      </c>
      <c r="F14" s="65">
        <v>-4.8481891169913904</v>
      </c>
      <c r="G14">
        <v>0</v>
      </c>
      <c r="H14">
        <v>222000</v>
      </c>
      <c r="I14">
        <v>0</v>
      </c>
      <c r="J14" s="65">
        <v>-5.34635297445063</v>
      </c>
      <c r="K14">
        <v>0</v>
      </c>
      <c r="L14">
        <v>11000</v>
      </c>
      <c r="M14">
        <v>750</v>
      </c>
      <c r="N14" s="65">
        <v>-4.0107238653917703</v>
      </c>
      <c r="O14">
        <v>437000000</v>
      </c>
      <c r="P14">
        <v>24.6</v>
      </c>
      <c r="Q14" s="65">
        <v>-8.6404814125227194</v>
      </c>
      <c r="R14">
        <v>157000000</v>
      </c>
      <c r="S14">
        <v>1</v>
      </c>
      <c r="T14" s="65">
        <v>-8.1958996496430192</v>
      </c>
      <c r="U14">
        <v>285000000</v>
      </c>
      <c r="V14">
        <v>1</v>
      </c>
      <c r="W14" s="65">
        <v>-8.4548448584846607</v>
      </c>
      <c r="X14">
        <v>0</v>
      </c>
      <c r="Y14">
        <v>0</v>
      </c>
      <c r="Z14" s="70">
        <v>41</v>
      </c>
      <c r="AA14" s="70">
        <v>0.44600000000000001</v>
      </c>
      <c r="AB14" s="70">
        <v>0</v>
      </c>
      <c r="AC14" s="70">
        <v>0</v>
      </c>
      <c r="AD14" s="65" t="e">
        <f>+Inf</f>
        <v>#NAME?</v>
      </c>
      <c r="AE14">
        <v>410</v>
      </c>
      <c r="AF14">
        <v>4.46</v>
      </c>
      <c r="AG14" s="65">
        <v>-2.60803369682713</v>
      </c>
      <c r="AH14" s="65" t="s">
        <v>125</v>
      </c>
      <c r="AI14" s="65" t="s">
        <v>125</v>
      </c>
    </row>
    <row r="15" spans="1:37" x14ac:dyDescent="0.25">
      <c r="A15" t="s">
        <v>22</v>
      </c>
      <c r="B15" t="s">
        <v>100</v>
      </c>
      <c r="C15" s="62">
        <v>42476</v>
      </c>
      <c r="D15">
        <v>98500.000000009895</v>
      </c>
      <c r="E15">
        <v>0</v>
      </c>
      <c r="F15" s="65">
        <v>-4.9934362304976103</v>
      </c>
      <c r="G15">
        <v>0</v>
      </c>
      <c r="H15">
        <v>120000</v>
      </c>
      <c r="I15">
        <v>0</v>
      </c>
      <c r="J15" s="65">
        <v>-5.0791812460476198</v>
      </c>
      <c r="K15">
        <v>0</v>
      </c>
      <c r="L15">
        <v>7000</v>
      </c>
      <c r="M15">
        <v>500</v>
      </c>
      <c r="N15" s="65">
        <v>-3.8129133566428499</v>
      </c>
      <c r="O15">
        <v>2420000000</v>
      </c>
      <c r="P15">
        <v>95.9</v>
      </c>
      <c r="Q15" s="65">
        <v>-9.3838153487701597</v>
      </c>
      <c r="R15">
        <v>865999999.99999905</v>
      </c>
      <c r="S15">
        <v>7.4</v>
      </c>
      <c r="T15" s="65">
        <v>-8.9375178883062798</v>
      </c>
      <c r="U15">
        <v>172000000</v>
      </c>
      <c r="V15">
        <v>1</v>
      </c>
      <c r="W15" s="65">
        <v>-8.2355284443825791</v>
      </c>
      <c r="X15">
        <v>1</v>
      </c>
      <c r="Y15">
        <v>2.5999999999999999E-2</v>
      </c>
      <c r="Z15" s="70">
        <v>9</v>
      </c>
      <c r="AA15" s="70">
        <v>1.139</v>
      </c>
      <c r="AB15" s="70">
        <v>10</v>
      </c>
      <c r="AC15" s="70">
        <v>0.26</v>
      </c>
      <c r="AD15" s="65">
        <v>-0.98855895687861495</v>
      </c>
      <c r="AE15">
        <v>90</v>
      </c>
      <c r="AF15">
        <v>11.39</v>
      </c>
      <c r="AG15" s="65">
        <v>-1.8954777962757099</v>
      </c>
      <c r="AH15" s="65">
        <v>21.382165908813398</v>
      </c>
      <c r="AI15" s="65" t="s">
        <v>125</v>
      </c>
    </row>
    <row r="16" spans="1:37" x14ac:dyDescent="0.25">
      <c r="A16" t="s">
        <v>22</v>
      </c>
      <c r="B16" t="s">
        <v>109</v>
      </c>
      <c r="C16" s="62">
        <v>42506</v>
      </c>
      <c r="D16">
        <v>95500</v>
      </c>
      <c r="E16">
        <v>0</v>
      </c>
      <c r="F16" s="65">
        <v>-4.9800033715837397</v>
      </c>
      <c r="G16">
        <v>0</v>
      </c>
      <c r="H16">
        <v>76499.999999999898</v>
      </c>
      <c r="I16">
        <v>0</v>
      </c>
      <c r="J16" s="65">
        <v>-4.8836614351536101</v>
      </c>
      <c r="K16">
        <v>0</v>
      </c>
      <c r="L16">
        <v>6200</v>
      </c>
      <c r="M16">
        <v>250</v>
      </c>
      <c r="N16" s="65">
        <v>-3.7745169657285502</v>
      </c>
      <c r="O16">
        <v>200000</v>
      </c>
      <c r="P16">
        <v>345</v>
      </c>
      <c r="Q16" s="65">
        <v>-5.3002801907899002</v>
      </c>
      <c r="R16">
        <v>100000</v>
      </c>
      <c r="S16">
        <v>1</v>
      </c>
      <c r="T16" s="65">
        <v>-4.9999956570334598</v>
      </c>
      <c r="U16">
        <v>100000</v>
      </c>
      <c r="V16">
        <v>1</v>
      </c>
      <c r="W16" s="65">
        <v>-4.9999956570334598</v>
      </c>
      <c r="X16">
        <v>0</v>
      </c>
      <c r="Y16">
        <v>1.9E-2</v>
      </c>
      <c r="Z16" s="70">
        <v>12</v>
      </c>
      <c r="AA16" s="70">
        <v>3.52</v>
      </c>
      <c r="AB16" s="70">
        <v>0</v>
      </c>
      <c r="AC16" s="70">
        <v>0.19</v>
      </c>
      <c r="AD16" s="65" t="s">
        <v>126</v>
      </c>
      <c r="AE16">
        <v>120</v>
      </c>
      <c r="AF16">
        <v>35.200000000000003</v>
      </c>
      <c r="AG16" s="65">
        <v>-1.92839585225671</v>
      </c>
      <c r="AH16" s="65">
        <v>28.5417222976684</v>
      </c>
      <c r="AI16" s="65" t="s">
        <v>125</v>
      </c>
    </row>
    <row r="17" spans="1:35" x14ac:dyDescent="0.25">
      <c r="A17" t="s">
        <v>22</v>
      </c>
      <c r="B17" t="s">
        <v>112</v>
      </c>
      <c r="C17" s="62">
        <v>42537</v>
      </c>
      <c r="D17">
        <v>125000</v>
      </c>
      <c r="E17">
        <v>0</v>
      </c>
      <c r="F17" s="65">
        <v>-5.09691001300805</v>
      </c>
      <c r="G17">
        <v>0</v>
      </c>
      <c r="H17">
        <v>76000</v>
      </c>
      <c r="I17">
        <v>0</v>
      </c>
      <c r="J17" s="65">
        <v>-4.8808135922807896</v>
      </c>
      <c r="K17">
        <v>0</v>
      </c>
      <c r="L17">
        <v>6500</v>
      </c>
      <c r="M17">
        <v>450</v>
      </c>
      <c r="N17" s="65">
        <v>-3.7817553746524601</v>
      </c>
      <c r="O17">
        <v>208000000</v>
      </c>
      <c r="P17">
        <v>80.5</v>
      </c>
      <c r="Q17" s="65">
        <v>-8.3180631668824105</v>
      </c>
      <c r="R17">
        <v>127000000</v>
      </c>
      <c r="S17">
        <v>1</v>
      </c>
      <c r="T17" s="65">
        <v>-8.1038037175363105</v>
      </c>
      <c r="U17">
        <v>166000000</v>
      </c>
      <c r="V17">
        <v>1</v>
      </c>
      <c r="W17" s="65">
        <v>-8.2201080854238207</v>
      </c>
      <c r="X17">
        <v>0</v>
      </c>
      <c r="Y17">
        <v>3.6999999999999998E-2</v>
      </c>
      <c r="Z17" s="70">
        <v>0</v>
      </c>
      <c r="AA17" s="70">
        <v>0.26300000000000001</v>
      </c>
      <c r="AB17" s="70">
        <v>0</v>
      </c>
      <c r="AC17" s="70">
        <v>0.37</v>
      </c>
      <c r="AD17" s="65" t="s">
        <v>126</v>
      </c>
      <c r="AE17">
        <v>0</v>
      </c>
      <c r="AF17">
        <v>2.63</v>
      </c>
      <c r="AG17" s="65" t="s">
        <v>126</v>
      </c>
      <c r="AH17" s="65">
        <v>239.125205039978</v>
      </c>
      <c r="AI17" s="65" t="s">
        <v>125</v>
      </c>
    </row>
    <row r="18" spans="1:35" x14ac:dyDescent="0.25">
      <c r="E18" s="25" t="s">
        <v>375</v>
      </c>
      <c r="F18" s="65">
        <f>AVERAGE(F3:F17)</f>
        <v>-5.0806210045922686</v>
      </c>
      <c r="J18" s="65">
        <f>AVERAGE(J3:J17)</f>
        <v>-5.1205705147906579</v>
      </c>
      <c r="N18" s="65">
        <f>AVERAGE(N3:N17)</f>
        <v>-4.4627411777285992</v>
      </c>
      <c r="Q18" s="65">
        <f>AVERAGE(Q3:Q17)</f>
        <v>-7.6476919014575904</v>
      </c>
      <c r="T18" s="65">
        <f>AVERAGE(T3:T17)</f>
        <v>-7.152905737580471</v>
      </c>
      <c r="V18" s="65"/>
      <c r="W18" s="65">
        <f>AVERAGE(W3:W17)</f>
        <v>-6.9355532004885125</v>
      </c>
      <c r="AD18" s="65">
        <f>AVERAGE(AD3,AD4,AD9,AD5,AD6,AD7,AD8,AD11,AD12,AD15)</f>
        <v>-1.2760198040891235</v>
      </c>
      <c r="AG18">
        <f>AVERAGE(AG2:AG17)</f>
        <v>-2.69299971975602</v>
      </c>
    </row>
    <row r="19" spans="1:35" x14ac:dyDescent="0.25">
      <c r="E19" s="25" t="s">
        <v>376</v>
      </c>
      <c r="F19" s="65">
        <f>MIN(F3:F17)</f>
        <v>-6.18041263283832</v>
      </c>
      <c r="J19" s="65">
        <f>MIN(J3:J17)</f>
        <v>-5.7817553746524597</v>
      </c>
      <c r="N19" s="65">
        <f>MIN(N3:N17)</f>
        <v>-5.4697484005051598</v>
      </c>
      <c r="Q19" s="65">
        <f>MIN(Q3:Q17)</f>
        <v>-9.3838153487701597</v>
      </c>
      <c r="T19" s="65">
        <f>MIN(T3:T17)</f>
        <v>-8.9375178883062798</v>
      </c>
      <c r="V19" s="65"/>
      <c r="W19" s="65">
        <f>MIN(W3:W17)</f>
        <v>-8.4548448584846607</v>
      </c>
    </row>
    <row r="20" spans="1:35" x14ac:dyDescent="0.25">
      <c r="E20" s="25" t="s">
        <v>377</v>
      </c>
      <c r="F20" s="65">
        <f>MAX(F3:F17)</f>
        <v>-4.35218251811136</v>
      </c>
      <c r="J20" s="65">
        <f>MAX(J3:J17)</f>
        <v>-3.8750612633917001</v>
      </c>
      <c r="N20" s="65">
        <f>MAX(N3:N17)</f>
        <v>-3.7745169657285502</v>
      </c>
      <c r="Q20" s="65">
        <f>MAX(Q3:Q17)</f>
        <v>-5.3002801907899002</v>
      </c>
      <c r="T20" s="65">
        <f>MAX(T3:T17)</f>
        <v>-4.9999956570334598</v>
      </c>
      <c r="V20" s="65"/>
      <c r="W20" s="65">
        <f>MAX(W3:W17)</f>
        <v>-4.9999956570334598</v>
      </c>
    </row>
    <row r="21" spans="1:35" x14ac:dyDescent="0.25">
      <c r="E21" s="25" t="s">
        <v>378</v>
      </c>
      <c r="F21" s="65">
        <f>MEDIAN(F3:F17)</f>
        <v>-4.9934362304976103</v>
      </c>
      <c r="G21" s="65"/>
      <c r="H21" s="65"/>
      <c r="I21" s="65"/>
      <c r="J21" s="65">
        <f t="shared" ref="J21:W21" si="0">MEDIAN(J3:J17)</f>
        <v>-5.1914510144648904</v>
      </c>
      <c r="K21" s="65"/>
      <c r="L21" s="65"/>
      <c r="M21" s="65"/>
      <c r="N21" s="65">
        <f t="shared" si="0"/>
        <v>-4.3935752032695801</v>
      </c>
      <c r="O21" s="65"/>
      <c r="P21" s="65"/>
      <c r="Q21" s="65">
        <f t="shared" si="0"/>
        <v>-7.5102381900385655</v>
      </c>
      <c r="R21" s="65"/>
      <c r="S21" s="65"/>
      <c r="T21" s="65">
        <f t="shared" si="0"/>
        <v>-6.9294188235273397</v>
      </c>
      <c r="U21" s="65"/>
      <c r="V21" s="65"/>
      <c r="W21" s="65">
        <f t="shared" si="0"/>
        <v>-6.7160032601166204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21"/>
  <sheetViews>
    <sheetView topLeftCell="I1" workbookViewId="0">
      <selection activeCell="AE2" sqref="AE2:AF17"/>
    </sheetView>
  </sheetViews>
  <sheetFormatPr defaultRowHeight="15" x14ac:dyDescent="0.25"/>
  <cols>
    <col min="6" max="7" width="9.28515625" bestFit="1" customWidth="1"/>
    <col min="8" max="8" width="14.5703125" bestFit="1" customWidth="1"/>
    <col min="9" max="14" width="9.28515625" bestFit="1" customWidth="1"/>
    <col min="15" max="15" width="12.5703125" bestFit="1" customWidth="1"/>
    <col min="16" max="16" width="9.85546875" bestFit="1" customWidth="1"/>
    <col min="17" max="17" width="9.28515625" bestFit="1" customWidth="1"/>
    <col min="18" max="18" width="11.5703125" bestFit="1" customWidth="1"/>
    <col min="19" max="19" width="10" bestFit="1" customWidth="1"/>
    <col min="20" max="20" width="9.28515625" bestFit="1" customWidth="1"/>
    <col min="21" max="21" width="10.5703125" bestFit="1" customWidth="1"/>
    <col min="22" max="23" width="9.28515625" bestFit="1" customWidth="1"/>
    <col min="28" max="28" width="11.7109375" bestFit="1" customWidth="1"/>
    <col min="29" max="29" width="11.85546875" bestFit="1" customWidth="1"/>
    <col min="31" max="31" width="12.28515625" bestFit="1" customWidth="1"/>
    <col min="32" max="32" width="12.42578125" bestFit="1" customWidth="1"/>
    <col min="34" max="34" width="19.140625" bestFit="1" customWidth="1"/>
    <col min="35" max="35" width="19.28515625" bestFit="1" customWidth="1"/>
  </cols>
  <sheetData>
    <row r="1" spans="1:35" x14ac:dyDescent="0.25">
      <c r="A1" s="25"/>
      <c r="B1" s="25"/>
      <c r="C1" s="25" t="s">
        <v>5</v>
      </c>
      <c r="D1" s="25" t="s">
        <v>154</v>
      </c>
      <c r="E1" s="25" t="s">
        <v>153</v>
      </c>
      <c r="F1" s="25" t="s">
        <v>129</v>
      </c>
      <c r="G1" s="25" t="s">
        <v>130</v>
      </c>
      <c r="H1" s="25" t="s">
        <v>155</v>
      </c>
      <c r="I1" s="25" t="s">
        <v>156</v>
      </c>
      <c r="J1" s="25" t="s">
        <v>131</v>
      </c>
      <c r="K1" s="25" t="s">
        <v>132</v>
      </c>
      <c r="L1" s="25" t="s">
        <v>157</v>
      </c>
      <c r="M1" s="25" t="s">
        <v>158</v>
      </c>
      <c r="N1" s="25" t="s">
        <v>133</v>
      </c>
      <c r="O1" s="25" t="s">
        <v>159</v>
      </c>
      <c r="P1" s="25" t="s">
        <v>160</v>
      </c>
      <c r="Q1" s="25" t="s">
        <v>134</v>
      </c>
      <c r="R1" s="25" t="s">
        <v>152</v>
      </c>
      <c r="S1" s="25" t="s">
        <v>151</v>
      </c>
      <c r="T1" s="25" t="s">
        <v>135</v>
      </c>
      <c r="U1" s="25" t="s">
        <v>150</v>
      </c>
      <c r="V1" s="25" t="s">
        <v>149</v>
      </c>
      <c r="W1" s="25" t="s">
        <v>136</v>
      </c>
      <c r="X1" s="69" t="s">
        <v>148</v>
      </c>
      <c r="Y1" s="69" t="s">
        <v>147</v>
      </c>
      <c r="Z1" s="69" t="s">
        <v>146</v>
      </c>
      <c r="AA1" s="69" t="s">
        <v>145</v>
      </c>
      <c r="AB1" s="67" t="s">
        <v>144</v>
      </c>
      <c r="AC1" s="67" t="s">
        <v>143</v>
      </c>
      <c r="AD1" s="25" t="s">
        <v>137</v>
      </c>
      <c r="AE1" s="67" t="s">
        <v>140</v>
      </c>
      <c r="AF1" s="67" t="s">
        <v>139</v>
      </c>
      <c r="AG1" s="25" t="s">
        <v>138</v>
      </c>
      <c r="AH1" s="67" t="s">
        <v>141</v>
      </c>
      <c r="AI1" s="67" t="s">
        <v>142</v>
      </c>
    </row>
    <row r="2" spans="1:35" x14ac:dyDescent="0.25">
      <c r="A2" t="s">
        <v>9</v>
      </c>
      <c r="B2" t="s">
        <v>12</v>
      </c>
      <c r="C2" s="62">
        <v>42444</v>
      </c>
      <c r="D2">
        <v>305000.00000001001</v>
      </c>
      <c r="E2">
        <v>0</v>
      </c>
      <c r="F2">
        <v>-5.4842998393467797</v>
      </c>
      <c r="G2">
        <v>0</v>
      </c>
      <c r="H2">
        <v>525000</v>
      </c>
      <c r="I2">
        <v>0</v>
      </c>
      <c r="J2">
        <v>-5.7201593034059499</v>
      </c>
      <c r="K2">
        <v>0</v>
      </c>
      <c r="L2">
        <v>14000</v>
      </c>
      <c r="M2">
        <v>455</v>
      </c>
      <c r="N2">
        <v>-4.13177900936918</v>
      </c>
      <c r="O2">
        <v>328200000</v>
      </c>
      <c r="P2">
        <v>1203.3</v>
      </c>
      <c r="Q2">
        <v>-8.5161369844333805</v>
      </c>
      <c r="R2">
        <v>18600000</v>
      </c>
      <c r="S2">
        <v>52.9</v>
      </c>
      <c r="T2">
        <v>-7.2695117090452896</v>
      </c>
      <c r="U2">
        <v>4800000</v>
      </c>
      <c r="V2">
        <v>4</v>
      </c>
      <c r="W2">
        <v>-6.6812408754633603</v>
      </c>
      <c r="X2" s="70">
        <v>2</v>
      </c>
      <c r="Y2" s="70">
        <v>5.3999999999999999E-2</v>
      </c>
      <c r="Z2" s="70">
        <v>240</v>
      </c>
      <c r="AA2" s="70">
        <v>2.35</v>
      </c>
      <c r="AB2" s="18">
        <v>20</v>
      </c>
      <c r="AC2" s="18">
        <v>0.54</v>
      </c>
      <c r="AD2">
        <v>-1.28914283593233</v>
      </c>
      <c r="AE2" s="18">
        <v>2400</v>
      </c>
      <c r="AF2" s="18">
        <v>23.5</v>
      </c>
      <c r="AG2">
        <v>-3.3759378186307698</v>
      </c>
      <c r="AH2" s="68">
        <v>239.41542208194733</v>
      </c>
      <c r="AI2" s="68" t="s">
        <v>125</v>
      </c>
    </row>
    <row r="3" spans="1:35" x14ac:dyDescent="0.25">
      <c r="A3" t="s">
        <v>9</v>
      </c>
      <c r="B3" t="s">
        <v>26</v>
      </c>
      <c r="C3" s="62">
        <v>42475</v>
      </c>
      <c r="D3">
        <v>61500</v>
      </c>
      <c r="E3">
        <v>0</v>
      </c>
      <c r="F3">
        <v>-4.7888751157754097</v>
      </c>
      <c r="G3">
        <v>0</v>
      </c>
      <c r="H3">
        <v>160000</v>
      </c>
      <c r="I3">
        <v>0</v>
      </c>
      <c r="J3">
        <v>-5.2041199826559197</v>
      </c>
      <c r="K3">
        <v>0</v>
      </c>
      <c r="L3">
        <v>24500</v>
      </c>
      <c r="M3">
        <v>30</v>
      </c>
      <c r="N3">
        <v>-4.3886339693517797</v>
      </c>
      <c r="O3">
        <v>114500000</v>
      </c>
      <c r="P3">
        <v>1046.24</v>
      </c>
      <c r="Q3">
        <v>-8.0588015183061703</v>
      </c>
      <c r="R3">
        <v>64400000</v>
      </c>
      <c r="S3">
        <v>74.3</v>
      </c>
      <c r="T3">
        <v>-7.8088853663023796</v>
      </c>
      <c r="U3">
        <v>11190000</v>
      </c>
      <c r="V3">
        <v>28.8</v>
      </c>
      <c r="W3">
        <v>-7.0488289687716703</v>
      </c>
      <c r="X3" s="70">
        <v>0</v>
      </c>
      <c r="Y3" s="70">
        <v>0</v>
      </c>
      <c r="Z3" s="70">
        <v>60.4</v>
      </c>
      <c r="AA3" s="70">
        <v>0.313</v>
      </c>
      <c r="AB3" s="18">
        <v>0</v>
      </c>
      <c r="AC3" s="18">
        <v>0</v>
      </c>
      <c r="AD3" t="e">
        <f>+Inf</f>
        <v>#NAME?</v>
      </c>
      <c r="AE3" s="18">
        <v>604</v>
      </c>
      <c r="AF3" s="18">
        <v>3.13</v>
      </c>
      <c r="AG3">
        <v>-2.7787805212711798</v>
      </c>
      <c r="AH3" s="68">
        <v>19881.178039550781</v>
      </c>
      <c r="AI3" s="68" t="s">
        <v>125</v>
      </c>
    </row>
    <row r="4" spans="1:35" x14ac:dyDescent="0.25">
      <c r="A4" t="s">
        <v>9</v>
      </c>
      <c r="B4" t="s">
        <v>31</v>
      </c>
      <c r="C4" s="62">
        <v>42505</v>
      </c>
      <c r="D4">
        <v>215000</v>
      </c>
      <c r="E4">
        <v>0</v>
      </c>
      <c r="F4">
        <v>-5.3324384599155996</v>
      </c>
      <c r="G4">
        <v>200</v>
      </c>
      <c r="H4">
        <v>30000</v>
      </c>
      <c r="I4">
        <v>0</v>
      </c>
      <c r="J4">
        <v>-4.4771212547196599</v>
      </c>
      <c r="K4">
        <v>1000</v>
      </c>
      <c r="L4">
        <v>40000</v>
      </c>
      <c r="M4">
        <v>1100</v>
      </c>
      <c r="N4">
        <v>-4.5899496013257002</v>
      </c>
      <c r="O4" t="s">
        <v>85</v>
      </c>
      <c r="P4" t="s">
        <v>85</v>
      </c>
      <c r="Q4" t="s">
        <v>126</v>
      </c>
      <c r="R4">
        <v>23300000</v>
      </c>
      <c r="S4">
        <v>648.79999999999905</v>
      </c>
      <c r="T4">
        <v>-7.36734382771344</v>
      </c>
      <c r="U4">
        <v>9800000</v>
      </c>
      <c r="V4">
        <v>22.8</v>
      </c>
      <c r="W4">
        <v>-6.9912250652919097</v>
      </c>
      <c r="X4" s="70">
        <v>1</v>
      </c>
      <c r="Y4" s="70">
        <v>1.7000000000000001E-2</v>
      </c>
      <c r="Z4" s="70">
        <v>284</v>
      </c>
      <c r="AA4" s="70">
        <v>1.8680000000000001</v>
      </c>
      <c r="AB4" s="18">
        <v>10</v>
      </c>
      <c r="AC4" s="18">
        <v>0.17</v>
      </c>
      <c r="AD4">
        <v>-0.99255351783213497</v>
      </c>
      <c r="AE4" s="18">
        <v>2840</v>
      </c>
      <c r="AF4" s="18">
        <v>18.68</v>
      </c>
      <c r="AG4">
        <v>-3.4504523475352098</v>
      </c>
      <c r="AH4" s="68">
        <v>502.91756892204285</v>
      </c>
      <c r="AI4" s="68" t="s">
        <v>125</v>
      </c>
    </row>
    <row r="5" spans="1:35" x14ac:dyDescent="0.25">
      <c r="A5" t="s">
        <v>9</v>
      </c>
      <c r="B5" t="s">
        <v>36</v>
      </c>
      <c r="C5" s="62">
        <v>42536</v>
      </c>
      <c r="D5">
        <v>35500</v>
      </c>
      <c r="E5">
        <v>0</v>
      </c>
      <c r="F5">
        <v>-4.5502283530550898</v>
      </c>
      <c r="G5">
        <v>0</v>
      </c>
      <c r="H5">
        <v>5200</v>
      </c>
      <c r="I5">
        <v>0</v>
      </c>
      <c r="J5">
        <v>-3.7160033436347901</v>
      </c>
      <c r="K5">
        <v>0</v>
      </c>
      <c r="L5">
        <v>28000</v>
      </c>
      <c r="M5">
        <v>200</v>
      </c>
      <c r="N5">
        <v>-4.44404479591807</v>
      </c>
      <c r="O5">
        <v>1986300000</v>
      </c>
      <c r="P5">
        <v>2419.6</v>
      </c>
      <c r="Q5">
        <v>-9.2980443135673099</v>
      </c>
      <c r="R5">
        <v>119900000</v>
      </c>
      <c r="S5">
        <v>36.9</v>
      </c>
      <c r="T5">
        <v>-8.0788190494418899</v>
      </c>
      <c r="U5">
        <v>19100000</v>
      </c>
      <c r="V5">
        <v>9.8000000000000007</v>
      </c>
      <c r="W5">
        <v>-7.2810331444159404</v>
      </c>
      <c r="X5" s="70">
        <v>0</v>
      </c>
      <c r="Y5" s="70">
        <v>2.1999999999999999E-2</v>
      </c>
      <c r="Z5" s="70">
        <v>21</v>
      </c>
      <c r="AA5" s="70">
        <v>0.93300000000000005</v>
      </c>
      <c r="AB5" s="18">
        <v>0</v>
      </c>
      <c r="AC5" s="18">
        <v>0.22</v>
      </c>
      <c r="AD5" t="s">
        <v>126</v>
      </c>
      <c r="AE5" s="18">
        <v>210</v>
      </c>
      <c r="AF5" s="18">
        <v>9.33</v>
      </c>
      <c r="AG5">
        <v>-2.3024824506722901</v>
      </c>
      <c r="AH5" s="68">
        <v>2557.6569087505341</v>
      </c>
      <c r="AI5" s="68" t="s">
        <v>125</v>
      </c>
    </row>
    <row r="6" spans="1:35" x14ac:dyDescent="0.25">
      <c r="A6" t="s">
        <v>9</v>
      </c>
      <c r="B6" t="s">
        <v>41</v>
      </c>
      <c r="C6" s="62">
        <v>42566</v>
      </c>
      <c r="D6">
        <v>119500</v>
      </c>
      <c r="E6">
        <v>0</v>
      </c>
      <c r="F6">
        <v>-5.0773679052841496</v>
      </c>
      <c r="G6">
        <v>100</v>
      </c>
      <c r="H6">
        <v>30000</v>
      </c>
      <c r="I6">
        <v>0</v>
      </c>
      <c r="J6">
        <v>-4.4771212547196599</v>
      </c>
      <c r="K6">
        <v>0</v>
      </c>
      <c r="L6">
        <v>55000</v>
      </c>
      <c r="M6">
        <v>1300</v>
      </c>
      <c r="N6">
        <v>-4.7299742856995497</v>
      </c>
      <c r="O6">
        <v>26130000</v>
      </c>
      <c r="P6">
        <v>727</v>
      </c>
      <c r="Q6">
        <v>-7.4171273264330004</v>
      </c>
      <c r="R6">
        <v>5540000</v>
      </c>
      <c r="S6">
        <v>64.5</v>
      </c>
      <c r="T6">
        <v>-6.7435047083823703</v>
      </c>
      <c r="U6">
        <v>4550000</v>
      </c>
      <c r="V6">
        <v>42.6</v>
      </c>
      <c r="W6">
        <v>-6.6580073304963303</v>
      </c>
      <c r="X6" s="70">
        <v>0</v>
      </c>
      <c r="Y6" s="70">
        <v>0.03</v>
      </c>
      <c r="Z6" s="70">
        <v>12</v>
      </c>
      <c r="AA6" s="70">
        <v>0.83099999999999996</v>
      </c>
      <c r="AB6" s="18">
        <v>0</v>
      </c>
      <c r="AC6" s="18">
        <v>0.3</v>
      </c>
      <c r="AD6" t="s">
        <v>126</v>
      </c>
      <c r="AE6" s="18">
        <v>120</v>
      </c>
      <c r="AF6" s="18">
        <v>8.3099999999999898</v>
      </c>
      <c r="AG6">
        <v>-2.0480142909380499</v>
      </c>
      <c r="AH6" s="68">
        <v>4610.5878963470459</v>
      </c>
      <c r="AI6" s="68" t="s">
        <v>125</v>
      </c>
    </row>
    <row r="7" spans="1:35" x14ac:dyDescent="0.25">
      <c r="A7" t="s">
        <v>9</v>
      </c>
      <c r="B7" t="s">
        <v>46</v>
      </c>
      <c r="C7" s="62">
        <v>42597</v>
      </c>
      <c r="D7">
        <v>59000</v>
      </c>
      <c r="E7">
        <v>0</v>
      </c>
      <c r="F7">
        <v>-4.7708520116421402</v>
      </c>
      <c r="G7">
        <v>0</v>
      </c>
      <c r="H7">
        <v>38500</v>
      </c>
      <c r="I7">
        <v>0</v>
      </c>
      <c r="J7">
        <v>-4.5854607295085001</v>
      </c>
      <c r="K7">
        <v>0</v>
      </c>
      <c r="L7">
        <v>22500</v>
      </c>
      <c r="M7">
        <v>300</v>
      </c>
      <c r="N7">
        <v>-4.34635297445063</v>
      </c>
      <c r="O7">
        <v>12100000</v>
      </c>
      <c r="P7">
        <v>816.4</v>
      </c>
      <c r="Q7">
        <v>-7.0827560670125802</v>
      </c>
      <c r="R7">
        <v>4650000.0000000102</v>
      </c>
      <c r="S7">
        <v>36.4</v>
      </c>
      <c r="T7">
        <v>-6.6674495532381197</v>
      </c>
      <c r="U7">
        <v>5210000</v>
      </c>
      <c r="V7">
        <v>4.0999999999999899</v>
      </c>
      <c r="W7">
        <v>-6.71683738153214</v>
      </c>
      <c r="X7" s="70">
        <v>19</v>
      </c>
      <c r="Y7" s="70">
        <v>7.0999999999999994E-2</v>
      </c>
      <c r="Z7" s="70">
        <v>8</v>
      </c>
      <c r="AA7" s="70">
        <v>0.377</v>
      </c>
      <c r="AB7" s="18">
        <v>190</v>
      </c>
      <c r="AC7" s="18">
        <v>0.71</v>
      </c>
      <c r="AD7">
        <v>-2.2771276712298598</v>
      </c>
      <c r="AE7" s="18">
        <v>80</v>
      </c>
      <c r="AF7" s="18">
        <v>3.77</v>
      </c>
      <c r="AG7">
        <v>-1.88212591977003</v>
      </c>
      <c r="AH7" s="68">
        <v>20.672223925590515</v>
      </c>
      <c r="AI7" s="68" t="s">
        <v>125</v>
      </c>
    </row>
    <row r="8" spans="1:35" x14ac:dyDescent="0.25">
      <c r="A8" t="s">
        <v>9</v>
      </c>
      <c r="B8" t="s">
        <v>51</v>
      </c>
      <c r="C8" s="62">
        <v>42628</v>
      </c>
      <c r="D8">
        <v>152000</v>
      </c>
      <c r="E8">
        <v>0</v>
      </c>
      <c r="F8">
        <v>-5.18184358794477</v>
      </c>
      <c r="G8">
        <v>100</v>
      </c>
      <c r="H8">
        <v>106000</v>
      </c>
      <c r="I8">
        <v>0</v>
      </c>
      <c r="J8">
        <v>-5.0253058652647704</v>
      </c>
      <c r="K8">
        <v>0</v>
      </c>
      <c r="L8">
        <v>9500</v>
      </c>
      <c r="M8">
        <v>520</v>
      </c>
      <c r="N8">
        <v>-3.9532763366673001</v>
      </c>
      <c r="O8">
        <v>8400000</v>
      </c>
      <c r="P8">
        <v>613.1</v>
      </c>
      <c r="Q8">
        <v>-6.9242475865780104</v>
      </c>
      <c r="R8">
        <v>6200000</v>
      </c>
      <c r="S8">
        <v>27.5</v>
      </c>
      <c r="T8">
        <v>-6.7923897631878098</v>
      </c>
      <c r="U8">
        <v>5100000</v>
      </c>
      <c r="V8">
        <v>9.8000000000000007</v>
      </c>
      <c r="W8">
        <v>-6.7075693415704798</v>
      </c>
      <c r="X8" s="70">
        <v>9</v>
      </c>
      <c r="Y8" s="70">
        <v>8.7999999999999995E-2</v>
      </c>
      <c r="Z8" s="70">
        <v>5</v>
      </c>
      <c r="AA8" s="70">
        <v>0.58199999999999996</v>
      </c>
      <c r="AB8" s="18">
        <v>90</v>
      </c>
      <c r="AC8" s="18">
        <v>0.87999999999999901</v>
      </c>
      <c r="AD8">
        <v>-1.9499751778296499</v>
      </c>
      <c r="AE8" s="18">
        <v>50</v>
      </c>
      <c r="AF8" s="18">
        <v>5.82</v>
      </c>
      <c r="AG8">
        <v>-1.6452257115354101</v>
      </c>
      <c r="AH8" s="68">
        <v>14.403704106807709</v>
      </c>
      <c r="AI8" s="68" t="s">
        <v>125</v>
      </c>
    </row>
    <row r="9" spans="1:35" x14ac:dyDescent="0.25">
      <c r="A9" t="s">
        <v>9</v>
      </c>
      <c r="B9" t="s">
        <v>57</v>
      </c>
      <c r="C9" s="62">
        <v>42658</v>
      </c>
      <c r="D9">
        <v>96999.999999999898</v>
      </c>
      <c r="E9">
        <v>0</v>
      </c>
      <c r="F9">
        <v>-4.9867717342662399</v>
      </c>
      <c r="G9">
        <v>200</v>
      </c>
      <c r="H9">
        <v>189500.00000001001</v>
      </c>
      <c r="I9">
        <v>0</v>
      </c>
      <c r="J9">
        <v>-5.27760921430409</v>
      </c>
      <c r="K9">
        <v>100</v>
      </c>
      <c r="L9">
        <v>100000</v>
      </c>
      <c r="M9">
        <v>3600</v>
      </c>
      <c r="N9">
        <v>-4.98407703390283</v>
      </c>
      <c r="O9">
        <v>16070000</v>
      </c>
      <c r="P9">
        <v>2419.1999999999998</v>
      </c>
      <c r="Q9">
        <v>-7.2059504925504401</v>
      </c>
      <c r="R9">
        <v>200000</v>
      </c>
      <c r="S9">
        <v>325.5</v>
      </c>
      <c r="T9">
        <v>-5.3003226055997397</v>
      </c>
      <c r="U9">
        <v>630000</v>
      </c>
      <c r="V9">
        <v>6.3</v>
      </c>
      <c r="W9">
        <v>-5.7993362064870402</v>
      </c>
      <c r="X9" s="70">
        <v>8</v>
      </c>
      <c r="Y9" s="70">
        <v>0.85499999999999998</v>
      </c>
      <c r="Z9" s="70">
        <v>37</v>
      </c>
      <c r="AA9" s="70">
        <v>1.07</v>
      </c>
      <c r="AB9" s="18">
        <v>80</v>
      </c>
      <c r="AC9" s="18">
        <v>8.5500000000000007</v>
      </c>
      <c r="AD9">
        <v>-1.8540022331269801</v>
      </c>
      <c r="AE9" s="18">
        <v>370</v>
      </c>
      <c r="AF9" s="18">
        <v>10.7</v>
      </c>
      <c r="AG9">
        <v>-2.5554572172046499</v>
      </c>
      <c r="AH9" s="68">
        <v>12165.50146484375</v>
      </c>
      <c r="AI9" s="68">
        <v>18.834813117980957</v>
      </c>
    </row>
    <row r="10" spans="1:35" x14ac:dyDescent="0.25">
      <c r="A10" t="s">
        <v>9</v>
      </c>
      <c r="B10" t="s">
        <v>62</v>
      </c>
      <c r="C10" s="62">
        <v>42689</v>
      </c>
      <c r="D10">
        <v>72000</v>
      </c>
      <c r="E10">
        <v>0</v>
      </c>
      <c r="F10">
        <v>-4.8573324964312601</v>
      </c>
      <c r="G10">
        <v>0</v>
      </c>
      <c r="H10">
        <v>98500.000000009895</v>
      </c>
      <c r="I10">
        <v>0</v>
      </c>
      <c r="J10">
        <v>-4.9934362304976103</v>
      </c>
      <c r="K10">
        <v>0</v>
      </c>
      <c r="L10">
        <v>225000.00000001001</v>
      </c>
      <c r="M10">
        <v>6000</v>
      </c>
      <c r="N10">
        <v>-5.3404441148401096</v>
      </c>
      <c r="O10">
        <v>15800000</v>
      </c>
      <c r="P10">
        <v>980.4</v>
      </c>
      <c r="Q10">
        <v>-7.1986301378708299</v>
      </c>
      <c r="R10">
        <v>21100000</v>
      </c>
      <c r="S10">
        <v>17.100000000000001</v>
      </c>
      <c r="T10">
        <v>-7.3242821033337702</v>
      </c>
      <c r="U10">
        <v>24270000</v>
      </c>
      <c r="V10">
        <v>8.4</v>
      </c>
      <c r="W10">
        <v>-7.3850696260198498</v>
      </c>
      <c r="X10" s="70">
        <v>10</v>
      </c>
      <c r="Y10" s="70">
        <v>1.0999999999999999E-2</v>
      </c>
      <c r="Z10" s="70">
        <v>80</v>
      </c>
      <c r="AA10" s="70">
        <v>2.5499999999999998</v>
      </c>
      <c r="AB10" s="18">
        <v>100</v>
      </c>
      <c r="AC10" s="18">
        <v>0.11</v>
      </c>
      <c r="AD10">
        <v>-1.9995220131289</v>
      </c>
      <c r="AE10" s="18">
        <v>800</v>
      </c>
      <c r="AF10" s="18">
        <v>25.5</v>
      </c>
      <c r="AG10">
        <v>-2.8890214220952202</v>
      </c>
      <c r="AH10" s="68">
        <v>5473.4396929740906</v>
      </c>
      <c r="AI10" s="68">
        <v>27.941836357116699</v>
      </c>
    </row>
    <row r="11" spans="1:35" x14ac:dyDescent="0.25">
      <c r="A11" t="s">
        <v>9</v>
      </c>
      <c r="B11" t="s">
        <v>67</v>
      </c>
      <c r="C11" s="62">
        <v>42719</v>
      </c>
      <c r="D11">
        <v>96999.999999999898</v>
      </c>
      <c r="E11">
        <v>0</v>
      </c>
      <c r="F11">
        <v>-4.9867717342662399</v>
      </c>
      <c r="G11">
        <v>0</v>
      </c>
      <c r="H11">
        <v>365000.00000001001</v>
      </c>
      <c r="I11">
        <v>0</v>
      </c>
      <c r="J11">
        <v>-5.5622928644564702</v>
      </c>
      <c r="K11">
        <v>0</v>
      </c>
      <c r="L11">
        <v>15500</v>
      </c>
      <c r="M11">
        <v>3900</v>
      </c>
      <c r="N11">
        <v>-4.0644579892269102</v>
      </c>
      <c r="O11">
        <v>101700000</v>
      </c>
      <c r="P11">
        <v>770.1</v>
      </c>
      <c r="Q11">
        <v>-8.0073176643146091</v>
      </c>
      <c r="R11">
        <v>5200000.0000000102</v>
      </c>
      <c r="S11">
        <v>156.5</v>
      </c>
      <c r="T11">
        <v>-6.71599027284456</v>
      </c>
      <c r="U11">
        <v>4100000.0000000098</v>
      </c>
      <c r="V11">
        <v>8.6</v>
      </c>
      <c r="W11">
        <v>-6.6127829457596201</v>
      </c>
      <c r="X11" s="70">
        <v>1</v>
      </c>
      <c r="Y11" s="70">
        <v>4.2999999999999997E-2</v>
      </c>
      <c r="Z11" s="70">
        <v>29</v>
      </c>
      <c r="AA11" s="70">
        <v>2.1840000000000002</v>
      </c>
      <c r="AB11" s="18">
        <v>10</v>
      </c>
      <c r="AC11" s="18">
        <v>0.42999999999999899</v>
      </c>
      <c r="AD11">
        <v>-0.98091193777684305</v>
      </c>
      <c r="AE11" s="18">
        <v>290</v>
      </c>
      <c r="AF11" s="18">
        <v>21.84</v>
      </c>
      <c r="AG11">
        <v>-2.42839399695018</v>
      </c>
      <c r="AH11" s="68">
        <v>18863.534534454346</v>
      </c>
      <c r="AI11" s="68">
        <v>85953.049285888672</v>
      </c>
    </row>
    <row r="12" spans="1:35" x14ac:dyDescent="0.25">
      <c r="A12" t="s">
        <v>9</v>
      </c>
      <c r="B12" t="s">
        <v>72</v>
      </c>
      <c r="C12" s="62">
        <v>42385</v>
      </c>
      <c r="D12">
        <v>269500.00000001001</v>
      </c>
      <c r="E12">
        <v>0</v>
      </c>
      <c r="F12">
        <v>-5.43055876952275</v>
      </c>
      <c r="G12">
        <v>0</v>
      </c>
      <c r="H12">
        <v>263500</v>
      </c>
      <c r="I12">
        <v>0</v>
      </c>
      <c r="J12">
        <v>-5.4207806195485597</v>
      </c>
      <c r="K12">
        <v>0</v>
      </c>
      <c r="L12">
        <v>23000</v>
      </c>
      <c r="M12">
        <v>800</v>
      </c>
      <c r="N12">
        <v>-4.34635297445063</v>
      </c>
      <c r="O12">
        <v>155310000</v>
      </c>
      <c r="P12">
        <v>387.3</v>
      </c>
      <c r="Q12">
        <v>-8.1911983366903591</v>
      </c>
      <c r="R12">
        <v>11190000</v>
      </c>
      <c r="S12">
        <v>25.6</v>
      </c>
      <c r="T12">
        <v>-7.0488290929669999</v>
      </c>
      <c r="U12">
        <v>9900000</v>
      </c>
      <c r="V12">
        <v>10.9</v>
      </c>
      <c r="W12">
        <v>-6.9956347164346697</v>
      </c>
      <c r="X12" s="70">
        <v>1</v>
      </c>
      <c r="Y12" s="71">
        <v>1E-3</v>
      </c>
      <c r="Z12" s="70">
        <v>16</v>
      </c>
      <c r="AA12" s="70">
        <v>7.1999999999999995E-2</v>
      </c>
      <c r="AB12" s="18">
        <v>10</v>
      </c>
      <c r="AC12" s="18">
        <v>0.01</v>
      </c>
      <c r="AD12">
        <v>-0.99956548822598201</v>
      </c>
      <c r="AE12" s="18">
        <v>160</v>
      </c>
      <c r="AF12" s="18">
        <v>0.72</v>
      </c>
      <c r="AG12">
        <v>-2.2021612470193501</v>
      </c>
      <c r="AH12" s="68">
        <v>20078.053998947144</v>
      </c>
      <c r="AI12" s="68">
        <v>28.795213063557942</v>
      </c>
    </row>
    <row r="13" spans="1:35" x14ac:dyDescent="0.25">
      <c r="A13" t="s">
        <v>9</v>
      </c>
      <c r="B13" t="s">
        <v>77</v>
      </c>
      <c r="C13" s="62">
        <v>42416</v>
      </c>
      <c r="D13">
        <v>245000.00000001001</v>
      </c>
      <c r="E13">
        <v>0</v>
      </c>
      <c r="F13">
        <v>-5.3891660843645299</v>
      </c>
      <c r="G13">
        <v>0</v>
      </c>
      <c r="H13">
        <v>325000.00000001001</v>
      </c>
      <c r="I13">
        <v>0</v>
      </c>
      <c r="J13">
        <v>-5.51188336097887</v>
      </c>
      <c r="K13">
        <v>0</v>
      </c>
      <c r="L13">
        <v>14000</v>
      </c>
      <c r="M13">
        <v>2850</v>
      </c>
      <c r="N13">
        <v>-4.0472748673841696</v>
      </c>
      <c r="O13">
        <v>59400000</v>
      </c>
      <c r="P13">
        <v>206</v>
      </c>
      <c r="Q13">
        <v>-7.7737849388394604</v>
      </c>
      <c r="R13">
        <v>6310000</v>
      </c>
      <c r="S13">
        <v>9.6999999999999904</v>
      </c>
      <c r="T13">
        <v>-6.8000286916276904</v>
      </c>
      <c r="U13">
        <v>950000.00000000896</v>
      </c>
      <c r="V13">
        <v>48</v>
      </c>
      <c r="W13">
        <v>-5.9777016614343301</v>
      </c>
      <c r="X13" s="70">
        <v>1</v>
      </c>
      <c r="Y13" s="70">
        <v>5.1999999999999998E-2</v>
      </c>
      <c r="Z13" s="70">
        <v>61</v>
      </c>
      <c r="AA13" s="70">
        <v>8.0009999999999994</v>
      </c>
      <c r="AB13" s="18">
        <v>10</v>
      </c>
      <c r="AC13" s="18">
        <v>0.52</v>
      </c>
      <c r="AD13">
        <v>-0.97680833733806605</v>
      </c>
      <c r="AE13" s="18">
        <v>610</v>
      </c>
      <c r="AF13" s="18">
        <v>80.009999999999906</v>
      </c>
      <c r="AG13">
        <v>-2.7242676752879702</v>
      </c>
      <c r="AH13" s="68">
        <v>109133.86335468292</v>
      </c>
      <c r="AI13" s="68">
        <v>25.590022087097168</v>
      </c>
    </row>
    <row r="14" spans="1:35" x14ac:dyDescent="0.25">
      <c r="A14" t="s">
        <v>9</v>
      </c>
      <c r="B14" t="s">
        <v>82</v>
      </c>
      <c r="C14" s="62">
        <v>42445</v>
      </c>
      <c r="D14">
        <v>365000.00000001001</v>
      </c>
      <c r="E14">
        <v>0</v>
      </c>
      <c r="F14">
        <v>-5.5622928644564702</v>
      </c>
      <c r="G14">
        <v>0</v>
      </c>
      <c r="H14">
        <v>740000.00000001001</v>
      </c>
      <c r="I14">
        <v>0</v>
      </c>
      <c r="J14">
        <v>-5.86923171973097</v>
      </c>
      <c r="K14">
        <v>0</v>
      </c>
      <c r="L14">
        <v>15000</v>
      </c>
      <c r="M14">
        <v>1050</v>
      </c>
      <c r="N14">
        <v>-4.1445742076096099</v>
      </c>
      <c r="O14">
        <v>69100000</v>
      </c>
      <c r="P14">
        <v>1120</v>
      </c>
      <c r="Q14">
        <v>-7.8394710081012304</v>
      </c>
      <c r="R14">
        <v>1300000000</v>
      </c>
      <c r="S14">
        <v>161</v>
      </c>
      <c r="T14">
        <v>-9.1139432985211304</v>
      </c>
      <c r="U14">
        <v>494000000</v>
      </c>
      <c r="V14">
        <v>4.0999999999999899</v>
      </c>
      <c r="W14">
        <v>-8.6937269453191792</v>
      </c>
      <c r="X14" s="70">
        <v>0</v>
      </c>
      <c r="Y14" s="70">
        <v>0</v>
      </c>
      <c r="Z14" s="70">
        <v>21</v>
      </c>
      <c r="AA14" s="70">
        <v>0.36299999999999999</v>
      </c>
      <c r="AB14" s="18">
        <v>0</v>
      </c>
      <c r="AC14" s="18">
        <v>0</v>
      </c>
      <c r="AD14" t="e">
        <f>+Inf</f>
        <v>#NAME?</v>
      </c>
      <c r="AE14" s="18">
        <v>210</v>
      </c>
      <c r="AF14" s="18">
        <v>3.63</v>
      </c>
      <c r="AG14">
        <v>-2.31464656416926</v>
      </c>
      <c r="AH14" s="68">
        <v>16340.495205163956</v>
      </c>
      <c r="AI14" s="68">
        <v>24.939433097839355</v>
      </c>
    </row>
    <row r="15" spans="1:35" x14ac:dyDescent="0.25">
      <c r="A15" t="s">
        <v>9</v>
      </c>
      <c r="B15" t="s">
        <v>101</v>
      </c>
      <c r="C15" s="62">
        <v>42476</v>
      </c>
      <c r="D15">
        <v>139500</v>
      </c>
      <c r="E15">
        <v>0</v>
      </c>
      <c r="F15">
        <v>-5.1445742076096099</v>
      </c>
      <c r="G15">
        <v>0</v>
      </c>
      <c r="H15">
        <v>203500</v>
      </c>
      <c r="I15">
        <v>0</v>
      </c>
      <c r="J15">
        <v>-5.3085644135612302</v>
      </c>
      <c r="K15">
        <v>0</v>
      </c>
      <c r="L15">
        <v>3500</v>
      </c>
      <c r="M15">
        <v>450</v>
      </c>
      <c r="N15">
        <v>-3.4842998393467801</v>
      </c>
      <c r="O15">
        <v>2420000000</v>
      </c>
      <c r="P15">
        <v>270</v>
      </c>
      <c r="Q15">
        <v>-9.3838153175260803</v>
      </c>
      <c r="R15">
        <v>2420000000</v>
      </c>
      <c r="S15">
        <v>45</v>
      </c>
      <c r="T15">
        <v>-9.3838153579046999</v>
      </c>
      <c r="U15">
        <v>687000000</v>
      </c>
      <c r="V15">
        <v>3.1</v>
      </c>
      <c r="W15">
        <v>-8.8369567350998501</v>
      </c>
      <c r="X15" s="70">
        <v>0</v>
      </c>
      <c r="Y15" s="70">
        <v>1.7000000000000001E-2</v>
      </c>
      <c r="Z15" s="70">
        <v>25</v>
      </c>
      <c r="AA15" s="70">
        <v>4.1820000000000004</v>
      </c>
      <c r="AB15" s="18">
        <v>0</v>
      </c>
      <c r="AC15" s="18">
        <v>0.17</v>
      </c>
      <c r="AD15" t="s">
        <v>126</v>
      </c>
      <c r="AE15" s="18">
        <v>250</v>
      </c>
      <c r="AF15" s="18">
        <v>41.82</v>
      </c>
      <c r="AG15">
        <v>-2.3184390042001901</v>
      </c>
      <c r="AH15" s="68">
        <v>1349.2593283653259</v>
      </c>
      <c r="AI15" s="68">
        <v>46.339335759480797</v>
      </c>
    </row>
    <row r="16" spans="1:35" x14ac:dyDescent="0.25">
      <c r="A16" t="s">
        <v>9</v>
      </c>
      <c r="B16" t="s">
        <v>110</v>
      </c>
      <c r="C16" s="62">
        <v>42506</v>
      </c>
      <c r="D16">
        <v>385000.00000001001</v>
      </c>
      <c r="E16">
        <v>0</v>
      </c>
      <c r="F16">
        <v>-5.5854607295085001</v>
      </c>
      <c r="G16">
        <v>0</v>
      </c>
      <c r="H16">
        <v>125500</v>
      </c>
      <c r="I16">
        <v>0</v>
      </c>
      <c r="J16">
        <v>-5.0986437258170501</v>
      </c>
      <c r="K16">
        <v>50</v>
      </c>
      <c r="L16">
        <v>21000</v>
      </c>
      <c r="M16">
        <v>1700</v>
      </c>
      <c r="N16">
        <v>-4.2855573090077703</v>
      </c>
      <c r="O16">
        <v>437000000</v>
      </c>
      <c r="P16">
        <v>1120</v>
      </c>
      <c r="Q16">
        <v>-8.6404803239030397</v>
      </c>
      <c r="R16">
        <v>137000000</v>
      </c>
      <c r="S16">
        <v>111</v>
      </c>
      <c r="T16">
        <v>-8.1367202152826295</v>
      </c>
      <c r="U16">
        <v>164000000</v>
      </c>
      <c r="V16">
        <v>12.1</v>
      </c>
      <c r="W16">
        <v>-8.2148438160052297</v>
      </c>
      <c r="X16" s="70">
        <v>0</v>
      </c>
      <c r="Y16" s="70">
        <v>3.4000000000000002E-2</v>
      </c>
      <c r="Z16" s="70">
        <v>7</v>
      </c>
      <c r="AA16" s="70">
        <v>5.4770000000000003</v>
      </c>
      <c r="AB16" s="18">
        <v>0</v>
      </c>
      <c r="AC16" s="18">
        <v>0.34</v>
      </c>
      <c r="AD16" t="s">
        <v>126</v>
      </c>
      <c r="AE16" s="18">
        <v>70</v>
      </c>
      <c r="AF16" s="18">
        <v>54.77</v>
      </c>
      <c r="AG16">
        <v>-1.1826999033360399</v>
      </c>
      <c r="AH16" s="68">
        <v>74.714454174041748</v>
      </c>
      <c r="AI16" s="68">
        <v>1149.2021586100261</v>
      </c>
    </row>
    <row r="17" spans="1:35" x14ac:dyDescent="0.25">
      <c r="A17" t="s">
        <v>9</v>
      </c>
      <c r="B17" t="s">
        <v>113</v>
      </c>
      <c r="C17" s="62">
        <v>42537</v>
      </c>
      <c r="D17">
        <v>380000</v>
      </c>
      <c r="E17">
        <v>0</v>
      </c>
      <c r="F17">
        <v>-5.5797835966168101</v>
      </c>
      <c r="G17">
        <v>50</v>
      </c>
      <c r="H17">
        <v>126500.00000001</v>
      </c>
      <c r="I17">
        <v>0</v>
      </c>
      <c r="J17">
        <v>-5.1020905255118301</v>
      </c>
      <c r="K17">
        <v>0</v>
      </c>
      <c r="L17">
        <v>2000</v>
      </c>
      <c r="M17">
        <v>750</v>
      </c>
      <c r="N17">
        <v>-3.09691001300805</v>
      </c>
      <c r="O17">
        <v>309000000</v>
      </c>
      <c r="P17">
        <v>345</v>
      </c>
      <c r="Q17">
        <v>-8.4899579945326593</v>
      </c>
      <c r="R17">
        <v>222000000</v>
      </c>
      <c r="S17">
        <v>13.1</v>
      </c>
      <c r="T17">
        <v>-8.3463529488233501</v>
      </c>
      <c r="U17">
        <v>173000000</v>
      </c>
      <c r="V17">
        <v>2</v>
      </c>
      <c r="W17">
        <v>-8.2380460981080503</v>
      </c>
      <c r="X17" s="70">
        <v>4</v>
      </c>
      <c r="Y17" s="70">
        <v>0</v>
      </c>
      <c r="Z17" s="70">
        <v>84</v>
      </c>
      <c r="AA17" s="70">
        <v>0.33400000000000002</v>
      </c>
      <c r="AB17" s="18">
        <v>40</v>
      </c>
      <c r="AC17" s="18">
        <v>0</v>
      </c>
      <c r="AD17">
        <v>-1.6020599913279601</v>
      </c>
      <c r="AE17" s="18">
        <v>840</v>
      </c>
      <c r="AF17" s="18">
        <v>3.34</v>
      </c>
      <c r="AG17">
        <v>-2.9225490062337798</v>
      </c>
      <c r="AH17" s="68">
        <v>46625.343170166016</v>
      </c>
      <c r="AI17" s="68">
        <v>210452.35571289063</v>
      </c>
    </row>
    <row r="18" spans="1:35" x14ac:dyDescent="0.25">
      <c r="E18" s="25" t="s">
        <v>375</v>
      </c>
      <c r="F18" s="65">
        <f>AVERAGE(F3:F17)</f>
        <v>-5.1482878433773038</v>
      </c>
      <c r="J18" s="65">
        <f>AVERAGE(J3:J17)</f>
        <v>-5.0419776736606652</v>
      </c>
      <c r="N18" s="65">
        <f>AVERAGE(N3:N17)</f>
        <v>-4.2830786874793265</v>
      </c>
      <c r="Q18" s="65">
        <f>AVERAGE(Q3:Q17)</f>
        <v>-7.9651130733018416</v>
      </c>
      <c r="T18" s="65">
        <f>AVERAGE(T3:T17)</f>
        <v>-7.4419117903447045</v>
      </c>
      <c r="V18" s="65"/>
      <c r="W18" s="65">
        <f>AVERAGE(W3:W17)</f>
        <v>-7.2105066655164194</v>
      </c>
      <c r="AD18" t="e">
        <f>AVERAGE(AD2:AD17)</f>
        <v>#NAME?</v>
      </c>
      <c r="AG18">
        <f>AVERAGE(AG2:AG17)</f>
        <v>-2.4387909435530983</v>
      </c>
    </row>
    <row r="19" spans="1:35" x14ac:dyDescent="0.25">
      <c r="E19" s="25" t="s">
        <v>376</v>
      </c>
      <c r="F19" s="65">
        <f>MIN(F3:F17)</f>
        <v>-5.5854607295085001</v>
      </c>
      <c r="J19" s="65">
        <f>MIN(J3:J17)</f>
        <v>-5.86923171973097</v>
      </c>
      <c r="N19" s="65">
        <f>MIN(N3:N17)</f>
        <v>-5.3404441148401096</v>
      </c>
      <c r="Q19" s="65">
        <f>MIN(Q3:Q17)</f>
        <v>-9.3838153175260803</v>
      </c>
      <c r="T19" s="65">
        <f>MIN(T3:T17)</f>
        <v>-9.3838153579046999</v>
      </c>
      <c r="V19" s="65"/>
      <c r="W19" s="65">
        <f>MIN(W3:W17)</f>
        <v>-8.8369567350998501</v>
      </c>
    </row>
    <row r="20" spans="1:35" x14ac:dyDescent="0.25">
      <c r="E20" s="25" t="s">
        <v>377</v>
      </c>
      <c r="F20" s="65">
        <f>MAX(F3:F17)</f>
        <v>-4.5502283530550898</v>
      </c>
      <c r="J20" s="65">
        <f>MAX(J3:J17)</f>
        <v>-3.7160033436347901</v>
      </c>
      <c r="N20" s="65">
        <f>MAX(N3:N17)</f>
        <v>-3.09691001300805</v>
      </c>
      <c r="Q20" s="65">
        <f>MAX(Q3:Q17)</f>
        <v>-6.9242475865780104</v>
      </c>
      <c r="T20" s="65">
        <f>MAX(T3:T17)</f>
        <v>-5.3003226055997397</v>
      </c>
      <c r="V20" s="65"/>
      <c r="W20" s="65">
        <f>MAX(W3:W17)</f>
        <v>-5.7993362064870402</v>
      </c>
    </row>
    <row r="21" spans="1:35" x14ac:dyDescent="0.25">
      <c r="E21" s="25" t="s">
        <v>378</v>
      </c>
      <c r="F21" s="65">
        <f>MEDIAN(F2:F17)</f>
        <v>-5.1632088977771904</v>
      </c>
      <c r="G21" s="65"/>
      <c r="H21" s="65"/>
      <c r="I21" s="65"/>
      <c r="J21" s="65">
        <f t="shared" ref="J21:W21" si="0">MEDIAN(J2:J17)</f>
        <v>-5.1531052540838749</v>
      </c>
      <c r="K21" s="65"/>
      <c r="L21" s="65"/>
      <c r="M21" s="65"/>
      <c r="N21" s="65">
        <f t="shared" si="0"/>
        <v>-4.3159551417291997</v>
      </c>
      <c r="O21" s="65"/>
      <c r="P21" s="65"/>
      <c r="Q21" s="65">
        <f t="shared" si="0"/>
        <v>-8.0073176643146091</v>
      </c>
      <c r="R21" s="65"/>
      <c r="S21" s="65"/>
      <c r="T21" s="65">
        <f t="shared" si="0"/>
        <v>-7.2968969061895299</v>
      </c>
      <c r="U21" s="65"/>
      <c r="V21" s="65"/>
      <c r="W21" s="65">
        <f t="shared" si="0"/>
        <v>-6.9934298908632897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BA90-7018-476D-A5D3-F1A52F132CAF}">
  <dimension ref="A24:AK46"/>
  <sheetViews>
    <sheetView topLeftCell="A43" workbookViewId="0">
      <selection activeCell="U29" sqref="U29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388</v>
      </c>
      <c r="S25" s="148"/>
      <c r="T25" s="148" t="s">
        <v>389</v>
      </c>
      <c r="U25" s="148"/>
      <c r="V25" s="148" t="s">
        <v>390</v>
      </c>
      <c r="W25" s="184"/>
      <c r="Y25" s="214" t="s">
        <v>391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 s="18">
        <v>20</v>
      </c>
      <c r="S27" s="18">
        <v>0.54</v>
      </c>
      <c r="T27">
        <v>30</v>
      </c>
      <c r="U27">
        <v>0.11</v>
      </c>
      <c r="Y27" s="197">
        <f>LOG10(R27)</f>
        <v>1.3010299956639813</v>
      </c>
      <c r="Z27" s="197">
        <f>LOG10(S27)</f>
        <v>-0.26760624017703144</v>
      </c>
      <c r="AA27" s="200"/>
      <c r="AB27" s="200"/>
      <c r="AC27" s="200"/>
      <c r="AD27" s="200"/>
      <c r="AF27" s="197">
        <f>Y27-Z27</f>
        <v>1.5686362358410126</v>
      </c>
      <c r="AG27" s="197"/>
      <c r="AH27" s="200"/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 s="18"/>
      <c r="S28" s="18"/>
      <c r="U28">
        <v>0.09</v>
      </c>
      <c r="V28" s="18">
        <v>8</v>
      </c>
      <c r="W28" s="18">
        <v>0.01</v>
      </c>
      <c r="Y28" s="197" t="e">
        <f t="shared" ref="Y28:AD42" si="0">LOG10(R28)</f>
        <v>#NUM!</v>
      </c>
      <c r="Z28" s="197" t="e">
        <f t="shared" si="0"/>
        <v>#NUM!</v>
      </c>
      <c r="AA28" s="197" t="e">
        <f t="shared" si="0"/>
        <v>#NUM!</v>
      </c>
      <c r="AB28" s="197">
        <f t="shared" si="0"/>
        <v>-1.0457574905606752</v>
      </c>
      <c r="AC28" s="197">
        <f t="shared" si="0"/>
        <v>0.90308998699194354</v>
      </c>
      <c r="AD28" s="197">
        <f t="shared" si="0"/>
        <v>-2</v>
      </c>
      <c r="AF28" s="197"/>
      <c r="AG28" s="197"/>
      <c r="AH28" s="197"/>
      <c r="AI28" s="197"/>
      <c r="AJ28" s="197">
        <f t="shared" ref="AF28:AJ42" si="1">AC28-AD28</f>
        <v>2.9030899869919438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 s="18">
        <v>10</v>
      </c>
      <c r="S29" s="18">
        <v>0.17</v>
      </c>
      <c r="T29">
        <v>10</v>
      </c>
      <c r="U29" s="204">
        <v>0.01</v>
      </c>
      <c r="V29" s="18">
        <v>20</v>
      </c>
      <c r="W29" s="18">
        <v>0.06</v>
      </c>
      <c r="Y29" s="197">
        <f t="shared" si="0"/>
        <v>1</v>
      </c>
      <c r="Z29" s="197">
        <f t="shared" si="0"/>
        <v>-0.769551078621726</v>
      </c>
      <c r="AA29" s="197">
        <f t="shared" si="0"/>
        <v>1</v>
      </c>
      <c r="AB29" s="197">
        <f t="shared" si="0"/>
        <v>-2</v>
      </c>
      <c r="AC29" s="197">
        <f t="shared" si="0"/>
        <v>1.3010299956639813</v>
      </c>
      <c r="AD29" s="197">
        <f t="shared" si="0"/>
        <v>-1.2218487496163564</v>
      </c>
      <c r="AF29" s="197">
        <f t="shared" si="1"/>
        <v>1.7695510786217259</v>
      </c>
      <c r="AG29" s="197"/>
      <c r="AH29" s="197">
        <f t="shared" si="1"/>
        <v>3</v>
      </c>
      <c r="AI29" s="197"/>
      <c r="AJ29" s="197">
        <f t="shared" si="1"/>
        <v>2.5228787452803374</v>
      </c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 s="18"/>
      <c r="S30" s="18">
        <v>0.22</v>
      </c>
      <c r="V30" s="18">
        <v>150</v>
      </c>
      <c r="W30" s="18">
        <v>0.48</v>
      </c>
      <c r="Y30" s="197" t="e">
        <f t="shared" si="0"/>
        <v>#NUM!</v>
      </c>
      <c r="Z30" s="197">
        <f t="shared" si="0"/>
        <v>-0.65757731917779372</v>
      </c>
      <c r="AA30" s="197" t="e">
        <f t="shared" si="0"/>
        <v>#NUM!</v>
      </c>
      <c r="AB30" s="197" t="e">
        <f t="shared" si="0"/>
        <v>#NUM!</v>
      </c>
      <c r="AC30" s="197">
        <f t="shared" si="0"/>
        <v>2.1760912590556813</v>
      </c>
      <c r="AD30" s="197">
        <f t="shared" si="0"/>
        <v>-0.31875876262441277</v>
      </c>
      <c r="AF30" s="197"/>
      <c r="AG30" s="197"/>
      <c r="AH30" s="197"/>
      <c r="AI30" s="197"/>
      <c r="AJ30" s="197">
        <f t="shared" si="1"/>
        <v>2.4948500216800942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 s="18"/>
      <c r="S31" s="18">
        <v>0.3</v>
      </c>
      <c r="V31" s="18">
        <v>10</v>
      </c>
      <c r="W31" s="18">
        <v>0.13</v>
      </c>
      <c r="Y31" s="197" t="e">
        <f t="shared" si="0"/>
        <v>#NUM!</v>
      </c>
      <c r="Z31" s="197">
        <f t="shared" si="0"/>
        <v>-0.52287874528033762</v>
      </c>
      <c r="AA31" s="197" t="e">
        <f t="shared" si="0"/>
        <v>#NUM!</v>
      </c>
      <c r="AB31" s="197" t="e">
        <f t="shared" si="0"/>
        <v>#NUM!</v>
      </c>
      <c r="AC31" s="197">
        <f t="shared" si="0"/>
        <v>1</v>
      </c>
      <c r="AD31" s="197">
        <f t="shared" si="0"/>
        <v>-0.88605664769316317</v>
      </c>
      <c r="AF31" s="197"/>
      <c r="AG31" s="197"/>
      <c r="AH31" s="197"/>
      <c r="AI31" s="197"/>
      <c r="AJ31" s="197">
        <f t="shared" si="1"/>
        <v>1.8860566476931631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 s="18">
        <v>190</v>
      </c>
      <c r="S32" s="18">
        <v>0.71</v>
      </c>
      <c r="T32">
        <v>3420</v>
      </c>
      <c r="U32">
        <v>49.81</v>
      </c>
      <c r="V32" s="18">
        <v>30</v>
      </c>
      <c r="W32" s="18">
        <v>0.72</v>
      </c>
      <c r="Y32" s="197">
        <f t="shared" si="0"/>
        <v>2.2787536009528289</v>
      </c>
      <c r="Z32" s="197">
        <f t="shared" si="0"/>
        <v>-0.14874165128092473</v>
      </c>
      <c r="AA32" s="197">
        <f t="shared" si="0"/>
        <v>3.5340261060561349</v>
      </c>
      <c r="AB32" s="197">
        <f t="shared" si="0"/>
        <v>1.6973165417323834</v>
      </c>
      <c r="AC32" s="197">
        <f t="shared" si="0"/>
        <v>1.4771212547196624</v>
      </c>
      <c r="AD32" s="197">
        <f t="shared" si="0"/>
        <v>-0.14266750356873156</v>
      </c>
      <c r="AF32" s="197">
        <f t="shared" si="1"/>
        <v>2.4274952522337534</v>
      </c>
      <c r="AG32" s="197"/>
      <c r="AH32" s="197">
        <f t="shared" si="1"/>
        <v>1.8367095643237514</v>
      </c>
      <c r="AI32" s="197"/>
      <c r="AJ32" s="197">
        <f t="shared" si="1"/>
        <v>1.6197887582883939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 s="18">
        <v>90</v>
      </c>
      <c r="S33" s="18">
        <v>0.87999999999999901</v>
      </c>
      <c r="T33">
        <v>2830</v>
      </c>
      <c r="U33">
        <v>0.02</v>
      </c>
      <c r="V33" s="18">
        <v>50</v>
      </c>
      <c r="W33" s="18">
        <v>1.42</v>
      </c>
      <c r="Y33" s="197">
        <f t="shared" si="0"/>
        <v>1.954242509439325</v>
      </c>
      <c r="Z33" s="197">
        <f t="shared" si="0"/>
        <v>-5.5517327849831863E-2</v>
      </c>
      <c r="AA33" s="197">
        <f t="shared" ref="AA33" si="2">LOG10(T33)</f>
        <v>3.4517864355242902</v>
      </c>
      <c r="AB33" s="197">
        <f t="shared" ref="AB33" si="3">LOG10(U33)</f>
        <v>-1.6989700043360187</v>
      </c>
      <c r="AC33" s="197">
        <f t="shared" si="0"/>
        <v>1.6989700043360187</v>
      </c>
      <c r="AD33" s="197">
        <f t="shared" si="0"/>
        <v>0.15228834438305647</v>
      </c>
      <c r="AF33" s="197">
        <f t="shared" si="1"/>
        <v>2.009759837289157</v>
      </c>
      <c r="AG33" s="197"/>
      <c r="AH33" s="197">
        <f t="shared" si="1"/>
        <v>5.1507564398603094</v>
      </c>
      <c r="AI33" s="197"/>
      <c r="AJ33" s="197">
        <f t="shared" si="1"/>
        <v>1.5466816599529623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 s="18">
        <v>80</v>
      </c>
      <c r="S34" s="18">
        <v>8.5500000000000007</v>
      </c>
      <c r="T34">
        <v>20</v>
      </c>
      <c r="U34">
        <v>3.41</v>
      </c>
      <c r="V34" s="18">
        <v>20</v>
      </c>
      <c r="W34" s="18">
        <v>1.3</v>
      </c>
      <c r="Y34" s="197">
        <f t="shared" si="0"/>
        <v>1.9030899869919435</v>
      </c>
      <c r="Z34" s="197">
        <f t="shared" si="0"/>
        <v>0.9319661147281727</v>
      </c>
      <c r="AA34" s="197">
        <f t="shared" si="0"/>
        <v>1.3010299956639813</v>
      </c>
      <c r="AB34" s="197">
        <f t="shared" si="0"/>
        <v>0.53275437899249778</v>
      </c>
      <c r="AC34" s="197">
        <f t="shared" si="0"/>
        <v>1.3010299956639813</v>
      </c>
      <c r="AD34" s="197">
        <f t="shared" si="0"/>
        <v>0.11394335230683679</v>
      </c>
      <c r="AF34" s="197">
        <f t="shared" si="1"/>
        <v>0.97112387226377084</v>
      </c>
      <c r="AG34" s="197"/>
      <c r="AH34" s="197">
        <f t="shared" si="1"/>
        <v>0.76827561667148347</v>
      </c>
      <c r="AI34" s="197"/>
      <c r="AJ34" s="197">
        <f t="shared" si="1"/>
        <v>1.1870866433571445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 s="18">
        <v>100</v>
      </c>
      <c r="S35" s="18">
        <v>0.11</v>
      </c>
      <c r="T35">
        <v>1190</v>
      </c>
      <c r="U35">
        <v>10.44</v>
      </c>
      <c r="V35" s="18"/>
      <c r="W35" s="18">
        <v>0.19</v>
      </c>
      <c r="Y35" s="197">
        <f t="shared" si="0"/>
        <v>2</v>
      </c>
      <c r="Z35" s="197">
        <f t="shared" si="0"/>
        <v>-0.95860731484177497</v>
      </c>
      <c r="AA35" s="197">
        <f t="shared" si="0"/>
        <v>3.0755469613925306</v>
      </c>
      <c r="AB35" s="197">
        <f t="shared" si="0"/>
        <v>1.0187004986662433</v>
      </c>
      <c r="AC35" s="197" t="e">
        <f t="shared" si="0"/>
        <v>#NUM!</v>
      </c>
      <c r="AD35" s="197">
        <f t="shared" si="0"/>
        <v>-0.72124639904717103</v>
      </c>
      <c r="AF35" s="197">
        <f t="shared" si="1"/>
        <v>2.9586073148417751</v>
      </c>
      <c r="AG35" s="197"/>
      <c r="AH35" s="197">
        <f t="shared" si="1"/>
        <v>2.0568464627262872</v>
      </c>
      <c r="AI35" s="197"/>
      <c r="AJ35" s="197"/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 s="18">
        <v>10</v>
      </c>
      <c r="S36" s="18">
        <v>0.42999999999999899</v>
      </c>
      <c r="T36">
        <v>1150</v>
      </c>
      <c r="U36">
        <v>0.22</v>
      </c>
      <c r="V36" s="18">
        <v>10</v>
      </c>
      <c r="W36" s="18">
        <v>0.02</v>
      </c>
      <c r="Y36" s="197">
        <f t="shared" si="0"/>
        <v>1</v>
      </c>
      <c r="Z36" s="197">
        <f t="shared" si="0"/>
        <v>-0.36653154442041447</v>
      </c>
      <c r="AA36" s="197">
        <f t="shared" si="0"/>
        <v>3.0606978403536118</v>
      </c>
      <c r="AB36" s="197">
        <f t="shared" si="0"/>
        <v>-0.65757731917779372</v>
      </c>
      <c r="AC36" s="197">
        <f t="shared" si="0"/>
        <v>1</v>
      </c>
      <c r="AD36" s="197">
        <f t="shared" si="0"/>
        <v>-1.6989700043360187</v>
      </c>
      <c r="AF36" s="197">
        <f t="shared" si="1"/>
        <v>1.3665315444204145</v>
      </c>
      <c r="AG36" s="197"/>
      <c r="AH36" s="197">
        <f t="shared" si="1"/>
        <v>3.7182751595314056</v>
      </c>
      <c r="AI36" s="197"/>
      <c r="AJ36" s="197">
        <f t="shared" si="1"/>
        <v>2.6989700043360187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 s="18">
        <v>10</v>
      </c>
      <c r="S37" s="18">
        <v>0.01</v>
      </c>
      <c r="T37">
        <v>1180</v>
      </c>
      <c r="U37">
        <v>1.31</v>
      </c>
      <c r="V37" s="18">
        <v>10</v>
      </c>
      <c r="W37" s="18">
        <v>0.53</v>
      </c>
      <c r="Y37" s="197">
        <f t="shared" si="0"/>
        <v>1</v>
      </c>
      <c r="Z37" s="197">
        <f t="shared" si="0"/>
        <v>-2</v>
      </c>
      <c r="AA37" s="197">
        <f t="shared" si="0"/>
        <v>3.0718820073061255</v>
      </c>
      <c r="AB37" s="197">
        <f t="shared" si="0"/>
        <v>0.11727129565576427</v>
      </c>
      <c r="AC37" s="197">
        <f t="shared" si="0"/>
        <v>1</v>
      </c>
      <c r="AD37" s="197">
        <f t="shared" si="0"/>
        <v>-0.27572413039921095</v>
      </c>
      <c r="AF37" s="197">
        <f t="shared" si="1"/>
        <v>3</v>
      </c>
      <c r="AG37" s="197"/>
      <c r="AH37" s="197">
        <f t="shared" si="1"/>
        <v>2.954610711650361</v>
      </c>
      <c r="AI37" s="197"/>
      <c r="AJ37" s="197">
        <f t="shared" si="1"/>
        <v>1.2757241303992108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 s="18">
        <v>10</v>
      </c>
      <c r="S38" s="18">
        <v>0.52</v>
      </c>
      <c r="T38">
        <v>1850</v>
      </c>
      <c r="U38">
        <v>0.08</v>
      </c>
      <c r="V38" s="18"/>
      <c r="W38" s="18">
        <v>0.04</v>
      </c>
      <c r="Y38" s="197">
        <f t="shared" si="0"/>
        <v>1</v>
      </c>
      <c r="Z38" s="197">
        <f t="shared" si="0"/>
        <v>-0.28399665636520083</v>
      </c>
      <c r="AA38" s="197">
        <f t="shared" si="0"/>
        <v>3.2671717284030137</v>
      </c>
      <c r="AB38" s="197">
        <f t="shared" si="0"/>
        <v>-1.0969100130080565</v>
      </c>
      <c r="AC38" s="197" t="e">
        <f t="shared" si="0"/>
        <v>#NUM!</v>
      </c>
      <c r="AD38" s="197">
        <f t="shared" si="0"/>
        <v>-1.3979400086720375</v>
      </c>
      <c r="AF38" s="197">
        <f t="shared" si="1"/>
        <v>1.2839966563652008</v>
      </c>
      <c r="AG38" s="197"/>
      <c r="AH38" s="197">
        <f t="shared" si="1"/>
        <v>4.36408174141107</v>
      </c>
      <c r="AI38" s="197"/>
      <c r="AJ38" s="197"/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 s="18"/>
      <c r="S39" s="18"/>
      <c r="T39">
        <v>50</v>
      </c>
      <c r="U39">
        <v>3.92</v>
      </c>
      <c r="V39" s="18"/>
      <c r="W39" s="18"/>
      <c r="Y39" s="197" t="e">
        <f t="shared" si="0"/>
        <v>#NUM!</v>
      </c>
      <c r="Z39" s="197" t="e">
        <f t="shared" si="0"/>
        <v>#NUM!</v>
      </c>
      <c r="AA39" s="197">
        <f t="shared" si="0"/>
        <v>1.6989700043360187</v>
      </c>
      <c r="AB39" s="197">
        <f t="shared" si="0"/>
        <v>0.59328606702045728</v>
      </c>
      <c r="AC39" s="197" t="e">
        <f t="shared" si="0"/>
        <v>#NUM!</v>
      </c>
      <c r="AD39" s="197" t="e">
        <f t="shared" si="0"/>
        <v>#NUM!</v>
      </c>
      <c r="AF39" s="197"/>
      <c r="AG39" s="197"/>
      <c r="AH39" s="197">
        <f t="shared" si="1"/>
        <v>1.1056839373155616</v>
      </c>
      <c r="AI39" s="197"/>
      <c r="AJ39" s="197"/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 s="18"/>
      <c r="S40" s="18">
        <v>0.17</v>
      </c>
      <c r="U40">
        <v>0.02</v>
      </c>
      <c r="V40" s="18">
        <v>10</v>
      </c>
      <c r="W40" s="18">
        <v>0.26</v>
      </c>
      <c r="Y40" s="197" t="e">
        <f t="shared" si="0"/>
        <v>#NUM!</v>
      </c>
      <c r="Z40" s="197">
        <f t="shared" si="0"/>
        <v>-0.769551078621726</v>
      </c>
      <c r="AA40" s="197" t="e">
        <f t="shared" si="0"/>
        <v>#NUM!</v>
      </c>
      <c r="AB40" s="197">
        <f t="shared" si="0"/>
        <v>-1.6989700043360187</v>
      </c>
      <c r="AC40" s="197">
        <f t="shared" si="0"/>
        <v>1</v>
      </c>
      <c r="AD40" s="197">
        <f t="shared" si="0"/>
        <v>-0.58502665202918203</v>
      </c>
      <c r="AF40" s="197"/>
      <c r="AG40" s="197"/>
      <c r="AH40" s="197"/>
      <c r="AI40" s="197"/>
      <c r="AJ40" s="197">
        <f t="shared" si="1"/>
        <v>1.585026652029182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 s="18"/>
      <c r="S41" s="18">
        <v>0.34</v>
      </c>
      <c r="T41">
        <v>50</v>
      </c>
      <c r="U41">
        <v>0.04</v>
      </c>
      <c r="V41" s="18"/>
      <c r="W41" s="18">
        <v>0.19</v>
      </c>
      <c r="Y41" s="197" t="e">
        <f t="shared" si="0"/>
        <v>#NUM!</v>
      </c>
      <c r="Z41" s="197">
        <f t="shared" si="0"/>
        <v>-0.46852108295774486</v>
      </c>
      <c r="AA41" s="197">
        <f t="shared" si="0"/>
        <v>1.6989700043360187</v>
      </c>
      <c r="AB41" s="197">
        <f t="shared" si="0"/>
        <v>-1.3979400086720375</v>
      </c>
      <c r="AC41" s="197" t="e">
        <f t="shared" si="0"/>
        <v>#NUM!</v>
      </c>
      <c r="AD41" s="197">
        <f t="shared" si="0"/>
        <v>-0.72124639904717103</v>
      </c>
      <c r="AF41" s="197"/>
      <c r="AG41" s="197"/>
      <c r="AH41" s="197">
        <f t="shared" si="1"/>
        <v>3.0969100130080562</v>
      </c>
      <c r="AI41" s="197"/>
      <c r="AJ41" s="197"/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 s="18">
        <v>40</v>
      </c>
      <c r="S42" s="204">
        <v>0.1</v>
      </c>
      <c r="V42" s="18"/>
      <c r="W42" s="18">
        <v>0.37</v>
      </c>
      <c r="Y42" s="197">
        <f t="shared" si="0"/>
        <v>1.6020599913279623</v>
      </c>
      <c r="Z42" s="197">
        <f t="shared" si="0"/>
        <v>-1</v>
      </c>
      <c r="AA42" s="197" t="e">
        <f t="shared" si="0"/>
        <v>#NUM!</v>
      </c>
      <c r="AB42" s="197" t="e">
        <f t="shared" si="0"/>
        <v>#NUM!</v>
      </c>
      <c r="AC42" s="197" t="e">
        <f t="shared" si="0"/>
        <v>#NUM!</v>
      </c>
      <c r="AD42" s="197">
        <f t="shared" si="0"/>
        <v>-0.43179827593300502</v>
      </c>
      <c r="AF42" s="197">
        <f t="shared" si="1"/>
        <v>2.6020599913279625</v>
      </c>
      <c r="AG42" s="197"/>
      <c r="AH42" s="197"/>
      <c r="AI42" s="197"/>
      <c r="AJ42" s="197"/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1.995776178320477</v>
      </c>
      <c r="AH43" s="65">
        <f>AVERAGE(AH28:AH42)</f>
        <v>2.8052149646498288</v>
      </c>
      <c r="AJ43" s="65">
        <f>AVERAGE(AJ28:AJ42)</f>
        <v>1.9720153250008452</v>
      </c>
    </row>
    <row r="44" spans="1:37" x14ac:dyDescent="0.25">
      <c r="Q44" s="25" t="s">
        <v>377</v>
      </c>
      <c r="R44" s="65">
        <f>MIN(R28:R42)</f>
        <v>10</v>
      </c>
      <c r="S44" s="65">
        <f t="shared" ref="S44:W44" si="4">MIN(S28:S42)</f>
        <v>0.01</v>
      </c>
      <c r="T44" s="65">
        <f t="shared" si="4"/>
        <v>10</v>
      </c>
      <c r="U44" s="65">
        <f t="shared" si="4"/>
        <v>0.01</v>
      </c>
      <c r="V44" s="65">
        <f t="shared" si="4"/>
        <v>8</v>
      </c>
      <c r="W44" s="65">
        <f t="shared" si="4"/>
        <v>0.01</v>
      </c>
      <c r="AE44" s="25" t="s">
        <v>377</v>
      </c>
      <c r="AF44" s="65">
        <f>MIN(AF28:AF42)</f>
        <v>0.97112387226377084</v>
      </c>
      <c r="AH44" s="65">
        <f>MIN(AH28:AH42)</f>
        <v>0.76827561667148347</v>
      </c>
      <c r="AJ44" s="65">
        <f>MIN(AJ28:AJ42)</f>
        <v>1.1870866433571445</v>
      </c>
    </row>
    <row r="45" spans="1:37" x14ac:dyDescent="0.25">
      <c r="Q45" s="25" t="s">
        <v>376</v>
      </c>
      <c r="R45" s="65">
        <f>MAX(R27:R42)</f>
        <v>190</v>
      </c>
      <c r="S45" s="65">
        <f t="shared" ref="S45:W45" si="5">MAX(S27:S42)</f>
        <v>8.5500000000000007</v>
      </c>
      <c r="T45" s="65">
        <f t="shared" si="5"/>
        <v>3420</v>
      </c>
      <c r="U45" s="65">
        <f t="shared" si="5"/>
        <v>49.81</v>
      </c>
      <c r="V45" s="65">
        <f t="shared" si="5"/>
        <v>150</v>
      </c>
      <c r="W45" s="65">
        <f t="shared" si="5"/>
        <v>1.42</v>
      </c>
      <c r="AE45" s="25" t="s">
        <v>376</v>
      </c>
      <c r="AF45" s="65">
        <f>MAX(AF27:AF42)</f>
        <v>3</v>
      </c>
      <c r="AH45" s="65">
        <f>MAX(AH27:AH42)</f>
        <v>5.1507564398603094</v>
      </c>
      <c r="AJ45" s="65">
        <f>MAX(AJ27:AJ42)</f>
        <v>2.9030899869919438</v>
      </c>
    </row>
    <row r="46" spans="1:37" x14ac:dyDescent="0.25">
      <c r="Q46" s="25" t="s">
        <v>378</v>
      </c>
      <c r="R46" s="65">
        <f>MEDIAN(R27:R42)</f>
        <v>30</v>
      </c>
      <c r="S46" s="65">
        <f t="shared" ref="S46:W46" si="6">MEDIAN(S27:S42)</f>
        <v>0.32</v>
      </c>
      <c r="T46" s="65">
        <f t="shared" si="6"/>
        <v>1150</v>
      </c>
      <c r="U46" s="65">
        <f t="shared" si="6"/>
        <v>0.11</v>
      </c>
      <c r="V46" s="65">
        <f t="shared" si="6"/>
        <v>15</v>
      </c>
      <c r="W46" s="65">
        <f t="shared" si="6"/>
        <v>0.22500000000000001</v>
      </c>
      <c r="AE46" s="25" t="s">
        <v>378</v>
      </c>
      <c r="AF46" s="65">
        <f>MEDIAN(AF27:AF42)</f>
        <v>1.8896554579554414</v>
      </c>
      <c r="AH46" s="65">
        <f>MEDIAN(AH27:AH42)</f>
        <v>2.9773053558251803</v>
      </c>
      <c r="AJ46" s="65">
        <f>MEDIAN(AJ27:AJ42)</f>
        <v>1.7529227029907783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7314-5414-4735-A029-571AE6BCD52D}">
  <dimension ref="A24:AK46"/>
  <sheetViews>
    <sheetView topLeftCell="N27" workbookViewId="0">
      <selection activeCell="R46" sqref="R46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392</v>
      </c>
      <c r="S25" s="148"/>
      <c r="T25" s="148" t="s">
        <v>393</v>
      </c>
      <c r="U25" s="148"/>
      <c r="V25" s="148" t="s">
        <v>394</v>
      </c>
      <c r="W25" s="184"/>
      <c r="Y25" s="214" t="s">
        <v>395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 s="18">
        <v>2400</v>
      </c>
      <c r="S27" s="18">
        <v>23.5</v>
      </c>
      <c r="T27">
        <v>35000</v>
      </c>
      <c r="U27" s="2">
        <v>42.89</v>
      </c>
      <c r="V27" s="30"/>
      <c r="W27" s="30"/>
      <c r="Y27" s="197">
        <f>LOG10(R27)</f>
        <v>3.3802112417116059</v>
      </c>
      <c r="Z27" s="197">
        <f>LOG10(S27)</f>
        <v>1.3710678622717363</v>
      </c>
      <c r="AA27" s="197">
        <f t="shared" ref="AA27" si="0">LOG10(T27)</f>
        <v>4.5440680443502757</v>
      </c>
      <c r="AB27" s="197">
        <f t="shared" ref="AB27" si="1">LOG10(U27)</f>
        <v>1.6323560462390732</v>
      </c>
      <c r="AC27" s="200"/>
      <c r="AD27" s="200"/>
      <c r="AF27" s="197">
        <f>Y27-Z27</f>
        <v>2.0091433794398696</v>
      </c>
      <c r="AG27" s="197"/>
      <c r="AH27" s="197">
        <f t="shared" ref="AH27:AJ42" si="2">AA27-AB27</f>
        <v>2.9117119981112025</v>
      </c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 s="18">
        <v>604</v>
      </c>
      <c r="S28" s="18">
        <v>3.13</v>
      </c>
      <c r="T28">
        <v>336</v>
      </c>
      <c r="U28" s="2">
        <v>52.05</v>
      </c>
      <c r="V28">
        <v>1024</v>
      </c>
      <c r="W28">
        <v>0.1</v>
      </c>
      <c r="Y28" s="197">
        <f t="shared" ref="Y28:AD42" si="3">LOG10(R28)</f>
        <v>2.7810369386211318</v>
      </c>
      <c r="Z28" s="197">
        <f t="shared" si="3"/>
        <v>0.49554433754644844</v>
      </c>
      <c r="AA28" s="197">
        <f t="shared" si="3"/>
        <v>2.5263392773898441</v>
      </c>
      <c r="AB28" s="197">
        <f t="shared" si="3"/>
        <v>1.7164207338465549</v>
      </c>
      <c r="AC28" s="197">
        <f t="shared" si="3"/>
        <v>3.0102999566398121</v>
      </c>
      <c r="AD28" s="197">
        <f t="shared" si="3"/>
        <v>-1</v>
      </c>
      <c r="AF28" s="197">
        <f t="shared" ref="AF28:AF42" si="4">Y28-Z28</f>
        <v>2.2854926010746834</v>
      </c>
      <c r="AG28" s="197"/>
      <c r="AH28" s="197">
        <f t="shared" si="2"/>
        <v>0.80991854354328918</v>
      </c>
      <c r="AI28" s="197"/>
      <c r="AJ28" s="197">
        <f t="shared" si="2"/>
        <v>4.0102999566398125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 s="18">
        <v>2840</v>
      </c>
      <c r="S29" s="18">
        <v>18.68</v>
      </c>
      <c r="T29">
        <v>80</v>
      </c>
      <c r="U29" s="205">
        <v>0.01</v>
      </c>
      <c r="V29">
        <v>2620</v>
      </c>
      <c r="W29">
        <v>7.88</v>
      </c>
      <c r="Y29" s="197">
        <f t="shared" si="3"/>
        <v>3.4533183400470375</v>
      </c>
      <c r="Z29" s="197">
        <f t="shared" si="3"/>
        <v>1.2713768718940746</v>
      </c>
      <c r="AA29" s="197">
        <f t="shared" si="3"/>
        <v>1.9030899869919435</v>
      </c>
      <c r="AB29" s="197">
        <f t="shared" si="3"/>
        <v>-2</v>
      </c>
      <c r="AC29" s="197">
        <f t="shared" si="3"/>
        <v>3.4183012913197452</v>
      </c>
      <c r="AD29" s="197">
        <f t="shared" si="3"/>
        <v>0.8965262174895553</v>
      </c>
      <c r="AF29" s="197">
        <f t="shared" si="4"/>
        <v>2.1819414681529627</v>
      </c>
      <c r="AG29" s="197"/>
      <c r="AH29" s="197">
        <f t="shared" si="2"/>
        <v>3.9030899869919438</v>
      </c>
      <c r="AI29" s="197"/>
      <c r="AJ29" s="197">
        <f t="shared" si="2"/>
        <v>2.5217750738301898</v>
      </c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 s="18">
        <v>210</v>
      </c>
      <c r="S30" s="18">
        <v>9.33</v>
      </c>
      <c r="T30">
        <v>100</v>
      </c>
      <c r="U30" s="2">
        <v>2.77</v>
      </c>
      <c r="V30">
        <v>280</v>
      </c>
      <c r="W30">
        <v>3.06</v>
      </c>
      <c r="Y30" s="197">
        <f t="shared" si="3"/>
        <v>2.3222192947339191</v>
      </c>
      <c r="Z30" s="197">
        <f t="shared" si="3"/>
        <v>0.96988164374649999</v>
      </c>
      <c r="AA30" s="197">
        <f t="shared" si="3"/>
        <v>2</v>
      </c>
      <c r="AB30" s="197">
        <f t="shared" si="3"/>
        <v>0.44247976906444858</v>
      </c>
      <c r="AC30" s="197">
        <f t="shared" si="3"/>
        <v>2.4471580313422194</v>
      </c>
      <c r="AD30" s="197">
        <f t="shared" si="3"/>
        <v>0.48572142648158001</v>
      </c>
      <c r="AF30" s="197">
        <f t="shared" si="4"/>
        <v>1.352337650987419</v>
      </c>
      <c r="AG30" s="197"/>
      <c r="AH30" s="197">
        <f t="shared" si="2"/>
        <v>1.5575202309355514</v>
      </c>
      <c r="AI30" s="197"/>
      <c r="AJ30" s="197">
        <f t="shared" si="2"/>
        <v>1.9614366048606393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 s="18">
        <v>120</v>
      </c>
      <c r="S31" s="18">
        <v>8.3099999999999898</v>
      </c>
      <c r="T31">
        <v>20</v>
      </c>
      <c r="U31" s="205">
        <v>0.01</v>
      </c>
      <c r="V31">
        <v>290</v>
      </c>
      <c r="W31">
        <v>4.3</v>
      </c>
      <c r="Y31" s="197">
        <f t="shared" si="3"/>
        <v>2.0791812460476247</v>
      </c>
      <c r="Z31" s="197">
        <f t="shared" si="3"/>
        <v>0.91960102378411046</v>
      </c>
      <c r="AA31" s="197">
        <f t="shared" si="3"/>
        <v>1.3010299956639813</v>
      </c>
      <c r="AB31" s="197">
        <f t="shared" si="3"/>
        <v>-2</v>
      </c>
      <c r="AC31" s="197">
        <f t="shared" si="3"/>
        <v>2.4623979978989561</v>
      </c>
      <c r="AD31" s="197">
        <f t="shared" si="3"/>
        <v>0.63346845557958653</v>
      </c>
      <c r="AF31" s="197">
        <f t="shared" si="4"/>
        <v>1.1595802222635143</v>
      </c>
      <c r="AG31" s="197"/>
      <c r="AH31" s="197">
        <f t="shared" si="2"/>
        <v>3.3010299956639813</v>
      </c>
      <c r="AI31" s="197"/>
      <c r="AJ31" s="197">
        <f t="shared" si="2"/>
        <v>1.8289295423193694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 s="18">
        <v>80</v>
      </c>
      <c r="S32" s="18">
        <v>3.77</v>
      </c>
      <c r="T32">
        <v>10310</v>
      </c>
      <c r="U32" s="2">
        <v>0.16</v>
      </c>
      <c r="V32">
        <v>1350</v>
      </c>
      <c r="W32">
        <v>2.6</v>
      </c>
      <c r="Y32" s="197">
        <f t="shared" si="3"/>
        <v>1.9030899869919435</v>
      </c>
      <c r="Z32" s="197">
        <f t="shared" si="3"/>
        <v>0.57634135020579291</v>
      </c>
      <c r="AA32" s="197">
        <f t="shared" si="3"/>
        <v>4.0132586652835167</v>
      </c>
      <c r="AB32" s="197">
        <f t="shared" si="3"/>
        <v>-0.79588001734407521</v>
      </c>
      <c r="AC32" s="197">
        <f t="shared" si="3"/>
        <v>3.1303337684950061</v>
      </c>
      <c r="AD32" s="197">
        <f t="shared" si="3"/>
        <v>0.41497334797081797</v>
      </c>
      <c r="AF32" s="197">
        <f t="shared" si="4"/>
        <v>1.3267486367861507</v>
      </c>
      <c r="AG32" s="197"/>
      <c r="AH32" s="197">
        <f t="shared" si="2"/>
        <v>4.8091386826275917</v>
      </c>
      <c r="AI32" s="197"/>
      <c r="AJ32" s="197">
        <f t="shared" si="2"/>
        <v>2.7153604205241884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 s="18">
        <v>50</v>
      </c>
      <c r="S33" s="18">
        <v>5.82</v>
      </c>
      <c r="T33">
        <v>6790</v>
      </c>
      <c r="U33" s="2">
        <v>0.01</v>
      </c>
      <c r="V33">
        <v>1140</v>
      </c>
      <c r="W33">
        <v>7.3</v>
      </c>
      <c r="Y33" s="197">
        <f t="shared" si="3"/>
        <v>1.6989700043360187</v>
      </c>
      <c r="Z33" s="197">
        <f t="shared" si="3"/>
        <v>0.7649229846498885</v>
      </c>
      <c r="AA33" s="197">
        <f t="shared" si="3"/>
        <v>3.8318697742805017</v>
      </c>
      <c r="AB33" s="197">
        <f t="shared" si="3"/>
        <v>-2</v>
      </c>
      <c r="AC33" s="197">
        <f t="shared" si="3"/>
        <v>3.0569048513364727</v>
      </c>
      <c r="AD33" s="197">
        <f t="shared" si="3"/>
        <v>0.86332286012045589</v>
      </c>
      <c r="AF33" s="197">
        <f t="shared" si="4"/>
        <v>0.93404701968613024</v>
      </c>
      <c r="AG33" s="197"/>
      <c r="AH33" s="197">
        <f t="shared" si="2"/>
        <v>5.8318697742805021</v>
      </c>
      <c r="AI33" s="197"/>
      <c r="AJ33" s="197">
        <f t="shared" si="2"/>
        <v>2.1935819912160168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 s="18">
        <v>370</v>
      </c>
      <c r="S34" s="18">
        <v>10.7</v>
      </c>
      <c r="T34">
        <v>2890</v>
      </c>
      <c r="U34" s="2">
        <v>4.4000000000000004</v>
      </c>
      <c r="V34">
        <v>2850</v>
      </c>
      <c r="W34">
        <v>21.62</v>
      </c>
      <c r="Y34" s="197">
        <f t="shared" si="3"/>
        <v>2.568201724066995</v>
      </c>
      <c r="Z34" s="197">
        <f t="shared" si="3"/>
        <v>1.0293837776852097</v>
      </c>
      <c r="AA34" s="197">
        <f t="shared" si="3"/>
        <v>3.4608978427565478</v>
      </c>
      <c r="AB34" s="197">
        <f t="shared" si="3"/>
        <v>0.64345267648618742</v>
      </c>
      <c r="AC34" s="197">
        <f t="shared" si="3"/>
        <v>3.4548448600085102</v>
      </c>
      <c r="AD34" s="197">
        <f t="shared" si="3"/>
        <v>1.3348556896172916</v>
      </c>
      <c r="AF34" s="197">
        <f t="shared" si="4"/>
        <v>1.5388179463817853</v>
      </c>
      <c r="AG34" s="197"/>
      <c r="AH34" s="197">
        <f t="shared" si="2"/>
        <v>2.8174451662703603</v>
      </c>
      <c r="AI34" s="197"/>
      <c r="AJ34" s="197">
        <f t="shared" si="2"/>
        <v>2.1199891703912188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 s="18">
        <v>800</v>
      </c>
      <c r="S35" s="18">
        <v>25.5</v>
      </c>
      <c r="T35">
        <v>40</v>
      </c>
      <c r="U35" s="2">
        <v>3.97</v>
      </c>
      <c r="V35">
        <v>90</v>
      </c>
      <c r="W35">
        <v>4.74</v>
      </c>
      <c r="Y35" s="197">
        <f t="shared" si="3"/>
        <v>2.9030899869919438</v>
      </c>
      <c r="Z35" s="197">
        <f t="shared" si="3"/>
        <v>1.4065401804339552</v>
      </c>
      <c r="AA35" s="197">
        <f t="shared" si="3"/>
        <v>1.6020599913279623</v>
      </c>
      <c r="AB35" s="197">
        <f t="shared" si="3"/>
        <v>0.59879050676311507</v>
      </c>
      <c r="AC35" s="197">
        <f t="shared" si="3"/>
        <v>1.954242509439325</v>
      </c>
      <c r="AD35" s="197">
        <f t="shared" si="3"/>
        <v>0.67577834167408513</v>
      </c>
      <c r="AF35" s="197">
        <f t="shared" si="4"/>
        <v>1.4965498065579885</v>
      </c>
      <c r="AG35" s="197"/>
      <c r="AH35" s="197">
        <f t="shared" si="2"/>
        <v>1.0032694845648473</v>
      </c>
      <c r="AI35" s="197"/>
      <c r="AJ35" s="197">
        <f t="shared" si="2"/>
        <v>1.27846416776524</v>
      </c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 s="18">
        <v>290</v>
      </c>
      <c r="S36" s="18">
        <v>21.84</v>
      </c>
      <c r="T36">
        <v>230</v>
      </c>
      <c r="U36" s="2">
        <v>3.47</v>
      </c>
      <c r="V36">
        <v>80</v>
      </c>
      <c r="W36">
        <v>2.54</v>
      </c>
      <c r="Y36" s="197">
        <f t="shared" si="3"/>
        <v>2.4623979978989561</v>
      </c>
      <c r="Z36" s="197">
        <f t="shared" si="3"/>
        <v>1.3392526340326996</v>
      </c>
      <c r="AA36" s="197">
        <f t="shared" si="3"/>
        <v>2.3617278360175931</v>
      </c>
      <c r="AB36" s="197">
        <f t="shared" si="3"/>
        <v>0.54032947479087379</v>
      </c>
      <c r="AC36" s="197">
        <f t="shared" si="3"/>
        <v>1.9030899869919435</v>
      </c>
      <c r="AD36" s="197">
        <f t="shared" si="3"/>
        <v>0.40483371661993806</v>
      </c>
      <c r="AF36" s="197">
        <f t="shared" si="4"/>
        <v>1.1231453638662565</v>
      </c>
      <c r="AG36" s="197"/>
      <c r="AH36" s="197">
        <f t="shared" si="2"/>
        <v>1.8213983612267193</v>
      </c>
      <c r="AI36" s="197"/>
      <c r="AJ36" s="197">
        <f t="shared" si="2"/>
        <v>1.4982562703720055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 s="18">
        <v>160</v>
      </c>
      <c r="S37" s="18">
        <v>0.72</v>
      </c>
      <c r="T37">
        <v>22840</v>
      </c>
      <c r="U37" s="2">
        <v>0.89</v>
      </c>
      <c r="V37">
        <v>1080</v>
      </c>
      <c r="W37">
        <v>72.099999999999895</v>
      </c>
      <c r="Y37" s="197">
        <f t="shared" si="3"/>
        <v>2.2041199826559246</v>
      </c>
      <c r="Z37" s="197">
        <f t="shared" si="3"/>
        <v>-0.14266750356873156</v>
      </c>
      <c r="AA37" s="197">
        <f t="shared" si="3"/>
        <v>4.3586960995738107</v>
      </c>
      <c r="AB37" s="197">
        <f t="shared" si="3"/>
        <v>-5.0609993355087209E-2</v>
      </c>
      <c r="AC37" s="197">
        <f t="shared" si="3"/>
        <v>3.0334237554869499</v>
      </c>
      <c r="AD37" s="197">
        <f t="shared" si="3"/>
        <v>1.8579352647194285</v>
      </c>
      <c r="AF37" s="197">
        <f t="shared" si="4"/>
        <v>2.346787486224656</v>
      </c>
      <c r="AG37" s="197"/>
      <c r="AH37" s="197">
        <f t="shared" si="2"/>
        <v>4.4093060929288983</v>
      </c>
      <c r="AI37" s="197"/>
      <c r="AJ37" s="197">
        <f t="shared" si="2"/>
        <v>1.1754884907675214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 s="18">
        <v>610</v>
      </c>
      <c r="S38" s="18">
        <v>80.009999999999906</v>
      </c>
      <c r="T38">
        <v>7070</v>
      </c>
      <c r="U38" s="2">
        <v>0.44</v>
      </c>
      <c r="V38">
        <v>3140</v>
      </c>
      <c r="W38">
        <v>76.959999999999894</v>
      </c>
      <c r="Y38" s="197">
        <f t="shared" si="3"/>
        <v>2.7853298350107671</v>
      </c>
      <c r="Z38" s="197">
        <f t="shared" si="3"/>
        <v>1.903144270409538</v>
      </c>
      <c r="AA38" s="197">
        <f t="shared" si="3"/>
        <v>3.8494194137968996</v>
      </c>
      <c r="AB38" s="197">
        <f t="shared" si="3"/>
        <v>-0.35654732351381258</v>
      </c>
      <c r="AC38" s="197">
        <f t="shared" si="3"/>
        <v>3.4969296480732148</v>
      </c>
      <c r="AD38" s="197">
        <f t="shared" si="3"/>
        <v>1.8862650590297561</v>
      </c>
      <c r="AF38" s="197">
        <f t="shared" si="4"/>
        <v>0.8821855646012291</v>
      </c>
      <c r="AG38" s="197"/>
      <c r="AH38" s="197">
        <f t="shared" si="2"/>
        <v>4.2059667373107121</v>
      </c>
      <c r="AI38" s="197"/>
      <c r="AJ38" s="197">
        <f t="shared" si="2"/>
        <v>1.6106645890434588</v>
      </c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 s="18">
        <v>210</v>
      </c>
      <c r="S39" s="18">
        <v>3.63</v>
      </c>
      <c r="T39">
        <v>6920</v>
      </c>
      <c r="U39" s="2">
        <v>6.05</v>
      </c>
      <c r="V39">
        <v>410</v>
      </c>
      <c r="W39">
        <v>4.46</v>
      </c>
      <c r="Y39" s="197">
        <f t="shared" si="3"/>
        <v>2.3222192947339191</v>
      </c>
      <c r="Z39" s="197">
        <f t="shared" si="3"/>
        <v>0.55990662503611255</v>
      </c>
      <c r="AA39" s="197">
        <f t="shared" si="3"/>
        <v>3.840106094456758</v>
      </c>
      <c r="AB39" s="197">
        <f t="shared" si="3"/>
        <v>0.78175537465246892</v>
      </c>
      <c r="AC39" s="197">
        <f t="shared" si="3"/>
        <v>2.6127838567197355</v>
      </c>
      <c r="AD39" s="197">
        <f t="shared" si="3"/>
        <v>0.64933485871214192</v>
      </c>
      <c r="AF39" s="197">
        <f t="shared" si="4"/>
        <v>1.7623126696978066</v>
      </c>
      <c r="AG39" s="197"/>
      <c r="AH39" s="197">
        <f t="shared" si="2"/>
        <v>3.058350719804289</v>
      </c>
      <c r="AI39" s="197"/>
      <c r="AJ39" s="197">
        <f t="shared" si="2"/>
        <v>1.9634489980075935</v>
      </c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 s="18">
        <v>250</v>
      </c>
      <c r="S40" s="18">
        <v>41.82</v>
      </c>
      <c r="T40">
        <v>1910</v>
      </c>
      <c r="U40" s="2">
        <v>2.0099999999999998</v>
      </c>
      <c r="V40">
        <v>90</v>
      </c>
      <c r="W40">
        <v>11.39</v>
      </c>
      <c r="Y40" s="197">
        <f t="shared" si="3"/>
        <v>2.3979400086720375</v>
      </c>
      <c r="Z40" s="197">
        <f t="shared" si="3"/>
        <v>1.621384028481653</v>
      </c>
      <c r="AA40" s="197">
        <f t="shared" si="3"/>
        <v>3.2810333672477277</v>
      </c>
      <c r="AB40" s="197">
        <f t="shared" si="3"/>
        <v>0.30319605742048883</v>
      </c>
      <c r="AC40" s="197">
        <f t="shared" si="3"/>
        <v>1.954242509439325</v>
      </c>
      <c r="AD40" s="197">
        <f t="shared" si="3"/>
        <v>1.0565237240791003</v>
      </c>
      <c r="AF40" s="197">
        <f t="shared" si="4"/>
        <v>0.77655598019038452</v>
      </c>
      <c r="AG40" s="197"/>
      <c r="AH40" s="197">
        <f t="shared" si="2"/>
        <v>2.9778373098272386</v>
      </c>
      <c r="AI40" s="197"/>
      <c r="AJ40" s="197">
        <f t="shared" si="2"/>
        <v>0.89771878536022465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 s="18">
        <v>70</v>
      </c>
      <c r="S41" s="18">
        <v>54.77</v>
      </c>
      <c r="T41">
        <v>9310</v>
      </c>
      <c r="U41" s="2">
        <v>0.54</v>
      </c>
      <c r="V41">
        <v>120</v>
      </c>
      <c r="W41">
        <v>35.200000000000003</v>
      </c>
      <c r="Y41" s="197">
        <f t="shared" si="3"/>
        <v>1.8450980400142569</v>
      </c>
      <c r="Z41" s="197">
        <f t="shared" si="3"/>
        <v>1.7385427409287852</v>
      </c>
      <c r="AA41" s="197">
        <f t="shared" si="3"/>
        <v>3.9689496809813427</v>
      </c>
      <c r="AB41" s="197">
        <f t="shared" si="3"/>
        <v>-0.26760624017703144</v>
      </c>
      <c r="AC41" s="197">
        <f t="shared" si="3"/>
        <v>2.0791812460476247</v>
      </c>
      <c r="AD41" s="197">
        <f t="shared" si="3"/>
        <v>1.546542663478131</v>
      </c>
      <c r="AF41" s="197">
        <f t="shared" si="4"/>
        <v>0.10655529908547168</v>
      </c>
      <c r="AG41" s="197"/>
      <c r="AH41" s="197">
        <f t="shared" si="2"/>
        <v>4.2365559211583745</v>
      </c>
      <c r="AI41" s="197"/>
      <c r="AJ41" s="197">
        <f t="shared" si="2"/>
        <v>0.5326385825694937</v>
      </c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 s="18">
        <v>840</v>
      </c>
      <c r="S42" s="18">
        <v>3.34</v>
      </c>
      <c r="T42">
        <v>870</v>
      </c>
      <c r="U42" s="2">
        <v>0.11</v>
      </c>
      <c r="W42">
        <v>2.63</v>
      </c>
      <c r="Y42" s="197">
        <f t="shared" si="3"/>
        <v>2.9242792860618816</v>
      </c>
      <c r="Z42" s="197">
        <f t="shared" si="3"/>
        <v>0.52374646681156445</v>
      </c>
      <c r="AA42" s="197">
        <f t="shared" si="3"/>
        <v>2.9395192526186187</v>
      </c>
      <c r="AB42" s="197">
        <f t="shared" si="3"/>
        <v>-0.95860731484177497</v>
      </c>
      <c r="AC42" s="197" t="e">
        <f t="shared" si="3"/>
        <v>#NUM!</v>
      </c>
      <c r="AD42" s="197">
        <f t="shared" si="3"/>
        <v>0.41995574848975786</v>
      </c>
      <c r="AF42" s="197">
        <f t="shared" si="4"/>
        <v>2.400532819250317</v>
      </c>
      <c r="AG42" s="197"/>
      <c r="AH42" s="197">
        <f t="shared" si="2"/>
        <v>3.8981265674603938</v>
      </c>
      <c r="AI42" s="197"/>
      <c r="AJ42" s="197"/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1.4801708696404139</v>
      </c>
      <c r="AH43" s="65">
        <f>AVERAGE(AH28:AH42)</f>
        <v>3.2427215716396462</v>
      </c>
      <c r="AJ43" s="65">
        <f>AVERAGE(AJ28:AJ42)</f>
        <v>1.8791466174047837</v>
      </c>
    </row>
    <row r="44" spans="1:37" x14ac:dyDescent="0.25">
      <c r="Q44" s="25" t="s">
        <v>377</v>
      </c>
      <c r="R44" s="65">
        <f>MIN(R28:R42)</f>
        <v>50</v>
      </c>
      <c r="S44" s="65">
        <f t="shared" ref="S44:W44" si="5">MIN(S28:S42)</f>
        <v>0.72</v>
      </c>
      <c r="T44" s="65">
        <f t="shared" si="5"/>
        <v>20</v>
      </c>
      <c r="U44" s="65">
        <f t="shared" si="5"/>
        <v>0.01</v>
      </c>
      <c r="V44" s="65">
        <f t="shared" si="5"/>
        <v>80</v>
      </c>
      <c r="W44" s="65">
        <f t="shared" si="5"/>
        <v>0.1</v>
      </c>
      <c r="AE44" s="25" t="s">
        <v>377</v>
      </c>
      <c r="AF44" s="65">
        <f>MIN(AF28:AF42)</f>
        <v>0.10655529908547168</v>
      </c>
      <c r="AH44" s="65">
        <f>MIN(AH28:AH42)</f>
        <v>0.80991854354328918</v>
      </c>
      <c r="AJ44" s="65">
        <f>MIN(AJ28:AJ42)</f>
        <v>0.5326385825694937</v>
      </c>
    </row>
    <row r="45" spans="1:37" x14ac:dyDescent="0.25">
      <c r="Q45" s="25" t="s">
        <v>376</v>
      </c>
      <c r="R45" s="65">
        <f>MAX(R27:R42)</f>
        <v>2840</v>
      </c>
      <c r="S45" s="65">
        <f t="shared" ref="S45:W45" si="6">MAX(S27:S42)</f>
        <v>80.009999999999906</v>
      </c>
      <c r="T45" s="65">
        <f t="shared" si="6"/>
        <v>35000</v>
      </c>
      <c r="U45" s="65">
        <f t="shared" si="6"/>
        <v>52.05</v>
      </c>
      <c r="V45" s="65">
        <f t="shared" si="6"/>
        <v>3140</v>
      </c>
      <c r="W45" s="65">
        <f t="shared" si="6"/>
        <v>76.959999999999894</v>
      </c>
      <c r="AE45" s="25" t="s">
        <v>376</v>
      </c>
      <c r="AF45" s="65">
        <f>MAX(AF27:AF42)</f>
        <v>2.400532819250317</v>
      </c>
      <c r="AH45" s="65">
        <f>MAX(AH27:AH42)</f>
        <v>5.8318697742805021</v>
      </c>
      <c r="AJ45" s="65">
        <f>MAX(AJ27:AJ42)</f>
        <v>4.0102999566398125</v>
      </c>
    </row>
    <row r="46" spans="1:37" x14ac:dyDescent="0.25">
      <c r="Q46" s="25" t="s">
        <v>378</v>
      </c>
      <c r="R46" s="65">
        <f>MEDIAN(R27:R42)</f>
        <v>270</v>
      </c>
      <c r="S46" s="65">
        <f t="shared" ref="S46:W46" si="7">MEDIAN(S27:S42)</f>
        <v>10.015000000000001</v>
      </c>
      <c r="T46" s="65">
        <f t="shared" si="7"/>
        <v>2400</v>
      </c>
      <c r="U46" s="65">
        <f t="shared" si="7"/>
        <v>1.4499999999999997</v>
      </c>
      <c r="V46" s="65">
        <f t="shared" si="7"/>
        <v>717</v>
      </c>
      <c r="W46" s="65">
        <f t="shared" si="7"/>
        <v>4.74</v>
      </c>
      <c r="AE46" s="25" t="s">
        <v>378</v>
      </c>
      <c r="AF46" s="65">
        <f>MEDIAN(AF27:AF42)</f>
        <v>1.4244437287727036</v>
      </c>
      <c r="AH46" s="65">
        <f>MEDIAN(AH27:AH42)</f>
        <v>3.1796903577341351</v>
      </c>
      <c r="AJ46" s="65">
        <f>MEDIAN(AJ27:AJ42)</f>
        <v>1.8951830735900044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46"/>
  <sheetViews>
    <sheetView topLeftCell="W60" workbookViewId="0">
      <selection activeCell="R44" sqref="R44:W46"/>
    </sheetView>
  </sheetViews>
  <sheetFormatPr defaultRowHeight="15" x14ac:dyDescent="0.25"/>
  <cols>
    <col min="2" max="2" width="11.28515625" customWidth="1"/>
    <col min="3" max="3" width="11.5703125" customWidth="1"/>
    <col min="4" max="4" width="10.85546875" customWidth="1"/>
    <col min="6" max="6" width="11" customWidth="1"/>
    <col min="7" max="7" width="11.140625" customWidth="1"/>
  </cols>
  <sheetData>
    <row r="1" spans="1:34" x14ac:dyDescent="0.25">
      <c r="A1" s="146"/>
      <c r="B1" s="220" t="s">
        <v>354</v>
      </c>
      <c r="C1" s="220"/>
      <c r="D1" s="220" t="s">
        <v>355</v>
      </c>
      <c r="E1" s="220"/>
      <c r="F1" s="220" t="s">
        <v>356</v>
      </c>
      <c r="G1" s="221"/>
      <c r="I1" s="147" t="s">
        <v>357</v>
      </c>
      <c r="J1" s="148" t="s">
        <v>9</v>
      </c>
      <c r="K1" s="148"/>
      <c r="L1" s="148"/>
      <c r="M1" s="148"/>
      <c r="N1" s="148" t="s">
        <v>18</v>
      </c>
      <c r="O1" s="148"/>
      <c r="P1" s="148"/>
      <c r="Q1" s="148"/>
      <c r="R1" s="148" t="s">
        <v>22</v>
      </c>
      <c r="S1" s="148"/>
      <c r="T1" s="148"/>
      <c r="U1" s="149"/>
      <c r="V1" s="147" t="s">
        <v>357</v>
      </c>
      <c r="W1" s="148" t="s">
        <v>9</v>
      </c>
      <c r="X1" s="148"/>
      <c r="Y1" s="148"/>
      <c r="Z1" s="148"/>
      <c r="AA1" s="148" t="s">
        <v>18</v>
      </c>
      <c r="AB1" s="148"/>
      <c r="AC1" s="148"/>
      <c r="AD1" s="148"/>
      <c r="AE1" s="148" t="s">
        <v>22</v>
      </c>
      <c r="AF1" s="150"/>
      <c r="AG1" s="150"/>
      <c r="AH1" s="151"/>
    </row>
    <row r="2" spans="1:34" ht="30.75" thickBot="1" x14ac:dyDescent="0.3">
      <c r="A2" s="152" t="s">
        <v>358</v>
      </c>
      <c r="B2" s="153" t="s">
        <v>359</v>
      </c>
      <c r="C2" s="153" t="s">
        <v>360</v>
      </c>
      <c r="D2" s="153" t="s">
        <v>359</v>
      </c>
      <c r="E2" s="153" t="s">
        <v>360</v>
      </c>
      <c r="F2" s="153" t="s">
        <v>359</v>
      </c>
      <c r="G2" s="154" t="s">
        <v>360</v>
      </c>
      <c r="I2" s="155" t="s">
        <v>359</v>
      </c>
      <c r="J2" s="156">
        <v>1</v>
      </c>
      <c r="K2" s="156">
        <v>2</v>
      </c>
      <c r="L2" s="156">
        <v>3</v>
      </c>
      <c r="M2" s="156">
        <v>4</v>
      </c>
      <c r="N2" s="156">
        <v>1</v>
      </c>
      <c r="O2" s="156">
        <v>2</v>
      </c>
      <c r="P2" s="156">
        <v>3</v>
      </c>
      <c r="Q2" s="156">
        <v>4</v>
      </c>
      <c r="R2" s="156">
        <v>1</v>
      </c>
      <c r="S2" s="156">
        <v>2</v>
      </c>
      <c r="T2" s="156">
        <v>3</v>
      </c>
      <c r="U2" s="116">
        <v>4</v>
      </c>
      <c r="V2" s="155" t="s">
        <v>360</v>
      </c>
      <c r="W2" s="156">
        <v>1</v>
      </c>
      <c r="X2" s="156">
        <v>2</v>
      </c>
      <c r="Y2" s="156">
        <v>3</v>
      </c>
      <c r="Z2" s="156">
        <v>4</v>
      </c>
      <c r="AA2" s="156">
        <v>1</v>
      </c>
      <c r="AB2" s="156">
        <v>2</v>
      </c>
      <c r="AC2" s="156">
        <v>3</v>
      </c>
      <c r="AD2" s="156">
        <v>4</v>
      </c>
      <c r="AE2" s="156">
        <v>1</v>
      </c>
      <c r="AF2" s="156">
        <v>2</v>
      </c>
      <c r="AG2" s="156">
        <v>3</v>
      </c>
      <c r="AH2" s="157">
        <v>4</v>
      </c>
    </row>
    <row r="3" spans="1:34" ht="15.75" thickTop="1" x14ac:dyDescent="0.25">
      <c r="A3" s="158">
        <v>1</v>
      </c>
      <c r="B3" s="159">
        <f>AVERAGE(J3:M3)</f>
        <v>239.41542208194733</v>
      </c>
      <c r="C3" s="159" t="s">
        <v>125</v>
      </c>
      <c r="D3" s="159">
        <f>AVERAGE(N3:Q3)</f>
        <v>11160.150577545166</v>
      </c>
      <c r="E3" s="159">
        <f>AVERAGE(AA3:AD3)</f>
        <v>10.552719990412394</v>
      </c>
      <c r="F3" s="159">
        <f>AVERAGE(R3:U3)</f>
        <v>2480.4493210315704</v>
      </c>
      <c r="G3" s="160">
        <f>AVERAGE(AE3:AH3)</f>
        <v>5.2548432350158691</v>
      </c>
      <c r="I3" s="158">
        <v>1</v>
      </c>
      <c r="J3" s="161">
        <v>656.4344482421875</v>
      </c>
      <c r="K3" s="161">
        <v>271.96832275390625</v>
      </c>
      <c r="L3" s="161">
        <v>12.81291675567627</v>
      </c>
      <c r="M3" s="161">
        <v>16.446000576019287</v>
      </c>
      <c r="N3" s="161">
        <v>502.34455871582031</v>
      </c>
      <c r="O3" s="161">
        <v>43635.7265625</v>
      </c>
      <c r="P3" s="161">
        <v>343.73388671875</v>
      </c>
      <c r="Q3" s="161">
        <v>158.79730224609375</v>
      </c>
      <c r="R3" s="161">
        <v>9643.2841796875</v>
      </c>
      <c r="S3" s="161">
        <v>171.35340881347656</v>
      </c>
      <c r="T3" s="161">
        <v>66.762166976928711</v>
      </c>
      <c r="U3" s="162">
        <v>40.397528648376465</v>
      </c>
      <c r="V3" s="158">
        <v>1</v>
      </c>
      <c r="W3" s="161" t="s">
        <v>125</v>
      </c>
      <c r="X3" s="161" t="s">
        <v>125</v>
      </c>
      <c r="Y3" s="161" t="s">
        <v>125</v>
      </c>
      <c r="Z3" s="161" t="s">
        <v>125</v>
      </c>
      <c r="AA3" s="161">
        <v>9.9278850555419922</v>
      </c>
      <c r="AB3" s="161">
        <v>12.680157423019409</v>
      </c>
      <c r="AC3" s="161">
        <v>9.0501174926757813</v>
      </c>
      <c r="AD3" s="161" t="s">
        <v>125</v>
      </c>
      <c r="AE3" s="161">
        <v>6.2584037780761719</v>
      </c>
      <c r="AF3" s="161" t="s">
        <v>125</v>
      </c>
      <c r="AG3" s="161">
        <v>4.2512826919555664</v>
      </c>
      <c r="AH3" s="162" t="s">
        <v>125</v>
      </c>
    </row>
    <row r="4" spans="1:34" x14ac:dyDescent="0.25">
      <c r="A4" s="163">
        <v>2</v>
      </c>
      <c r="B4" s="164">
        <f t="shared" ref="B4:B18" si="0">AVERAGE(J4:M4)</f>
        <v>19881.178039550781</v>
      </c>
      <c r="C4" s="164" t="s">
        <v>125</v>
      </c>
      <c r="D4" s="164">
        <f t="shared" ref="D4:D18" si="1">AVERAGE(N4:Q4)</f>
        <v>12.970430692036947</v>
      </c>
      <c r="E4" s="164">
        <f t="shared" ref="E4:E18" si="2">AVERAGE(AA4:AD4)</f>
        <v>8.4634114503860474</v>
      </c>
      <c r="F4" s="164">
        <f t="shared" ref="F4:F17" si="3">AVERAGE(R4:U4)</f>
        <v>30.264514923095703</v>
      </c>
      <c r="G4" s="165">
        <f t="shared" ref="G4:G8" si="4">AVERAGE(AE4:AH4)</f>
        <v>14.009016990661621</v>
      </c>
      <c r="I4" s="163">
        <v>2</v>
      </c>
      <c r="J4" s="164">
        <v>7507.536376953125</v>
      </c>
      <c r="K4" s="164">
        <v>55738.18359375</v>
      </c>
      <c r="L4" s="164">
        <v>5566.25244140625</v>
      </c>
      <c r="M4" s="164">
        <v>10712.73974609375</v>
      </c>
      <c r="N4" s="164">
        <v>9.969050407409668</v>
      </c>
      <c r="O4" s="164" t="s">
        <v>125</v>
      </c>
      <c r="P4" s="164">
        <v>8.6513032913208008</v>
      </c>
      <c r="Q4" s="164">
        <v>20.290938377380371</v>
      </c>
      <c r="R4" s="164" t="s">
        <v>125</v>
      </c>
      <c r="S4" s="164">
        <v>42.590576171875</v>
      </c>
      <c r="T4" s="164">
        <v>16.770120620727539</v>
      </c>
      <c r="U4" s="165">
        <v>31.43284797668457</v>
      </c>
      <c r="V4" s="163">
        <v>2</v>
      </c>
      <c r="W4" s="164" t="s">
        <v>125</v>
      </c>
      <c r="X4" s="164" t="s">
        <v>125</v>
      </c>
      <c r="Y4" s="164" t="s">
        <v>125</v>
      </c>
      <c r="Z4" s="164" t="s">
        <v>125</v>
      </c>
      <c r="AA4" s="164">
        <v>9.9466094970703125</v>
      </c>
      <c r="AB4" s="164" t="s">
        <v>125</v>
      </c>
      <c r="AC4" s="164">
        <v>6.9802134037017822</v>
      </c>
      <c r="AD4" s="164" t="s">
        <v>125</v>
      </c>
      <c r="AE4" s="164" t="s">
        <v>125</v>
      </c>
      <c r="AF4" s="164" t="s">
        <v>125</v>
      </c>
      <c r="AG4" s="164">
        <v>14.009016990661621</v>
      </c>
      <c r="AH4" s="165" t="s">
        <v>125</v>
      </c>
    </row>
    <row r="5" spans="1:34" x14ac:dyDescent="0.25">
      <c r="A5" s="163">
        <v>3</v>
      </c>
      <c r="B5" s="164">
        <f t="shared" si="0"/>
        <v>502.91756892204285</v>
      </c>
      <c r="C5" s="164" t="s">
        <v>125</v>
      </c>
      <c r="D5" s="164">
        <f t="shared" si="1"/>
        <v>11830.959678649902</v>
      </c>
      <c r="E5" s="164" t="s">
        <v>125</v>
      </c>
      <c r="F5" s="164">
        <f t="shared" si="3"/>
        <v>69.70476222038269</v>
      </c>
      <c r="G5" s="165">
        <f t="shared" si="4"/>
        <v>6.6608207225799561</v>
      </c>
      <c r="I5" s="163">
        <v>3</v>
      </c>
      <c r="J5" s="164">
        <v>123.53353500366211</v>
      </c>
      <c r="K5" s="164">
        <v>42.006473541259766</v>
      </c>
      <c r="L5" s="164">
        <v>29.933978080749512</v>
      </c>
      <c r="M5" s="164">
        <v>1816.1962890625</v>
      </c>
      <c r="N5" s="164">
        <v>839.18734741210938</v>
      </c>
      <c r="O5" s="164">
        <v>26400.59375</v>
      </c>
      <c r="P5" s="164">
        <v>545.099609375</v>
      </c>
      <c r="Q5" s="164">
        <v>19538.9580078125</v>
      </c>
      <c r="R5" s="164">
        <v>167.34790802001953</v>
      </c>
      <c r="S5" s="164">
        <v>29.228786468505859</v>
      </c>
      <c r="T5" s="164">
        <v>25.337800025939941</v>
      </c>
      <c r="U5" s="165">
        <v>56.90455436706543</v>
      </c>
      <c r="V5" s="163">
        <v>3</v>
      </c>
      <c r="W5" s="164" t="s">
        <v>125</v>
      </c>
      <c r="X5" s="164" t="s">
        <v>125</v>
      </c>
      <c r="Y5" s="164" t="s">
        <v>125</v>
      </c>
      <c r="Z5" s="164" t="s">
        <v>125</v>
      </c>
      <c r="AA5" s="164" t="s">
        <v>125</v>
      </c>
      <c r="AB5" s="164" t="s">
        <v>125</v>
      </c>
      <c r="AC5" s="164" t="s">
        <v>125</v>
      </c>
      <c r="AD5" s="164" t="s">
        <v>125</v>
      </c>
      <c r="AE5" s="164" t="s">
        <v>125</v>
      </c>
      <c r="AF5" s="164">
        <v>5.2488212585449219</v>
      </c>
      <c r="AG5" s="164" t="s">
        <v>125</v>
      </c>
      <c r="AH5" s="165">
        <v>8.0728201866149902</v>
      </c>
    </row>
    <row r="6" spans="1:34" x14ac:dyDescent="0.25">
      <c r="A6" s="163">
        <v>4</v>
      </c>
      <c r="B6" s="164">
        <f t="shared" si="0"/>
        <v>2557.6569087505341</v>
      </c>
      <c r="C6" s="164" t="s">
        <v>125</v>
      </c>
      <c r="D6" s="164">
        <f t="shared" si="1"/>
        <v>8.9499012629191075</v>
      </c>
      <c r="E6" s="164">
        <f t="shared" si="2"/>
        <v>7.452284574508667</v>
      </c>
      <c r="F6" s="164">
        <f t="shared" si="3"/>
        <v>7505.7148742675781</v>
      </c>
      <c r="G6" s="165">
        <f t="shared" si="4"/>
        <v>8.2039794127146397</v>
      </c>
      <c r="I6" s="163">
        <v>4</v>
      </c>
      <c r="J6" s="164">
        <v>3917.969482421875</v>
      </c>
      <c r="K6" s="164">
        <v>581.15324401855469</v>
      </c>
      <c r="L6" s="164">
        <v>27.233180046081543</v>
      </c>
      <c r="M6" s="164">
        <v>5704.271728515625</v>
      </c>
      <c r="N6" s="164">
        <v>15.668844699859619</v>
      </c>
      <c r="O6" s="164">
        <v>4.6568326950073242</v>
      </c>
      <c r="P6" s="164" t="s">
        <v>125</v>
      </c>
      <c r="Q6" s="164">
        <v>6.5240263938903809</v>
      </c>
      <c r="R6" s="164">
        <v>12923.00439453125</v>
      </c>
      <c r="S6" s="164">
        <v>6467.822509765625</v>
      </c>
      <c r="T6" s="164">
        <v>982.4949951171875</v>
      </c>
      <c r="U6" s="165">
        <v>9649.53759765625</v>
      </c>
      <c r="V6" s="163">
        <v>4</v>
      </c>
      <c r="W6" s="164" t="s">
        <v>125</v>
      </c>
      <c r="X6" s="164" t="s">
        <v>125</v>
      </c>
      <c r="Y6" s="164" t="s">
        <v>125</v>
      </c>
      <c r="Z6" s="164" t="s">
        <v>125</v>
      </c>
      <c r="AA6" s="164" t="s">
        <v>125</v>
      </c>
      <c r="AB6" s="164" t="s">
        <v>125</v>
      </c>
      <c r="AC6" s="164">
        <v>4.6513314247131348</v>
      </c>
      <c r="AD6" s="164">
        <v>10.253237724304199</v>
      </c>
      <c r="AE6" s="164" t="s">
        <v>125</v>
      </c>
      <c r="AF6" s="164">
        <v>8.0194551944732666</v>
      </c>
      <c r="AG6" s="164">
        <v>12.281280040740967</v>
      </c>
      <c r="AH6" s="165">
        <v>4.3112030029296875</v>
      </c>
    </row>
    <row r="7" spans="1:34" x14ac:dyDescent="0.25">
      <c r="A7" s="163">
        <v>5</v>
      </c>
      <c r="B7" s="164">
        <f t="shared" si="0"/>
        <v>4610.5878963470459</v>
      </c>
      <c r="C7" s="164" t="s">
        <v>125</v>
      </c>
      <c r="D7" s="164">
        <f t="shared" si="1"/>
        <v>5.2848851680755615</v>
      </c>
      <c r="E7" s="164">
        <f t="shared" si="2"/>
        <v>13.504135847091675</v>
      </c>
      <c r="F7" s="164">
        <f t="shared" si="3"/>
        <v>9661.8249206542969</v>
      </c>
      <c r="G7" s="165">
        <f t="shared" si="4"/>
        <v>12.806621074676514</v>
      </c>
      <c r="I7" s="163">
        <v>5</v>
      </c>
      <c r="J7" s="164">
        <v>7360.786376953125</v>
      </c>
      <c r="K7" s="164">
        <v>75.529155731201172</v>
      </c>
      <c r="L7" s="164">
        <v>10911.63720703125</v>
      </c>
      <c r="M7" s="164">
        <v>94.398845672607422</v>
      </c>
      <c r="N7" s="164" t="s">
        <v>125</v>
      </c>
      <c r="O7" s="164">
        <v>5.2848851680755615</v>
      </c>
      <c r="P7" s="164" t="s">
        <v>125</v>
      </c>
      <c r="Q7" s="164" t="s">
        <v>125</v>
      </c>
      <c r="R7" s="164">
        <v>33779.91015625</v>
      </c>
      <c r="S7" s="164">
        <v>1228.256591796875</v>
      </c>
      <c r="T7" s="164">
        <v>1646.5357055664063</v>
      </c>
      <c r="U7" s="165">
        <v>1992.5972290039063</v>
      </c>
      <c r="V7" s="163">
        <v>5</v>
      </c>
      <c r="W7" s="164" t="s">
        <v>125</v>
      </c>
      <c r="X7" s="164" t="s">
        <v>125</v>
      </c>
      <c r="Y7" s="164" t="s">
        <v>125</v>
      </c>
      <c r="Z7" s="164" t="s">
        <v>125</v>
      </c>
      <c r="AA7" s="164">
        <v>5.8915815353393555</v>
      </c>
      <c r="AB7" s="164">
        <v>3.5546104907989502</v>
      </c>
      <c r="AC7" s="164" t="s">
        <v>125</v>
      </c>
      <c r="AD7" s="164">
        <v>31.066215515136719</v>
      </c>
      <c r="AE7" s="164">
        <v>5.9950857162475586</v>
      </c>
      <c r="AF7" s="164">
        <v>19.618156433105469</v>
      </c>
      <c r="AG7" s="164" t="s">
        <v>125</v>
      </c>
      <c r="AH7" s="165" t="s">
        <v>125</v>
      </c>
    </row>
    <row r="8" spans="1:34" x14ac:dyDescent="0.25">
      <c r="A8" s="163">
        <v>6</v>
      </c>
      <c r="B8" s="164">
        <f t="shared" si="0"/>
        <v>20.672223925590515</v>
      </c>
      <c r="C8" s="164" t="s">
        <v>125</v>
      </c>
      <c r="D8" s="164">
        <f t="shared" si="1"/>
        <v>9807.0814151763916</v>
      </c>
      <c r="E8" s="164">
        <f t="shared" si="2"/>
        <v>11.045924305915833</v>
      </c>
      <c r="F8" s="164">
        <f t="shared" si="3"/>
        <v>28.902173221111298</v>
      </c>
      <c r="G8" s="165">
        <f t="shared" si="4"/>
        <v>6.1623773574829102</v>
      </c>
      <c r="I8" s="163">
        <v>6</v>
      </c>
      <c r="J8" s="164">
        <v>23.684918403625488</v>
      </c>
      <c r="K8" s="164">
        <v>18.186639308929443</v>
      </c>
      <c r="L8" s="164">
        <v>18.78718090057373</v>
      </c>
      <c r="M8" s="164">
        <v>22.030157089233398</v>
      </c>
      <c r="N8" s="164">
        <v>750.731201171875</v>
      </c>
      <c r="O8" s="164">
        <v>37298.5625</v>
      </c>
      <c r="P8" s="164">
        <v>960.06002807617188</v>
      </c>
      <c r="Q8" s="164">
        <v>218.97193145751953</v>
      </c>
      <c r="R8" s="164">
        <v>4.6910662651062012</v>
      </c>
      <c r="S8" s="164">
        <v>79.213634490966797</v>
      </c>
      <c r="T8" s="164">
        <v>10.401604890823364</v>
      </c>
      <c r="U8" s="165">
        <v>21.302387237548828</v>
      </c>
      <c r="V8" s="163">
        <v>6</v>
      </c>
      <c r="W8" s="164" t="s">
        <v>125</v>
      </c>
      <c r="X8" s="164" t="s">
        <v>125</v>
      </c>
      <c r="Y8" s="164" t="s">
        <v>125</v>
      </c>
      <c r="Z8" s="164" t="s">
        <v>125</v>
      </c>
      <c r="AA8" s="164">
        <v>3.0401229858398438</v>
      </c>
      <c r="AB8" s="164">
        <v>9.6929874420166016</v>
      </c>
      <c r="AC8" s="164">
        <v>18.421699047088623</v>
      </c>
      <c r="AD8" s="164">
        <v>13.028887748718262</v>
      </c>
      <c r="AE8" s="164" t="s">
        <v>125</v>
      </c>
      <c r="AF8" s="164" t="s">
        <v>125</v>
      </c>
      <c r="AG8" s="164">
        <v>6.7645401954650879</v>
      </c>
      <c r="AH8" s="165">
        <v>5.5602145195007324</v>
      </c>
    </row>
    <row r="9" spans="1:34" x14ac:dyDescent="0.25">
      <c r="A9" s="163">
        <v>7</v>
      </c>
      <c r="B9" s="164">
        <f t="shared" si="0"/>
        <v>14.403704106807709</v>
      </c>
      <c r="C9" s="164" t="s">
        <v>125</v>
      </c>
      <c r="D9" s="164">
        <f t="shared" si="1"/>
        <v>28.756866455078125</v>
      </c>
      <c r="E9" s="164" t="s">
        <v>125</v>
      </c>
      <c r="F9" s="164">
        <f t="shared" si="3"/>
        <v>3917.4042949676514</v>
      </c>
      <c r="G9" s="165" t="s">
        <v>125</v>
      </c>
      <c r="I9" s="163">
        <v>7</v>
      </c>
      <c r="J9" s="164">
        <v>8.266000509262085</v>
      </c>
      <c r="K9" s="164">
        <v>14.692115783691406</v>
      </c>
      <c r="L9" s="164">
        <v>25.773540496826172</v>
      </c>
      <c r="M9" s="164">
        <v>8.8831596374511719</v>
      </c>
      <c r="N9" s="164">
        <v>28.756866455078125</v>
      </c>
      <c r="O9" s="164" t="s">
        <v>125</v>
      </c>
      <c r="P9" s="164" t="s">
        <v>125</v>
      </c>
      <c r="Q9" s="164" t="s">
        <v>125</v>
      </c>
      <c r="R9" s="164">
        <v>6507.43994140625</v>
      </c>
      <c r="S9" s="164">
        <v>5220.98974609375</v>
      </c>
      <c r="T9" s="164">
        <v>23.783197402954102</v>
      </c>
      <c r="U9" s="166" t="s">
        <v>125</v>
      </c>
      <c r="V9" s="163">
        <v>7</v>
      </c>
      <c r="W9" s="164" t="s">
        <v>125</v>
      </c>
      <c r="X9" s="164" t="s">
        <v>125</v>
      </c>
      <c r="Y9" s="164" t="s">
        <v>125</v>
      </c>
      <c r="Z9" s="164" t="s">
        <v>125</v>
      </c>
      <c r="AA9" s="164" t="s">
        <v>125</v>
      </c>
      <c r="AB9" s="164" t="s">
        <v>125</v>
      </c>
      <c r="AC9" s="164" t="s">
        <v>125</v>
      </c>
      <c r="AD9" s="164" t="s">
        <v>125</v>
      </c>
      <c r="AE9" s="164" t="s">
        <v>125</v>
      </c>
      <c r="AF9" s="164" t="s">
        <v>125</v>
      </c>
      <c r="AG9" s="164" t="s">
        <v>125</v>
      </c>
      <c r="AH9" s="165" t="s">
        <v>125</v>
      </c>
    </row>
    <row r="10" spans="1:34" x14ac:dyDescent="0.25">
      <c r="A10" s="163">
        <v>8</v>
      </c>
      <c r="B10" s="164">
        <f t="shared" si="0"/>
        <v>12165.50146484375</v>
      </c>
      <c r="C10" s="164">
        <f>AVERAGE(W10:Z10)</f>
        <v>18.834813117980957</v>
      </c>
      <c r="D10" s="164">
        <f t="shared" si="1"/>
        <v>112.44306254386902</v>
      </c>
      <c r="E10" s="164">
        <f t="shared" si="2"/>
        <v>41.850297927856445</v>
      </c>
      <c r="F10" s="164">
        <f t="shared" si="3"/>
        <v>27.678691864013672</v>
      </c>
      <c r="G10" s="165" t="s">
        <v>125</v>
      </c>
      <c r="I10" s="163">
        <v>8</v>
      </c>
      <c r="J10" s="164">
        <v>12165.50146484375</v>
      </c>
      <c r="K10" s="164" t="s">
        <v>125</v>
      </c>
      <c r="L10" s="164" t="s">
        <v>125</v>
      </c>
      <c r="M10" s="164" t="s">
        <v>125</v>
      </c>
      <c r="N10" s="164">
        <v>339.31391906738281</v>
      </c>
      <c r="O10" s="164">
        <v>46.948331832885742</v>
      </c>
      <c r="P10" s="164">
        <v>34.372942924499512</v>
      </c>
      <c r="Q10" s="164">
        <v>29.137056350708008</v>
      </c>
      <c r="R10" s="164">
        <v>27.678691864013672</v>
      </c>
      <c r="S10" s="164" t="s">
        <v>125</v>
      </c>
      <c r="T10" s="164" t="s">
        <v>125</v>
      </c>
      <c r="U10" s="166" t="s">
        <v>125</v>
      </c>
      <c r="V10" s="163">
        <v>8</v>
      </c>
      <c r="W10" s="164">
        <v>18.834813117980957</v>
      </c>
      <c r="X10" s="164" t="s">
        <v>125</v>
      </c>
      <c r="Y10" s="164" t="s">
        <v>125</v>
      </c>
      <c r="Z10" s="164" t="s">
        <v>125</v>
      </c>
      <c r="AA10" s="164">
        <v>41.850297927856445</v>
      </c>
      <c r="AB10" s="164" t="s">
        <v>125</v>
      </c>
      <c r="AC10" s="164" t="s">
        <v>125</v>
      </c>
      <c r="AD10" s="164" t="s">
        <v>125</v>
      </c>
      <c r="AE10" s="164" t="s">
        <v>125</v>
      </c>
      <c r="AF10" s="164" t="s">
        <v>125</v>
      </c>
      <c r="AG10" s="164" t="s">
        <v>125</v>
      </c>
      <c r="AH10" s="165" t="s">
        <v>125</v>
      </c>
    </row>
    <row r="11" spans="1:34" x14ac:dyDescent="0.25">
      <c r="A11" s="163">
        <v>9</v>
      </c>
      <c r="B11" s="164">
        <f t="shared" si="0"/>
        <v>5473.4396929740906</v>
      </c>
      <c r="C11" s="164">
        <f t="shared" ref="C11:C18" si="5">AVERAGE(W11:Z11)</f>
        <v>27.941836357116699</v>
      </c>
      <c r="D11" s="164">
        <f t="shared" si="1"/>
        <v>101.30936002731323</v>
      </c>
      <c r="E11" s="164">
        <f t="shared" si="2"/>
        <v>186.74289703369141</v>
      </c>
      <c r="F11" s="164">
        <f t="shared" si="3"/>
        <v>56.152323246002197</v>
      </c>
      <c r="G11" s="165" t="s">
        <v>125</v>
      </c>
      <c r="I11" s="163">
        <v>9</v>
      </c>
      <c r="J11" s="164">
        <v>55.393518447875977</v>
      </c>
      <c r="K11" s="164">
        <v>92.076545715332031</v>
      </c>
      <c r="L11" s="164">
        <v>31.569957733154297</v>
      </c>
      <c r="M11" s="164">
        <v>21714.71875</v>
      </c>
      <c r="N11" s="164">
        <v>149.79907608032227</v>
      </c>
      <c r="O11" s="164">
        <v>82.355588912963867</v>
      </c>
      <c r="P11" s="164">
        <v>77.095191955566406</v>
      </c>
      <c r="Q11" s="164">
        <v>95.987583160400391</v>
      </c>
      <c r="R11" s="164">
        <v>68.03339958190918</v>
      </c>
      <c r="S11" s="164">
        <v>85.073482513427734</v>
      </c>
      <c r="T11" s="164">
        <v>46.361370086669922</v>
      </c>
      <c r="U11" s="165">
        <v>25.141040802001953</v>
      </c>
      <c r="V11" s="163">
        <v>9</v>
      </c>
      <c r="W11" s="164">
        <v>23.917997360229492</v>
      </c>
      <c r="X11" s="164">
        <v>31.965675354003906</v>
      </c>
      <c r="Y11" s="164" t="s">
        <v>125</v>
      </c>
      <c r="Z11" s="164" t="s">
        <v>125</v>
      </c>
      <c r="AA11" s="164">
        <v>186.74289703369141</v>
      </c>
      <c r="AB11" s="164" t="s">
        <v>125</v>
      </c>
      <c r="AC11" s="164" t="s">
        <v>125</v>
      </c>
      <c r="AD11" s="164" t="s">
        <v>125</v>
      </c>
      <c r="AE11" s="164" t="s">
        <v>125</v>
      </c>
      <c r="AF11" s="164" t="s">
        <v>125</v>
      </c>
      <c r="AG11" s="164" t="s">
        <v>125</v>
      </c>
      <c r="AH11" s="165" t="s">
        <v>125</v>
      </c>
    </row>
    <row r="12" spans="1:34" x14ac:dyDescent="0.25">
      <c r="A12" s="163">
        <v>10</v>
      </c>
      <c r="B12" s="164">
        <f t="shared" si="0"/>
        <v>18863.534534454346</v>
      </c>
      <c r="C12" s="164">
        <f t="shared" si="5"/>
        <v>85953.049285888672</v>
      </c>
      <c r="D12" s="164">
        <f t="shared" si="1"/>
        <v>4894.0143032073975</v>
      </c>
      <c r="E12" s="164" t="s">
        <v>125</v>
      </c>
      <c r="F12" s="164">
        <f t="shared" si="3"/>
        <v>27.268511454264324</v>
      </c>
      <c r="G12" s="165" t="s">
        <v>125</v>
      </c>
      <c r="I12" s="163">
        <v>10</v>
      </c>
      <c r="J12" s="164">
        <v>421.19386291503906</v>
      </c>
      <c r="K12" s="164">
        <v>301.09857177734375</v>
      </c>
      <c r="L12" s="164">
        <v>51428.283203125</v>
      </c>
      <c r="M12" s="164">
        <v>23303.5625</v>
      </c>
      <c r="N12" s="164">
        <v>25.553165435791016</v>
      </c>
      <c r="O12" s="164">
        <v>14583.43017578125</v>
      </c>
      <c r="P12" s="164">
        <v>73.059568405151367</v>
      </c>
      <c r="Q12" s="164" t="s">
        <v>125</v>
      </c>
      <c r="R12" s="164">
        <v>21.237420082092285</v>
      </c>
      <c r="S12" s="164">
        <v>38.246878623962402</v>
      </c>
      <c r="T12" s="164">
        <v>22.321235656738281</v>
      </c>
      <c r="U12" s="166" t="s">
        <v>125</v>
      </c>
      <c r="V12" s="163">
        <v>10</v>
      </c>
      <c r="W12" s="164">
        <v>40652.623046875</v>
      </c>
      <c r="X12" s="164">
        <v>1409.081787109375</v>
      </c>
      <c r="Y12" s="164">
        <v>1285.8829345703125</v>
      </c>
      <c r="Z12" s="164">
        <v>300464.609375</v>
      </c>
      <c r="AA12" s="164" t="s">
        <v>125</v>
      </c>
      <c r="AB12" s="164" t="s">
        <v>125</v>
      </c>
      <c r="AC12" s="164" t="s">
        <v>125</v>
      </c>
      <c r="AD12" s="164" t="s">
        <v>125</v>
      </c>
      <c r="AE12" s="164" t="s">
        <v>125</v>
      </c>
      <c r="AF12" s="164" t="s">
        <v>125</v>
      </c>
      <c r="AG12" s="164" t="s">
        <v>125</v>
      </c>
      <c r="AH12" s="165" t="s">
        <v>125</v>
      </c>
    </row>
    <row r="13" spans="1:34" x14ac:dyDescent="0.25">
      <c r="A13" s="163">
        <v>11</v>
      </c>
      <c r="B13" s="164">
        <f t="shared" si="0"/>
        <v>20078.053998947144</v>
      </c>
      <c r="C13" s="164">
        <f t="shared" si="5"/>
        <v>28.795213063557942</v>
      </c>
      <c r="D13" s="164">
        <f t="shared" si="1"/>
        <v>18300.006063461304</v>
      </c>
      <c r="E13" s="164">
        <f t="shared" si="2"/>
        <v>115.74897766113281</v>
      </c>
      <c r="F13" s="164">
        <f t="shared" si="3"/>
        <v>17.051202297210693</v>
      </c>
      <c r="G13" s="165" t="s">
        <v>125</v>
      </c>
      <c r="I13" s="163">
        <v>11</v>
      </c>
      <c r="J13" s="164">
        <v>679.36811828613281</v>
      </c>
      <c r="K13" s="164">
        <v>708.50506591796875</v>
      </c>
      <c r="L13" s="164">
        <v>529.32718658447266</v>
      </c>
      <c r="M13" s="164">
        <v>78395.015625</v>
      </c>
      <c r="N13" s="164">
        <v>515.85993957519531</v>
      </c>
      <c r="O13" s="164">
        <v>159.92267608642578</v>
      </c>
      <c r="P13" s="164">
        <v>1359.0209350585938</v>
      </c>
      <c r="Q13" s="164">
        <v>71165.220703125</v>
      </c>
      <c r="R13" s="164">
        <v>13.156634330749512</v>
      </c>
      <c r="S13" s="164">
        <v>20.945770263671875</v>
      </c>
      <c r="T13" s="164" t="s">
        <v>125</v>
      </c>
      <c r="U13" s="166" t="s">
        <v>125</v>
      </c>
      <c r="V13" s="163">
        <v>11</v>
      </c>
      <c r="W13" s="164">
        <v>14.044681549072266</v>
      </c>
      <c r="X13" s="164">
        <v>45.020841598510742</v>
      </c>
      <c r="Y13" s="164">
        <v>27.32011604309082</v>
      </c>
      <c r="Z13" s="164" t="s">
        <v>125</v>
      </c>
      <c r="AA13" s="164">
        <v>115.74897766113281</v>
      </c>
      <c r="AB13" s="164" t="s">
        <v>125</v>
      </c>
      <c r="AC13" s="164" t="s">
        <v>125</v>
      </c>
      <c r="AD13" s="164" t="s">
        <v>125</v>
      </c>
      <c r="AE13" s="164" t="s">
        <v>125</v>
      </c>
      <c r="AF13" s="164" t="s">
        <v>125</v>
      </c>
      <c r="AG13" s="164" t="s">
        <v>125</v>
      </c>
      <c r="AH13" s="165" t="s">
        <v>125</v>
      </c>
    </row>
    <row r="14" spans="1:34" x14ac:dyDescent="0.25">
      <c r="A14" s="163">
        <v>12</v>
      </c>
      <c r="B14" s="164">
        <f t="shared" si="0"/>
        <v>109133.86335468292</v>
      </c>
      <c r="C14" s="164">
        <f t="shared" si="5"/>
        <v>25.590022087097168</v>
      </c>
      <c r="D14" s="164">
        <f t="shared" si="1"/>
        <v>24797.203060150146</v>
      </c>
      <c r="E14" s="164">
        <f t="shared" si="2"/>
        <v>48.736974080403648</v>
      </c>
      <c r="F14" s="164" t="s">
        <v>125</v>
      </c>
      <c r="G14" s="165" t="s">
        <v>125</v>
      </c>
      <c r="I14" s="163">
        <v>12</v>
      </c>
      <c r="J14" s="164">
        <v>60.307746887207031</v>
      </c>
      <c r="K14" s="164">
        <v>24.704192161560059</v>
      </c>
      <c r="L14" s="164">
        <v>327316.578125</v>
      </c>
      <c r="M14" s="164" t="s">
        <v>125</v>
      </c>
      <c r="N14" s="164">
        <v>81754.19921875</v>
      </c>
      <c r="O14" s="164">
        <v>223.99199676513672</v>
      </c>
      <c r="P14" s="164">
        <v>236.65422821044922</v>
      </c>
      <c r="Q14" s="164">
        <v>16973.966796875</v>
      </c>
      <c r="R14" s="164" t="s">
        <v>125</v>
      </c>
      <c r="S14" s="164" t="s">
        <v>125</v>
      </c>
      <c r="T14" s="164" t="s">
        <v>125</v>
      </c>
      <c r="U14" s="166" t="s">
        <v>125</v>
      </c>
      <c r="V14" s="163">
        <v>12</v>
      </c>
      <c r="W14" s="164">
        <v>25.590022087097168</v>
      </c>
      <c r="X14" s="164" t="s">
        <v>125</v>
      </c>
      <c r="Y14" s="164" t="s">
        <v>125</v>
      </c>
      <c r="Z14" s="164" t="s">
        <v>125</v>
      </c>
      <c r="AA14" s="164">
        <v>65.279964447021484</v>
      </c>
      <c r="AB14" s="164">
        <v>45.325763702392578</v>
      </c>
      <c r="AC14" s="164">
        <v>35.605194091796875</v>
      </c>
      <c r="AD14" s="164" t="s">
        <v>125</v>
      </c>
      <c r="AE14" s="164" t="s">
        <v>125</v>
      </c>
      <c r="AF14" s="164" t="s">
        <v>125</v>
      </c>
      <c r="AG14" s="164" t="s">
        <v>125</v>
      </c>
      <c r="AH14" s="165" t="s">
        <v>125</v>
      </c>
    </row>
    <row r="15" spans="1:34" x14ac:dyDescent="0.25">
      <c r="A15" s="163">
        <v>13</v>
      </c>
      <c r="B15" s="164">
        <f t="shared" si="0"/>
        <v>16340.495205163956</v>
      </c>
      <c r="C15" s="164">
        <f t="shared" si="5"/>
        <v>24.939433097839355</v>
      </c>
      <c r="D15" s="164">
        <f t="shared" si="1"/>
        <v>25.133841991424561</v>
      </c>
      <c r="E15" s="164">
        <f t="shared" si="2"/>
        <v>80.00249719619751</v>
      </c>
      <c r="F15" s="164">
        <f t="shared" si="3"/>
        <v>21.382165908813477</v>
      </c>
      <c r="G15" s="165" t="s">
        <v>125</v>
      </c>
      <c r="I15" s="163">
        <v>13</v>
      </c>
      <c r="J15" s="164">
        <v>35.561784744262695</v>
      </c>
      <c r="K15" s="164">
        <v>32.110791206359863</v>
      </c>
      <c r="L15" s="164">
        <v>41.550432205200195</v>
      </c>
      <c r="M15" s="164">
        <v>65252.7578125</v>
      </c>
      <c r="N15" s="164">
        <v>35.798912048339844</v>
      </c>
      <c r="O15" s="164">
        <v>14.468771934509277</v>
      </c>
      <c r="P15" s="164" t="s">
        <v>125</v>
      </c>
      <c r="Q15" s="164" t="s">
        <v>125</v>
      </c>
      <c r="R15" s="164">
        <v>21.382165908813477</v>
      </c>
      <c r="S15" s="164" t="s">
        <v>125</v>
      </c>
      <c r="T15" s="164" t="s">
        <v>125</v>
      </c>
      <c r="U15" s="166" t="s">
        <v>125</v>
      </c>
      <c r="V15" s="163">
        <v>13</v>
      </c>
      <c r="W15" s="164">
        <v>24.939433097839355</v>
      </c>
      <c r="X15" s="164" t="s">
        <v>125</v>
      </c>
      <c r="Y15" s="164" t="s">
        <v>125</v>
      </c>
      <c r="Z15" s="164" t="s">
        <v>125</v>
      </c>
      <c r="AA15" s="164">
        <v>145.99567031860352</v>
      </c>
      <c r="AB15" s="164">
        <v>14.009324073791504</v>
      </c>
      <c r="AC15" s="164" t="s">
        <v>125</v>
      </c>
      <c r="AD15" s="164" t="s">
        <v>125</v>
      </c>
      <c r="AE15" s="164" t="s">
        <v>125</v>
      </c>
      <c r="AF15" s="164" t="s">
        <v>125</v>
      </c>
      <c r="AG15" s="164" t="s">
        <v>125</v>
      </c>
      <c r="AH15" s="165" t="s">
        <v>125</v>
      </c>
    </row>
    <row r="16" spans="1:34" x14ac:dyDescent="0.25">
      <c r="A16" s="163">
        <v>14</v>
      </c>
      <c r="B16" s="164">
        <f t="shared" si="0"/>
        <v>1349.2593283653259</v>
      </c>
      <c r="C16" s="164">
        <f t="shared" si="5"/>
        <v>46.339335759480797</v>
      </c>
      <c r="D16" s="164">
        <f t="shared" si="1"/>
        <v>118.130295753479</v>
      </c>
      <c r="E16" s="164">
        <f t="shared" si="2"/>
        <v>25.622446775436401</v>
      </c>
      <c r="F16" s="164">
        <f t="shared" si="3"/>
        <v>28.541722297668457</v>
      </c>
      <c r="G16" s="165" t="s">
        <v>125</v>
      </c>
      <c r="I16" s="163">
        <v>14</v>
      </c>
      <c r="J16" s="164">
        <v>5122.821533203125</v>
      </c>
      <c r="K16" s="164">
        <v>62.625226974487305</v>
      </c>
      <c r="L16" s="164">
        <v>168.22124481201172</v>
      </c>
      <c r="M16" s="164">
        <v>43.369308471679688</v>
      </c>
      <c r="N16" s="164">
        <v>29.585772514343262</v>
      </c>
      <c r="O16" s="164">
        <v>54.997045516967773</v>
      </c>
      <c r="P16" s="164">
        <v>360.60969543457031</v>
      </c>
      <c r="Q16" s="164">
        <v>27.328669548034668</v>
      </c>
      <c r="R16" s="164">
        <v>17.664091110229492</v>
      </c>
      <c r="S16" s="164">
        <v>39.419353485107422</v>
      </c>
      <c r="T16" s="164" t="s">
        <v>125</v>
      </c>
      <c r="U16" s="166" t="s">
        <v>125</v>
      </c>
      <c r="V16" s="163">
        <v>14</v>
      </c>
      <c r="W16" s="164">
        <v>49.95440673828125</v>
      </c>
      <c r="X16" s="164">
        <v>36.452762603759766</v>
      </c>
      <c r="Y16" s="164">
        <v>52.610837936401367</v>
      </c>
      <c r="Z16" s="164" t="s">
        <v>125</v>
      </c>
      <c r="AA16" s="164">
        <v>21.21705436706543</v>
      </c>
      <c r="AB16" s="164">
        <v>25.50474739074707</v>
      </c>
      <c r="AC16" s="164">
        <v>41.24505615234375</v>
      </c>
      <c r="AD16" s="164">
        <v>14.522929191589355</v>
      </c>
      <c r="AE16" s="164" t="s">
        <v>125</v>
      </c>
      <c r="AF16" s="164" t="s">
        <v>125</v>
      </c>
      <c r="AG16" s="164" t="s">
        <v>125</v>
      </c>
      <c r="AH16" s="165" t="s">
        <v>125</v>
      </c>
    </row>
    <row r="17" spans="1:37" x14ac:dyDescent="0.25">
      <c r="A17" s="163">
        <v>15</v>
      </c>
      <c r="B17" s="164">
        <f t="shared" si="0"/>
        <v>74.714454174041748</v>
      </c>
      <c r="C17" s="164">
        <f t="shared" si="5"/>
        <v>1149.2021586100261</v>
      </c>
      <c r="D17" s="164">
        <f t="shared" si="1"/>
        <v>28.588803291320801</v>
      </c>
      <c r="E17" s="164">
        <f t="shared" si="2"/>
        <v>32.408103624979653</v>
      </c>
      <c r="F17" s="164">
        <f t="shared" si="3"/>
        <v>239.12520503997803</v>
      </c>
      <c r="G17" s="165" t="s">
        <v>125</v>
      </c>
      <c r="I17" s="163">
        <v>15</v>
      </c>
      <c r="J17" s="164">
        <v>44.825782775878906</v>
      </c>
      <c r="K17" s="164">
        <v>91.861129760742188</v>
      </c>
      <c r="L17" s="164">
        <v>60.867219924926758</v>
      </c>
      <c r="M17" s="164">
        <v>101.30368423461914</v>
      </c>
      <c r="N17" s="164">
        <v>21.947390556335449</v>
      </c>
      <c r="O17" s="164">
        <v>35.21131706237793</v>
      </c>
      <c r="P17" s="164">
        <v>28.607702255249023</v>
      </c>
      <c r="Q17" s="164" t="s">
        <v>125</v>
      </c>
      <c r="R17" s="164">
        <v>457.35079956054688</v>
      </c>
      <c r="S17" s="164">
        <v>20.89961051940918</v>
      </c>
      <c r="T17" s="164" t="s">
        <v>125</v>
      </c>
      <c r="U17" s="166" t="s">
        <v>125</v>
      </c>
      <c r="V17" s="163">
        <v>15</v>
      </c>
      <c r="W17" s="164">
        <v>347.0194091796875</v>
      </c>
      <c r="X17" s="164">
        <v>1258.6771545410156</v>
      </c>
      <c r="Y17" s="164">
        <v>1841.909912109375</v>
      </c>
      <c r="Z17" s="164" t="s">
        <v>125</v>
      </c>
      <c r="AA17" s="164">
        <v>26.096429824829102</v>
      </c>
      <c r="AB17" s="164">
        <v>33.621700286865234</v>
      </c>
      <c r="AC17" s="164">
        <v>37.506180763244629</v>
      </c>
      <c r="AD17" s="164" t="s">
        <v>125</v>
      </c>
      <c r="AE17" s="164" t="s">
        <v>125</v>
      </c>
      <c r="AF17" s="164" t="s">
        <v>125</v>
      </c>
      <c r="AG17" s="164" t="s">
        <v>125</v>
      </c>
      <c r="AH17" s="165" t="s">
        <v>125</v>
      </c>
    </row>
    <row r="18" spans="1:37" ht="15.75" thickBot="1" x14ac:dyDescent="0.3">
      <c r="A18" s="167">
        <v>16</v>
      </c>
      <c r="B18" s="168">
        <f t="shared" si="0"/>
        <v>46625.343170166016</v>
      </c>
      <c r="C18" s="168">
        <f t="shared" si="5"/>
        <v>210452.35571289063</v>
      </c>
      <c r="D18" s="168">
        <f t="shared" si="1"/>
        <v>34.092344522476196</v>
      </c>
      <c r="E18" s="168">
        <f t="shared" si="2"/>
        <v>17.272439956665039</v>
      </c>
      <c r="F18" s="169" t="s">
        <v>361</v>
      </c>
      <c r="G18" s="170" t="s">
        <v>361</v>
      </c>
      <c r="I18" s="167">
        <v>16</v>
      </c>
      <c r="J18" s="168">
        <v>15956.77001953125</v>
      </c>
      <c r="K18" s="168">
        <v>3613.5579833984375</v>
      </c>
      <c r="L18" s="168">
        <v>161748.9140625</v>
      </c>
      <c r="M18" s="168">
        <v>5182.130615234375</v>
      </c>
      <c r="N18" s="168">
        <v>16.411092758178711</v>
      </c>
      <c r="O18" s="168">
        <v>42.333366394042969</v>
      </c>
      <c r="P18" s="168">
        <v>35.688956260681152</v>
      </c>
      <c r="Q18" s="168">
        <v>41.935962677001953</v>
      </c>
      <c r="R18" s="169" t="s">
        <v>361</v>
      </c>
      <c r="S18" s="169" t="s">
        <v>361</v>
      </c>
      <c r="T18" s="169" t="s">
        <v>361</v>
      </c>
      <c r="U18" s="170" t="s">
        <v>361</v>
      </c>
      <c r="V18" s="167">
        <v>16</v>
      </c>
      <c r="W18" s="168">
        <v>23522.7275390625</v>
      </c>
      <c r="X18" s="168">
        <v>190671.5078125</v>
      </c>
      <c r="Y18" s="168">
        <v>417969.96875</v>
      </c>
      <c r="Z18" s="168">
        <v>209645.21875</v>
      </c>
      <c r="AA18" s="168">
        <v>15.764895439147949</v>
      </c>
      <c r="AB18" s="168">
        <v>18.779984474182129</v>
      </c>
      <c r="AC18" s="168" t="s">
        <v>125</v>
      </c>
      <c r="AD18" s="168" t="s">
        <v>125</v>
      </c>
      <c r="AE18" s="169" t="s">
        <v>361</v>
      </c>
      <c r="AF18" s="169" t="s">
        <v>361</v>
      </c>
      <c r="AG18" s="169" t="s">
        <v>361</v>
      </c>
      <c r="AH18" s="170" t="s">
        <v>361</v>
      </c>
    </row>
    <row r="20" spans="1:37" x14ac:dyDescent="0.25">
      <c r="A20" s="25" t="s">
        <v>362</v>
      </c>
      <c r="W20" s="63"/>
      <c r="AA20" s="63"/>
    </row>
    <row r="21" spans="1:37" x14ac:dyDescent="0.25">
      <c r="A21" s="25" t="s">
        <v>363</v>
      </c>
      <c r="L21" s="63"/>
      <c r="O21" s="63"/>
      <c r="P21" s="63"/>
      <c r="Q21" s="63"/>
      <c r="W21" s="63"/>
      <c r="X21" s="63"/>
      <c r="Y21" s="63"/>
      <c r="AA21" s="63"/>
    </row>
    <row r="22" spans="1:37" x14ac:dyDescent="0.25">
      <c r="A22" s="110" t="s">
        <v>364</v>
      </c>
      <c r="J22" s="63"/>
      <c r="K22" s="63"/>
      <c r="L22" s="63"/>
      <c r="O22" s="63"/>
      <c r="P22" s="63"/>
      <c r="Q22" s="63"/>
      <c r="W22" s="63"/>
      <c r="X22" s="63"/>
      <c r="Y22" s="63"/>
      <c r="AA22" s="63"/>
    </row>
    <row r="23" spans="1:37" x14ac:dyDescent="0.25">
      <c r="A23" s="110"/>
      <c r="J23" s="63"/>
      <c r="K23" s="63"/>
      <c r="L23" s="63"/>
      <c r="O23" s="63"/>
      <c r="P23" s="63"/>
      <c r="Q23" s="63"/>
      <c r="W23" s="63"/>
      <c r="X23" s="63"/>
      <c r="Y23" s="63"/>
      <c r="AA23" s="63"/>
    </row>
    <row r="24" spans="1:37" ht="15.75" thickBot="1" x14ac:dyDescent="0.3">
      <c r="A24" s="171" t="s">
        <v>370</v>
      </c>
      <c r="J24" s="63"/>
      <c r="K24" s="63"/>
      <c r="L24" s="63"/>
      <c r="O24" s="63"/>
      <c r="P24" s="63"/>
      <c r="Q24" s="63"/>
      <c r="W24" s="63"/>
      <c r="X24" s="63"/>
      <c r="Y24" s="63"/>
    </row>
    <row r="25" spans="1:37" x14ac:dyDescent="0.25">
      <c r="A25" s="146"/>
      <c r="B25" s="148" t="s">
        <v>371</v>
      </c>
      <c r="C25" s="148"/>
      <c r="D25" s="148" t="s">
        <v>372</v>
      </c>
      <c r="E25" s="148"/>
      <c r="F25" s="148" t="s">
        <v>373</v>
      </c>
      <c r="G25" s="184"/>
      <c r="I25" s="209" t="s">
        <v>365</v>
      </c>
      <c r="J25" s="210"/>
      <c r="K25" s="210"/>
      <c r="L25" s="210"/>
      <c r="M25" s="210"/>
      <c r="N25" s="210"/>
      <c r="O25" s="211"/>
      <c r="P25" s="63"/>
      <c r="Q25" s="146"/>
      <c r="R25" s="148" t="s">
        <v>366</v>
      </c>
      <c r="S25" s="148"/>
      <c r="T25" s="148" t="s">
        <v>367</v>
      </c>
      <c r="U25" s="148"/>
      <c r="V25" s="148" t="s">
        <v>368</v>
      </c>
      <c r="W25" s="184"/>
      <c r="Y25" s="214" t="s">
        <v>374</v>
      </c>
      <c r="Z25" s="215"/>
      <c r="AA25" s="215"/>
      <c r="AB25" s="215"/>
      <c r="AC25" s="215"/>
      <c r="AD25" s="216"/>
      <c r="AF25" s="214" t="s">
        <v>382</v>
      </c>
      <c r="AG25" s="215"/>
      <c r="AH25" s="215"/>
      <c r="AI25" s="215"/>
      <c r="AJ25" s="215"/>
      <c r="AK25" s="216"/>
    </row>
    <row r="26" spans="1:37" ht="15.75" thickBot="1" x14ac:dyDescent="0.3">
      <c r="A26" s="176" t="s">
        <v>358</v>
      </c>
      <c r="B26" s="156" t="s">
        <v>359</v>
      </c>
      <c r="C26" s="156" t="s">
        <v>360</v>
      </c>
      <c r="D26" s="156" t="s">
        <v>359</v>
      </c>
      <c r="E26" s="156" t="s">
        <v>360</v>
      </c>
      <c r="F26" s="156" t="s">
        <v>359</v>
      </c>
      <c r="G26" s="157" t="s">
        <v>360</v>
      </c>
      <c r="I26" s="94" t="s">
        <v>297</v>
      </c>
      <c r="J26" s="93" t="s">
        <v>298</v>
      </c>
      <c r="K26" s="97" t="s">
        <v>369</v>
      </c>
      <c r="L26" s="116" t="s">
        <v>298</v>
      </c>
      <c r="M26" s="97" t="s">
        <v>369</v>
      </c>
      <c r="N26" s="93" t="s">
        <v>298</v>
      </c>
      <c r="O26" s="97" t="s">
        <v>369</v>
      </c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>
        <v>1</v>
      </c>
      <c r="B27" s="178">
        <f t="shared" ref="B27:B42" si="6">0.00006*B3</f>
        <v>1.4364925324916841E-2</v>
      </c>
      <c r="C27" s="179" t="s">
        <v>125</v>
      </c>
      <c r="D27" s="178">
        <f>0.00006*D3</f>
        <v>0.66960903465270993</v>
      </c>
      <c r="E27" s="178">
        <f>0.00006*E3</f>
        <v>6.331631994247436E-4</v>
      </c>
      <c r="F27" s="178" t="s">
        <v>361</v>
      </c>
      <c r="G27" s="180" t="s">
        <v>361</v>
      </c>
      <c r="I27" s="118" t="s">
        <v>300</v>
      </c>
      <c r="J27" s="121" t="s">
        <v>12</v>
      </c>
      <c r="K27" s="120">
        <v>440</v>
      </c>
      <c r="L27" s="116" t="s">
        <v>20</v>
      </c>
      <c r="M27" s="119">
        <v>380</v>
      </c>
      <c r="N27" s="116" t="s">
        <v>53</v>
      </c>
      <c r="O27" s="120" t="s">
        <v>53</v>
      </c>
      <c r="Q27" s="177">
        <v>1</v>
      </c>
      <c r="R27" s="179">
        <f>B27/0.0001</f>
        <v>143.6492532491684</v>
      </c>
      <c r="S27" s="179" t="s">
        <v>125</v>
      </c>
      <c r="T27" s="179">
        <f>D27/0.0001</f>
        <v>6696.0903465270994</v>
      </c>
      <c r="U27" s="183">
        <f>E27/(100*0.1/M27)</f>
        <v>2.4060201578140258E-2</v>
      </c>
      <c r="V27" s="178" t="s">
        <v>361</v>
      </c>
      <c r="W27" s="180" t="s">
        <v>361</v>
      </c>
      <c r="Y27" s="192">
        <f>LOG10(R27)+2</f>
        <v>4.157303372683633</v>
      </c>
      <c r="Z27" s="193"/>
      <c r="AA27" s="194">
        <f>LOG10(T27)-LOG10(U27)</f>
        <v>5.4445220431422126</v>
      </c>
      <c r="AB27" s="193"/>
      <c r="AC27" s="195"/>
      <c r="AD27" s="196"/>
      <c r="AF27" s="197">
        <f>LOG10(R27)</f>
        <v>2.157303372683633</v>
      </c>
      <c r="AG27" s="197"/>
      <c r="AH27" s="197">
        <f t="shared" ref="AH27:AK42" si="7">LOG10(T27)</f>
        <v>3.825821304712425</v>
      </c>
      <c r="AI27" s="197">
        <f t="shared" si="7"/>
        <v>-1.6187007384297876</v>
      </c>
      <c r="AJ27" s="197"/>
      <c r="AK27" s="197"/>
    </row>
    <row r="28" spans="1:37" x14ac:dyDescent="0.25">
      <c r="A28" s="163">
        <v>2</v>
      </c>
      <c r="B28" s="94">
        <f t="shared" si="6"/>
        <v>1.1928706823730468</v>
      </c>
      <c r="C28" s="164" t="s">
        <v>125</v>
      </c>
      <c r="D28" s="94">
        <f>0.00006*D4</f>
        <v>7.7822584152221683E-4</v>
      </c>
      <c r="E28" s="94">
        <f>0.00006*E4</f>
        <v>5.0780468702316291E-4</v>
      </c>
      <c r="F28" s="94">
        <f t="shared" ref="F28:G33" si="8">0.00006*F3</f>
        <v>0.14882695926189424</v>
      </c>
      <c r="G28" s="173">
        <f t="shared" si="8"/>
        <v>3.1529059410095216E-4</v>
      </c>
      <c r="I28" s="122" t="s">
        <v>301</v>
      </c>
      <c r="J28" s="113" t="s">
        <v>26</v>
      </c>
      <c r="K28" s="124">
        <v>420</v>
      </c>
      <c r="L28" s="22" t="s">
        <v>27</v>
      </c>
      <c r="M28" s="123">
        <v>410</v>
      </c>
      <c r="N28" s="22" t="s">
        <v>24</v>
      </c>
      <c r="O28" s="124">
        <v>490</v>
      </c>
      <c r="Q28" s="163">
        <v>2</v>
      </c>
      <c r="R28" s="164">
        <f t="shared" ref="R28:R42" si="9">B28/0.0001</f>
        <v>11928.706823730468</v>
      </c>
      <c r="S28" s="164" t="s">
        <v>125</v>
      </c>
      <c r="T28" s="164">
        <f t="shared" ref="T28:V42" si="10">D28/0.0001</f>
        <v>7.7822584152221683</v>
      </c>
      <c r="U28" s="96">
        <f>E28/(100*0.1/M28)</f>
        <v>2.0819992167949677E-2</v>
      </c>
      <c r="V28" s="164">
        <f t="shared" si="10"/>
        <v>1488.2695926189424</v>
      </c>
      <c r="W28" s="181">
        <f>G28/(100*0.1/O28)</f>
        <v>1.5449239110946656E-2</v>
      </c>
      <c r="Y28" s="185">
        <f t="shared" ref="Y28:Y33" si="11">LOG10(R28)+2</f>
        <v>6.0765933648975752</v>
      </c>
      <c r="Z28" s="94"/>
      <c r="AA28" s="96">
        <f t="shared" ref="Y28:AC42" si="12">LOG10(T28)-LOG10(U28)</f>
        <v>2.5726250859510098</v>
      </c>
      <c r="AB28" s="94"/>
      <c r="AC28" s="96">
        <f t="shared" si="12"/>
        <v>4.9837745137268836</v>
      </c>
      <c r="AD28" s="173"/>
      <c r="AF28" s="197">
        <f t="shared" ref="AF28:AG42" si="13">LOG10(R28)</f>
        <v>4.0765933648975752</v>
      </c>
      <c r="AG28" s="197"/>
      <c r="AH28" s="197">
        <f t="shared" si="7"/>
        <v>0.89110564775295864</v>
      </c>
      <c r="AI28" s="197">
        <f t="shared" si="7"/>
        <v>-1.6815194381980512</v>
      </c>
      <c r="AJ28" s="197">
        <f t="shared" si="7"/>
        <v>3.1726816086168927</v>
      </c>
      <c r="AK28" s="197">
        <f t="shared" si="7"/>
        <v>-1.8110929051099913</v>
      </c>
    </row>
    <row r="29" spans="1:37" x14ac:dyDescent="0.25">
      <c r="A29" s="163">
        <v>3</v>
      </c>
      <c r="B29" s="94">
        <f t="shared" si="6"/>
        <v>3.0175054135322572E-2</v>
      </c>
      <c r="C29" s="164" t="s">
        <v>125</v>
      </c>
      <c r="D29" s="94">
        <f t="shared" ref="D29:D42" si="14">0.00006*D5</f>
        <v>0.70985758071899419</v>
      </c>
      <c r="E29" s="164" t="s">
        <v>125</v>
      </c>
      <c r="F29" s="94">
        <f t="shared" si="8"/>
        <v>1.8158708953857421E-3</v>
      </c>
      <c r="G29" s="173">
        <f t="shared" si="8"/>
        <v>8.4054101943969724E-4</v>
      </c>
      <c r="I29" s="122" t="s">
        <v>30</v>
      </c>
      <c r="J29" s="113" t="s">
        <v>31</v>
      </c>
      <c r="K29" s="124">
        <v>425</v>
      </c>
      <c r="L29" s="22" t="s">
        <v>32</v>
      </c>
      <c r="M29" s="123">
        <v>490</v>
      </c>
      <c r="N29" s="22" t="s">
        <v>29</v>
      </c>
      <c r="O29" s="124">
        <v>470</v>
      </c>
      <c r="Q29" s="163">
        <v>3</v>
      </c>
      <c r="R29" s="164">
        <f t="shared" si="9"/>
        <v>301.75054135322569</v>
      </c>
      <c r="S29" s="164" t="s">
        <v>125</v>
      </c>
      <c r="T29" s="164">
        <f t="shared" si="10"/>
        <v>7098.5758071899418</v>
      </c>
      <c r="U29" s="164" t="s">
        <v>125</v>
      </c>
      <c r="V29" s="164">
        <f t="shared" si="10"/>
        <v>18.15870895385742</v>
      </c>
      <c r="W29" s="181">
        <f t="shared" ref="W29:W33" si="15">G29/(100*0.1/O29)</f>
        <v>3.9505427913665771E-2</v>
      </c>
      <c r="Y29" s="185">
        <f t="shared" si="11"/>
        <v>4.4796480579127431</v>
      </c>
      <c r="Z29" s="94"/>
      <c r="AA29" s="186">
        <f>LOG10(T29)+2</f>
        <v>5.8511712246174685</v>
      </c>
      <c r="AB29" s="94"/>
      <c r="AC29" s="96">
        <f t="shared" si="12"/>
        <v>2.6624281975199908</v>
      </c>
      <c r="AD29" s="173"/>
      <c r="AF29" s="197">
        <f t="shared" si="13"/>
        <v>2.4796480579127431</v>
      </c>
      <c r="AG29" s="197"/>
      <c r="AH29" s="197">
        <f t="shared" si="7"/>
        <v>3.8511712246174685</v>
      </c>
      <c r="AI29" s="197"/>
      <c r="AJ29" s="197">
        <f t="shared" si="7"/>
        <v>1.2590849678553733</v>
      </c>
      <c r="AK29" s="197">
        <f t="shared" si="7"/>
        <v>-1.4033432296646178</v>
      </c>
    </row>
    <row r="30" spans="1:37" x14ac:dyDescent="0.25">
      <c r="A30" s="163">
        <v>4</v>
      </c>
      <c r="B30" s="94">
        <f t="shared" si="6"/>
        <v>0.15345941452503203</v>
      </c>
      <c r="C30" s="164" t="s">
        <v>125</v>
      </c>
      <c r="D30" s="94">
        <f t="shared" si="14"/>
        <v>5.3699407577514641E-4</v>
      </c>
      <c r="E30" s="94">
        <f>0.00006*E6</f>
        <v>4.4713707447052004E-4</v>
      </c>
      <c r="F30" s="94">
        <f t="shared" si="8"/>
        <v>4.1822857332229615E-3</v>
      </c>
      <c r="G30" s="173">
        <f t="shared" si="8"/>
        <v>3.9964924335479738E-4</v>
      </c>
      <c r="I30" s="122" t="s">
        <v>302</v>
      </c>
      <c r="J30" s="113" t="s">
        <v>36</v>
      </c>
      <c r="K30" s="124">
        <v>405</v>
      </c>
      <c r="L30" s="22" t="s">
        <v>37</v>
      </c>
      <c r="M30" s="123">
        <v>510</v>
      </c>
      <c r="N30" s="22" t="s">
        <v>34</v>
      </c>
      <c r="O30" s="124">
        <v>510</v>
      </c>
      <c r="Q30" s="163">
        <v>4</v>
      </c>
      <c r="R30" s="164">
        <f t="shared" si="9"/>
        <v>1534.5941452503203</v>
      </c>
      <c r="S30" s="164" t="s">
        <v>125</v>
      </c>
      <c r="T30" s="164">
        <f t="shared" si="10"/>
        <v>5.369940757751464</v>
      </c>
      <c r="U30" s="96">
        <f>E30/(100*0.1/M30)</f>
        <v>2.2803990797996523E-2</v>
      </c>
      <c r="V30" s="164">
        <f t="shared" si="10"/>
        <v>41.82285733222961</v>
      </c>
      <c r="W30" s="181">
        <f t="shared" si="15"/>
        <v>2.0382111411094667E-2</v>
      </c>
      <c r="Y30" s="185">
        <f t="shared" si="11"/>
        <v>5.1859935369571621</v>
      </c>
      <c r="Z30" s="94"/>
      <c r="AA30" s="96">
        <f t="shared" si="12"/>
        <v>2.3719586374203536</v>
      </c>
      <c r="AB30" s="94"/>
      <c r="AC30" s="96">
        <f t="shared" si="12"/>
        <v>3.3121645292718531</v>
      </c>
      <c r="AD30" s="173"/>
      <c r="AF30" s="197">
        <f t="shared" si="13"/>
        <v>3.1859935369571621</v>
      </c>
      <c r="AG30" s="197"/>
      <c r="AH30" s="197">
        <f t="shared" si="7"/>
        <v>0.72996949450336279</v>
      </c>
      <c r="AI30" s="197">
        <f t="shared" si="7"/>
        <v>-1.6419891429169908</v>
      </c>
      <c r="AJ30" s="197">
        <f t="shared" si="7"/>
        <v>1.6214137004383591</v>
      </c>
      <c r="AK30" s="197">
        <f t="shared" si="7"/>
        <v>-1.6907508288334938</v>
      </c>
    </row>
    <row r="31" spans="1:37" x14ac:dyDescent="0.25">
      <c r="A31" s="163">
        <v>5</v>
      </c>
      <c r="B31" s="94">
        <f t="shared" si="6"/>
        <v>0.27663527378082275</v>
      </c>
      <c r="C31" s="164" t="s">
        <v>125</v>
      </c>
      <c r="D31" s="94">
        <f t="shared" si="14"/>
        <v>3.1709311008453367E-4</v>
      </c>
      <c r="E31" s="94">
        <f>0.00006*E7</f>
        <v>8.1024815082550048E-4</v>
      </c>
      <c r="F31" s="94">
        <f t="shared" si="8"/>
        <v>0.45034289245605469</v>
      </c>
      <c r="G31" s="173">
        <f t="shared" si="8"/>
        <v>4.9223876476287844E-4</v>
      </c>
      <c r="I31" s="122" t="s">
        <v>303</v>
      </c>
      <c r="J31" s="113" t="s">
        <v>41</v>
      </c>
      <c r="K31" s="124">
        <v>395</v>
      </c>
      <c r="L31" s="22" t="s">
        <v>42</v>
      </c>
      <c r="M31" s="123">
        <v>510</v>
      </c>
      <c r="N31" s="22" t="s">
        <v>39</v>
      </c>
      <c r="O31" s="124">
        <v>494</v>
      </c>
      <c r="Q31" s="163">
        <v>5</v>
      </c>
      <c r="R31" s="164">
        <f t="shared" si="9"/>
        <v>2766.3527378082276</v>
      </c>
      <c r="S31" s="164" t="s">
        <v>125</v>
      </c>
      <c r="T31" s="164">
        <f t="shared" si="10"/>
        <v>3.1709311008453365</v>
      </c>
      <c r="U31" s="96">
        <f t="shared" ref="U31:U32" si="16">E31/(100*0.1/M31)</f>
        <v>4.1322655692100523E-2</v>
      </c>
      <c r="V31" s="164">
        <f t="shared" si="10"/>
        <v>4503.4289245605469</v>
      </c>
      <c r="W31" s="181">
        <f t="shared" si="15"/>
        <v>2.4316594979286194E-2</v>
      </c>
      <c r="Y31" s="185">
        <f t="shared" si="11"/>
        <v>5.4419075562203236</v>
      </c>
      <c r="Z31" s="94"/>
      <c r="AA31" s="96">
        <f t="shared" si="12"/>
        <v>1.8849985809773009</v>
      </c>
      <c r="AB31" s="94"/>
      <c r="AC31" s="96">
        <f t="shared" si="12"/>
        <v>5.2676405516994187</v>
      </c>
      <c r="AD31" s="173"/>
      <c r="AF31" s="197">
        <f t="shared" si="13"/>
        <v>3.4419075562203241</v>
      </c>
      <c r="AG31" s="197"/>
      <c r="AH31" s="197">
        <f t="shared" si="7"/>
        <v>0.50118680561972206</v>
      </c>
      <c r="AI31" s="197">
        <f t="shared" si="7"/>
        <v>-1.3838117753575787</v>
      </c>
      <c r="AJ31" s="197">
        <f t="shared" si="7"/>
        <v>3.6535433128742167</v>
      </c>
      <c r="AK31" s="197">
        <f t="shared" si="7"/>
        <v>-1.6140972388252017</v>
      </c>
    </row>
    <row r="32" spans="1:37" x14ac:dyDescent="0.25">
      <c r="A32" s="163">
        <v>6</v>
      </c>
      <c r="B32" s="94">
        <f t="shared" si="6"/>
        <v>1.240333435535431E-3</v>
      </c>
      <c r="C32" s="164" t="s">
        <v>125</v>
      </c>
      <c r="D32" s="94">
        <f t="shared" si="14"/>
        <v>0.58842488491058353</v>
      </c>
      <c r="E32" s="94">
        <f>0.00006*E8</f>
        <v>6.6275545835494992E-4</v>
      </c>
      <c r="F32" s="94">
        <f t="shared" si="8"/>
        <v>0.57970949523925785</v>
      </c>
      <c r="G32" s="173">
        <f t="shared" si="8"/>
        <v>7.6839726448059084E-4</v>
      </c>
      <c r="I32" s="122" t="s">
        <v>304</v>
      </c>
      <c r="J32" s="113" t="s">
        <v>46</v>
      </c>
      <c r="K32" s="124">
        <v>420</v>
      </c>
      <c r="L32" s="22" t="s">
        <v>47</v>
      </c>
      <c r="M32" s="123">
        <v>465</v>
      </c>
      <c r="N32" s="22" t="s">
        <v>44</v>
      </c>
      <c r="O32" s="124">
        <v>486</v>
      </c>
      <c r="Q32" s="163">
        <v>6</v>
      </c>
      <c r="R32" s="164">
        <f t="shared" si="9"/>
        <v>12.403334355354309</v>
      </c>
      <c r="S32" s="164" t="s">
        <v>125</v>
      </c>
      <c r="T32" s="164">
        <f t="shared" si="10"/>
        <v>5884.2488491058348</v>
      </c>
      <c r="U32" s="96">
        <f t="shared" si="16"/>
        <v>3.081812881350517E-2</v>
      </c>
      <c r="V32" s="164">
        <f t="shared" si="10"/>
        <v>5797.0949523925783</v>
      </c>
      <c r="W32" s="181">
        <f t="shared" si="15"/>
        <v>3.7344107053756716E-2</v>
      </c>
      <c r="Y32" s="185">
        <f t="shared" si="11"/>
        <v>3.0935384510872561</v>
      </c>
      <c r="Z32" s="94"/>
      <c r="AA32" s="96">
        <f t="shared" si="12"/>
        <v>5.2808847649748323</v>
      </c>
      <c r="AB32" s="94"/>
      <c r="AC32" s="96">
        <f t="shared" si="12"/>
        <v>5.190988334519143</v>
      </c>
      <c r="AD32" s="173"/>
      <c r="AF32" s="197">
        <f t="shared" si="13"/>
        <v>1.0935384510872561</v>
      </c>
      <c r="AG32" s="197"/>
      <c r="AH32" s="197">
        <f t="shared" si="7"/>
        <v>3.7696910310691227</v>
      </c>
      <c r="AI32" s="197">
        <f t="shared" si="7"/>
        <v>-1.5111937339057098</v>
      </c>
      <c r="AJ32" s="197">
        <f t="shared" si="7"/>
        <v>3.7632104138712754</v>
      </c>
      <c r="AK32" s="197">
        <f t="shared" si="7"/>
        <v>-1.4277779206478673</v>
      </c>
    </row>
    <row r="33" spans="1:37" x14ac:dyDescent="0.25">
      <c r="A33" s="163">
        <v>7</v>
      </c>
      <c r="B33" s="94">
        <f t="shared" si="6"/>
        <v>8.6422224640846253E-4</v>
      </c>
      <c r="C33" s="164" t="s">
        <v>125</v>
      </c>
      <c r="D33" s="94">
        <f t="shared" si="14"/>
        <v>1.7254119873046875E-3</v>
      </c>
      <c r="E33" s="164" t="s">
        <v>125</v>
      </c>
      <c r="F33" s="94">
        <f t="shared" si="8"/>
        <v>1.7341303932666779E-3</v>
      </c>
      <c r="G33" s="173">
        <f t="shared" si="8"/>
        <v>3.6974264144897461E-4</v>
      </c>
      <c r="I33" s="122" t="s">
        <v>305</v>
      </c>
      <c r="J33" s="113" t="s">
        <v>51</v>
      </c>
      <c r="K33" s="124">
        <v>460</v>
      </c>
      <c r="L33" s="22" t="s">
        <v>52</v>
      </c>
      <c r="M33" s="123">
        <v>505</v>
      </c>
      <c r="N33" s="22" t="s">
        <v>49</v>
      </c>
      <c r="O33" s="124">
        <v>480</v>
      </c>
      <c r="Q33" s="163">
        <v>7</v>
      </c>
      <c r="R33" s="164">
        <f t="shared" si="9"/>
        <v>8.6422224640846252</v>
      </c>
      <c r="S33" s="164" t="s">
        <v>125</v>
      </c>
      <c r="T33" s="164">
        <f t="shared" si="10"/>
        <v>17.254119873046875</v>
      </c>
      <c r="U33" s="164" t="s">
        <v>125</v>
      </c>
      <c r="V33" s="164">
        <f t="shared" si="10"/>
        <v>17.341303932666779</v>
      </c>
      <c r="W33" s="181">
        <f t="shared" si="15"/>
        <v>1.7747646789550781E-2</v>
      </c>
      <c r="Y33" s="185">
        <f t="shared" si="11"/>
        <v>2.9366254415263402</v>
      </c>
      <c r="Z33" s="94"/>
      <c r="AA33" s="186">
        <f>LOG10(T33)+2</f>
        <v>3.2368928109744908</v>
      </c>
      <c r="AB33" s="94"/>
      <c r="AC33" s="96">
        <f t="shared" si="12"/>
        <v>2.9899409730919611</v>
      </c>
      <c r="AD33" s="173"/>
      <c r="AF33" s="197">
        <f t="shared" si="13"/>
        <v>0.9366254415263402</v>
      </c>
      <c r="AG33" s="197"/>
      <c r="AH33" s="197">
        <f t="shared" si="7"/>
        <v>1.2368928109744908</v>
      </c>
      <c r="AI33" s="197"/>
      <c r="AJ33" s="197">
        <f t="shared" si="7"/>
        <v>1.2390817499724329</v>
      </c>
      <c r="AK33" s="197">
        <f t="shared" si="7"/>
        <v>-1.7508592231195281</v>
      </c>
    </row>
    <row r="34" spans="1:37" x14ac:dyDescent="0.25">
      <c r="A34" s="163">
        <v>8</v>
      </c>
      <c r="B34" s="94">
        <f t="shared" si="6"/>
        <v>0.72993008789062497</v>
      </c>
      <c r="C34" s="94">
        <f t="shared" ref="C34:C42" si="17">0.00006*C10</f>
        <v>1.1300887870788574E-3</v>
      </c>
      <c r="D34" s="94">
        <f t="shared" si="14"/>
        <v>6.7465837526321411E-3</v>
      </c>
      <c r="E34" s="94">
        <f>0.00006*E10</f>
        <v>2.5110178756713869E-3</v>
      </c>
      <c r="F34" s="94">
        <f>0.00006*F9</f>
        <v>0.23504425769805909</v>
      </c>
      <c r="G34" s="165" t="s">
        <v>125</v>
      </c>
      <c r="I34" s="122" t="s">
        <v>306</v>
      </c>
      <c r="J34" s="113" t="s">
        <v>57</v>
      </c>
      <c r="K34" s="124">
        <v>435</v>
      </c>
      <c r="L34" s="22" t="s">
        <v>58</v>
      </c>
      <c r="M34" s="123">
        <v>410</v>
      </c>
      <c r="N34" s="22" t="s">
        <v>55</v>
      </c>
      <c r="O34" s="124">
        <v>485</v>
      </c>
      <c r="Q34" s="163">
        <v>8</v>
      </c>
      <c r="R34" s="164">
        <f t="shared" si="9"/>
        <v>7299.3008789062496</v>
      </c>
      <c r="S34" s="96">
        <f>C34/(100*0.1/K34)</f>
        <v>4.9158862237930298E-2</v>
      </c>
      <c r="T34" s="164">
        <f t="shared" si="10"/>
        <v>67.465837526321408</v>
      </c>
      <c r="U34" s="96">
        <f>E34/(100*0.1/M34)</f>
        <v>0.10295173290252686</v>
      </c>
      <c r="V34" s="164">
        <f t="shared" si="10"/>
        <v>2350.4425769805907</v>
      </c>
      <c r="W34" s="165" t="s">
        <v>125</v>
      </c>
      <c r="Y34" s="187">
        <f t="shared" si="12"/>
        <v>5.1716794429807216</v>
      </c>
      <c r="Z34" s="94"/>
      <c r="AA34" s="96">
        <f t="shared" si="12"/>
        <v>2.8164502549567034</v>
      </c>
      <c r="AB34" s="94"/>
      <c r="AC34" s="186">
        <f>LOG10(V34)+2</f>
        <v>5.3711496455242314</v>
      </c>
      <c r="AD34" s="173"/>
      <c r="AF34" s="197">
        <f t="shared" si="13"/>
        <v>3.8632812657405675</v>
      </c>
      <c r="AG34" s="197">
        <f t="shared" si="13"/>
        <v>-1.3083981772401543</v>
      </c>
      <c r="AH34" s="197">
        <f t="shared" si="7"/>
        <v>1.8290839160969719</v>
      </c>
      <c r="AI34" s="197">
        <f t="shared" si="7"/>
        <v>-0.98736633885973135</v>
      </c>
      <c r="AJ34" s="197">
        <f t="shared" si="7"/>
        <v>3.3711496455242314</v>
      </c>
      <c r="AK34" s="197"/>
    </row>
    <row r="35" spans="1:37" x14ac:dyDescent="0.25">
      <c r="A35" s="163">
        <v>9</v>
      </c>
      <c r="B35" s="94">
        <f t="shared" si="6"/>
        <v>0.32840638157844543</v>
      </c>
      <c r="C35" s="94">
        <f t="shared" si="17"/>
        <v>1.6765101814270021E-3</v>
      </c>
      <c r="D35" s="94">
        <f t="shared" si="14"/>
        <v>6.078561601638794E-3</v>
      </c>
      <c r="E35" s="94">
        <f>0.00006*E11</f>
        <v>1.1204573822021485E-2</v>
      </c>
      <c r="F35" s="94">
        <f>0.00006*F10</f>
        <v>1.6607215118408204E-3</v>
      </c>
      <c r="G35" s="165" t="s">
        <v>125</v>
      </c>
      <c r="I35" s="122" t="s">
        <v>307</v>
      </c>
      <c r="J35" s="113" t="s">
        <v>62</v>
      </c>
      <c r="K35" s="124">
        <v>435</v>
      </c>
      <c r="L35" s="22" t="s">
        <v>63</v>
      </c>
      <c r="M35" s="123">
        <v>480</v>
      </c>
      <c r="N35" s="22" t="s">
        <v>60</v>
      </c>
      <c r="O35" s="124">
        <v>485</v>
      </c>
      <c r="Q35" s="163">
        <v>9</v>
      </c>
      <c r="R35" s="164">
        <f t="shared" si="9"/>
        <v>3284.0638157844542</v>
      </c>
      <c r="S35" s="96">
        <f t="shared" ref="S35:S42" si="18">C35/(100*0.1/K35)</f>
        <v>7.2928192892074598E-2</v>
      </c>
      <c r="T35" s="164">
        <f t="shared" si="10"/>
        <v>60.785616016387941</v>
      </c>
      <c r="U35" s="96">
        <f>E35/(100*0.1/M35)</f>
        <v>0.53781954345703131</v>
      </c>
      <c r="V35" s="164">
        <f t="shared" si="10"/>
        <v>16.607215118408202</v>
      </c>
      <c r="W35" s="165" t="s">
        <v>125</v>
      </c>
      <c r="Y35" s="187">
        <f t="shared" si="12"/>
        <v>4.653516135527914</v>
      </c>
      <c r="Z35" s="94"/>
      <c r="AA35" s="96">
        <f t="shared" si="12"/>
        <v>2.0531642425983248</v>
      </c>
      <c r="AB35" s="94"/>
      <c r="AC35" s="186">
        <f t="shared" ref="AC35:AC42" si="19">LOG10(V35)+2</f>
        <v>3.2202968112527124</v>
      </c>
      <c r="AD35" s="173"/>
      <c r="AF35" s="197">
        <f t="shared" si="13"/>
        <v>3.5164115877207798</v>
      </c>
      <c r="AG35" s="197">
        <f t="shared" si="13"/>
        <v>-1.1371045478071338</v>
      </c>
      <c r="AH35" s="197">
        <f t="shared" si="7"/>
        <v>1.7838008223028841</v>
      </c>
      <c r="AI35" s="197">
        <f t="shared" si="7"/>
        <v>-0.26936342029544069</v>
      </c>
      <c r="AJ35" s="197">
        <f t="shared" si="7"/>
        <v>1.2202968112527122</v>
      </c>
      <c r="AK35" s="197"/>
    </row>
    <row r="36" spans="1:37" x14ac:dyDescent="0.25">
      <c r="A36" s="163">
        <v>10</v>
      </c>
      <c r="B36" s="94">
        <f t="shared" si="6"/>
        <v>1.1318120720672609</v>
      </c>
      <c r="C36" s="94">
        <f t="shared" si="17"/>
        <v>5.1571829571533208</v>
      </c>
      <c r="D36" s="94">
        <f t="shared" si="14"/>
        <v>0.29364085819244384</v>
      </c>
      <c r="E36" s="164" t="s">
        <v>125</v>
      </c>
      <c r="F36" s="94">
        <f>0.00006*F11</f>
        <v>3.3691393947601319E-3</v>
      </c>
      <c r="G36" s="165" t="s">
        <v>125</v>
      </c>
      <c r="I36" s="122" t="s">
        <v>308</v>
      </c>
      <c r="J36" s="113" t="s">
        <v>67</v>
      </c>
      <c r="K36" s="124">
        <v>410</v>
      </c>
      <c r="L36" s="22" t="s">
        <v>68</v>
      </c>
      <c r="M36" s="123">
        <v>460</v>
      </c>
      <c r="N36" s="22" t="s">
        <v>65</v>
      </c>
      <c r="O36" s="124">
        <v>460</v>
      </c>
      <c r="Q36" s="163">
        <v>10</v>
      </c>
      <c r="R36" s="164">
        <f t="shared" si="9"/>
        <v>11318.120720672609</v>
      </c>
      <c r="S36" s="164">
        <f t="shared" si="18"/>
        <v>211.44450124328614</v>
      </c>
      <c r="T36" s="164">
        <f t="shared" si="10"/>
        <v>2936.4085819244383</v>
      </c>
      <c r="U36" s="164" t="s">
        <v>125</v>
      </c>
      <c r="V36" s="164">
        <f t="shared" si="10"/>
        <v>33.69139394760132</v>
      </c>
      <c r="W36" s="165" t="s">
        <v>125</v>
      </c>
      <c r="Y36" s="187">
        <f t="shared" si="12"/>
        <v>1.7285779263610688</v>
      </c>
      <c r="Z36" s="94"/>
      <c r="AA36" s="186">
        <f>LOG10(T36)+2</f>
        <v>5.4678164846668782</v>
      </c>
      <c r="AB36" s="94"/>
      <c r="AC36" s="186">
        <f t="shared" si="19"/>
        <v>3.5275189798510391</v>
      </c>
      <c r="AD36" s="173"/>
      <c r="AF36" s="197">
        <f t="shared" si="13"/>
        <v>4.0537743218702369</v>
      </c>
      <c r="AG36" s="197">
        <f t="shared" si="13"/>
        <v>2.3251963955091681</v>
      </c>
      <c r="AH36" s="197">
        <f t="shared" si="7"/>
        <v>3.4678164846668782</v>
      </c>
      <c r="AI36" s="197"/>
      <c r="AJ36" s="197">
        <f t="shared" si="7"/>
        <v>1.5275189798510391</v>
      </c>
      <c r="AK36" s="197"/>
    </row>
    <row r="37" spans="1:37" x14ac:dyDescent="0.25">
      <c r="A37" s="163">
        <v>11</v>
      </c>
      <c r="B37" s="94">
        <f t="shared" si="6"/>
        <v>1.2046832399368286</v>
      </c>
      <c r="C37" s="94">
        <f t="shared" si="17"/>
        <v>1.7277127838134765E-3</v>
      </c>
      <c r="D37" s="94">
        <f t="shared" si="14"/>
        <v>1.0980003638076783</v>
      </c>
      <c r="E37" s="94">
        <f t="shared" ref="E37:E42" si="20">0.00006*E13</f>
        <v>6.944938659667969E-3</v>
      </c>
      <c r="F37" s="94">
        <f>0.00006*F12</f>
        <v>1.6361106872558595E-3</v>
      </c>
      <c r="G37" s="165" t="s">
        <v>125</v>
      </c>
      <c r="I37" s="122" t="s">
        <v>309</v>
      </c>
      <c r="J37" s="113" t="s">
        <v>72</v>
      </c>
      <c r="K37" s="124">
        <v>415</v>
      </c>
      <c r="L37" s="22" t="s">
        <v>73</v>
      </c>
      <c r="M37" s="123">
        <v>460</v>
      </c>
      <c r="N37" s="22" t="s">
        <v>70</v>
      </c>
      <c r="O37" s="124">
        <v>515</v>
      </c>
      <c r="Q37" s="163">
        <v>11</v>
      </c>
      <c r="R37" s="164">
        <f t="shared" si="9"/>
        <v>12046.832399368284</v>
      </c>
      <c r="S37" s="96">
        <f t="shared" si="18"/>
        <v>7.1700080528259269E-2</v>
      </c>
      <c r="T37" s="164">
        <f t="shared" si="10"/>
        <v>10980.003638076781</v>
      </c>
      <c r="U37" s="96">
        <f>E37/(100*0.1/M37)</f>
        <v>0.3194671783447266</v>
      </c>
      <c r="V37" s="164">
        <f t="shared" si="10"/>
        <v>16.361106872558594</v>
      </c>
      <c r="W37" s="165" t="s">
        <v>125</v>
      </c>
      <c r="Y37" s="187">
        <f t="shared" si="12"/>
        <v>5.2253532248594716</v>
      </c>
      <c r="Z37" s="94"/>
      <c r="AA37" s="96">
        <f t="shared" si="12"/>
        <v>4.5361762380931596</v>
      </c>
      <c r="AB37" s="94"/>
      <c r="AC37" s="186">
        <f t="shared" si="19"/>
        <v>3.2138126815103281</v>
      </c>
      <c r="AD37" s="173"/>
      <c r="AF37" s="197">
        <f t="shared" si="13"/>
        <v>4.0808728682951791</v>
      </c>
      <c r="AG37" s="197">
        <f t="shared" si="13"/>
        <v>-1.144480356564292</v>
      </c>
      <c r="AH37" s="197">
        <f t="shared" si="7"/>
        <v>4.0406024840117425</v>
      </c>
      <c r="AI37" s="197">
        <f t="shared" si="7"/>
        <v>-0.49557375408141718</v>
      </c>
      <c r="AJ37" s="197">
        <f t="shared" si="7"/>
        <v>1.2138126815103281</v>
      </c>
      <c r="AK37" s="197"/>
    </row>
    <row r="38" spans="1:37" x14ac:dyDescent="0.25">
      <c r="A38" s="163">
        <v>12</v>
      </c>
      <c r="B38" s="94">
        <f t="shared" si="6"/>
        <v>6.5480318012809757</v>
      </c>
      <c r="C38" s="94">
        <f t="shared" si="17"/>
        <v>1.53540132522583E-3</v>
      </c>
      <c r="D38" s="94">
        <f t="shared" si="14"/>
        <v>1.4878321836090089</v>
      </c>
      <c r="E38" s="94">
        <f t="shared" si="20"/>
        <v>2.9242184448242188E-3</v>
      </c>
      <c r="F38" s="94">
        <f>0.00006*F13</f>
        <v>1.0230721378326417E-3</v>
      </c>
      <c r="G38" s="165" t="s">
        <v>125</v>
      </c>
      <c r="I38" s="122" t="s">
        <v>310</v>
      </c>
      <c r="J38" s="113" t="s">
        <v>77</v>
      </c>
      <c r="K38" s="124">
        <v>405</v>
      </c>
      <c r="L38" s="22" t="s">
        <v>78</v>
      </c>
      <c r="M38" s="123">
        <v>515</v>
      </c>
      <c r="N38" s="22" t="s">
        <v>75</v>
      </c>
      <c r="O38" s="124">
        <v>520</v>
      </c>
      <c r="Q38" s="163">
        <v>12</v>
      </c>
      <c r="R38" s="164">
        <f t="shared" si="9"/>
        <v>65480.318012809752</v>
      </c>
      <c r="S38" s="96">
        <f t="shared" si="18"/>
        <v>6.2183753671646122E-2</v>
      </c>
      <c r="T38" s="164">
        <f t="shared" si="10"/>
        <v>14878.321836090088</v>
      </c>
      <c r="U38" s="96">
        <f t="shared" ref="U38:U42" si="21">E38/(100*0.1/M38)</f>
        <v>0.15059724990844728</v>
      </c>
      <c r="V38" s="164">
        <f t="shared" si="10"/>
        <v>10.230721378326416</v>
      </c>
      <c r="W38" s="165" t="s">
        <v>125</v>
      </c>
      <c r="Y38" s="187">
        <f t="shared" si="12"/>
        <v>6.0224338456157325</v>
      </c>
      <c r="Z38" s="94"/>
      <c r="AA38" s="96">
        <f t="shared" si="12"/>
        <v>4.9947369076045725</v>
      </c>
      <c r="AB38" s="94"/>
      <c r="AC38" s="186">
        <f t="shared" si="19"/>
        <v>3.0099062573271214</v>
      </c>
      <c r="AD38" s="173"/>
      <c r="AF38" s="197">
        <f t="shared" si="13"/>
        <v>4.8161107799468841</v>
      </c>
      <c r="AG38" s="197">
        <f t="shared" si="13"/>
        <v>-1.2063230656688484</v>
      </c>
      <c r="AH38" s="197">
        <f t="shared" si="7"/>
        <v>4.1725539487887016</v>
      </c>
      <c r="AI38" s="197">
        <f t="shared" si="7"/>
        <v>-0.82218295881587045</v>
      </c>
      <c r="AJ38" s="197">
        <f t="shared" si="7"/>
        <v>1.0099062573271211</v>
      </c>
      <c r="AK38" s="197"/>
    </row>
    <row r="39" spans="1:37" x14ac:dyDescent="0.25">
      <c r="A39" s="163">
        <v>13</v>
      </c>
      <c r="B39" s="94">
        <f t="shared" si="6"/>
        <v>0.98042971230983733</v>
      </c>
      <c r="C39" s="94">
        <f t="shared" si="17"/>
        <v>1.4963659858703614E-3</v>
      </c>
      <c r="D39" s="94">
        <f t="shared" si="14"/>
        <v>1.5080305194854736E-3</v>
      </c>
      <c r="E39" s="94">
        <f t="shared" si="20"/>
        <v>4.8001498317718511E-3</v>
      </c>
      <c r="F39" s="164" t="s">
        <v>125</v>
      </c>
      <c r="G39" s="165" t="s">
        <v>125</v>
      </c>
      <c r="I39" s="122" t="s">
        <v>311</v>
      </c>
      <c r="J39" s="113" t="s">
        <v>82</v>
      </c>
      <c r="K39" s="124">
        <v>405</v>
      </c>
      <c r="L39" s="22" t="s">
        <v>83</v>
      </c>
      <c r="M39" s="123">
        <v>445</v>
      </c>
      <c r="N39" s="22" t="s">
        <v>80</v>
      </c>
      <c r="O39" s="124">
        <v>495</v>
      </c>
      <c r="Q39" s="163">
        <v>13</v>
      </c>
      <c r="R39" s="164">
        <f t="shared" si="9"/>
        <v>9804.297123098373</v>
      </c>
      <c r="S39" s="96">
        <f t="shared" si="18"/>
        <v>6.0602822427749642E-2</v>
      </c>
      <c r="T39" s="164">
        <f t="shared" si="10"/>
        <v>15.080305194854734</v>
      </c>
      <c r="U39" s="96">
        <f t="shared" si="21"/>
        <v>0.21360666751384738</v>
      </c>
      <c r="V39" s="164" t="s">
        <v>125</v>
      </c>
      <c r="W39" s="165" t="s">
        <v>125</v>
      </c>
      <c r="Y39" s="187">
        <f t="shared" si="12"/>
        <v>5.2089236134082242</v>
      </c>
      <c r="Z39" s="94"/>
      <c r="AA39" s="96">
        <f t="shared" si="12"/>
        <v>1.848795326237449</v>
      </c>
      <c r="AB39" s="94"/>
      <c r="AC39" s="189"/>
      <c r="AD39" s="173"/>
      <c r="AF39" s="197">
        <f t="shared" si="13"/>
        <v>3.9914164642453569</v>
      </c>
      <c r="AG39" s="197">
        <f t="shared" si="13"/>
        <v>-1.2175071491628673</v>
      </c>
      <c r="AH39" s="197">
        <f t="shared" si="7"/>
        <v>1.178410130864</v>
      </c>
      <c r="AI39" s="197">
        <f t="shared" si="7"/>
        <v>-0.67038519537344909</v>
      </c>
      <c r="AJ39" s="197"/>
      <c r="AK39" s="197"/>
    </row>
    <row r="40" spans="1:37" x14ac:dyDescent="0.25">
      <c r="A40" s="163">
        <v>14</v>
      </c>
      <c r="B40" s="94">
        <f t="shared" si="6"/>
        <v>8.0955559701919561E-2</v>
      </c>
      <c r="C40" s="94">
        <f t="shared" si="17"/>
        <v>2.7803601455688477E-3</v>
      </c>
      <c r="D40" s="94">
        <f t="shared" si="14"/>
        <v>7.0878177452087408E-3</v>
      </c>
      <c r="E40" s="94">
        <f t="shared" si="20"/>
        <v>1.5373468065261841E-3</v>
      </c>
      <c r="F40" s="94">
        <f>0.00006*F15</f>
        <v>1.2829299545288086E-3</v>
      </c>
      <c r="G40" s="165" t="s">
        <v>125</v>
      </c>
      <c r="I40" s="122" t="s">
        <v>312</v>
      </c>
      <c r="J40" s="113" t="s">
        <v>101</v>
      </c>
      <c r="K40" s="124">
        <v>405</v>
      </c>
      <c r="L40" s="22" t="s">
        <v>102</v>
      </c>
      <c r="M40" s="123">
        <v>460</v>
      </c>
      <c r="N40" s="22" t="s">
        <v>100</v>
      </c>
      <c r="O40" s="124">
        <v>495</v>
      </c>
      <c r="Q40" s="163">
        <v>14</v>
      </c>
      <c r="R40" s="164">
        <f t="shared" si="9"/>
        <v>809.5555970191956</v>
      </c>
      <c r="S40" s="96">
        <f t="shared" si="18"/>
        <v>0.11260458589553834</v>
      </c>
      <c r="T40" s="164">
        <f t="shared" si="10"/>
        <v>70.8781774520874</v>
      </c>
      <c r="U40" s="96">
        <f t="shared" si="21"/>
        <v>7.071795310020447E-2</v>
      </c>
      <c r="V40" s="164">
        <f t="shared" si="10"/>
        <v>12.829299545288086</v>
      </c>
      <c r="W40" s="165" t="s">
        <v>125</v>
      </c>
      <c r="Y40" s="187">
        <f t="shared" si="12"/>
        <v>3.8566906019073564</v>
      </c>
      <c r="Z40" s="94"/>
      <c r="AA40" s="96">
        <f t="shared" si="12"/>
        <v>3.0009828599315131</v>
      </c>
      <c r="AB40" s="94"/>
      <c r="AC40" s="186">
        <f t="shared" si="19"/>
        <v>3.1082029453912563</v>
      </c>
      <c r="AD40" s="173"/>
      <c r="AF40" s="197">
        <f t="shared" si="13"/>
        <v>2.9082466797101718</v>
      </c>
      <c r="AG40" s="197">
        <f t="shared" si="13"/>
        <v>-0.94844392219718465</v>
      </c>
      <c r="AH40" s="197">
        <f t="shared" si="7"/>
        <v>1.8505125416572408</v>
      </c>
      <c r="AI40" s="197">
        <f t="shared" si="7"/>
        <v>-1.1504703182742724</v>
      </c>
      <c r="AJ40" s="197">
        <f t="shared" si="7"/>
        <v>1.1082029453912561</v>
      </c>
      <c r="AK40" s="197"/>
    </row>
    <row r="41" spans="1:37" x14ac:dyDescent="0.25">
      <c r="A41" s="163">
        <v>15</v>
      </c>
      <c r="B41" s="94">
        <f t="shared" si="6"/>
        <v>4.482867250442505E-3</v>
      </c>
      <c r="C41" s="94">
        <f t="shared" si="17"/>
        <v>6.8952129516601568E-2</v>
      </c>
      <c r="D41" s="94">
        <f t="shared" si="14"/>
        <v>1.7153281974792481E-3</v>
      </c>
      <c r="E41" s="94">
        <f t="shared" si="20"/>
        <v>1.9444862174987792E-3</v>
      </c>
      <c r="F41" s="94">
        <f>0.00006*F16</f>
        <v>1.7125033378601075E-3</v>
      </c>
      <c r="G41" s="165" t="s">
        <v>125</v>
      </c>
      <c r="I41" s="122" t="s">
        <v>95</v>
      </c>
      <c r="J41" s="113" t="s">
        <v>110</v>
      </c>
      <c r="K41" s="124">
        <v>460</v>
      </c>
      <c r="L41" s="22" t="s">
        <v>111</v>
      </c>
      <c r="M41" s="123">
        <v>480</v>
      </c>
      <c r="N41" s="22" t="s">
        <v>109</v>
      </c>
      <c r="O41" s="124">
        <v>485</v>
      </c>
      <c r="Q41" s="163">
        <v>15</v>
      </c>
      <c r="R41" s="164">
        <f t="shared" si="9"/>
        <v>44.82867250442505</v>
      </c>
      <c r="S41" s="96">
        <f t="shared" si="18"/>
        <v>3.1717979577636721</v>
      </c>
      <c r="T41" s="164">
        <f t="shared" si="10"/>
        <v>17.153281974792481</v>
      </c>
      <c r="U41" s="96">
        <f t="shared" si="21"/>
        <v>9.3335338439941407E-2</v>
      </c>
      <c r="V41" s="164">
        <f t="shared" si="10"/>
        <v>17.125033378601074</v>
      </c>
      <c r="W41" s="165" t="s">
        <v>125</v>
      </c>
      <c r="Y41" s="187">
        <f t="shared" si="12"/>
        <v>1.1502503633025305</v>
      </c>
      <c r="Z41" s="94"/>
      <c r="AA41" s="96">
        <f t="shared" si="12"/>
        <v>2.2643011202435495</v>
      </c>
      <c r="AB41" s="94"/>
      <c r="AC41" s="186">
        <f t="shared" si="19"/>
        <v>3.2336314266536972</v>
      </c>
      <c r="AD41" s="173"/>
      <c r="AF41" s="197">
        <f t="shared" si="13"/>
        <v>1.6515558784477891</v>
      </c>
      <c r="AG41" s="197">
        <f t="shared" si="13"/>
        <v>0.50130551514525845</v>
      </c>
      <c r="AH41" s="197">
        <f t="shared" si="7"/>
        <v>1.2343472268380535</v>
      </c>
      <c r="AI41" s="197">
        <f t="shared" si="7"/>
        <v>-1.0299538934054959</v>
      </c>
      <c r="AJ41" s="197">
        <f t="shared" si="7"/>
        <v>1.2336314266536972</v>
      </c>
      <c r="AK41" s="197"/>
    </row>
    <row r="42" spans="1:37" ht="15.75" thickBot="1" x14ac:dyDescent="0.3">
      <c r="A42" s="167">
        <v>16</v>
      </c>
      <c r="B42" s="174">
        <f t="shared" si="6"/>
        <v>2.7975205902099609</v>
      </c>
      <c r="C42" s="174">
        <f t="shared" si="17"/>
        <v>12.627141342773438</v>
      </c>
      <c r="D42" s="174">
        <f t="shared" si="14"/>
        <v>2.045540671348572E-3</v>
      </c>
      <c r="E42" s="174">
        <f t="shared" si="20"/>
        <v>1.0363463973999023E-3</v>
      </c>
      <c r="F42" s="174">
        <f>0.00006*F17</f>
        <v>1.4347512302398682E-2</v>
      </c>
      <c r="G42" s="175" t="s">
        <v>125</v>
      </c>
      <c r="I42" s="125" t="s">
        <v>313</v>
      </c>
      <c r="J42" s="127" t="s">
        <v>113</v>
      </c>
      <c r="K42" s="128">
        <v>405</v>
      </c>
      <c r="L42" s="126" t="s">
        <v>114</v>
      </c>
      <c r="M42" s="172">
        <v>465</v>
      </c>
      <c r="N42" s="126" t="s">
        <v>112</v>
      </c>
      <c r="O42" s="128">
        <v>505</v>
      </c>
      <c r="Q42" s="167">
        <v>16</v>
      </c>
      <c r="R42" s="168">
        <f t="shared" si="9"/>
        <v>27975.205902099609</v>
      </c>
      <c r="S42" s="168">
        <f t="shared" si="18"/>
        <v>511.39922438232429</v>
      </c>
      <c r="T42" s="168">
        <f t="shared" si="10"/>
        <v>20.455406713485718</v>
      </c>
      <c r="U42" s="182">
        <f t="shared" si="21"/>
        <v>4.8190107479095454E-2</v>
      </c>
      <c r="V42" s="168">
        <f t="shared" si="10"/>
        <v>143.47512302398681</v>
      </c>
      <c r="W42" s="175" t="s">
        <v>125</v>
      </c>
      <c r="Y42" s="188">
        <f t="shared" si="12"/>
        <v>1.7380132266760464</v>
      </c>
      <c r="Z42" s="174"/>
      <c r="AA42" s="182">
        <f t="shared" si="12"/>
        <v>2.6278502240528523</v>
      </c>
      <c r="AB42" s="174"/>
      <c r="AC42" s="190">
        <f t="shared" si="19"/>
        <v>4.1567766058087203</v>
      </c>
      <c r="AD42" s="191"/>
      <c r="AF42" s="197">
        <f t="shared" si="13"/>
        <v>4.4467732916907039</v>
      </c>
      <c r="AG42" s="197">
        <f t="shared" si="13"/>
        <v>2.7087600650146575</v>
      </c>
      <c r="AH42" s="197">
        <f t="shared" si="7"/>
        <v>1.3108081189684213</v>
      </c>
      <c r="AI42" s="197">
        <f t="shared" si="7"/>
        <v>-1.3170421050844312</v>
      </c>
      <c r="AJ42" s="197">
        <f t="shared" si="7"/>
        <v>2.1567766058087203</v>
      </c>
      <c r="AK42" s="197"/>
    </row>
    <row r="43" spans="1:37" x14ac:dyDescent="0.25">
      <c r="R43" s="65">
        <f>AVERAGE(R27:R42)</f>
        <v>9672.4138862796135</v>
      </c>
      <c r="S43" s="65">
        <f t="shared" ref="S43:W43" si="22">AVERAGE(S27:S42)</f>
        <v>80.716077986780803</v>
      </c>
      <c r="T43" s="65">
        <f t="shared" si="22"/>
        <v>3047.4403083711868</v>
      </c>
      <c r="U43" s="65">
        <f t="shared" si="22"/>
        <v>0.12896236463042407</v>
      </c>
      <c r="V43" s="65">
        <f t="shared" si="22"/>
        <v>1033.3484864311561</v>
      </c>
      <c r="W43" s="65">
        <f t="shared" si="22"/>
        <v>2.5790854543050135E-2</v>
      </c>
      <c r="X43" s="25" t="s">
        <v>375</v>
      </c>
      <c r="Y43" s="65">
        <f>AVERAGE(Y27:Y42)</f>
        <v>4.1329405101202559</v>
      </c>
      <c r="AA43" s="65">
        <f>AVERAGE(AA28:AA42)</f>
        <v>3.3872536508866977</v>
      </c>
      <c r="AC43" s="65">
        <f>AVERAGE(AC28:AC42)</f>
        <v>3.803445175224883</v>
      </c>
      <c r="AD43" s="65"/>
    </row>
    <row r="44" spans="1:37" x14ac:dyDescent="0.25">
      <c r="Q44" s="25" t="s">
        <v>377</v>
      </c>
      <c r="R44" s="65">
        <f>MIN(R28:R42)</f>
        <v>8.6422224640846252</v>
      </c>
      <c r="S44" s="65">
        <f t="shared" ref="S44:W44" si="23">MIN(S28:S42)</f>
        <v>4.9158862237930298E-2</v>
      </c>
      <c r="T44" s="65">
        <f t="shared" si="23"/>
        <v>3.1709311008453365</v>
      </c>
      <c r="U44" s="65">
        <f t="shared" si="23"/>
        <v>2.0819992167949677E-2</v>
      </c>
      <c r="V44" s="65">
        <f t="shared" si="23"/>
        <v>10.230721378326416</v>
      </c>
      <c r="W44" s="65">
        <f t="shared" si="23"/>
        <v>1.5449239110946656E-2</v>
      </c>
      <c r="X44" s="25" t="s">
        <v>377</v>
      </c>
      <c r="Y44" s="65">
        <f>MIN(Y28:Y42)</f>
        <v>1.1502503633025305</v>
      </c>
      <c r="AA44" s="65">
        <f>MIN(AA28:AA42)</f>
        <v>1.848795326237449</v>
      </c>
      <c r="AC44" s="65">
        <f>MIN(AC28:AC42)</f>
        <v>2.6624281975199908</v>
      </c>
    </row>
    <row r="45" spans="1:37" x14ac:dyDescent="0.25">
      <c r="Q45" s="25" t="s">
        <v>376</v>
      </c>
      <c r="R45" s="65">
        <f>MAX(R27:R42)</f>
        <v>65480.318012809752</v>
      </c>
      <c r="S45" s="65">
        <f t="shared" ref="S45:W45" si="24">MAX(S27:S42)</f>
        <v>511.39922438232429</v>
      </c>
      <c r="T45" s="65">
        <f t="shared" si="24"/>
        <v>14878.321836090088</v>
      </c>
      <c r="U45" s="65">
        <f t="shared" si="24"/>
        <v>0.53781954345703131</v>
      </c>
      <c r="V45" s="65">
        <f t="shared" si="24"/>
        <v>5797.0949523925783</v>
      </c>
      <c r="W45" s="65">
        <f t="shared" si="24"/>
        <v>3.9505427913665771E-2</v>
      </c>
      <c r="X45" s="25" t="s">
        <v>376</v>
      </c>
      <c r="Y45" s="65">
        <f>MAX(Y27:Y42)</f>
        <v>6.0765933648975752</v>
      </c>
      <c r="AA45" s="65">
        <f>MAX(AA27:AA42)</f>
        <v>5.8511712246174685</v>
      </c>
      <c r="AC45" s="65">
        <f>MAX(AC27:AC42)</f>
        <v>5.3711496455242314</v>
      </c>
    </row>
    <row r="46" spans="1:37" x14ac:dyDescent="0.25">
      <c r="Q46" s="25" t="s">
        <v>378</v>
      </c>
      <c r="R46" s="65">
        <f>MEDIAN(R27:R42)</f>
        <v>3025.2082767963411</v>
      </c>
      <c r="S46" s="65">
        <f t="shared" ref="S46:W46" si="25">MEDIAN(S27:S42)</f>
        <v>7.2928192892074598E-2</v>
      </c>
      <c r="T46" s="65">
        <f t="shared" si="25"/>
        <v>64.125726771354678</v>
      </c>
      <c r="U46" s="65">
        <f t="shared" si="25"/>
        <v>7.071795310020447E-2</v>
      </c>
      <c r="V46" s="65">
        <f t="shared" si="25"/>
        <v>25.92505145072937</v>
      </c>
      <c r="W46" s="65">
        <f t="shared" si="25"/>
        <v>2.2349353195190429E-2</v>
      </c>
      <c r="X46" s="25" t="s">
        <v>378</v>
      </c>
      <c r="Y46" s="65">
        <f>MEDIAN(Y27:Y42)</f>
        <v>4.5665820967203281</v>
      </c>
      <c r="AA46" s="65">
        <f>MEDIAN(AA27:AA42)</f>
        <v>2.9087165574441083</v>
      </c>
      <c r="AC46" s="65">
        <f>MEDIAN(AC27:AC42)</f>
        <v>3.2728979779627752</v>
      </c>
    </row>
  </sheetData>
  <mergeCells count="12">
    <mergeCell ref="AF26:AG26"/>
    <mergeCell ref="AH26:AI26"/>
    <mergeCell ref="AJ26:AK26"/>
    <mergeCell ref="Y26:Z26"/>
    <mergeCell ref="AA26:AB26"/>
    <mergeCell ref="AC26:AD26"/>
    <mergeCell ref="B1:C1"/>
    <mergeCell ref="D1:E1"/>
    <mergeCell ref="F1:G1"/>
    <mergeCell ref="I25:O25"/>
    <mergeCell ref="AF25:AK25"/>
    <mergeCell ref="Y25:AD2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25BD-72DB-42AC-83F8-850670EB24B3}">
  <dimension ref="A24:AK60"/>
  <sheetViews>
    <sheetView tabSelected="1" topLeftCell="Q49" workbookViewId="0">
      <selection activeCell="Q68" sqref="Q68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 t="s">
        <v>379</v>
      </c>
      <c r="C25" s="148"/>
      <c r="D25" s="148" t="s">
        <v>381</v>
      </c>
      <c r="E25" s="148"/>
      <c r="F25" s="148" t="s">
        <v>380</v>
      </c>
      <c r="G25" s="184"/>
      <c r="I25" s="209" t="s">
        <v>365</v>
      </c>
      <c r="J25" s="210"/>
      <c r="K25" s="210"/>
      <c r="L25" s="210"/>
      <c r="M25" s="210"/>
      <c r="N25" s="210"/>
      <c r="O25" s="211"/>
      <c r="P25" s="63"/>
      <c r="Q25" s="146"/>
      <c r="R25" s="148" t="s">
        <v>379</v>
      </c>
      <c r="S25" s="148"/>
      <c r="T25" s="148" t="s">
        <v>381</v>
      </c>
      <c r="U25" s="148"/>
      <c r="V25" s="148" t="s">
        <v>380</v>
      </c>
      <c r="W25" s="184"/>
      <c r="Y25" s="214" t="s">
        <v>386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 t="s">
        <v>358</v>
      </c>
      <c r="B26" s="156" t="s">
        <v>359</v>
      </c>
      <c r="C26" s="156" t="s">
        <v>360</v>
      </c>
      <c r="D26" s="156" t="s">
        <v>359</v>
      </c>
      <c r="E26" s="156" t="s">
        <v>360</v>
      </c>
      <c r="F26" s="156" t="s">
        <v>359</v>
      </c>
      <c r="G26" s="157" t="s">
        <v>360</v>
      </c>
      <c r="I26" s="94" t="s">
        <v>297</v>
      </c>
      <c r="J26" s="93" t="s">
        <v>298</v>
      </c>
      <c r="K26" s="97" t="s">
        <v>369</v>
      </c>
      <c r="L26" s="116" t="s">
        <v>298</v>
      </c>
      <c r="M26" s="97" t="s">
        <v>369</v>
      </c>
      <c r="N26" s="93" t="s">
        <v>298</v>
      </c>
      <c r="O26" s="97" t="s">
        <v>369</v>
      </c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6.5" thickTop="1" thickBot="1" x14ac:dyDescent="0.3">
      <c r="A27" s="177">
        <v>1</v>
      </c>
      <c r="B27" s="10">
        <v>5250</v>
      </c>
      <c r="C27">
        <v>1</v>
      </c>
      <c r="D27" s="10">
        <v>9450</v>
      </c>
      <c r="E27">
        <v>10</v>
      </c>
      <c r="F27" s="178" t="s">
        <v>361</v>
      </c>
      <c r="G27" s="180" t="s">
        <v>361</v>
      </c>
      <c r="I27" s="118" t="s">
        <v>300</v>
      </c>
      <c r="J27" s="121" t="s">
        <v>12</v>
      </c>
      <c r="K27" s="120">
        <v>440</v>
      </c>
      <c r="L27" s="116" t="s">
        <v>20</v>
      </c>
      <c r="M27" s="119">
        <v>380</v>
      </c>
      <c r="N27" s="116" t="s">
        <v>53</v>
      </c>
      <c r="O27" s="120" t="s">
        <v>53</v>
      </c>
      <c r="Q27" s="177">
        <v>1</v>
      </c>
      <c r="R27" s="179">
        <f>B27</f>
        <v>5250</v>
      </c>
      <c r="S27" s="198">
        <f t="shared" ref="S27:S42" si="0">C27/(100000/K27)</f>
        <v>4.4000000000000003E-3</v>
      </c>
      <c r="T27" s="179">
        <f>D27</f>
        <v>9450</v>
      </c>
      <c r="U27" s="199">
        <f t="shared" ref="U27" si="1">E27/(100000/M27)</f>
        <v>3.8000000000000006E-2</v>
      </c>
      <c r="V27" s="179" t="str">
        <f>F27</f>
        <v>ND</v>
      </c>
      <c r="W27" s="179" t="str">
        <f>G27</f>
        <v>ND</v>
      </c>
      <c r="Y27" s="197">
        <f>LOG10(R27)</f>
        <v>3.720159303405957</v>
      </c>
      <c r="Z27" s="197">
        <f>LOG10(S27)</f>
        <v>-2.3565473235138126</v>
      </c>
      <c r="AA27" s="197">
        <f>LOG10(T27)</f>
        <v>3.975431808509263</v>
      </c>
      <c r="AB27" s="192">
        <f>LOG10(U27)</f>
        <v>-1.4202164033831899</v>
      </c>
      <c r="AC27" s="200"/>
      <c r="AD27" s="200"/>
      <c r="AF27" s="197">
        <f>Y27-Z27</f>
        <v>6.0767066269197691</v>
      </c>
      <c r="AG27" s="197"/>
      <c r="AH27" s="192">
        <f>AA27-AB27</f>
        <v>5.3956482118924534</v>
      </c>
      <c r="AI27" s="197"/>
      <c r="AJ27" s="200"/>
      <c r="AK27" s="197"/>
    </row>
    <row r="28" spans="1:37" ht="16.5" thickTop="1" thickBot="1" x14ac:dyDescent="0.3">
      <c r="A28" s="163">
        <v>2</v>
      </c>
      <c r="B28" s="10">
        <v>1600</v>
      </c>
      <c r="C28">
        <v>1</v>
      </c>
      <c r="D28" s="10">
        <v>5800</v>
      </c>
      <c r="E28">
        <v>1</v>
      </c>
      <c r="F28" s="10">
        <v>5250</v>
      </c>
      <c r="G28">
        <v>1</v>
      </c>
      <c r="I28" s="122" t="s">
        <v>301</v>
      </c>
      <c r="J28" s="113" t="s">
        <v>26</v>
      </c>
      <c r="K28" s="124">
        <v>420</v>
      </c>
      <c r="L28" s="22" t="s">
        <v>27</v>
      </c>
      <c r="M28" s="123">
        <v>410</v>
      </c>
      <c r="N28" s="22" t="s">
        <v>24</v>
      </c>
      <c r="O28" s="124">
        <v>490</v>
      </c>
      <c r="Q28" s="163">
        <v>2</v>
      </c>
      <c r="R28" s="179">
        <f t="shared" ref="R28:R42" si="2">B28</f>
        <v>1600</v>
      </c>
      <c r="S28" s="198">
        <f t="shared" si="0"/>
        <v>4.1999999999999997E-3</v>
      </c>
      <c r="T28" s="179">
        <f t="shared" ref="T28:T42" si="3">D28</f>
        <v>5800</v>
      </c>
      <c r="U28" s="198">
        <f t="shared" ref="U28:U42" si="4">E28/(100000/M28)</f>
        <v>4.1000000000000003E-3</v>
      </c>
      <c r="V28" s="179">
        <f t="shared" ref="V28:V42" si="5">F28</f>
        <v>5250</v>
      </c>
      <c r="W28" s="198">
        <f t="shared" ref="W28:W42" si="6">G28/(100000/O28)</f>
        <v>4.8999999999999998E-3</v>
      </c>
      <c r="Y28" s="197">
        <f t="shared" ref="Y28:Z42" si="7">LOG10(R28)</f>
        <v>3.2041199826559246</v>
      </c>
      <c r="Z28" s="197">
        <f t="shared" si="7"/>
        <v>-2.3767507096020997</v>
      </c>
      <c r="AA28" s="197">
        <f t="shared" ref="AA28:AA42" si="8">LOG10(T28)</f>
        <v>3.7634279935629373</v>
      </c>
      <c r="AB28" s="197">
        <f t="shared" ref="AB28:AB42" si="9">LOG10(U28)</f>
        <v>-2.3872161432802645</v>
      </c>
      <c r="AC28" s="197">
        <f t="shared" ref="AC28:AC42" si="10">LOG10(V28)</f>
        <v>3.720159303405957</v>
      </c>
      <c r="AD28" s="197">
        <f t="shared" ref="AD28:AD42" si="11">LOG10(W28)</f>
        <v>-2.3098039199714862</v>
      </c>
      <c r="AF28" s="197">
        <f t="shared" ref="AF28:AJ42" si="12">Y28-Z28</f>
        <v>5.5808706922580242</v>
      </c>
      <c r="AG28" s="197"/>
      <c r="AH28" s="197">
        <f t="shared" si="12"/>
        <v>6.1506441368432014</v>
      </c>
      <c r="AI28" s="197"/>
      <c r="AJ28" s="197">
        <f t="shared" si="12"/>
        <v>6.0299632233774432</v>
      </c>
      <c r="AK28" s="197"/>
    </row>
    <row r="29" spans="1:37" ht="16.5" thickTop="1" thickBot="1" x14ac:dyDescent="0.3">
      <c r="A29" s="163">
        <v>3</v>
      </c>
      <c r="B29" s="10">
        <v>300</v>
      </c>
      <c r="C29" s="204">
        <v>10</v>
      </c>
      <c r="D29" s="10">
        <v>11700</v>
      </c>
      <c r="E29">
        <v>1</v>
      </c>
      <c r="F29" s="10">
        <v>3000</v>
      </c>
      <c r="G29">
        <v>1</v>
      </c>
      <c r="I29" s="122" t="s">
        <v>30</v>
      </c>
      <c r="J29" s="113" t="s">
        <v>31</v>
      </c>
      <c r="K29" s="124">
        <v>425</v>
      </c>
      <c r="L29" s="22" t="s">
        <v>32</v>
      </c>
      <c r="M29" s="123">
        <v>490</v>
      </c>
      <c r="N29" s="22" t="s">
        <v>29</v>
      </c>
      <c r="O29" s="124">
        <v>470</v>
      </c>
      <c r="Q29" s="163">
        <v>3</v>
      </c>
      <c r="R29" s="179">
        <f t="shared" si="2"/>
        <v>300</v>
      </c>
      <c r="S29" s="199">
        <f>C29/(100000/K29)</f>
        <v>4.2500000000000003E-2</v>
      </c>
      <c r="T29" s="179">
        <f t="shared" si="3"/>
        <v>11700</v>
      </c>
      <c r="U29" s="198">
        <f t="shared" si="4"/>
        <v>4.8999999999999998E-3</v>
      </c>
      <c r="V29" s="179">
        <f t="shared" si="5"/>
        <v>3000</v>
      </c>
      <c r="W29" s="198">
        <f t="shared" si="6"/>
        <v>4.7000000000000002E-3</v>
      </c>
      <c r="Y29" s="197">
        <f t="shared" si="7"/>
        <v>2.4771212547196626</v>
      </c>
      <c r="Z29" s="192">
        <f t="shared" si="7"/>
        <v>-1.3716110699496884</v>
      </c>
      <c r="AA29" s="197">
        <f t="shared" si="8"/>
        <v>4.0681858617461613</v>
      </c>
      <c r="AB29" s="197">
        <f t="shared" si="9"/>
        <v>-2.3098039199714862</v>
      </c>
      <c r="AC29" s="197">
        <f t="shared" si="10"/>
        <v>3.4771212547196626</v>
      </c>
      <c r="AD29" s="197">
        <f t="shared" si="11"/>
        <v>-2.3279021420642825</v>
      </c>
      <c r="AF29" s="192">
        <f t="shared" si="12"/>
        <v>3.848732324669351</v>
      </c>
      <c r="AG29" s="197"/>
      <c r="AH29" s="197">
        <f t="shared" si="12"/>
        <v>6.3779897817176474</v>
      </c>
      <c r="AI29" s="197"/>
      <c r="AJ29" s="197">
        <f t="shared" si="12"/>
        <v>5.8050233967839446</v>
      </c>
      <c r="AK29" s="197"/>
    </row>
    <row r="30" spans="1:37" ht="16.5" thickTop="1" thickBot="1" x14ac:dyDescent="0.3">
      <c r="A30" s="163">
        <v>4</v>
      </c>
      <c r="B30" s="10">
        <v>52</v>
      </c>
      <c r="C30">
        <v>1</v>
      </c>
      <c r="D30" s="10">
        <v>2300</v>
      </c>
      <c r="E30">
        <v>1</v>
      </c>
      <c r="F30" s="10">
        <v>130</v>
      </c>
      <c r="G30">
        <v>1</v>
      </c>
      <c r="I30" s="122" t="s">
        <v>302</v>
      </c>
      <c r="J30" s="113" t="s">
        <v>36</v>
      </c>
      <c r="K30" s="124">
        <v>405</v>
      </c>
      <c r="L30" s="22" t="s">
        <v>37</v>
      </c>
      <c r="M30" s="123">
        <v>510</v>
      </c>
      <c r="N30" s="22" t="s">
        <v>34</v>
      </c>
      <c r="O30" s="124">
        <v>510</v>
      </c>
      <c r="Q30" s="163">
        <v>4</v>
      </c>
      <c r="R30" s="179">
        <f t="shared" si="2"/>
        <v>52</v>
      </c>
      <c r="S30" s="198">
        <f t="shared" si="0"/>
        <v>4.0499999999999998E-3</v>
      </c>
      <c r="T30" s="179">
        <f t="shared" si="3"/>
        <v>2300</v>
      </c>
      <c r="U30" s="198">
        <f t="shared" si="4"/>
        <v>5.0999999999999995E-3</v>
      </c>
      <c r="V30" s="179">
        <f t="shared" si="5"/>
        <v>130</v>
      </c>
      <c r="W30" s="198">
        <f t="shared" si="6"/>
        <v>5.0999999999999995E-3</v>
      </c>
      <c r="Y30" s="197">
        <f t="shared" si="7"/>
        <v>1.7160033436347992</v>
      </c>
      <c r="Z30" s="197">
        <f t="shared" si="7"/>
        <v>-2.3925449767853313</v>
      </c>
      <c r="AA30" s="197">
        <f t="shared" si="8"/>
        <v>3.3617278360175931</v>
      </c>
      <c r="AB30" s="197">
        <f t="shared" si="9"/>
        <v>-2.2924298239020637</v>
      </c>
      <c r="AC30" s="197">
        <f t="shared" si="10"/>
        <v>2.1139433523068369</v>
      </c>
      <c r="AD30" s="197">
        <f t="shared" si="11"/>
        <v>-2.2924298239020637</v>
      </c>
      <c r="AF30" s="197">
        <f t="shared" si="12"/>
        <v>4.1085483204201303</v>
      </c>
      <c r="AG30" s="197"/>
      <c r="AH30" s="197">
        <f t="shared" si="12"/>
        <v>5.6541576599196564</v>
      </c>
      <c r="AI30" s="197"/>
      <c r="AJ30" s="197">
        <f t="shared" si="12"/>
        <v>4.4063731762089002</v>
      </c>
      <c r="AK30" s="197"/>
    </row>
    <row r="31" spans="1:37" ht="16.5" thickTop="1" thickBot="1" x14ac:dyDescent="0.3">
      <c r="A31" s="163">
        <v>5</v>
      </c>
      <c r="B31" s="10">
        <v>300</v>
      </c>
      <c r="C31">
        <v>1</v>
      </c>
      <c r="D31" s="10">
        <v>20</v>
      </c>
      <c r="E31">
        <v>1</v>
      </c>
      <c r="F31" s="10">
        <v>75</v>
      </c>
      <c r="G31">
        <v>1</v>
      </c>
      <c r="I31" s="122" t="s">
        <v>303</v>
      </c>
      <c r="J31" s="113" t="s">
        <v>41</v>
      </c>
      <c r="K31" s="124">
        <v>395</v>
      </c>
      <c r="L31" s="22" t="s">
        <v>42</v>
      </c>
      <c r="M31" s="123">
        <v>510</v>
      </c>
      <c r="N31" s="22" t="s">
        <v>39</v>
      </c>
      <c r="O31" s="124">
        <v>494</v>
      </c>
      <c r="Q31" s="163">
        <v>5</v>
      </c>
      <c r="R31" s="179">
        <f t="shared" si="2"/>
        <v>300</v>
      </c>
      <c r="S31" s="198">
        <f t="shared" si="0"/>
        <v>3.9499999999999995E-3</v>
      </c>
      <c r="T31" s="179">
        <f t="shared" si="3"/>
        <v>20</v>
      </c>
      <c r="U31" s="198">
        <f t="shared" si="4"/>
        <v>5.0999999999999995E-3</v>
      </c>
      <c r="V31" s="179">
        <f t="shared" si="5"/>
        <v>75</v>
      </c>
      <c r="W31" s="198">
        <f t="shared" si="6"/>
        <v>4.9399999999999999E-3</v>
      </c>
      <c r="Y31" s="197">
        <f t="shared" si="7"/>
        <v>2.4771212547196626</v>
      </c>
      <c r="Z31" s="197">
        <f t="shared" si="7"/>
        <v>-2.4034029043735399</v>
      </c>
      <c r="AA31" s="197">
        <f t="shared" si="8"/>
        <v>1.3010299956639813</v>
      </c>
      <c r="AB31" s="197">
        <f t="shared" si="9"/>
        <v>-2.2924298239020637</v>
      </c>
      <c r="AC31" s="197">
        <f t="shared" si="10"/>
        <v>1.8750612633917001</v>
      </c>
      <c r="AD31" s="197">
        <f t="shared" si="11"/>
        <v>-2.3062730510763529</v>
      </c>
      <c r="AF31" s="197">
        <f t="shared" si="12"/>
        <v>4.880524159093202</v>
      </c>
      <c r="AG31" s="197"/>
      <c r="AH31" s="197">
        <f t="shared" si="12"/>
        <v>3.593459819566045</v>
      </c>
      <c r="AI31" s="197"/>
      <c r="AJ31" s="197">
        <f t="shared" si="12"/>
        <v>4.181334314468053</v>
      </c>
      <c r="AK31" s="197"/>
    </row>
    <row r="32" spans="1:37" ht="16.5" thickTop="1" thickBot="1" x14ac:dyDescent="0.3">
      <c r="A32" s="163">
        <v>6</v>
      </c>
      <c r="B32" s="10">
        <v>385</v>
      </c>
      <c r="C32">
        <v>1</v>
      </c>
      <c r="D32" s="10">
        <v>5250</v>
      </c>
      <c r="E32">
        <v>1</v>
      </c>
      <c r="F32" s="10">
        <v>3600</v>
      </c>
      <c r="G32">
        <v>1</v>
      </c>
      <c r="I32" s="122" t="s">
        <v>304</v>
      </c>
      <c r="J32" s="113" t="s">
        <v>46</v>
      </c>
      <c r="K32" s="124">
        <v>420</v>
      </c>
      <c r="L32" s="22" t="s">
        <v>47</v>
      </c>
      <c r="M32" s="123">
        <v>465</v>
      </c>
      <c r="N32" s="22" t="s">
        <v>44</v>
      </c>
      <c r="O32" s="124">
        <v>486</v>
      </c>
      <c r="Q32" s="163">
        <v>6</v>
      </c>
      <c r="R32" s="179">
        <f t="shared" si="2"/>
        <v>385</v>
      </c>
      <c r="S32" s="198">
        <f t="shared" si="0"/>
        <v>4.1999999999999997E-3</v>
      </c>
      <c r="T32" s="179">
        <f t="shared" si="3"/>
        <v>5250</v>
      </c>
      <c r="U32" s="198">
        <f t="shared" si="4"/>
        <v>4.6499999999999996E-3</v>
      </c>
      <c r="V32" s="179">
        <f t="shared" si="5"/>
        <v>3600</v>
      </c>
      <c r="W32" s="198">
        <f t="shared" si="6"/>
        <v>4.8599999999999997E-3</v>
      </c>
      <c r="Y32" s="197">
        <f t="shared" si="7"/>
        <v>2.5854607295085006</v>
      </c>
      <c r="Z32" s="197">
        <f t="shared" si="7"/>
        <v>-2.3767507096020997</v>
      </c>
      <c r="AA32" s="197">
        <f t="shared" si="8"/>
        <v>3.720159303405957</v>
      </c>
      <c r="AB32" s="197">
        <f t="shared" si="9"/>
        <v>-2.332547047110046</v>
      </c>
      <c r="AC32" s="197">
        <f t="shared" si="10"/>
        <v>3.5563025007672873</v>
      </c>
      <c r="AD32" s="197">
        <f t="shared" si="11"/>
        <v>-2.3133637307377066</v>
      </c>
      <c r="AF32" s="197">
        <f t="shared" si="12"/>
        <v>4.9622114391106003</v>
      </c>
      <c r="AG32" s="197"/>
      <c r="AH32" s="197">
        <f t="shared" si="12"/>
        <v>6.0527063505160026</v>
      </c>
      <c r="AI32" s="197"/>
      <c r="AJ32" s="197">
        <f t="shared" si="12"/>
        <v>5.8696662315049934</v>
      </c>
      <c r="AK32" s="197"/>
    </row>
    <row r="33" spans="1:37" ht="16.5" thickTop="1" thickBot="1" x14ac:dyDescent="0.3">
      <c r="A33" s="163">
        <v>7</v>
      </c>
      <c r="B33" s="10">
        <v>1060</v>
      </c>
      <c r="C33">
        <v>1</v>
      </c>
      <c r="D33" s="10"/>
      <c r="F33" s="10">
        <v>2310</v>
      </c>
      <c r="G33">
        <v>231</v>
      </c>
      <c r="I33" s="122" t="s">
        <v>305</v>
      </c>
      <c r="J33" s="113" t="s">
        <v>51</v>
      </c>
      <c r="K33" s="124">
        <v>460</v>
      </c>
      <c r="L33" s="22" t="s">
        <v>52</v>
      </c>
      <c r="M33" s="123">
        <v>505</v>
      </c>
      <c r="N33" s="22" t="s">
        <v>49</v>
      </c>
      <c r="O33" s="124">
        <v>480</v>
      </c>
      <c r="Q33" s="163">
        <v>7</v>
      </c>
      <c r="R33" s="179">
        <f t="shared" si="2"/>
        <v>1060</v>
      </c>
      <c r="S33" s="198">
        <f t="shared" si="0"/>
        <v>4.5999999999999999E-3</v>
      </c>
      <c r="T33" s="179">
        <f t="shared" si="3"/>
        <v>0</v>
      </c>
      <c r="U33" s="198">
        <f t="shared" si="4"/>
        <v>0</v>
      </c>
      <c r="V33" s="179">
        <f t="shared" si="5"/>
        <v>2310</v>
      </c>
      <c r="W33" s="199">
        <f t="shared" si="6"/>
        <v>1.1088</v>
      </c>
      <c r="Y33" s="197">
        <f t="shared" si="7"/>
        <v>3.0253058652647704</v>
      </c>
      <c r="Z33" s="197">
        <f t="shared" si="7"/>
        <v>-2.3372421683184261</v>
      </c>
      <c r="AA33" s="200"/>
      <c r="AB33" s="200"/>
      <c r="AC33" s="197">
        <f t="shared" si="10"/>
        <v>3.3636119798921444</v>
      </c>
      <c r="AD33" s="192">
        <f t="shared" si="11"/>
        <v>4.4853217267731532E-2</v>
      </c>
      <c r="AF33" s="197">
        <f t="shared" si="12"/>
        <v>5.362548033583197</v>
      </c>
      <c r="AG33" s="197"/>
      <c r="AH33" s="200"/>
      <c r="AI33" s="197"/>
      <c r="AJ33" s="192">
        <f t="shared" si="12"/>
        <v>3.3187587626244128</v>
      </c>
      <c r="AK33" s="197"/>
    </row>
    <row r="34" spans="1:37" ht="16.5" thickTop="1" thickBot="1" x14ac:dyDescent="0.3">
      <c r="A34" s="163">
        <v>8</v>
      </c>
      <c r="B34" s="10">
        <v>1895</v>
      </c>
      <c r="C34" s="204">
        <v>1</v>
      </c>
      <c r="D34" s="10"/>
      <c r="F34" s="10">
        <v>2805</v>
      </c>
      <c r="G34">
        <v>1</v>
      </c>
      <c r="I34" s="122" t="s">
        <v>306</v>
      </c>
      <c r="J34" s="113" t="s">
        <v>57</v>
      </c>
      <c r="K34" s="124">
        <v>435</v>
      </c>
      <c r="L34" s="22" t="s">
        <v>58</v>
      </c>
      <c r="M34" s="123">
        <v>410</v>
      </c>
      <c r="N34" s="22" t="s">
        <v>55</v>
      </c>
      <c r="O34" s="124">
        <v>485</v>
      </c>
      <c r="Q34" s="163">
        <v>8</v>
      </c>
      <c r="R34" s="179">
        <f t="shared" si="2"/>
        <v>1895</v>
      </c>
      <c r="S34" s="199">
        <f t="shared" si="0"/>
        <v>4.3500000000000006E-3</v>
      </c>
      <c r="T34" s="179">
        <f t="shared" si="3"/>
        <v>0</v>
      </c>
      <c r="U34" s="198">
        <f t="shared" si="4"/>
        <v>0</v>
      </c>
      <c r="V34" s="179">
        <f t="shared" si="5"/>
        <v>2805</v>
      </c>
      <c r="W34" s="198">
        <f t="shared" si="6"/>
        <v>4.8500000000000001E-3</v>
      </c>
      <c r="Y34" s="197">
        <f t="shared" si="7"/>
        <v>3.2776092143040914</v>
      </c>
      <c r="Z34" s="192">
        <f t="shared" si="7"/>
        <v>-2.3615107430453626</v>
      </c>
      <c r="AA34" s="200"/>
      <c r="AB34" s="200"/>
      <c r="AC34" s="197">
        <f t="shared" si="10"/>
        <v>3.4479328655921804</v>
      </c>
      <c r="AD34" s="197">
        <f t="shared" si="11"/>
        <v>-2.3142582613977365</v>
      </c>
      <c r="AF34" s="192">
        <f t="shared" si="12"/>
        <v>5.6391199573494539</v>
      </c>
      <c r="AG34" s="197"/>
      <c r="AH34" s="200"/>
      <c r="AI34" s="197"/>
      <c r="AJ34" s="197">
        <f t="shared" si="12"/>
        <v>5.7621911269899169</v>
      </c>
      <c r="AK34" s="197"/>
    </row>
    <row r="35" spans="1:37" ht="16.5" thickTop="1" thickBot="1" x14ac:dyDescent="0.3">
      <c r="A35" s="163">
        <v>9</v>
      </c>
      <c r="B35" s="10">
        <v>985</v>
      </c>
      <c r="C35">
        <v>1</v>
      </c>
      <c r="D35" s="10">
        <v>5000</v>
      </c>
      <c r="E35">
        <v>1</v>
      </c>
      <c r="F35" s="10">
        <v>1555</v>
      </c>
      <c r="G35">
        <v>1</v>
      </c>
      <c r="I35" s="122" t="s">
        <v>307</v>
      </c>
      <c r="J35" s="113" t="s">
        <v>62</v>
      </c>
      <c r="K35" s="124">
        <v>435</v>
      </c>
      <c r="L35" s="22" t="s">
        <v>63</v>
      </c>
      <c r="M35" s="123">
        <v>480</v>
      </c>
      <c r="N35" s="22" t="s">
        <v>60</v>
      </c>
      <c r="O35" s="124">
        <v>485</v>
      </c>
      <c r="Q35" s="163">
        <v>9</v>
      </c>
      <c r="R35" s="179">
        <f t="shared" si="2"/>
        <v>985</v>
      </c>
      <c r="S35" s="198">
        <f t="shared" si="0"/>
        <v>4.3500000000000006E-3</v>
      </c>
      <c r="T35" s="179">
        <f t="shared" si="3"/>
        <v>5000</v>
      </c>
      <c r="U35" s="198">
        <f t="shared" si="4"/>
        <v>4.7999999999999996E-3</v>
      </c>
      <c r="V35" s="179">
        <f t="shared" si="5"/>
        <v>1555</v>
      </c>
      <c r="W35" s="198">
        <f t="shared" si="6"/>
        <v>4.8500000000000001E-3</v>
      </c>
      <c r="Y35" s="197">
        <f t="shared" si="7"/>
        <v>2.9934362304976116</v>
      </c>
      <c r="Z35" s="197">
        <f t="shared" si="7"/>
        <v>-2.3615107430453626</v>
      </c>
      <c r="AA35" s="197">
        <f t="shared" si="8"/>
        <v>3.6989700043360187</v>
      </c>
      <c r="AB35" s="197">
        <f t="shared" si="9"/>
        <v>-2.3187587626244128</v>
      </c>
      <c r="AC35" s="197">
        <f t="shared" si="10"/>
        <v>3.1917303933628562</v>
      </c>
      <c r="AD35" s="197">
        <f t="shared" si="11"/>
        <v>-2.3142582613977365</v>
      </c>
      <c r="AF35" s="197">
        <f t="shared" si="12"/>
        <v>5.3549469735429742</v>
      </c>
      <c r="AG35" s="197"/>
      <c r="AH35" s="197">
        <f t="shared" si="12"/>
        <v>6.0177287669604311</v>
      </c>
      <c r="AI35" s="197"/>
      <c r="AJ35" s="197">
        <f t="shared" si="12"/>
        <v>5.5059886547605927</v>
      </c>
      <c r="AK35" s="197"/>
    </row>
    <row r="36" spans="1:37" ht="16.5" thickTop="1" thickBot="1" x14ac:dyDescent="0.3">
      <c r="A36" s="163">
        <v>10</v>
      </c>
      <c r="B36" s="10">
        <v>3650</v>
      </c>
      <c r="C36">
        <v>1</v>
      </c>
      <c r="D36" s="10">
        <v>2950</v>
      </c>
      <c r="E36">
        <v>1</v>
      </c>
      <c r="F36" s="10">
        <v>1460</v>
      </c>
      <c r="G36">
        <v>1</v>
      </c>
      <c r="I36" s="122" t="s">
        <v>308</v>
      </c>
      <c r="J36" s="113" t="s">
        <v>67</v>
      </c>
      <c r="K36" s="124">
        <v>410</v>
      </c>
      <c r="L36" s="22" t="s">
        <v>68</v>
      </c>
      <c r="M36" s="123">
        <v>460</v>
      </c>
      <c r="N36" s="22" t="s">
        <v>65</v>
      </c>
      <c r="O36" s="124">
        <v>460</v>
      </c>
      <c r="Q36" s="163">
        <v>10</v>
      </c>
      <c r="R36" s="179">
        <f t="shared" si="2"/>
        <v>3650</v>
      </c>
      <c r="S36" s="198">
        <f t="shared" si="0"/>
        <v>4.1000000000000003E-3</v>
      </c>
      <c r="T36" s="179">
        <f t="shared" si="3"/>
        <v>2950</v>
      </c>
      <c r="U36" s="198">
        <f t="shared" si="4"/>
        <v>4.5999999999999999E-3</v>
      </c>
      <c r="V36" s="179">
        <f t="shared" si="5"/>
        <v>1460</v>
      </c>
      <c r="W36" s="198">
        <f t="shared" si="6"/>
        <v>4.5999999999999999E-3</v>
      </c>
      <c r="Y36" s="197">
        <f t="shared" si="7"/>
        <v>3.5622928644564746</v>
      </c>
      <c r="Z36" s="197">
        <f t="shared" si="7"/>
        <v>-2.3872161432802645</v>
      </c>
      <c r="AA36" s="197">
        <f t="shared" si="8"/>
        <v>3.469822015978163</v>
      </c>
      <c r="AB36" s="197">
        <f t="shared" si="9"/>
        <v>-2.3372421683184261</v>
      </c>
      <c r="AC36" s="197">
        <f t="shared" si="10"/>
        <v>3.1643528557844371</v>
      </c>
      <c r="AD36" s="197">
        <f t="shared" si="11"/>
        <v>-2.3372421683184261</v>
      </c>
      <c r="AF36" s="197">
        <f t="shared" si="12"/>
        <v>5.9495090077367392</v>
      </c>
      <c r="AG36" s="197"/>
      <c r="AH36" s="197">
        <f t="shared" si="12"/>
        <v>5.8070641842965891</v>
      </c>
      <c r="AI36" s="197"/>
      <c r="AJ36" s="197">
        <f t="shared" si="12"/>
        <v>5.5015950241028637</v>
      </c>
      <c r="AK36" s="197"/>
    </row>
    <row r="37" spans="1:37" ht="16.5" thickTop="1" thickBot="1" x14ac:dyDescent="0.3">
      <c r="A37" s="163">
        <v>11</v>
      </c>
      <c r="B37" s="10">
        <v>2635</v>
      </c>
      <c r="C37">
        <v>1</v>
      </c>
      <c r="D37" s="10">
        <v>2815</v>
      </c>
      <c r="E37">
        <v>1</v>
      </c>
      <c r="F37" s="10">
        <v>845</v>
      </c>
      <c r="G37">
        <v>1</v>
      </c>
      <c r="I37" s="122" t="s">
        <v>309</v>
      </c>
      <c r="J37" s="113" t="s">
        <v>72</v>
      </c>
      <c r="K37" s="124">
        <v>415</v>
      </c>
      <c r="L37" s="22" t="s">
        <v>73</v>
      </c>
      <c r="M37" s="123">
        <v>460</v>
      </c>
      <c r="N37" s="22" t="s">
        <v>70</v>
      </c>
      <c r="O37" s="124">
        <v>515</v>
      </c>
      <c r="Q37" s="163">
        <v>11</v>
      </c>
      <c r="R37" s="179">
        <f t="shared" si="2"/>
        <v>2635</v>
      </c>
      <c r="S37" s="198">
        <f t="shared" si="0"/>
        <v>4.15E-3</v>
      </c>
      <c r="T37" s="179">
        <f t="shared" si="3"/>
        <v>2815</v>
      </c>
      <c r="U37" s="198">
        <f t="shared" si="4"/>
        <v>4.5999999999999999E-3</v>
      </c>
      <c r="V37" s="179">
        <f t="shared" si="5"/>
        <v>845</v>
      </c>
      <c r="W37" s="198">
        <f t="shared" si="6"/>
        <v>5.1500000000000001E-3</v>
      </c>
      <c r="Y37" s="197">
        <f t="shared" si="7"/>
        <v>3.4207806195485655</v>
      </c>
      <c r="Z37" s="197">
        <f t="shared" si="7"/>
        <v>-2.3819519032879071</v>
      </c>
      <c r="AA37" s="197">
        <f t="shared" si="8"/>
        <v>3.449478399187365</v>
      </c>
      <c r="AB37" s="197">
        <f t="shared" si="9"/>
        <v>-2.3372421683184261</v>
      </c>
      <c r="AC37" s="197">
        <f t="shared" si="10"/>
        <v>2.9268567089496922</v>
      </c>
      <c r="AD37" s="197">
        <f t="shared" si="11"/>
        <v>-2.2881927709588088</v>
      </c>
      <c r="AF37" s="197">
        <f t="shared" si="12"/>
        <v>5.8027325228364726</v>
      </c>
      <c r="AG37" s="197"/>
      <c r="AH37" s="197">
        <f t="shared" si="12"/>
        <v>5.7867205675057907</v>
      </c>
      <c r="AI37" s="197"/>
      <c r="AJ37" s="197">
        <f t="shared" si="12"/>
        <v>5.215049479908501</v>
      </c>
      <c r="AK37" s="197"/>
    </row>
    <row r="38" spans="1:37" ht="16.5" thickTop="1" thickBot="1" x14ac:dyDescent="0.3">
      <c r="A38" s="163">
        <v>12</v>
      </c>
      <c r="B38" s="11">
        <v>3250</v>
      </c>
      <c r="C38">
        <v>1</v>
      </c>
      <c r="D38" s="11">
        <v>6050</v>
      </c>
      <c r="E38">
        <v>1</v>
      </c>
      <c r="F38" s="11">
        <v>6050</v>
      </c>
      <c r="G38">
        <v>1</v>
      </c>
      <c r="I38" s="122" t="s">
        <v>310</v>
      </c>
      <c r="J38" s="113" t="s">
        <v>77</v>
      </c>
      <c r="K38" s="124">
        <v>405</v>
      </c>
      <c r="L38" s="22" t="s">
        <v>78</v>
      </c>
      <c r="M38" s="123">
        <v>515</v>
      </c>
      <c r="N38" s="22" t="s">
        <v>75</v>
      </c>
      <c r="O38" s="124">
        <v>520</v>
      </c>
      <c r="Q38" s="163">
        <v>12</v>
      </c>
      <c r="R38" s="179">
        <f t="shared" si="2"/>
        <v>3250</v>
      </c>
      <c r="S38" s="198">
        <f t="shared" si="0"/>
        <v>4.0499999999999998E-3</v>
      </c>
      <c r="T38" s="179">
        <f t="shared" si="3"/>
        <v>6050</v>
      </c>
      <c r="U38" s="198">
        <f t="shared" si="4"/>
        <v>5.1500000000000001E-3</v>
      </c>
      <c r="V38" s="179">
        <f t="shared" si="5"/>
        <v>6050</v>
      </c>
      <c r="W38" s="198">
        <f t="shared" si="6"/>
        <v>5.1999999999999998E-3</v>
      </c>
      <c r="Y38" s="197">
        <f t="shared" si="7"/>
        <v>3.5118833609788744</v>
      </c>
      <c r="Z38" s="197">
        <f t="shared" si="7"/>
        <v>-2.3925449767853313</v>
      </c>
      <c r="AA38" s="197">
        <f t="shared" si="8"/>
        <v>3.781755374652469</v>
      </c>
      <c r="AB38" s="197">
        <f t="shared" si="9"/>
        <v>-2.2881927709588088</v>
      </c>
      <c r="AC38" s="197">
        <f t="shared" si="10"/>
        <v>3.781755374652469</v>
      </c>
      <c r="AD38" s="197">
        <f t="shared" si="11"/>
        <v>-2.283996656365201</v>
      </c>
      <c r="AF38" s="197">
        <f t="shared" si="12"/>
        <v>5.9044283377642053</v>
      </c>
      <c r="AG38" s="197"/>
      <c r="AH38" s="197">
        <f t="shared" si="12"/>
        <v>6.0699481456112778</v>
      </c>
      <c r="AI38" s="197"/>
      <c r="AJ38" s="197">
        <f t="shared" si="12"/>
        <v>6.06575203101767</v>
      </c>
      <c r="AK38" s="197"/>
    </row>
    <row r="39" spans="1:37" ht="16.5" thickTop="1" thickBot="1" x14ac:dyDescent="0.3">
      <c r="A39" s="163">
        <v>13</v>
      </c>
      <c r="B39" s="11">
        <v>7400</v>
      </c>
      <c r="C39">
        <v>1</v>
      </c>
      <c r="D39" s="11">
        <v>4400</v>
      </c>
      <c r="E39">
        <v>1</v>
      </c>
      <c r="F39" s="11">
        <v>2220</v>
      </c>
      <c r="G39">
        <v>1</v>
      </c>
      <c r="I39" s="122" t="s">
        <v>311</v>
      </c>
      <c r="J39" s="113" t="s">
        <v>82</v>
      </c>
      <c r="K39" s="124">
        <v>405</v>
      </c>
      <c r="L39" s="22" t="s">
        <v>83</v>
      </c>
      <c r="M39" s="123">
        <v>445</v>
      </c>
      <c r="N39" s="22" t="s">
        <v>80</v>
      </c>
      <c r="O39" s="124">
        <v>495</v>
      </c>
      <c r="Q39" s="163">
        <v>13</v>
      </c>
      <c r="R39" s="179">
        <f t="shared" si="2"/>
        <v>7400</v>
      </c>
      <c r="S39" s="198">
        <f t="shared" si="0"/>
        <v>4.0499999999999998E-3</v>
      </c>
      <c r="T39" s="179">
        <f t="shared" si="3"/>
        <v>4400</v>
      </c>
      <c r="U39" s="198">
        <f t="shared" si="4"/>
        <v>4.45E-3</v>
      </c>
      <c r="V39" s="179">
        <f t="shared" si="5"/>
        <v>2220</v>
      </c>
      <c r="W39" s="198">
        <f t="shared" si="6"/>
        <v>4.9500000000000004E-3</v>
      </c>
      <c r="Y39" s="197">
        <f t="shared" si="7"/>
        <v>3.8692317197309762</v>
      </c>
      <c r="Z39" s="197">
        <f t="shared" si="7"/>
        <v>-2.3925449767853313</v>
      </c>
      <c r="AA39" s="197">
        <f t="shared" si="8"/>
        <v>3.6434526764861874</v>
      </c>
      <c r="AB39" s="197">
        <f t="shared" si="9"/>
        <v>-2.3516399890190685</v>
      </c>
      <c r="AC39" s="197">
        <f t="shared" si="10"/>
        <v>3.3463529744506388</v>
      </c>
      <c r="AD39" s="197">
        <f t="shared" si="11"/>
        <v>-2.3053948010664311</v>
      </c>
      <c r="AF39" s="197">
        <f t="shared" si="12"/>
        <v>6.2617766965163071</v>
      </c>
      <c r="AG39" s="197"/>
      <c r="AH39" s="197">
        <f t="shared" si="12"/>
        <v>5.9950926655052559</v>
      </c>
      <c r="AI39" s="197"/>
      <c r="AJ39" s="197">
        <f t="shared" si="12"/>
        <v>5.6517477755170695</v>
      </c>
      <c r="AK39" s="197"/>
    </row>
    <row r="40" spans="1:37" ht="16.5" thickTop="1" thickBot="1" x14ac:dyDescent="0.3">
      <c r="A40" s="163">
        <v>14</v>
      </c>
      <c r="B40" s="11">
        <v>2035</v>
      </c>
      <c r="C40">
        <v>1</v>
      </c>
      <c r="D40" s="11">
        <v>5550</v>
      </c>
      <c r="E40">
        <v>1</v>
      </c>
      <c r="F40" s="11">
        <v>1200</v>
      </c>
      <c r="G40">
        <v>1</v>
      </c>
      <c r="I40" s="122" t="s">
        <v>312</v>
      </c>
      <c r="J40" s="113" t="s">
        <v>101</v>
      </c>
      <c r="K40" s="124">
        <v>405</v>
      </c>
      <c r="L40" s="22" t="s">
        <v>102</v>
      </c>
      <c r="M40" s="123">
        <v>460</v>
      </c>
      <c r="N40" s="22" t="s">
        <v>100</v>
      </c>
      <c r="O40" s="124">
        <v>495</v>
      </c>
      <c r="Q40" s="163">
        <v>14</v>
      </c>
      <c r="R40" s="179">
        <f t="shared" si="2"/>
        <v>2035</v>
      </c>
      <c r="S40" s="198">
        <f t="shared" si="0"/>
        <v>4.0499999999999998E-3</v>
      </c>
      <c r="T40" s="179">
        <f t="shared" si="3"/>
        <v>5550</v>
      </c>
      <c r="U40" s="198">
        <f t="shared" si="4"/>
        <v>4.5999999999999999E-3</v>
      </c>
      <c r="V40" s="179">
        <f t="shared" si="5"/>
        <v>1200</v>
      </c>
      <c r="W40" s="198">
        <f t="shared" si="6"/>
        <v>4.9500000000000004E-3</v>
      </c>
      <c r="Y40" s="197">
        <f t="shared" si="7"/>
        <v>3.3085644135612386</v>
      </c>
      <c r="Z40" s="197">
        <f t="shared" si="7"/>
        <v>-2.3925449767853313</v>
      </c>
      <c r="AA40" s="197">
        <f t="shared" si="8"/>
        <v>3.7442929831226763</v>
      </c>
      <c r="AB40" s="197">
        <f t="shared" si="9"/>
        <v>-2.3372421683184261</v>
      </c>
      <c r="AC40" s="197">
        <f t="shared" si="10"/>
        <v>3.0791812460476247</v>
      </c>
      <c r="AD40" s="197">
        <f t="shared" si="11"/>
        <v>-2.3053948010664311</v>
      </c>
      <c r="AF40" s="197">
        <f t="shared" si="12"/>
        <v>5.7011093903465699</v>
      </c>
      <c r="AG40" s="197"/>
      <c r="AH40" s="197">
        <f t="shared" si="12"/>
        <v>6.081535151441102</v>
      </c>
      <c r="AI40" s="197"/>
      <c r="AJ40" s="197">
        <f t="shared" si="12"/>
        <v>5.3845760471140558</v>
      </c>
      <c r="AK40" s="197"/>
    </row>
    <row r="41" spans="1:37" ht="16.5" thickTop="1" thickBot="1" x14ac:dyDescent="0.3">
      <c r="A41" s="163">
        <v>15</v>
      </c>
      <c r="B41" s="11">
        <v>1255</v>
      </c>
      <c r="C41" s="204">
        <v>1</v>
      </c>
      <c r="D41" s="11">
        <v>3050</v>
      </c>
      <c r="E41">
        <v>1</v>
      </c>
      <c r="F41" s="11">
        <v>765</v>
      </c>
      <c r="G41">
        <v>1</v>
      </c>
      <c r="I41" s="122" t="s">
        <v>95</v>
      </c>
      <c r="J41" s="113" t="s">
        <v>110</v>
      </c>
      <c r="K41" s="124">
        <v>460</v>
      </c>
      <c r="L41" s="22" t="s">
        <v>111</v>
      </c>
      <c r="M41" s="123">
        <v>480</v>
      </c>
      <c r="N41" s="22" t="s">
        <v>109</v>
      </c>
      <c r="O41" s="124">
        <v>485</v>
      </c>
      <c r="Q41" s="163">
        <v>15</v>
      </c>
      <c r="R41" s="179">
        <f t="shared" si="2"/>
        <v>1255</v>
      </c>
      <c r="S41" s="199">
        <f t="shared" si="0"/>
        <v>4.5999999999999999E-3</v>
      </c>
      <c r="T41" s="179">
        <f t="shared" si="3"/>
        <v>3050</v>
      </c>
      <c r="U41" s="198">
        <f t="shared" si="4"/>
        <v>4.7999999999999996E-3</v>
      </c>
      <c r="V41" s="179">
        <f t="shared" si="5"/>
        <v>765</v>
      </c>
      <c r="W41" s="198">
        <f t="shared" si="6"/>
        <v>4.8500000000000001E-3</v>
      </c>
      <c r="Y41" s="197">
        <f t="shared" si="7"/>
        <v>3.0986437258170572</v>
      </c>
      <c r="Z41" s="192">
        <f t="shared" si="7"/>
        <v>-2.3372421683184261</v>
      </c>
      <c r="AA41" s="197">
        <f t="shared" si="8"/>
        <v>3.4842998393467859</v>
      </c>
      <c r="AB41" s="197">
        <f t="shared" si="9"/>
        <v>-2.3187587626244128</v>
      </c>
      <c r="AC41" s="197">
        <f t="shared" si="10"/>
        <v>2.8836614351536176</v>
      </c>
      <c r="AD41" s="197">
        <f t="shared" si="11"/>
        <v>-2.3142582613977365</v>
      </c>
      <c r="AF41" s="192">
        <f t="shared" si="12"/>
        <v>5.4358858941354828</v>
      </c>
      <c r="AG41" s="197"/>
      <c r="AH41" s="197">
        <f t="shared" si="12"/>
        <v>5.8030586019711983</v>
      </c>
      <c r="AI41" s="197"/>
      <c r="AJ41" s="197">
        <f t="shared" si="12"/>
        <v>5.1979196965513541</v>
      </c>
      <c r="AK41" s="197"/>
    </row>
    <row r="42" spans="1:37" ht="16.5" thickTop="1" thickBot="1" x14ac:dyDescent="0.3">
      <c r="A42" s="167">
        <v>16</v>
      </c>
      <c r="B42" s="11">
        <v>1265</v>
      </c>
      <c r="C42">
        <v>1</v>
      </c>
      <c r="D42" s="11">
        <v>5450</v>
      </c>
      <c r="E42">
        <v>1</v>
      </c>
      <c r="F42" s="11">
        <v>760</v>
      </c>
      <c r="G42">
        <v>1</v>
      </c>
      <c r="I42" s="125" t="s">
        <v>313</v>
      </c>
      <c r="J42" s="127" t="s">
        <v>113</v>
      </c>
      <c r="K42" s="128">
        <v>405</v>
      </c>
      <c r="L42" s="126" t="s">
        <v>114</v>
      </c>
      <c r="M42" s="172">
        <v>465</v>
      </c>
      <c r="N42" s="126" t="s">
        <v>112</v>
      </c>
      <c r="O42" s="128">
        <v>505</v>
      </c>
      <c r="Q42" s="167">
        <v>16</v>
      </c>
      <c r="R42" s="179">
        <f t="shared" si="2"/>
        <v>1265</v>
      </c>
      <c r="S42" s="198">
        <f t="shared" si="0"/>
        <v>4.0499999999999998E-3</v>
      </c>
      <c r="T42" s="179">
        <f t="shared" si="3"/>
        <v>5450</v>
      </c>
      <c r="U42" s="198">
        <f t="shared" si="4"/>
        <v>4.6499999999999996E-3</v>
      </c>
      <c r="V42" s="179">
        <f t="shared" si="5"/>
        <v>760</v>
      </c>
      <c r="W42" s="198">
        <f t="shared" si="6"/>
        <v>5.0499999999999998E-3</v>
      </c>
      <c r="Y42" s="197">
        <f t="shared" si="7"/>
        <v>3.1020905255118367</v>
      </c>
      <c r="Z42" s="197">
        <f t="shared" si="7"/>
        <v>-2.3925449767853313</v>
      </c>
      <c r="AA42" s="197">
        <f t="shared" si="8"/>
        <v>3.7363965022766426</v>
      </c>
      <c r="AB42" s="197">
        <f t="shared" si="9"/>
        <v>-2.332547047110046</v>
      </c>
      <c r="AC42" s="197">
        <f t="shared" si="10"/>
        <v>2.8808135922807914</v>
      </c>
      <c r="AD42" s="197">
        <f t="shared" si="11"/>
        <v>-2.2967086218813386</v>
      </c>
      <c r="AF42" s="197">
        <f t="shared" si="12"/>
        <v>5.494635502297168</v>
      </c>
      <c r="AG42" s="197"/>
      <c r="AH42" s="197">
        <f t="shared" si="12"/>
        <v>6.0689435493866881</v>
      </c>
      <c r="AI42" s="197"/>
      <c r="AJ42" s="197">
        <f t="shared" si="12"/>
        <v>5.1775222141621295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5.3977678674112273</v>
      </c>
      <c r="AH43" s="65">
        <f>AVERAGE(AH28:AH42)</f>
        <v>5.8045422600954515</v>
      </c>
      <c r="AJ43" s="65">
        <f>AVERAGE(AJ28:AJ42)</f>
        <v>5.2715640770061265</v>
      </c>
    </row>
    <row r="44" spans="1:37" x14ac:dyDescent="0.25">
      <c r="B44" s="4"/>
      <c r="C44" s="10"/>
      <c r="D44" s="10"/>
      <c r="AE44" s="25" t="s">
        <v>377</v>
      </c>
      <c r="AF44" s="65">
        <f>MIN(AF28:AF42)</f>
        <v>3.848732324669351</v>
      </c>
      <c r="AH44" s="65">
        <f>MIN(AH28:AH42)</f>
        <v>3.593459819566045</v>
      </c>
      <c r="AJ44" s="65">
        <f>MIN(AJ28:AJ42)</f>
        <v>3.3187587626244128</v>
      </c>
    </row>
    <row r="45" spans="1:37" x14ac:dyDescent="0.25">
      <c r="B45" s="4"/>
      <c r="C45" s="10"/>
      <c r="D45" s="10"/>
      <c r="AE45" s="25" t="s">
        <v>376</v>
      </c>
      <c r="AF45" s="65">
        <f>MAX(AF27:AF42)</f>
        <v>6.2617766965163071</v>
      </c>
      <c r="AH45" s="65">
        <f>MAX(AH27:AH42)</f>
        <v>6.3779897817176474</v>
      </c>
      <c r="AJ45" s="65">
        <f>MAX(AJ27:AJ42)</f>
        <v>6.06575203101767</v>
      </c>
    </row>
    <row r="46" spans="1:37" x14ac:dyDescent="0.25">
      <c r="B46" s="4"/>
      <c r="C46" s="10"/>
      <c r="D46" s="10"/>
      <c r="Q46" s="25" t="s">
        <v>378</v>
      </c>
      <c r="R46" s="206">
        <f>MEDIAN(R27:R42)</f>
        <v>1432.5</v>
      </c>
      <c r="T46" s="206">
        <f>MEDIAN(T27:T42)</f>
        <v>4700</v>
      </c>
      <c r="V46" s="206">
        <f>MEDIAN(V27:V42)</f>
        <v>1555</v>
      </c>
      <c r="AE46" s="25" t="s">
        <v>378</v>
      </c>
      <c r="AF46" s="65">
        <f>MEDIAN(AF27:AF42)</f>
        <v>5.5377530972775961</v>
      </c>
      <c r="AH46" s="65">
        <f>MEDIAN(AH27:AH42)</f>
        <v>6.0064107162328435</v>
      </c>
      <c r="AJ46" s="65">
        <f>MEDIAN(AJ27:AJ42)</f>
        <v>5.5015950241028637</v>
      </c>
    </row>
    <row r="47" spans="1:37" x14ac:dyDescent="0.25">
      <c r="B47" s="4"/>
      <c r="C47" s="10"/>
      <c r="D47" s="10"/>
    </row>
    <row r="48" spans="1:37" x14ac:dyDescent="0.25">
      <c r="B48" s="4"/>
      <c r="C48" s="10"/>
      <c r="D48" s="10"/>
    </row>
    <row r="49" spans="2:4" x14ac:dyDescent="0.25">
      <c r="B49" s="4"/>
      <c r="C49" s="10"/>
      <c r="D49" s="10"/>
    </row>
    <row r="50" spans="2:4" x14ac:dyDescent="0.25">
      <c r="B50" s="4"/>
      <c r="C50" s="10"/>
      <c r="D50" s="10"/>
    </row>
    <row r="51" spans="2:4" x14ac:dyDescent="0.25">
      <c r="B51" s="4"/>
      <c r="C51" s="10"/>
      <c r="D51" s="10"/>
    </row>
    <row r="52" spans="2:4" x14ac:dyDescent="0.25">
      <c r="B52" s="4"/>
      <c r="C52" s="10"/>
      <c r="D52" s="10"/>
    </row>
    <row r="53" spans="2:4" x14ac:dyDescent="0.25">
      <c r="B53" s="4"/>
      <c r="C53" s="10"/>
      <c r="D53" s="10"/>
    </row>
    <row r="54" spans="2:4" x14ac:dyDescent="0.25">
      <c r="B54" s="4"/>
      <c r="C54" s="10"/>
      <c r="D54" s="11"/>
    </row>
    <row r="55" spans="2:4" x14ac:dyDescent="0.25">
      <c r="B55" s="7"/>
      <c r="C55" s="11"/>
      <c r="D55" s="11"/>
    </row>
    <row r="56" spans="2:4" x14ac:dyDescent="0.25">
      <c r="B56" s="7"/>
      <c r="C56" s="11"/>
      <c r="D56" s="11"/>
    </row>
    <row r="57" spans="2:4" x14ac:dyDescent="0.25">
      <c r="B57" s="7"/>
      <c r="C57" s="11"/>
      <c r="D57" s="11"/>
    </row>
    <row r="58" spans="2:4" x14ac:dyDescent="0.25">
      <c r="B58" s="7"/>
      <c r="C58" s="11"/>
    </row>
    <row r="59" spans="2:4" x14ac:dyDescent="0.25">
      <c r="B59" s="32"/>
      <c r="C59" s="33"/>
    </row>
    <row r="60" spans="2:4" x14ac:dyDescent="0.25">
      <c r="C60" s="10"/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6A1D-C59A-4E61-BCD4-EAA6FE3F56C3}">
  <dimension ref="A24:AK61"/>
  <sheetViews>
    <sheetView topLeftCell="L65" workbookViewId="0">
      <selection activeCell="AK71" sqref="AK71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 t="s">
        <v>379</v>
      </c>
      <c r="C25" s="148"/>
      <c r="D25" s="148" t="s">
        <v>381</v>
      </c>
      <c r="E25" s="148"/>
      <c r="F25" s="148" t="s">
        <v>380</v>
      </c>
      <c r="G25" s="184"/>
      <c r="I25" s="209" t="s">
        <v>365</v>
      </c>
      <c r="J25" s="210"/>
      <c r="K25" s="210"/>
      <c r="L25" s="210"/>
      <c r="M25" s="210"/>
      <c r="N25" s="210"/>
      <c r="O25" s="211"/>
      <c r="P25" s="63"/>
      <c r="Q25" s="146"/>
      <c r="R25" s="148" t="s">
        <v>379</v>
      </c>
      <c r="S25" s="148"/>
      <c r="T25" s="148" t="s">
        <v>381</v>
      </c>
      <c r="U25" s="148"/>
      <c r="V25" s="148" t="s">
        <v>380</v>
      </c>
      <c r="W25" s="184"/>
      <c r="Y25" s="214" t="s">
        <v>386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 t="s">
        <v>358</v>
      </c>
      <c r="B26" s="156" t="s">
        <v>359</v>
      </c>
      <c r="C26" s="156" t="s">
        <v>360</v>
      </c>
      <c r="D26" s="156" t="s">
        <v>359</v>
      </c>
      <c r="E26" s="156" t="s">
        <v>360</v>
      </c>
      <c r="F26" s="156" t="s">
        <v>359</v>
      </c>
      <c r="G26" s="157" t="s">
        <v>360</v>
      </c>
      <c r="I26" s="94" t="s">
        <v>297</v>
      </c>
      <c r="J26" s="93" t="s">
        <v>298</v>
      </c>
      <c r="K26" s="97" t="s">
        <v>369</v>
      </c>
      <c r="L26" s="116" t="s">
        <v>298</v>
      </c>
      <c r="M26" s="97" t="s">
        <v>369</v>
      </c>
      <c r="N26" s="93" t="s">
        <v>298</v>
      </c>
      <c r="O26" s="97" t="s">
        <v>369</v>
      </c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6.5" thickTop="1" thickBot="1" x14ac:dyDescent="0.3">
      <c r="A27" s="177">
        <v>1</v>
      </c>
      <c r="B27" s="4">
        <v>3050</v>
      </c>
      <c r="C27">
        <v>1</v>
      </c>
      <c r="D27" s="4">
        <v>1300</v>
      </c>
      <c r="E27" s="204">
        <v>66</v>
      </c>
      <c r="F27" s="178" t="s">
        <v>361</v>
      </c>
      <c r="G27" s="180" t="s">
        <v>361</v>
      </c>
      <c r="I27" s="118" t="s">
        <v>300</v>
      </c>
      <c r="J27" s="121" t="s">
        <v>12</v>
      </c>
      <c r="K27" s="120">
        <v>440</v>
      </c>
      <c r="L27" s="116" t="s">
        <v>20</v>
      </c>
      <c r="M27" s="119">
        <v>380</v>
      </c>
      <c r="N27" s="116" t="s">
        <v>53</v>
      </c>
      <c r="O27" s="120" t="s">
        <v>53</v>
      </c>
      <c r="Q27" s="177">
        <v>1</v>
      </c>
      <c r="R27" s="179">
        <f>B27</f>
        <v>3050</v>
      </c>
      <c r="S27" s="198">
        <f t="shared" ref="S27:S42" si="0">C27/(100000/K27)</f>
        <v>4.4000000000000003E-3</v>
      </c>
      <c r="T27" s="179">
        <f>D27</f>
        <v>1300</v>
      </c>
      <c r="U27" s="199">
        <f t="shared" ref="U27:U42" si="1">E27/(100000/M27)</f>
        <v>0.25080000000000002</v>
      </c>
      <c r="V27" s="179" t="str">
        <f>F27</f>
        <v>ND</v>
      </c>
      <c r="W27" s="179" t="str">
        <f>G27</f>
        <v>ND</v>
      </c>
      <c r="Y27" s="197">
        <f>LOG10(R27)</f>
        <v>3.4842998393467859</v>
      </c>
      <c r="Z27" s="197">
        <f>LOG10(S27)</f>
        <v>-2.3565473235138126</v>
      </c>
      <c r="AA27" s="197">
        <f>LOG10(T27)</f>
        <v>3.1139433523068369</v>
      </c>
      <c r="AB27" s="192">
        <f>LOG10(U27)</f>
        <v>-0.60067246784132111</v>
      </c>
      <c r="AC27" s="200"/>
      <c r="AD27" s="200"/>
      <c r="AF27" s="197">
        <f>Y27-Z27</f>
        <v>5.840847162860598</v>
      </c>
      <c r="AG27" s="197"/>
      <c r="AH27" s="192">
        <f>AA27-AB27</f>
        <v>3.7146158201481581</v>
      </c>
      <c r="AI27" s="197"/>
      <c r="AJ27" s="200"/>
      <c r="AK27" s="197"/>
    </row>
    <row r="28" spans="1:37" ht="16.5" thickTop="1" thickBot="1" x14ac:dyDescent="0.3">
      <c r="A28" s="163">
        <v>2</v>
      </c>
      <c r="B28" s="4">
        <v>615</v>
      </c>
      <c r="C28">
        <v>1</v>
      </c>
      <c r="D28" s="4">
        <v>1950</v>
      </c>
      <c r="E28" s="204">
        <v>1</v>
      </c>
      <c r="F28" s="4">
        <v>15150</v>
      </c>
      <c r="G28">
        <v>1</v>
      </c>
      <c r="I28" s="122" t="s">
        <v>301</v>
      </c>
      <c r="J28" s="113" t="s">
        <v>26</v>
      </c>
      <c r="K28" s="124">
        <v>420</v>
      </c>
      <c r="L28" s="22" t="s">
        <v>27</v>
      </c>
      <c r="M28" s="123">
        <v>410</v>
      </c>
      <c r="N28" s="22" t="s">
        <v>24</v>
      </c>
      <c r="O28" s="124">
        <v>490</v>
      </c>
      <c r="Q28" s="163">
        <v>2</v>
      </c>
      <c r="R28" s="179">
        <f t="shared" ref="R28:R42" si="2">B28</f>
        <v>615</v>
      </c>
      <c r="S28" s="198">
        <f t="shared" si="0"/>
        <v>4.1999999999999997E-3</v>
      </c>
      <c r="T28" s="179">
        <f t="shared" ref="T28:T42" si="3">D28</f>
        <v>1950</v>
      </c>
      <c r="U28" s="199">
        <f t="shared" si="1"/>
        <v>4.1000000000000003E-3</v>
      </c>
      <c r="V28" s="179">
        <f>F28</f>
        <v>15150</v>
      </c>
      <c r="W28" s="198">
        <f t="shared" ref="W28:W42" si="4">G28/(100000/O28)</f>
        <v>4.8999999999999998E-3</v>
      </c>
      <c r="Y28" s="197">
        <f t="shared" ref="Y28:AD42" si="5">LOG10(R28)</f>
        <v>2.7888751157754168</v>
      </c>
      <c r="Z28" s="197">
        <f t="shared" si="5"/>
        <v>-2.3767507096020997</v>
      </c>
      <c r="AA28" s="197">
        <f t="shared" si="5"/>
        <v>3.2900346113625178</v>
      </c>
      <c r="AB28" s="192">
        <f t="shared" si="5"/>
        <v>-2.3872161432802645</v>
      </c>
      <c r="AC28" s="197">
        <f t="shared" si="5"/>
        <v>4.1804126328383235</v>
      </c>
      <c r="AD28" s="197">
        <f t="shared" si="5"/>
        <v>-2.3098039199714862</v>
      </c>
      <c r="AF28" s="197">
        <f t="shared" ref="AF28:AJ42" si="6">Y28-Z28</f>
        <v>5.165625825377516</v>
      </c>
      <c r="AG28" s="197"/>
      <c r="AH28" s="192">
        <f t="shared" si="6"/>
        <v>5.6772507546427828</v>
      </c>
      <c r="AI28" s="197"/>
      <c r="AJ28" s="197">
        <f t="shared" si="6"/>
        <v>6.4902165528098097</v>
      </c>
      <c r="AK28" s="197"/>
    </row>
    <row r="29" spans="1:37" ht="16.5" thickTop="1" thickBot="1" x14ac:dyDescent="0.3">
      <c r="A29" s="163">
        <v>3</v>
      </c>
      <c r="B29" s="4">
        <v>2150</v>
      </c>
      <c r="C29" s="204">
        <v>2</v>
      </c>
      <c r="D29" s="4">
        <v>1040</v>
      </c>
      <c r="E29">
        <v>1</v>
      </c>
      <c r="F29" s="4">
        <v>2690</v>
      </c>
      <c r="G29">
        <v>1</v>
      </c>
      <c r="I29" s="122" t="s">
        <v>30</v>
      </c>
      <c r="J29" s="113" t="s">
        <v>31</v>
      </c>
      <c r="K29" s="124">
        <v>425</v>
      </c>
      <c r="L29" s="22" t="s">
        <v>32</v>
      </c>
      <c r="M29" s="123">
        <v>490</v>
      </c>
      <c r="N29" s="22" t="s">
        <v>29</v>
      </c>
      <c r="O29" s="124">
        <v>470</v>
      </c>
      <c r="Q29" s="163">
        <v>3</v>
      </c>
      <c r="R29" s="179">
        <f t="shared" si="2"/>
        <v>2150</v>
      </c>
      <c r="S29" s="199">
        <f>C29/(100000/K29)</f>
        <v>8.5000000000000006E-3</v>
      </c>
      <c r="T29" s="179">
        <f t="shared" si="3"/>
        <v>1040</v>
      </c>
      <c r="U29" s="198">
        <f t="shared" si="1"/>
        <v>4.8999999999999998E-3</v>
      </c>
      <c r="V29" s="179">
        <f t="shared" ref="V29:V42" si="7">F29</f>
        <v>2690</v>
      </c>
      <c r="W29" s="198">
        <f t="shared" si="4"/>
        <v>4.7000000000000002E-3</v>
      </c>
      <c r="Y29" s="197">
        <f t="shared" si="5"/>
        <v>3.3324384599156054</v>
      </c>
      <c r="Z29" s="192">
        <f t="shared" si="5"/>
        <v>-2.0705810742857071</v>
      </c>
      <c r="AA29" s="197">
        <f t="shared" si="5"/>
        <v>3.0170333392987803</v>
      </c>
      <c r="AB29" s="197">
        <f t="shared" si="5"/>
        <v>-2.3098039199714862</v>
      </c>
      <c r="AC29" s="197">
        <f t="shared" si="5"/>
        <v>3.4297522800024081</v>
      </c>
      <c r="AD29" s="197">
        <f t="shared" si="5"/>
        <v>-2.3279021420642825</v>
      </c>
      <c r="AF29" s="192">
        <f t="shared" si="6"/>
        <v>5.403019534201313</v>
      </c>
      <c r="AG29" s="197"/>
      <c r="AH29" s="197">
        <f t="shared" si="6"/>
        <v>5.3268372592702669</v>
      </c>
      <c r="AI29" s="197"/>
      <c r="AJ29" s="197">
        <f t="shared" si="6"/>
        <v>5.7576544220666905</v>
      </c>
      <c r="AK29" s="197"/>
    </row>
    <row r="30" spans="1:37" ht="16.5" thickTop="1" thickBot="1" x14ac:dyDescent="0.3">
      <c r="A30" s="163">
        <v>4</v>
      </c>
      <c r="B30" s="4">
        <v>355</v>
      </c>
      <c r="C30">
        <v>1</v>
      </c>
      <c r="D30" s="4">
        <v>4200</v>
      </c>
      <c r="E30">
        <v>1</v>
      </c>
      <c r="F30" s="4">
        <v>225</v>
      </c>
      <c r="G30">
        <v>1</v>
      </c>
      <c r="I30" s="122" t="s">
        <v>302</v>
      </c>
      <c r="J30" s="113" t="s">
        <v>36</v>
      </c>
      <c r="K30" s="124">
        <v>405</v>
      </c>
      <c r="L30" s="22" t="s">
        <v>37</v>
      </c>
      <c r="M30" s="123">
        <v>510</v>
      </c>
      <c r="N30" s="22" t="s">
        <v>34</v>
      </c>
      <c r="O30" s="124">
        <v>510</v>
      </c>
      <c r="Q30" s="163">
        <v>4</v>
      </c>
      <c r="R30" s="179">
        <f t="shared" si="2"/>
        <v>355</v>
      </c>
      <c r="S30" s="198">
        <f t="shared" si="0"/>
        <v>4.0499999999999998E-3</v>
      </c>
      <c r="T30" s="179">
        <f t="shared" si="3"/>
        <v>4200</v>
      </c>
      <c r="U30" s="198">
        <f t="shared" si="1"/>
        <v>5.0999999999999995E-3</v>
      </c>
      <c r="V30" s="179">
        <f t="shared" si="7"/>
        <v>225</v>
      </c>
      <c r="W30" s="198">
        <f t="shared" si="4"/>
        <v>5.0999999999999995E-3</v>
      </c>
      <c r="Y30" s="197">
        <f t="shared" si="5"/>
        <v>2.5502283530550942</v>
      </c>
      <c r="Z30" s="197">
        <f t="shared" si="5"/>
        <v>-2.3925449767853313</v>
      </c>
      <c r="AA30" s="197">
        <f t="shared" si="5"/>
        <v>3.6232492903979003</v>
      </c>
      <c r="AB30" s="197">
        <f t="shared" si="5"/>
        <v>-2.2924298239020637</v>
      </c>
      <c r="AC30" s="197">
        <f t="shared" si="5"/>
        <v>2.3521825181113627</v>
      </c>
      <c r="AD30" s="197">
        <f t="shared" si="5"/>
        <v>-2.2924298239020637</v>
      </c>
      <c r="AF30" s="197">
        <f t="shared" si="6"/>
        <v>4.9427733298404259</v>
      </c>
      <c r="AG30" s="197"/>
      <c r="AH30" s="197">
        <f t="shared" si="6"/>
        <v>5.9156791142999641</v>
      </c>
      <c r="AI30" s="197"/>
      <c r="AJ30" s="197">
        <f t="shared" si="6"/>
        <v>4.644612342013426</v>
      </c>
      <c r="AK30" s="197"/>
    </row>
    <row r="31" spans="1:37" ht="16.5" thickTop="1" thickBot="1" x14ac:dyDescent="0.3">
      <c r="A31" s="163">
        <v>5</v>
      </c>
      <c r="B31" s="4">
        <v>1195</v>
      </c>
      <c r="C31" s="204">
        <v>1</v>
      </c>
      <c r="D31" s="4">
        <v>110</v>
      </c>
      <c r="E31">
        <v>1</v>
      </c>
      <c r="F31" s="4">
        <v>940</v>
      </c>
      <c r="G31">
        <v>1</v>
      </c>
      <c r="I31" s="122" t="s">
        <v>303</v>
      </c>
      <c r="J31" s="113" t="s">
        <v>41</v>
      </c>
      <c r="K31" s="124">
        <v>395</v>
      </c>
      <c r="L31" s="22" t="s">
        <v>42</v>
      </c>
      <c r="M31" s="123">
        <v>510</v>
      </c>
      <c r="N31" s="22" t="s">
        <v>39</v>
      </c>
      <c r="O31" s="124">
        <v>494</v>
      </c>
      <c r="Q31" s="163">
        <v>5</v>
      </c>
      <c r="R31" s="179">
        <f t="shared" si="2"/>
        <v>1195</v>
      </c>
      <c r="S31" s="199">
        <f t="shared" si="0"/>
        <v>3.9499999999999995E-3</v>
      </c>
      <c r="T31" s="179">
        <f t="shared" si="3"/>
        <v>110</v>
      </c>
      <c r="U31" s="198">
        <f t="shared" si="1"/>
        <v>5.0999999999999995E-3</v>
      </c>
      <c r="V31" s="179">
        <f t="shared" si="7"/>
        <v>940</v>
      </c>
      <c r="W31" s="198">
        <f t="shared" si="4"/>
        <v>4.9399999999999999E-3</v>
      </c>
      <c r="Y31" s="197">
        <f t="shared" si="5"/>
        <v>3.0773679052841563</v>
      </c>
      <c r="Z31" s="192">
        <f t="shared" si="5"/>
        <v>-2.4034029043735399</v>
      </c>
      <c r="AA31" s="197">
        <f t="shared" si="5"/>
        <v>2.0413926851582249</v>
      </c>
      <c r="AB31" s="197">
        <f t="shared" si="5"/>
        <v>-2.2924298239020637</v>
      </c>
      <c r="AC31" s="197">
        <f t="shared" si="5"/>
        <v>2.9731278535996988</v>
      </c>
      <c r="AD31" s="197">
        <f t="shared" si="5"/>
        <v>-2.3062730510763529</v>
      </c>
      <c r="AF31" s="192">
        <f t="shared" si="6"/>
        <v>5.4807708096576961</v>
      </c>
      <c r="AG31" s="197"/>
      <c r="AH31" s="197">
        <f t="shared" si="6"/>
        <v>4.3338225090602887</v>
      </c>
      <c r="AI31" s="197"/>
      <c r="AJ31" s="197">
        <f t="shared" si="6"/>
        <v>5.2794009046760522</v>
      </c>
      <c r="AK31" s="197"/>
    </row>
    <row r="32" spans="1:37" ht="16.5" thickTop="1" thickBot="1" x14ac:dyDescent="0.3">
      <c r="A32" s="163">
        <v>6</v>
      </c>
      <c r="B32" s="4">
        <v>590</v>
      </c>
      <c r="C32">
        <v>1</v>
      </c>
      <c r="D32" s="4">
        <v>3600</v>
      </c>
      <c r="E32">
        <v>1</v>
      </c>
      <c r="F32" s="4">
        <v>495</v>
      </c>
      <c r="G32">
        <v>1</v>
      </c>
      <c r="I32" s="122" t="s">
        <v>304</v>
      </c>
      <c r="J32" s="113" t="s">
        <v>46</v>
      </c>
      <c r="K32" s="124">
        <v>420</v>
      </c>
      <c r="L32" s="22" t="s">
        <v>47</v>
      </c>
      <c r="M32" s="123">
        <v>465</v>
      </c>
      <c r="N32" s="22" t="s">
        <v>44</v>
      </c>
      <c r="O32" s="124">
        <v>486</v>
      </c>
      <c r="Q32" s="163">
        <v>6</v>
      </c>
      <c r="R32" s="179">
        <f t="shared" si="2"/>
        <v>590</v>
      </c>
      <c r="S32" s="198">
        <f t="shared" si="0"/>
        <v>4.1999999999999997E-3</v>
      </c>
      <c r="T32" s="179">
        <f t="shared" si="3"/>
        <v>3600</v>
      </c>
      <c r="U32" s="198">
        <f t="shared" si="1"/>
        <v>4.6499999999999996E-3</v>
      </c>
      <c r="V32" s="179">
        <f t="shared" si="7"/>
        <v>495</v>
      </c>
      <c r="W32" s="198">
        <f t="shared" si="4"/>
        <v>4.8599999999999997E-3</v>
      </c>
      <c r="Y32" s="197">
        <f t="shared" si="5"/>
        <v>2.7708520116421442</v>
      </c>
      <c r="Z32" s="197">
        <f t="shared" si="5"/>
        <v>-2.3767507096020997</v>
      </c>
      <c r="AA32" s="197">
        <f t="shared" si="5"/>
        <v>3.5563025007672873</v>
      </c>
      <c r="AB32" s="197">
        <f t="shared" si="5"/>
        <v>-2.332547047110046</v>
      </c>
      <c r="AC32" s="197">
        <f t="shared" si="5"/>
        <v>2.6946051989335689</v>
      </c>
      <c r="AD32" s="197">
        <f t="shared" si="5"/>
        <v>-2.3133637307377066</v>
      </c>
      <c r="AF32" s="197">
        <f t="shared" si="6"/>
        <v>5.1476027212442439</v>
      </c>
      <c r="AG32" s="197"/>
      <c r="AH32" s="197">
        <f t="shared" si="6"/>
        <v>5.8888495478773333</v>
      </c>
      <c r="AI32" s="197"/>
      <c r="AJ32" s="197">
        <f t="shared" si="6"/>
        <v>5.007968929671275</v>
      </c>
      <c r="AK32" s="197"/>
    </row>
    <row r="33" spans="1:37" ht="16.5" thickTop="1" thickBot="1" x14ac:dyDescent="0.3">
      <c r="A33" s="163">
        <v>7</v>
      </c>
      <c r="B33" s="4">
        <v>1520</v>
      </c>
      <c r="C33" s="204">
        <v>1</v>
      </c>
      <c r="D33" s="4"/>
      <c r="F33" s="4">
        <v>2095</v>
      </c>
      <c r="G33" s="204">
        <v>210</v>
      </c>
      <c r="I33" s="122" t="s">
        <v>305</v>
      </c>
      <c r="J33" s="113" t="s">
        <v>51</v>
      </c>
      <c r="K33" s="124">
        <v>460</v>
      </c>
      <c r="L33" s="22" t="s">
        <v>52</v>
      </c>
      <c r="M33" s="123">
        <v>505</v>
      </c>
      <c r="N33" s="22" t="s">
        <v>49</v>
      </c>
      <c r="O33" s="124">
        <v>480</v>
      </c>
      <c r="Q33" s="163">
        <v>7</v>
      </c>
      <c r="R33" s="179">
        <f t="shared" si="2"/>
        <v>1520</v>
      </c>
      <c r="S33" s="199">
        <f t="shared" si="0"/>
        <v>4.5999999999999999E-3</v>
      </c>
      <c r="T33" s="202"/>
      <c r="U33" s="203"/>
      <c r="V33" s="179">
        <f t="shared" si="7"/>
        <v>2095</v>
      </c>
      <c r="W33" s="199">
        <f t="shared" si="4"/>
        <v>1.008</v>
      </c>
      <c r="Y33" s="197">
        <f t="shared" si="5"/>
        <v>3.1818435879447726</v>
      </c>
      <c r="Z33" s="192">
        <f t="shared" si="5"/>
        <v>-2.3372421683184261</v>
      </c>
      <c r="AA33" s="200"/>
      <c r="AB33" s="200"/>
      <c r="AC33" s="197">
        <f t="shared" si="5"/>
        <v>3.3211840273023143</v>
      </c>
      <c r="AD33" s="192">
        <f t="shared" si="5"/>
        <v>3.4605321095064891E-3</v>
      </c>
      <c r="AF33" s="192">
        <f t="shared" si="6"/>
        <v>5.5190857562631983</v>
      </c>
      <c r="AG33" s="197"/>
      <c r="AH33" s="200"/>
      <c r="AI33" s="197"/>
      <c r="AJ33" s="192">
        <f t="shared" si="6"/>
        <v>3.3177234951928076</v>
      </c>
      <c r="AK33" s="197"/>
    </row>
    <row r="34" spans="1:37" ht="16.5" thickTop="1" thickBot="1" x14ac:dyDescent="0.3">
      <c r="A34" s="163">
        <v>8</v>
      </c>
      <c r="B34" s="4">
        <v>970</v>
      </c>
      <c r="C34" s="204">
        <v>2</v>
      </c>
      <c r="D34" s="4"/>
      <c r="F34" s="4">
        <v>3065</v>
      </c>
      <c r="G34">
        <v>1</v>
      </c>
      <c r="I34" s="122" t="s">
        <v>306</v>
      </c>
      <c r="J34" s="113" t="s">
        <v>57</v>
      </c>
      <c r="K34" s="124">
        <v>435</v>
      </c>
      <c r="L34" s="22" t="s">
        <v>58</v>
      </c>
      <c r="M34" s="123">
        <v>410</v>
      </c>
      <c r="N34" s="22" t="s">
        <v>55</v>
      </c>
      <c r="O34" s="124">
        <v>485</v>
      </c>
      <c r="Q34" s="163">
        <v>8</v>
      </c>
      <c r="R34" s="179">
        <f t="shared" si="2"/>
        <v>970</v>
      </c>
      <c r="S34" s="199">
        <f t="shared" si="0"/>
        <v>8.7000000000000011E-3</v>
      </c>
      <c r="T34" s="202"/>
      <c r="U34" s="203"/>
      <c r="V34" s="179">
        <f t="shared" si="7"/>
        <v>3065</v>
      </c>
      <c r="W34" s="198">
        <f t="shared" si="4"/>
        <v>4.8500000000000001E-3</v>
      </c>
      <c r="Y34" s="197">
        <f t="shared" si="5"/>
        <v>2.9867717342662448</v>
      </c>
      <c r="Z34" s="192">
        <f t="shared" si="5"/>
        <v>-2.0604807473813813</v>
      </c>
      <c r="AA34" s="200"/>
      <c r="AB34" s="200"/>
      <c r="AC34" s="197">
        <f t="shared" si="5"/>
        <v>3.4864304788544338</v>
      </c>
      <c r="AD34" s="197">
        <f t="shared" si="5"/>
        <v>-2.3142582613977365</v>
      </c>
      <c r="AF34" s="192">
        <f t="shared" si="6"/>
        <v>5.0472524816476261</v>
      </c>
      <c r="AG34" s="197"/>
      <c r="AH34" s="200"/>
      <c r="AI34" s="197"/>
      <c r="AJ34" s="197">
        <f t="shared" si="6"/>
        <v>5.8006887402521699</v>
      </c>
      <c r="AK34" s="197"/>
    </row>
    <row r="35" spans="1:37" ht="16.5" thickTop="1" thickBot="1" x14ac:dyDescent="0.3">
      <c r="A35" s="163">
        <v>9</v>
      </c>
      <c r="B35" s="4">
        <v>720</v>
      </c>
      <c r="C35">
        <v>1</v>
      </c>
      <c r="D35" s="4">
        <v>1610</v>
      </c>
      <c r="E35">
        <v>1</v>
      </c>
      <c r="F35" s="4">
        <v>1330</v>
      </c>
      <c r="G35" s="204">
        <v>1</v>
      </c>
      <c r="I35" s="122" t="s">
        <v>307</v>
      </c>
      <c r="J35" s="113" t="s">
        <v>62</v>
      </c>
      <c r="K35" s="124">
        <v>435</v>
      </c>
      <c r="L35" s="22" t="s">
        <v>63</v>
      </c>
      <c r="M35" s="123">
        <v>480</v>
      </c>
      <c r="N35" s="22" t="s">
        <v>60</v>
      </c>
      <c r="O35" s="124">
        <v>485</v>
      </c>
      <c r="Q35" s="163">
        <v>9</v>
      </c>
      <c r="R35" s="179">
        <f t="shared" si="2"/>
        <v>720</v>
      </c>
      <c r="S35" s="198">
        <f t="shared" si="0"/>
        <v>4.3500000000000006E-3</v>
      </c>
      <c r="T35" s="179">
        <f t="shared" si="3"/>
        <v>1610</v>
      </c>
      <c r="U35" s="198">
        <f t="shared" si="1"/>
        <v>4.7999999999999996E-3</v>
      </c>
      <c r="V35" s="179">
        <f t="shared" si="7"/>
        <v>1330</v>
      </c>
      <c r="W35" s="199">
        <f t="shared" si="4"/>
        <v>4.8500000000000001E-3</v>
      </c>
      <c r="Y35" s="197">
        <f t="shared" si="5"/>
        <v>2.8573324964312685</v>
      </c>
      <c r="Z35" s="197">
        <f t="shared" si="5"/>
        <v>-2.3615107430453626</v>
      </c>
      <c r="AA35" s="197">
        <f t="shared" si="5"/>
        <v>3.2068258760318495</v>
      </c>
      <c r="AB35" s="197">
        <f t="shared" si="5"/>
        <v>-2.3187587626244128</v>
      </c>
      <c r="AC35" s="197">
        <f t="shared" si="5"/>
        <v>3.1238516409670858</v>
      </c>
      <c r="AD35" s="192">
        <f t="shared" si="5"/>
        <v>-2.3142582613977365</v>
      </c>
      <c r="AF35" s="197">
        <f t="shared" si="6"/>
        <v>5.2188432394766311</v>
      </c>
      <c r="AG35" s="197"/>
      <c r="AH35" s="197">
        <f t="shared" si="6"/>
        <v>5.5255846386562624</v>
      </c>
      <c r="AI35" s="197"/>
      <c r="AJ35" s="192">
        <f t="shared" si="6"/>
        <v>5.4381099023648218</v>
      </c>
      <c r="AK35" s="197"/>
    </row>
    <row r="36" spans="1:37" ht="16.5" thickTop="1" thickBot="1" x14ac:dyDescent="0.3">
      <c r="A36" s="163">
        <v>10</v>
      </c>
      <c r="B36" s="4">
        <v>970</v>
      </c>
      <c r="C36">
        <v>1</v>
      </c>
      <c r="D36" s="4">
        <v>1850</v>
      </c>
      <c r="E36">
        <v>1</v>
      </c>
      <c r="F36" s="4">
        <v>615</v>
      </c>
      <c r="G36">
        <v>1</v>
      </c>
      <c r="I36" s="122" t="s">
        <v>308</v>
      </c>
      <c r="J36" s="113" t="s">
        <v>67</v>
      </c>
      <c r="K36" s="124">
        <v>410</v>
      </c>
      <c r="L36" s="22" t="s">
        <v>68</v>
      </c>
      <c r="M36" s="123">
        <v>460</v>
      </c>
      <c r="N36" s="22" t="s">
        <v>65</v>
      </c>
      <c r="O36" s="124">
        <v>460</v>
      </c>
      <c r="Q36" s="163">
        <v>10</v>
      </c>
      <c r="R36" s="179">
        <f t="shared" si="2"/>
        <v>970</v>
      </c>
      <c r="S36" s="198">
        <f t="shared" si="0"/>
        <v>4.1000000000000003E-3</v>
      </c>
      <c r="T36" s="179">
        <f t="shared" si="3"/>
        <v>1850</v>
      </c>
      <c r="U36" s="198">
        <f t="shared" si="1"/>
        <v>4.5999999999999999E-3</v>
      </c>
      <c r="V36" s="179">
        <f t="shared" si="7"/>
        <v>615</v>
      </c>
      <c r="W36" s="198">
        <f t="shared" si="4"/>
        <v>4.5999999999999999E-3</v>
      </c>
      <c r="Y36" s="197">
        <f t="shared" si="5"/>
        <v>2.9867717342662448</v>
      </c>
      <c r="Z36" s="197">
        <f t="shared" si="5"/>
        <v>-2.3872161432802645</v>
      </c>
      <c r="AA36" s="197">
        <f t="shared" si="5"/>
        <v>3.2671717284030137</v>
      </c>
      <c r="AB36" s="197">
        <f t="shared" si="5"/>
        <v>-2.3372421683184261</v>
      </c>
      <c r="AC36" s="197">
        <f t="shared" si="5"/>
        <v>2.7888751157754168</v>
      </c>
      <c r="AD36" s="197">
        <f t="shared" si="5"/>
        <v>-2.3372421683184261</v>
      </c>
      <c r="AF36" s="197">
        <f t="shared" si="6"/>
        <v>5.3739878775465098</v>
      </c>
      <c r="AG36" s="197"/>
      <c r="AH36" s="197">
        <f t="shared" si="6"/>
        <v>5.6044138967214394</v>
      </c>
      <c r="AI36" s="197"/>
      <c r="AJ36" s="197">
        <f t="shared" si="6"/>
        <v>5.1261172840938425</v>
      </c>
      <c r="AK36" s="197"/>
    </row>
    <row r="37" spans="1:37" ht="16.5" thickTop="1" thickBot="1" x14ac:dyDescent="0.3">
      <c r="A37" s="163">
        <v>11</v>
      </c>
      <c r="B37" s="4">
        <v>2695</v>
      </c>
      <c r="C37">
        <v>1</v>
      </c>
      <c r="D37" s="4"/>
      <c r="E37">
        <v>1</v>
      </c>
      <c r="F37" s="4">
        <v>595</v>
      </c>
      <c r="G37">
        <v>1</v>
      </c>
      <c r="I37" s="122" t="s">
        <v>309</v>
      </c>
      <c r="J37" s="113" t="s">
        <v>72</v>
      </c>
      <c r="K37" s="124">
        <v>415</v>
      </c>
      <c r="L37" s="22" t="s">
        <v>73</v>
      </c>
      <c r="M37" s="123">
        <v>460</v>
      </c>
      <c r="N37" s="22" t="s">
        <v>70</v>
      </c>
      <c r="O37" s="124">
        <v>515</v>
      </c>
      <c r="Q37" s="163">
        <v>11</v>
      </c>
      <c r="R37" s="179">
        <f t="shared" si="2"/>
        <v>2695</v>
      </c>
      <c r="S37" s="198">
        <f t="shared" si="0"/>
        <v>4.15E-3</v>
      </c>
      <c r="T37" s="179"/>
      <c r="U37" s="198"/>
      <c r="V37" s="179">
        <f t="shared" si="7"/>
        <v>595</v>
      </c>
      <c r="W37" s="198">
        <f t="shared" si="4"/>
        <v>5.1500000000000001E-3</v>
      </c>
      <c r="Y37" s="197">
        <f t="shared" si="5"/>
        <v>3.4305587695227575</v>
      </c>
      <c r="Z37" s="197">
        <f t="shared" si="5"/>
        <v>-2.3819519032879071</v>
      </c>
      <c r="AA37" s="200"/>
      <c r="AB37" s="200"/>
      <c r="AC37" s="197">
        <f t="shared" si="5"/>
        <v>2.7745169657285498</v>
      </c>
      <c r="AD37" s="197">
        <f t="shared" si="5"/>
        <v>-2.2881927709588088</v>
      </c>
      <c r="AF37" s="197">
        <f t="shared" si="6"/>
        <v>5.8125106728106646</v>
      </c>
      <c r="AG37" s="197"/>
      <c r="AH37" s="197"/>
      <c r="AI37" s="197"/>
      <c r="AJ37" s="197">
        <f t="shared" si="6"/>
        <v>5.0627097366873581</v>
      </c>
      <c r="AK37" s="197"/>
    </row>
    <row r="38" spans="1:37" ht="16.5" thickTop="1" thickBot="1" x14ac:dyDescent="0.3">
      <c r="A38" s="163">
        <v>12</v>
      </c>
      <c r="B38" s="7">
        <v>2450</v>
      </c>
      <c r="C38">
        <v>1</v>
      </c>
      <c r="D38" s="7">
        <v>4200</v>
      </c>
      <c r="E38">
        <v>1</v>
      </c>
      <c r="F38" s="7">
        <v>1465</v>
      </c>
      <c r="G38">
        <v>1</v>
      </c>
      <c r="I38" s="122" t="s">
        <v>310</v>
      </c>
      <c r="J38" s="113" t="s">
        <v>77</v>
      </c>
      <c r="K38" s="124">
        <v>405</v>
      </c>
      <c r="L38" s="22" t="s">
        <v>78</v>
      </c>
      <c r="M38" s="123">
        <v>515</v>
      </c>
      <c r="N38" s="22" t="s">
        <v>75</v>
      </c>
      <c r="O38" s="124">
        <v>520</v>
      </c>
      <c r="Q38" s="163">
        <v>12</v>
      </c>
      <c r="R38" s="179">
        <f t="shared" si="2"/>
        <v>2450</v>
      </c>
      <c r="S38" s="198">
        <f t="shared" si="0"/>
        <v>4.0499999999999998E-3</v>
      </c>
      <c r="T38" s="179">
        <f t="shared" si="3"/>
        <v>4200</v>
      </c>
      <c r="U38" s="198">
        <f t="shared" si="1"/>
        <v>5.1500000000000001E-3</v>
      </c>
      <c r="V38" s="179">
        <f t="shared" si="7"/>
        <v>1465</v>
      </c>
      <c r="W38" s="198">
        <f t="shared" si="4"/>
        <v>5.1999999999999998E-3</v>
      </c>
      <c r="Y38" s="197">
        <f t="shared" si="5"/>
        <v>3.3891660843645326</v>
      </c>
      <c r="Z38" s="197">
        <f t="shared" si="5"/>
        <v>-2.3925449767853313</v>
      </c>
      <c r="AA38" s="197">
        <f t="shared" si="5"/>
        <v>3.6232492903979003</v>
      </c>
      <c r="AB38" s="197">
        <f t="shared" si="5"/>
        <v>-2.2881927709588088</v>
      </c>
      <c r="AC38" s="197">
        <f t="shared" si="5"/>
        <v>3.1658376246901283</v>
      </c>
      <c r="AD38" s="197">
        <f t="shared" si="5"/>
        <v>-2.283996656365201</v>
      </c>
      <c r="AF38" s="197">
        <f t="shared" si="6"/>
        <v>5.7817110611498634</v>
      </c>
      <c r="AG38" s="197"/>
      <c r="AH38" s="197">
        <f t="shared" si="6"/>
        <v>5.9114420613567091</v>
      </c>
      <c r="AI38" s="197"/>
      <c r="AJ38" s="197">
        <f t="shared" si="6"/>
        <v>5.4498342810553293</v>
      </c>
      <c r="AK38" s="197"/>
    </row>
    <row r="39" spans="1:37" ht="16.5" thickTop="1" thickBot="1" x14ac:dyDescent="0.3">
      <c r="A39" s="163">
        <v>13</v>
      </c>
      <c r="B39" s="7">
        <v>3650</v>
      </c>
      <c r="C39">
        <v>1</v>
      </c>
      <c r="D39" s="7">
        <v>7300</v>
      </c>
      <c r="E39">
        <v>1</v>
      </c>
      <c r="F39" s="7">
        <v>705</v>
      </c>
      <c r="G39">
        <v>1</v>
      </c>
      <c r="I39" s="122" t="s">
        <v>311</v>
      </c>
      <c r="J39" s="113" t="s">
        <v>82</v>
      </c>
      <c r="K39" s="124">
        <v>405</v>
      </c>
      <c r="L39" s="22" t="s">
        <v>83</v>
      </c>
      <c r="M39" s="123">
        <v>445</v>
      </c>
      <c r="N39" s="22" t="s">
        <v>80</v>
      </c>
      <c r="O39" s="124">
        <v>495</v>
      </c>
      <c r="Q39" s="163">
        <v>13</v>
      </c>
      <c r="R39" s="179">
        <f t="shared" si="2"/>
        <v>3650</v>
      </c>
      <c r="S39" s="198">
        <f t="shared" si="0"/>
        <v>4.0499999999999998E-3</v>
      </c>
      <c r="T39" s="179">
        <f t="shared" si="3"/>
        <v>7300</v>
      </c>
      <c r="U39" s="198">
        <f t="shared" si="1"/>
        <v>4.45E-3</v>
      </c>
      <c r="V39" s="179">
        <f t="shared" si="7"/>
        <v>705</v>
      </c>
      <c r="W39" s="198">
        <f t="shared" si="4"/>
        <v>4.9500000000000004E-3</v>
      </c>
      <c r="Y39" s="197">
        <f t="shared" si="5"/>
        <v>3.5622928644564746</v>
      </c>
      <c r="Z39" s="197">
        <f t="shared" si="5"/>
        <v>-2.3925449767853313</v>
      </c>
      <c r="AA39" s="197">
        <f t="shared" si="5"/>
        <v>3.8633228601204559</v>
      </c>
      <c r="AB39" s="197">
        <f t="shared" si="5"/>
        <v>-2.3516399890190685</v>
      </c>
      <c r="AC39" s="197">
        <f t="shared" si="5"/>
        <v>2.8481891169913989</v>
      </c>
      <c r="AD39" s="197">
        <f t="shared" si="5"/>
        <v>-2.3053948010664311</v>
      </c>
      <c r="AF39" s="197">
        <f t="shared" si="6"/>
        <v>5.9548378412418064</v>
      </c>
      <c r="AG39" s="197"/>
      <c r="AH39" s="197">
        <f t="shared" si="6"/>
        <v>6.2149628491395248</v>
      </c>
      <c r="AI39" s="197"/>
      <c r="AJ39" s="197">
        <f t="shared" si="6"/>
        <v>5.15358391805783</v>
      </c>
      <c r="AK39" s="197"/>
    </row>
    <row r="40" spans="1:37" ht="16.5" thickTop="1" thickBot="1" x14ac:dyDescent="0.3">
      <c r="A40" s="163">
        <v>14</v>
      </c>
      <c r="B40" s="7">
        <v>1395</v>
      </c>
      <c r="C40">
        <v>1</v>
      </c>
      <c r="D40" s="7">
        <v>1865</v>
      </c>
      <c r="E40">
        <v>1</v>
      </c>
      <c r="F40" s="7">
        <v>985</v>
      </c>
      <c r="G40">
        <v>1</v>
      </c>
      <c r="I40" s="122" t="s">
        <v>312</v>
      </c>
      <c r="J40" s="113" t="s">
        <v>101</v>
      </c>
      <c r="K40" s="124">
        <v>405</v>
      </c>
      <c r="L40" s="22" t="s">
        <v>102</v>
      </c>
      <c r="M40" s="123">
        <v>460</v>
      </c>
      <c r="N40" s="22" t="s">
        <v>100</v>
      </c>
      <c r="O40" s="124">
        <v>495</v>
      </c>
      <c r="Q40" s="163">
        <v>14</v>
      </c>
      <c r="R40" s="179">
        <f t="shared" si="2"/>
        <v>1395</v>
      </c>
      <c r="S40" s="198">
        <f t="shared" si="0"/>
        <v>4.0499999999999998E-3</v>
      </c>
      <c r="T40" s="179">
        <f t="shared" si="3"/>
        <v>1865</v>
      </c>
      <c r="U40" s="198">
        <f t="shared" si="1"/>
        <v>4.5999999999999999E-3</v>
      </c>
      <c r="V40" s="179">
        <f t="shared" si="7"/>
        <v>985</v>
      </c>
      <c r="W40" s="198">
        <f t="shared" si="4"/>
        <v>4.9500000000000004E-3</v>
      </c>
      <c r="Y40" s="197">
        <f t="shared" si="5"/>
        <v>3.1445742076096161</v>
      </c>
      <c r="Z40" s="197">
        <f t="shared" si="5"/>
        <v>-2.3925449767853313</v>
      </c>
      <c r="AA40" s="197">
        <f t="shared" si="5"/>
        <v>3.2706788361447066</v>
      </c>
      <c r="AB40" s="197">
        <f t="shared" si="5"/>
        <v>-2.3372421683184261</v>
      </c>
      <c r="AC40" s="197">
        <f t="shared" si="5"/>
        <v>2.9934362304976116</v>
      </c>
      <c r="AD40" s="197">
        <f t="shared" si="5"/>
        <v>-2.3053948010664311</v>
      </c>
      <c r="AF40" s="197">
        <f t="shared" si="6"/>
        <v>5.5371191843949479</v>
      </c>
      <c r="AG40" s="197"/>
      <c r="AH40" s="197">
        <f t="shared" si="6"/>
        <v>5.6079210044631331</v>
      </c>
      <c r="AI40" s="197"/>
      <c r="AJ40" s="197">
        <f t="shared" si="6"/>
        <v>5.2988310315640428</v>
      </c>
      <c r="AK40" s="197"/>
    </row>
    <row r="41" spans="1:37" ht="16.5" thickTop="1" thickBot="1" x14ac:dyDescent="0.3">
      <c r="A41" s="163">
        <v>15</v>
      </c>
      <c r="B41" s="7">
        <v>3850</v>
      </c>
      <c r="C41">
        <v>1</v>
      </c>
      <c r="D41" s="7">
        <v>3300</v>
      </c>
      <c r="E41">
        <v>1</v>
      </c>
      <c r="F41" s="7">
        <v>955</v>
      </c>
      <c r="G41">
        <v>1</v>
      </c>
      <c r="I41" s="122" t="s">
        <v>95</v>
      </c>
      <c r="J41" s="113" t="s">
        <v>110</v>
      </c>
      <c r="K41" s="124">
        <v>460</v>
      </c>
      <c r="L41" s="22" t="s">
        <v>111</v>
      </c>
      <c r="M41" s="123">
        <v>480</v>
      </c>
      <c r="N41" s="22" t="s">
        <v>109</v>
      </c>
      <c r="O41" s="124">
        <v>485</v>
      </c>
      <c r="Q41" s="163">
        <v>15</v>
      </c>
      <c r="R41" s="179">
        <f t="shared" si="2"/>
        <v>3850</v>
      </c>
      <c r="S41" s="201">
        <f t="shared" si="0"/>
        <v>4.5999999999999999E-3</v>
      </c>
      <c r="T41" s="179">
        <f t="shared" si="3"/>
        <v>3300</v>
      </c>
      <c r="U41" s="198">
        <f t="shared" si="1"/>
        <v>4.7999999999999996E-3</v>
      </c>
      <c r="V41" s="179">
        <f t="shared" si="7"/>
        <v>955</v>
      </c>
      <c r="W41" s="198">
        <f t="shared" si="4"/>
        <v>4.8500000000000001E-3</v>
      </c>
      <c r="Y41" s="197">
        <f t="shared" si="5"/>
        <v>3.5854607295085006</v>
      </c>
      <c r="Z41" s="197">
        <f t="shared" si="5"/>
        <v>-2.3372421683184261</v>
      </c>
      <c r="AA41" s="197">
        <f t="shared" si="5"/>
        <v>3.5185139398778875</v>
      </c>
      <c r="AB41" s="197">
        <f t="shared" si="5"/>
        <v>-2.3187587626244128</v>
      </c>
      <c r="AC41" s="197">
        <f t="shared" si="5"/>
        <v>2.9800033715837464</v>
      </c>
      <c r="AD41" s="197">
        <f t="shared" si="5"/>
        <v>-2.3142582613977365</v>
      </c>
      <c r="AF41" s="197">
        <f t="shared" si="6"/>
        <v>5.9227028978269267</v>
      </c>
      <c r="AG41" s="197"/>
      <c r="AH41" s="197">
        <f t="shared" si="6"/>
        <v>5.8372727025023003</v>
      </c>
      <c r="AI41" s="197"/>
      <c r="AJ41" s="197">
        <f t="shared" si="6"/>
        <v>5.2942616329814829</v>
      </c>
      <c r="AK41" s="197"/>
    </row>
    <row r="42" spans="1:37" ht="16.5" thickTop="1" thickBot="1" x14ac:dyDescent="0.3">
      <c r="A42" s="167">
        <v>16</v>
      </c>
      <c r="B42" s="7">
        <v>3800</v>
      </c>
      <c r="C42" s="204">
        <v>1</v>
      </c>
      <c r="D42" s="7">
        <v>805</v>
      </c>
      <c r="E42">
        <v>1</v>
      </c>
      <c r="F42" s="7">
        <v>1250</v>
      </c>
      <c r="G42">
        <v>1</v>
      </c>
      <c r="I42" s="125" t="s">
        <v>313</v>
      </c>
      <c r="J42" s="127" t="s">
        <v>113</v>
      </c>
      <c r="K42" s="128">
        <v>405</v>
      </c>
      <c r="L42" s="126" t="s">
        <v>114</v>
      </c>
      <c r="M42" s="172">
        <v>465</v>
      </c>
      <c r="N42" s="126" t="s">
        <v>112</v>
      </c>
      <c r="O42" s="128">
        <v>505</v>
      </c>
      <c r="Q42" s="167">
        <v>16</v>
      </c>
      <c r="R42" s="179">
        <f t="shared" si="2"/>
        <v>3800</v>
      </c>
      <c r="S42" s="199">
        <f t="shared" si="0"/>
        <v>4.0499999999999998E-3</v>
      </c>
      <c r="T42" s="179">
        <f t="shared" si="3"/>
        <v>805</v>
      </c>
      <c r="U42" s="198">
        <f t="shared" si="1"/>
        <v>4.6499999999999996E-3</v>
      </c>
      <c r="V42" s="179">
        <f t="shared" si="7"/>
        <v>1250</v>
      </c>
      <c r="W42" s="198">
        <f t="shared" si="4"/>
        <v>5.0499999999999998E-3</v>
      </c>
      <c r="Y42" s="197">
        <f t="shared" si="5"/>
        <v>3.5797835966168101</v>
      </c>
      <c r="Z42" s="192">
        <f t="shared" si="5"/>
        <v>-2.3925449767853313</v>
      </c>
      <c r="AA42" s="197">
        <f t="shared" si="5"/>
        <v>2.9057958803678687</v>
      </c>
      <c r="AB42" s="197">
        <f t="shared" si="5"/>
        <v>-2.332547047110046</v>
      </c>
      <c r="AC42" s="197">
        <f t="shared" si="5"/>
        <v>3.0969100130080562</v>
      </c>
      <c r="AD42" s="197">
        <f t="shared" si="5"/>
        <v>-2.2967086218813386</v>
      </c>
      <c r="AF42" s="192">
        <f t="shared" si="6"/>
        <v>5.972328573402141</v>
      </c>
      <c r="AG42" s="197"/>
      <c r="AH42" s="197">
        <f t="shared" si="6"/>
        <v>5.2383429274779143</v>
      </c>
      <c r="AI42" s="197"/>
      <c r="AJ42" s="197">
        <f t="shared" si="6"/>
        <v>5.3936186348893944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5.5075636855588819</v>
      </c>
      <c r="AH43" s="65">
        <f>AVERAGE(AH28:AH42)</f>
        <v>5.5901982721223265</v>
      </c>
      <c r="AJ43" s="65">
        <f>AVERAGE(AJ28:AJ42)</f>
        <v>5.234355453891756</v>
      </c>
    </row>
    <row r="44" spans="1:37" x14ac:dyDescent="0.25">
      <c r="B44" s="4"/>
      <c r="AE44" s="25" t="s">
        <v>377</v>
      </c>
      <c r="AF44" s="65">
        <f>MIN(AF28:AF42)</f>
        <v>4.9427733298404259</v>
      </c>
      <c r="AH44" s="65">
        <f>MIN(AH28:AH42)</f>
        <v>4.3338225090602887</v>
      </c>
      <c r="AJ44" s="65">
        <f>MIN(AJ28:AJ42)</f>
        <v>3.3177234951928076</v>
      </c>
    </row>
    <row r="45" spans="1:37" x14ac:dyDescent="0.25">
      <c r="B45" s="4"/>
      <c r="AE45" s="25" t="s">
        <v>376</v>
      </c>
      <c r="AF45" s="65">
        <f>MAX(AF27:AF42)</f>
        <v>5.972328573402141</v>
      </c>
      <c r="AH45" s="65">
        <f>MAX(AH27:AH42)</f>
        <v>6.2149628491395248</v>
      </c>
      <c r="AJ45" s="65">
        <f>MAX(AJ27:AJ42)</f>
        <v>6.4902165528098097</v>
      </c>
    </row>
    <row r="46" spans="1:37" x14ac:dyDescent="0.25">
      <c r="B46" s="4"/>
      <c r="Q46" s="25" t="s">
        <v>378</v>
      </c>
      <c r="R46" s="65">
        <f>MEDIAN(R27:R42)</f>
        <v>1457.5</v>
      </c>
      <c r="T46" s="65">
        <f>MEDIAN(T27:T42)</f>
        <v>1865</v>
      </c>
      <c r="V46" s="65">
        <f>MEDIAN(V27:V42)</f>
        <v>985</v>
      </c>
      <c r="AE46" s="25" t="s">
        <v>378</v>
      </c>
      <c r="AF46" s="65">
        <f>MEDIAN(AF27:AF42)</f>
        <v>5.4999282829604468</v>
      </c>
      <c r="AH46" s="65">
        <f>MEDIAN(AH27:AH42)</f>
        <v>5.6079210044631331</v>
      </c>
      <c r="AJ46" s="65">
        <f>MEDIAN(AJ27:AJ42)</f>
        <v>5.2942616329814829</v>
      </c>
    </row>
    <row r="47" spans="1:37" x14ac:dyDescent="0.25">
      <c r="B47" s="4"/>
    </row>
    <row r="48" spans="1:37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32"/>
    </row>
    <row r="60" spans="2:2" x14ac:dyDescent="0.25">
      <c r="B60" s="4"/>
    </row>
    <row r="61" spans="2:2" x14ac:dyDescent="0.25">
      <c r="B61" s="4"/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4B913-79E3-4454-93B4-6C1544B99A82}">
  <dimension ref="A24:AK46"/>
  <sheetViews>
    <sheetView topLeftCell="Q27" workbookViewId="0">
      <selection activeCell="AB41" activeCellId="6" sqref="AB29 AB31 AB34 AB36 AB37 AB39 AB41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383</v>
      </c>
      <c r="S25" s="148"/>
      <c r="T25" s="148" t="s">
        <v>384</v>
      </c>
      <c r="U25" s="148"/>
      <c r="V25" s="148" t="s">
        <v>385</v>
      </c>
      <c r="W25" s="184"/>
      <c r="Y25" s="214" t="s">
        <v>387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>
        <v>4800000</v>
      </c>
      <c r="S27">
        <v>4</v>
      </c>
      <c r="Y27" s="197">
        <f>LOG10(R27)</f>
        <v>6.6812412373755876</v>
      </c>
      <c r="Z27" s="197">
        <f>LOG10(S27)</f>
        <v>0.6020599913279624</v>
      </c>
      <c r="AA27" s="200"/>
      <c r="AB27" s="200"/>
      <c r="AC27" s="200"/>
      <c r="AD27" s="200"/>
      <c r="AF27" s="197">
        <f>Y27-Z27</f>
        <v>6.0791812460476251</v>
      </c>
      <c r="AG27" s="197"/>
      <c r="AH27" s="200"/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>
        <v>11190000</v>
      </c>
      <c r="S28">
        <v>28.8</v>
      </c>
      <c r="T28">
        <v>5560000</v>
      </c>
      <c r="U28">
        <v>8.5</v>
      </c>
      <c r="V28">
        <v>4350000</v>
      </c>
      <c r="W28">
        <v>1</v>
      </c>
      <c r="Y28" s="197">
        <f t="shared" ref="Y28:AD42" si="0">LOG10(R28)</f>
        <v>7.0488300865283504</v>
      </c>
      <c r="Z28" s="197">
        <f t="shared" si="0"/>
        <v>1.4593924877592308</v>
      </c>
      <c r="AA28" s="197">
        <f t="shared" si="0"/>
        <v>6.7450747915820575</v>
      </c>
      <c r="AB28" s="192">
        <f t="shared" si="0"/>
        <v>0.92941892571429274</v>
      </c>
      <c r="AC28" s="197">
        <f t="shared" si="0"/>
        <v>6.638489256954637</v>
      </c>
      <c r="AD28" s="197">
        <f t="shared" si="0"/>
        <v>0</v>
      </c>
      <c r="AF28" s="197">
        <f t="shared" ref="AF28:AJ42" si="1">Y28-Z28</f>
        <v>5.5894375987691198</v>
      </c>
      <c r="AG28" s="197"/>
      <c r="AH28" s="197">
        <f t="shared" si="1"/>
        <v>5.8156558658677646</v>
      </c>
      <c r="AI28" s="197"/>
      <c r="AJ28" s="197">
        <f t="shared" si="1"/>
        <v>6.638489256954637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>
        <v>9800000</v>
      </c>
      <c r="S29">
        <v>22.8</v>
      </c>
      <c r="T29">
        <v>4100000.0000000098</v>
      </c>
      <c r="U29">
        <v>1</v>
      </c>
      <c r="V29">
        <v>3930000</v>
      </c>
      <c r="W29">
        <v>1</v>
      </c>
      <c r="Y29" s="197">
        <f t="shared" si="0"/>
        <v>6.9912260756924951</v>
      </c>
      <c r="Z29" s="197">
        <f t="shared" si="0"/>
        <v>1.3579348470004537</v>
      </c>
      <c r="AA29" s="197">
        <f t="shared" si="0"/>
        <v>6.6127838567197363</v>
      </c>
      <c r="AB29" s="197">
        <f t="shared" si="0"/>
        <v>0</v>
      </c>
      <c r="AC29" s="197">
        <f t="shared" si="0"/>
        <v>6.594392550375427</v>
      </c>
      <c r="AD29" s="197">
        <f t="shared" si="0"/>
        <v>0</v>
      </c>
      <c r="AF29" s="197">
        <f t="shared" si="1"/>
        <v>5.6332912286920411</v>
      </c>
      <c r="AG29" s="197"/>
      <c r="AH29" s="197">
        <f t="shared" si="1"/>
        <v>6.6127838567197363</v>
      </c>
      <c r="AI29" s="197"/>
      <c r="AJ29" s="197">
        <f t="shared" si="1"/>
        <v>6.594392550375427</v>
      </c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>
        <v>19100000</v>
      </c>
      <c r="S30">
        <v>9.8000000000000007</v>
      </c>
      <c r="T30">
        <v>71700000</v>
      </c>
      <c r="U30">
        <v>248.1</v>
      </c>
      <c r="V30">
        <v>26030000</v>
      </c>
      <c r="W30">
        <v>1</v>
      </c>
      <c r="Y30" s="197">
        <f t="shared" si="0"/>
        <v>7.2810333672477272</v>
      </c>
      <c r="Z30" s="197">
        <f t="shared" si="0"/>
        <v>0.99122607569249488</v>
      </c>
      <c r="AA30" s="197">
        <f t="shared" si="0"/>
        <v>7.8555191556677997</v>
      </c>
      <c r="AB30" s="192">
        <f t="shared" si="0"/>
        <v>2.3946267642722092</v>
      </c>
      <c r="AC30" s="197">
        <f t="shared" si="0"/>
        <v>7.4154741681092355</v>
      </c>
      <c r="AD30" s="197">
        <f t="shared" si="0"/>
        <v>0</v>
      </c>
      <c r="AF30" s="197">
        <f t="shared" si="1"/>
        <v>6.2898072915552321</v>
      </c>
      <c r="AG30" s="197"/>
      <c r="AH30" s="197">
        <f t="shared" si="1"/>
        <v>5.4608923913955909</v>
      </c>
      <c r="AI30" s="197"/>
      <c r="AJ30" s="197">
        <f t="shared" si="1"/>
        <v>7.4154741681092355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>
        <v>4550000</v>
      </c>
      <c r="S31">
        <v>42.6</v>
      </c>
      <c r="T31">
        <v>14800000</v>
      </c>
      <c r="U31">
        <v>1</v>
      </c>
      <c r="V31">
        <v>2780000</v>
      </c>
      <c r="W31">
        <v>1</v>
      </c>
      <c r="Y31" s="197">
        <f t="shared" si="0"/>
        <v>6.6580113966571126</v>
      </c>
      <c r="Z31" s="197">
        <f t="shared" si="0"/>
        <v>1.6294095991027189</v>
      </c>
      <c r="AA31" s="197">
        <f t="shared" si="0"/>
        <v>7.1702617153949575</v>
      </c>
      <c r="AB31" s="197">
        <f t="shared" si="0"/>
        <v>0</v>
      </c>
      <c r="AC31" s="197">
        <f t="shared" si="0"/>
        <v>6.4440447959180762</v>
      </c>
      <c r="AD31" s="197">
        <f t="shared" si="0"/>
        <v>0</v>
      </c>
      <c r="AF31" s="197">
        <f t="shared" si="1"/>
        <v>5.0286017975543942</v>
      </c>
      <c r="AG31" s="197"/>
      <c r="AH31" s="197">
        <f t="shared" si="1"/>
        <v>7.1702617153949575</v>
      </c>
      <c r="AI31" s="197"/>
      <c r="AJ31" s="197">
        <f t="shared" si="1"/>
        <v>6.4440447959180762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>
        <v>5210000</v>
      </c>
      <c r="S32">
        <v>4.0999999999999899</v>
      </c>
      <c r="T32">
        <v>980000.00000001001</v>
      </c>
      <c r="U32">
        <v>2</v>
      </c>
      <c r="V32">
        <v>7120000</v>
      </c>
      <c r="W32">
        <v>1</v>
      </c>
      <c r="Y32" s="197">
        <f t="shared" si="0"/>
        <v>6.7168377232995242</v>
      </c>
      <c r="Z32" s="197">
        <f t="shared" si="0"/>
        <v>0.61278385671973445</v>
      </c>
      <c r="AA32" s="197">
        <f t="shared" si="0"/>
        <v>5.9912260756924995</v>
      </c>
      <c r="AB32" s="192">
        <f t="shared" si="0"/>
        <v>0.3010299956639812</v>
      </c>
      <c r="AC32" s="197">
        <f t="shared" si="0"/>
        <v>6.8524799936368561</v>
      </c>
      <c r="AD32" s="197">
        <f t="shared" si="0"/>
        <v>0</v>
      </c>
      <c r="AF32" s="197">
        <f t="shared" si="1"/>
        <v>6.1040538665797897</v>
      </c>
      <c r="AG32" s="197"/>
      <c r="AH32" s="197">
        <f t="shared" si="1"/>
        <v>5.6901960800285183</v>
      </c>
      <c r="AI32" s="197"/>
      <c r="AJ32" s="197">
        <f t="shared" si="1"/>
        <v>6.8524799936368561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>
        <v>5100000</v>
      </c>
      <c r="S33">
        <v>9.8000000000000007</v>
      </c>
      <c r="V33">
        <v>630000</v>
      </c>
      <c r="W33">
        <v>1</v>
      </c>
      <c r="Y33" s="197">
        <f t="shared" si="0"/>
        <v>6.7075701760979367</v>
      </c>
      <c r="Z33" s="197">
        <f t="shared" si="0"/>
        <v>0.99122607569249488</v>
      </c>
      <c r="AA33" s="200"/>
      <c r="AB33" s="200"/>
      <c r="AC33" s="197">
        <f t="shared" si="0"/>
        <v>5.7993405494535821</v>
      </c>
      <c r="AD33" s="197">
        <f t="shared" si="0"/>
        <v>0</v>
      </c>
      <c r="AF33" s="197">
        <f t="shared" si="1"/>
        <v>5.7163441004054416</v>
      </c>
      <c r="AG33" s="197"/>
      <c r="AH33" s="200"/>
      <c r="AI33" s="197"/>
      <c r="AJ33" s="197">
        <f t="shared" si="1"/>
        <v>5.7993405494535821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>
        <v>630000</v>
      </c>
      <c r="S34">
        <v>6.3</v>
      </c>
      <c r="T34">
        <v>20300000</v>
      </c>
      <c r="U34">
        <v>1</v>
      </c>
      <c r="V34">
        <v>4620000.0000000102</v>
      </c>
      <c r="W34">
        <v>1</v>
      </c>
      <c r="Y34" s="197">
        <f t="shared" si="0"/>
        <v>5.7993405494535821</v>
      </c>
      <c r="Z34" s="197">
        <f t="shared" si="0"/>
        <v>0.79934054945358168</v>
      </c>
      <c r="AA34" s="197">
        <f t="shared" ref="AA34" si="2">LOG10(T34)</f>
        <v>7.3074960379132126</v>
      </c>
      <c r="AB34" s="197">
        <f t="shared" ref="AB34" si="3">LOG10(U34)</f>
        <v>0</v>
      </c>
      <c r="AC34" s="197">
        <f t="shared" si="0"/>
        <v>6.6646419755561261</v>
      </c>
      <c r="AD34" s="197">
        <f t="shared" si="0"/>
        <v>0</v>
      </c>
      <c r="AF34" s="197">
        <f t="shared" si="1"/>
        <v>5</v>
      </c>
      <c r="AG34" s="197"/>
      <c r="AH34" s="197">
        <f t="shared" si="1"/>
        <v>7.3074960379132126</v>
      </c>
      <c r="AI34" s="197"/>
      <c r="AJ34" s="197">
        <f t="shared" si="1"/>
        <v>6.6646419755561261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>
        <v>24270000</v>
      </c>
      <c r="S35">
        <v>8.4</v>
      </c>
      <c r="T35">
        <v>13500000</v>
      </c>
      <c r="U35">
        <v>4.0999999999999899</v>
      </c>
      <c r="V35">
        <v>10900000</v>
      </c>
      <c r="W35">
        <v>193.5</v>
      </c>
      <c r="Y35" s="197">
        <f t="shared" si="0"/>
        <v>7.3850697763319344</v>
      </c>
      <c r="Z35" s="197">
        <f t="shared" si="0"/>
        <v>0.9242792860618817</v>
      </c>
      <c r="AA35" s="197">
        <f t="shared" si="0"/>
        <v>7.1303337684950066</v>
      </c>
      <c r="AB35" s="192">
        <f t="shared" si="0"/>
        <v>0.61278385671973445</v>
      </c>
      <c r="AC35" s="197">
        <f t="shared" si="0"/>
        <v>7.0374264979406238</v>
      </c>
      <c r="AD35" s="192">
        <f t="shared" si="0"/>
        <v>2.2866809693549301</v>
      </c>
      <c r="AF35" s="197">
        <f t="shared" si="1"/>
        <v>6.4607904902700524</v>
      </c>
      <c r="AG35" s="197"/>
      <c r="AH35" s="197">
        <f t="shared" si="1"/>
        <v>6.517549911775272</v>
      </c>
      <c r="AI35" s="197"/>
      <c r="AJ35" s="197">
        <f t="shared" si="1"/>
        <v>4.7507455285856937</v>
      </c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>
        <v>4100000.0000000098</v>
      </c>
      <c r="S36">
        <v>8.6</v>
      </c>
      <c r="T36">
        <v>200000</v>
      </c>
      <c r="U36">
        <v>1</v>
      </c>
      <c r="V36">
        <v>1710000.00000001</v>
      </c>
      <c r="W36">
        <v>2</v>
      </c>
      <c r="Y36" s="197">
        <f t="shared" si="0"/>
        <v>6.6127838567197363</v>
      </c>
      <c r="Z36" s="197">
        <f t="shared" si="0"/>
        <v>0.93449845124356767</v>
      </c>
      <c r="AA36" s="197">
        <f t="shared" si="0"/>
        <v>5.3010299956639813</v>
      </c>
      <c r="AB36" s="197">
        <f t="shared" si="0"/>
        <v>0</v>
      </c>
      <c r="AC36" s="197">
        <f t="shared" si="0"/>
        <v>6.2329961103921567</v>
      </c>
      <c r="AD36" s="192">
        <f t="shared" si="0"/>
        <v>0.3010299956639812</v>
      </c>
      <c r="AF36" s="197">
        <f t="shared" si="1"/>
        <v>5.6782854054761689</v>
      </c>
      <c r="AG36" s="197"/>
      <c r="AH36" s="197">
        <f t="shared" si="1"/>
        <v>5.3010299956639813</v>
      </c>
      <c r="AI36" s="197"/>
      <c r="AJ36" s="197">
        <f t="shared" si="1"/>
        <v>5.9319661147281755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>
        <v>9900000</v>
      </c>
      <c r="S37">
        <v>10.9</v>
      </c>
      <c r="T37">
        <v>2750000</v>
      </c>
      <c r="U37">
        <v>1</v>
      </c>
      <c r="V37">
        <v>5200000.0000000102</v>
      </c>
      <c r="W37">
        <v>1</v>
      </c>
      <c r="Y37" s="197">
        <f t="shared" si="0"/>
        <v>6.9956351945975497</v>
      </c>
      <c r="Z37" s="197">
        <f t="shared" si="0"/>
        <v>1.0374264979406236</v>
      </c>
      <c r="AA37" s="197">
        <f t="shared" ref="AA37" si="4">LOG10(T37)</f>
        <v>6.4393326938302629</v>
      </c>
      <c r="AB37" s="197">
        <f t="shared" ref="AB37" si="5">LOG10(U37)</f>
        <v>0</v>
      </c>
      <c r="AC37" s="197">
        <f t="shared" si="0"/>
        <v>6.7160033436348003</v>
      </c>
      <c r="AD37" s="197">
        <f t="shared" si="0"/>
        <v>0</v>
      </c>
      <c r="AF37" s="197">
        <f t="shared" si="1"/>
        <v>5.9582086966569259</v>
      </c>
      <c r="AG37" s="197"/>
      <c r="AH37" s="197">
        <f t="shared" si="1"/>
        <v>6.4393326938302629</v>
      </c>
      <c r="AI37" s="197"/>
      <c r="AJ37" s="197">
        <f t="shared" si="1"/>
        <v>6.7160033436348003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>
        <v>950000.00000000896</v>
      </c>
      <c r="S38">
        <v>48</v>
      </c>
      <c r="T38">
        <v>53400000</v>
      </c>
      <c r="U38">
        <v>3</v>
      </c>
      <c r="V38">
        <v>53400000</v>
      </c>
      <c r="W38">
        <v>1</v>
      </c>
      <c r="Y38" s="197">
        <f t="shared" si="0"/>
        <v>5.977723605288852</v>
      </c>
      <c r="Z38" s="197">
        <f t="shared" si="0"/>
        <v>1.6812412373755872</v>
      </c>
      <c r="AA38" s="197">
        <f t="shared" si="0"/>
        <v>7.7275412570285562</v>
      </c>
      <c r="AB38" s="192">
        <f t="shared" si="0"/>
        <v>0.47712125471966244</v>
      </c>
      <c r="AC38" s="197">
        <f t="shared" si="0"/>
        <v>7.7275412570285562</v>
      </c>
      <c r="AD38" s="197">
        <f t="shared" si="0"/>
        <v>0</v>
      </c>
      <c r="AF38" s="197">
        <f t="shared" si="1"/>
        <v>4.2964823679132653</v>
      </c>
      <c r="AG38" s="197"/>
      <c r="AH38" s="197">
        <f t="shared" si="1"/>
        <v>7.2504200023088936</v>
      </c>
      <c r="AI38" s="197"/>
      <c r="AJ38" s="197">
        <f t="shared" si="1"/>
        <v>7.7275412570285562</v>
      </c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>
        <v>494000000</v>
      </c>
      <c r="S39">
        <v>4.0999999999999899</v>
      </c>
      <c r="T39">
        <v>2780000</v>
      </c>
      <c r="U39">
        <v>1</v>
      </c>
      <c r="V39">
        <v>285000000</v>
      </c>
      <c r="W39">
        <v>1</v>
      </c>
      <c r="Y39" s="197">
        <f t="shared" si="0"/>
        <v>8.6937269489236471</v>
      </c>
      <c r="Z39" s="197">
        <f t="shared" si="0"/>
        <v>0.61278385671973445</v>
      </c>
      <c r="AA39" s="197">
        <f t="shared" si="0"/>
        <v>6.4440447959180762</v>
      </c>
      <c r="AB39" s="197">
        <f t="shared" si="0"/>
        <v>0</v>
      </c>
      <c r="AC39" s="197">
        <f t="shared" si="0"/>
        <v>8.4548448600085102</v>
      </c>
      <c r="AD39" s="197">
        <f t="shared" si="0"/>
        <v>0</v>
      </c>
      <c r="AF39" s="197">
        <f t="shared" si="1"/>
        <v>8.0809430922039134</v>
      </c>
      <c r="AG39" s="197"/>
      <c r="AH39" s="197">
        <f t="shared" si="1"/>
        <v>6.4440447959180762</v>
      </c>
      <c r="AI39" s="197"/>
      <c r="AJ39" s="197">
        <f t="shared" si="1"/>
        <v>8.4548448600085102</v>
      </c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>
        <v>687000000</v>
      </c>
      <c r="S40">
        <v>3.1</v>
      </c>
      <c r="T40">
        <v>649000000</v>
      </c>
      <c r="U40">
        <v>2</v>
      </c>
      <c r="V40">
        <v>172000000</v>
      </c>
      <c r="W40">
        <v>1</v>
      </c>
      <c r="Y40" s="197">
        <f t="shared" si="0"/>
        <v>8.8369567370595501</v>
      </c>
      <c r="Z40" s="197">
        <f t="shared" si="0"/>
        <v>0.49136169383427269</v>
      </c>
      <c r="AA40" s="197">
        <f t="shared" si="0"/>
        <v>8.81224469680037</v>
      </c>
      <c r="AB40" s="192">
        <f t="shared" si="0"/>
        <v>0.3010299956639812</v>
      </c>
      <c r="AC40" s="197">
        <f t="shared" si="0"/>
        <v>8.2355284469075496</v>
      </c>
      <c r="AD40" s="197">
        <f t="shared" si="0"/>
        <v>0</v>
      </c>
      <c r="AF40" s="197">
        <f t="shared" si="1"/>
        <v>8.345595043225277</v>
      </c>
      <c r="AG40" s="197"/>
      <c r="AH40" s="197">
        <f t="shared" si="1"/>
        <v>8.5112147011363888</v>
      </c>
      <c r="AI40" s="197"/>
      <c r="AJ40" s="197">
        <f t="shared" si="1"/>
        <v>8.2355284469075496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>
        <v>164000000</v>
      </c>
      <c r="S41">
        <v>12.1</v>
      </c>
      <c r="T41">
        <v>4000000</v>
      </c>
      <c r="U41">
        <v>1</v>
      </c>
      <c r="V41">
        <v>100000</v>
      </c>
      <c r="W41">
        <v>1</v>
      </c>
      <c r="Y41" s="197">
        <f t="shared" si="0"/>
        <v>8.214843848047698</v>
      </c>
      <c r="Z41" s="197">
        <f t="shared" si="0"/>
        <v>1.0827853703164501</v>
      </c>
      <c r="AA41" s="197">
        <f t="shared" si="0"/>
        <v>6.6020599913279625</v>
      </c>
      <c r="AB41" s="197">
        <f t="shared" si="0"/>
        <v>0</v>
      </c>
      <c r="AC41" s="197">
        <f t="shared" si="0"/>
        <v>5</v>
      </c>
      <c r="AD41" s="197">
        <f t="shared" si="0"/>
        <v>0</v>
      </c>
      <c r="AF41" s="197">
        <f t="shared" si="1"/>
        <v>7.1320584777312481</v>
      </c>
      <c r="AG41" s="197"/>
      <c r="AH41" s="197">
        <f t="shared" si="1"/>
        <v>6.6020599913279625</v>
      </c>
      <c r="AI41" s="197"/>
      <c r="AJ41" s="197">
        <f t="shared" si="1"/>
        <v>5</v>
      </c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>
        <v>173000000</v>
      </c>
      <c r="S42">
        <v>2</v>
      </c>
      <c r="T42">
        <v>488000000</v>
      </c>
      <c r="U42">
        <v>12.1</v>
      </c>
      <c r="V42">
        <v>166000000</v>
      </c>
      <c r="W42">
        <v>1</v>
      </c>
      <c r="Y42" s="197">
        <f t="shared" si="0"/>
        <v>8.238046103128795</v>
      </c>
      <c r="Z42" s="197">
        <f t="shared" si="0"/>
        <v>0.3010299956639812</v>
      </c>
      <c r="AA42" s="197">
        <f t="shared" si="0"/>
        <v>8.6884198220027109</v>
      </c>
      <c r="AB42" s="192">
        <f t="shared" si="0"/>
        <v>1.0827853703164501</v>
      </c>
      <c r="AC42" s="197">
        <f t="shared" si="0"/>
        <v>8.220108088040055</v>
      </c>
      <c r="AD42" s="197">
        <f t="shared" si="0"/>
        <v>0</v>
      </c>
      <c r="AF42" s="197">
        <f t="shared" si="1"/>
        <v>7.9370161074648138</v>
      </c>
      <c r="AG42" s="197"/>
      <c r="AH42" s="197">
        <f t="shared" si="1"/>
        <v>7.6056344516862611</v>
      </c>
      <c r="AI42" s="197"/>
      <c r="AJ42" s="197">
        <f t="shared" si="1"/>
        <v>8.220108088040055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6.2081310506590812</v>
      </c>
      <c r="AH43" s="65">
        <f>AVERAGE(AH28:AH42)</f>
        <v>6.6234694636404914</v>
      </c>
      <c r="AJ43" s="65">
        <f>AVERAGE(AJ28:AJ42)</f>
        <v>6.7630400619291517</v>
      </c>
    </row>
    <row r="44" spans="1:37" x14ac:dyDescent="0.25">
      <c r="X44" s="25" t="s">
        <v>377</v>
      </c>
      <c r="Y44" s="65">
        <f>MIN(Y28:Y42)</f>
        <v>5.7993405494535821</v>
      </c>
      <c r="Z44" s="65">
        <f>MIN(Z27:Z42)</f>
        <v>0.3010299956639812</v>
      </c>
      <c r="AA44" s="65">
        <f t="shared" ref="Z44:AD44" si="6">MIN(AA28:AA42)</f>
        <v>5.3010299956639813</v>
      </c>
      <c r="AB44" s="65">
        <f>MIN(AB28:AB42)</f>
        <v>0</v>
      </c>
      <c r="AC44" s="65">
        <f t="shared" si="6"/>
        <v>5</v>
      </c>
      <c r="AD44" s="65">
        <f t="shared" si="6"/>
        <v>0</v>
      </c>
      <c r="AE44" s="25" t="s">
        <v>377</v>
      </c>
      <c r="AF44" s="65">
        <f>MIN(AF28:AF42)</f>
        <v>4.2964823679132653</v>
      </c>
      <c r="AH44" s="65">
        <f>MIN(AH28:AH42)</f>
        <v>5.3010299956639813</v>
      </c>
      <c r="AJ44" s="65">
        <f>MIN(AJ28:AJ42)</f>
        <v>4.7507455285856937</v>
      </c>
    </row>
    <row r="45" spans="1:37" x14ac:dyDescent="0.25">
      <c r="X45" s="25" t="s">
        <v>376</v>
      </c>
      <c r="Y45" s="65">
        <f>MAX(Y27:Y42)</f>
        <v>8.8369567370595501</v>
      </c>
      <c r="Z45" s="65">
        <f t="shared" ref="Z45:AD45" si="7">MAX(Z27:Z42)</f>
        <v>1.6812412373755872</v>
      </c>
      <c r="AA45" s="65">
        <f t="shared" si="7"/>
        <v>8.81224469680037</v>
      </c>
      <c r="AB45" s="65">
        <f t="shared" si="7"/>
        <v>2.3946267642722092</v>
      </c>
      <c r="AC45" s="65">
        <f t="shared" si="7"/>
        <v>8.4548448600085102</v>
      </c>
      <c r="AD45" s="65">
        <f t="shared" si="7"/>
        <v>2.2866809693549301</v>
      </c>
      <c r="AE45" s="25" t="s">
        <v>376</v>
      </c>
      <c r="AF45" s="65">
        <f>MAX(AF27:AF42)</f>
        <v>8.345595043225277</v>
      </c>
      <c r="AH45" s="65">
        <f>MAX(AH27:AH42)</f>
        <v>8.5112147011363888</v>
      </c>
      <c r="AJ45" s="65">
        <f>MAX(AJ27:AJ42)</f>
        <v>8.4548448600085102</v>
      </c>
    </row>
    <row r="46" spans="1:37" x14ac:dyDescent="0.25">
      <c r="X46" s="25" t="s">
        <v>378</v>
      </c>
      <c r="Y46" s="65">
        <f>MEDIAN(Y27:Y42)</f>
        <v>6.9934306351450228</v>
      </c>
      <c r="Z46" s="65">
        <f t="shared" ref="Z46:AD46" si="8">MEDIAN(Z27:Z42)</f>
        <v>0.96286226346803128</v>
      </c>
      <c r="AA46" s="65">
        <f t="shared" si="8"/>
        <v>6.937704280038532</v>
      </c>
      <c r="AB46" s="65">
        <f t="shared" si="8"/>
        <v>0.1505149978319906</v>
      </c>
      <c r="AC46" s="65">
        <f t="shared" si="8"/>
        <v>6.7160033436348003</v>
      </c>
      <c r="AD46" s="65">
        <f t="shared" si="8"/>
        <v>0</v>
      </c>
      <c r="AE46" s="25" t="s">
        <v>378</v>
      </c>
      <c r="AF46" s="65">
        <f>MEDIAN(AF27:AF42)</f>
        <v>6.018694971352275</v>
      </c>
      <c r="AH46" s="65">
        <f>MEDIAN(AH27:AH42)</f>
        <v>6.5598049515516177</v>
      </c>
      <c r="AJ46" s="65">
        <f>MEDIAN(AJ27:AJ42)</f>
        <v>6.6646419755561261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F3A6-A7A3-4CFB-B640-AB17AA88B492}">
  <dimension ref="A24:AK46"/>
  <sheetViews>
    <sheetView topLeftCell="S27" workbookViewId="0">
      <selection activeCell="V44" sqref="V44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383</v>
      </c>
      <c r="S25" s="148"/>
      <c r="T25" s="148" t="s">
        <v>384</v>
      </c>
      <c r="U25" s="148"/>
      <c r="V25" s="148" t="s">
        <v>385</v>
      </c>
      <c r="W25" s="184"/>
      <c r="Y25" s="214" t="s">
        <v>387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>
        <v>18600000</v>
      </c>
      <c r="S27">
        <v>52.9</v>
      </c>
      <c r="Y27" s="197">
        <f>LOG10(R27)</f>
        <v>7.2695129442179161</v>
      </c>
      <c r="Z27" s="197">
        <f>LOG10(S27)</f>
        <v>1.7234556720351857</v>
      </c>
      <c r="AA27" s="200"/>
      <c r="AB27" s="200"/>
      <c r="AC27" s="200"/>
      <c r="AD27" s="200"/>
      <c r="AF27" s="197">
        <f>Y27-Z27</f>
        <v>5.5460572721827308</v>
      </c>
      <c r="AG27" s="197"/>
      <c r="AH27" s="200"/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>
        <v>64400000</v>
      </c>
      <c r="S28">
        <v>74.3</v>
      </c>
      <c r="T28">
        <v>14800000</v>
      </c>
      <c r="U28">
        <v>14.8</v>
      </c>
      <c r="V28">
        <v>6270000.0000000102</v>
      </c>
      <c r="W28">
        <v>1</v>
      </c>
      <c r="Y28" s="197">
        <f t="shared" ref="Y28:AD42" si="0">LOG10(R28)</f>
        <v>7.8088858673598125</v>
      </c>
      <c r="Z28" s="197">
        <f t="shared" si="0"/>
        <v>1.8709888137605752</v>
      </c>
      <c r="AA28" s="197">
        <f t="shared" si="0"/>
        <v>7.1702617153949575</v>
      </c>
      <c r="AB28" s="192">
        <f t="shared" si="0"/>
        <v>1.1702617153949575</v>
      </c>
      <c r="AC28" s="197">
        <f t="shared" si="0"/>
        <v>6.7972675408307168</v>
      </c>
      <c r="AD28" s="197">
        <f t="shared" si="0"/>
        <v>0</v>
      </c>
      <c r="AF28" s="197">
        <f t="shared" ref="AF28:AJ42" si="1">Y28-Z28</f>
        <v>5.9378970535992375</v>
      </c>
      <c r="AG28" s="197"/>
      <c r="AH28" s="197">
        <f t="shared" si="1"/>
        <v>6</v>
      </c>
      <c r="AI28" s="197"/>
      <c r="AJ28" s="197">
        <f t="shared" si="1"/>
        <v>6.7972675408307168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>
        <v>23300000</v>
      </c>
      <c r="S29">
        <v>648.79999999999905</v>
      </c>
      <c r="T29">
        <v>6200000</v>
      </c>
      <c r="U29">
        <v>2</v>
      </c>
      <c r="V29">
        <v>6310000</v>
      </c>
      <c r="W29">
        <v>1</v>
      </c>
      <c r="Y29" s="197">
        <f t="shared" si="0"/>
        <v>7.3673559210260189</v>
      </c>
      <c r="Z29" s="197">
        <f t="shared" si="0"/>
        <v>2.8121108412030988</v>
      </c>
      <c r="AA29" s="197">
        <f t="shared" si="0"/>
        <v>6.7923916894982534</v>
      </c>
      <c r="AB29" s="192">
        <f t="shared" si="0"/>
        <v>0.3010299956639812</v>
      </c>
      <c r="AC29" s="197">
        <f t="shared" si="0"/>
        <v>6.8000293592441343</v>
      </c>
      <c r="AD29" s="197">
        <f t="shared" si="0"/>
        <v>0</v>
      </c>
      <c r="AF29" s="197">
        <f t="shared" si="1"/>
        <v>4.55524507982292</v>
      </c>
      <c r="AG29" s="197"/>
      <c r="AH29" s="197">
        <f t="shared" si="1"/>
        <v>6.4913616938342722</v>
      </c>
      <c r="AI29" s="197"/>
      <c r="AJ29" s="197">
        <f t="shared" si="1"/>
        <v>6.8000293592441343</v>
      </c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>
        <v>119900000</v>
      </c>
      <c r="S30">
        <v>36.9</v>
      </c>
      <c r="T30">
        <v>57600000</v>
      </c>
      <c r="U30">
        <v>110.6</v>
      </c>
      <c r="V30">
        <v>39680000</v>
      </c>
      <c r="W30">
        <v>1</v>
      </c>
      <c r="Y30" s="197">
        <f t="shared" si="0"/>
        <v>8.0788191830988492</v>
      </c>
      <c r="Z30" s="197">
        <f t="shared" si="0"/>
        <v>1.5670263661590604</v>
      </c>
      <c r="AA30" s="197">
        <f t="shared" si="0"/>
        <v>7.7604224834232118</v>
      </c>
      <c r="AB30" s="192">
        <f t="shared" si="0"/>
        <v>2.0437551269686796</v>
      </c>
      <c r="AC30" s="197">
        <f t="shared" si="0"/>
        <v>7.598571663482141</v>
      </c>
      <c r="AD30" s="197">
        <f t="shared" si="0"/>
        <v>0</v>
      </c>
      <c r="AF30" s="197">
        <f t="shared" si="1"/>
        <v>6.5117928169397885</v>
      </c>
      <c r="AG30" s="197"/>
      <c r="AH30" s="197">
        <f t="shared" si="1"/>
        <v>5.7166673564545327</v>
      </c>
      <c r="AI30" s="197"/>
      <c r="AJ30" s="197">
        <f t="shared" si="1"/>
        <v>7.598571663482141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>
        <v>5540000</v>
      </c>
      <c r="S31">
        <v>64.5</v>
      </c>
      <c r="T31">
        <v>21600000</v>
      </c>
      <c r="U31">
        <v>1</v>
      </c>
      <c r="V31">
        <v>2460000</v>
      </c>
      <c r="W31">
        <v>1</v>
      </c>
      <c r="Y31" s="197">
        <f t="shared" si="0"/>
        <v>6.7435097647284294</v>
      </c>
      <c r="Z31" s="197">
        <f t="shared" si="0"/>
        <v>1.8095597146352678</v>
      </c>
      <c r="AA31" s="197">
        <f t="shared" si="0"/>
        <v>7.3344537511509307</v>
      </c>
      <c r="AB31" s="197">
        <f t="shared" si="0"/>
        <v>0</v>
      </c>
      <c r="AC31" s="197">
        <f t="shared" si="0"/>
        <v>6.3909351071033793</v>
      </c>
      <c r="AD31" s="197">
        <f t="shared" si="0"/>
        <v>0</v>
      </c>
      <c r="AF31" s="197">
        <f t="shared" si="1"/>
        <v>4.9339500500931619</v>
      </c>
      <c r="AG31" s="197"/>
      <c r="AH31" s="197">
        <f t="shared" si="1"/>
        <v>7.3344537511509307</v>
      </c>
      <c r="AI31" s="197"/>
      <c r="AJ31" s="197">
        <f t="shared" si="1"/>
        <v>6.3909351071033793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>
        <v>4650000.0000000102</v>
      </c>
      <c r="S32">
        <v>36.4</v>
      </c>
      <c r="T32">
        <v>5540000</v>
      </c>
      <c r="U32">
        <v>5.2</v>
      </c>
      <c r="V32">
        <v>6910000.0000000102</v>
      </c>
      <c r="W32">
        <v>1</v>
      </c>
      <c r="Y32" s="197">
        <f t="shared" si="0"/>
        <v>6.6674529528899553</v>
      </c>
      <c r="Z32" s="197">
        <f t="shared" si="0"/>
        <v>1.5611013836490559</v>
      </c>
      <c r="AA32" s="197">
        <f t="shared" si="0"/>
        <v>6.7435097647284294</v>
      </c>
      <c r="AB32" s="192">
        <f t="shared" si="0"/>
        <v>0.71600334363479923</v>
      </c>
      <c r="AC32" s="197">
        <f t="shared" si="0"/>
        <v>6.8394780473741994</v>
      </c>
      <c r="AD32" s="197">
        <f t="shared" si="0"/>
        <v>0</v>
      </c>
      <c r="AF32" s="197">
        <f t="shared" si="1"/>
        <v>5.1063515692408998</v>
      </c>
      <c r="AG32" s="197"/>
      <c r="AH32" s="197">
        <f t="shared" si="1"/>
        <v>6.02750642109363</v>
      </c>
      <c r="AI32" s="197"/>
      <c r="AJ32" s="197">
        <f t="shared" si="1"/>
        <v>6.8394780473741994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>
        <v>6200000</v>
      </c>
      <c r="S33">
        <v>27.5</v>
      </c>
      <c r="V33">
        <v>8500000</v>
      </c>
      <c r="W33">
        <v>2</v>
      </c>
      <c r="Y33" s="197">
        <f t="shared" si="0"/>
        <v>6.7923916894982534</v>
      </c>
      <c r="Z33" s="197">
        <f t="shared" si="0"/>
        <v>1.4393326938302626</v>
      </c>
      <c r="AA33" s="200"/>
      <c r="AB33" s="200"/>
      <c r="AC33" s="197">
        <f t="shared" si="0"/>
        <v>6.9294189257142929</v>
      </c>
      <c r="AD33" s="192">
        <f t="shared" si="0"/>
        <v>0.3010299956639812</v>
      </c>
      <c r="AF33" s="197">
        <f t="shared" si="1"/>
        <v>5.3530589956679906</v>
      </c>
      <c r="AG33" s="197"/>
      <c r="AH33" s="200"/>
      <c r="AI33" s="197"/>
      <c r="AJ33" s="197">
        <f t="shared" si="1"/>
        <v>6.6283889300503116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>
        <v>200000</v>
      </c>
      <c r="S34">
        <v>325.5</v>
      </c>
      <c r="T34">
        <v>11000000</v>
      </c>
      <c r="U34">
        <v>3.1</v>
      </c>
      <c r="V34">
        <v>3990000</v>
      </c>
      <c r="W34">
        <v>1</v>
      </c>
      <c r="Y34" s="197">
        <f t="shared" si="0"/>
        <v>5.3010299956639813</v>
      </c>
      <c r="Z34" s="197">
        <f t="shared" si="0"/>
        <v>2.5125509929042109</v>
      </c>
      <c r="AA34" s="197">
        <f t="shared" si="0"/>
        <v>7.0413926851582254</v>
      </c>
      <c r="AB34" s="192">
        <f t="shared" si="0"/>
        <v>0.49136169383427269</v>
      </c>
      <c r="AC34" s="197">
        <f t="shared" si="0"/>
        <v>6.6009728956867484</v>
      </c>
      <c r="AD34" s="197">
        <f t="shared" si="0"/>
        <v>0</v>
      </c>
      <c r="AF34" s="197">
        <f t="shared" si="1"/>
        <v>2.7884790027597703</v>
      </c>
      <c r="AG34" s="197"/>
      <c r="AH34" s="197">
        <f t="shared" si="1"/>
        <v>6.5500309913239523</v>
      </c>
      <c r="AI34" s="197"/>
      <c r="AJ34" s="197">
        <f t="shared" si="1"/>
        <v>6.6009728956867484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>
        <v>21100000</v>
      </c>
      <c r="S35">
        <v>17.100000000000001</v>
      </c>
      <c r="T35">
        <v>25900000</v>
      </c>
      <c r="U35">
        <v>6.3</v>
      </c>
      <c r="V35">
        <v>17900000</v>
      </c>
      <c r="W35">
        <v>238.2</v>
      </c>
      <c r="Y35" s="197">
        <f t="shared" si="0"/>
        <v>7.3242824552976931</v>
      </c>
      <c r="Z35" s="197">
        <f t="shared" si="0"/>
        <v>1.2329961103921538</v>
      </c>
      <c r="AA35" s="197">
        <f t="shared" si="0"/>
        <v>7.4132997640812519</v>
      </c>
      <c r="AB35" s="192">
        <f t="shared" si="0"/>
        <v>0.79934054945358168</v>
      </c>
      <c r="AC35" s="197">
        <f t="shared" si="0"/>
        <v>7.2528530309798933</v>
      </c>
      <c r="AD35" s="192">
        <f t="shared" si="0"/>
        <v>2.3769417571467586</v>
      </c>
      <c r="AF35" s="197">
        <f t="shared" si="1"/>
        <v>6.091286344905539</v>
      </c>
      <c r="AG35" s="197"/>
      <c r="AH35" s="197">
        <f t="shared" si="1"/>
        <v>6.6139592146276698</v>
      </c>
      <c r="AI35" s="197"/>
      <c r="AJ35" s="197">
        <f t="shared" si="1"/>
        <v>4.8759112738331343</v>
      </c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>
        <v>5200000.0000000102</v>
      </c>
      <c r="S36">
        <v>156.5</v>
      </c>
      <c r="T36">
        <v>2000000</v>
      </c>
      <c r="U36">
        <v>1</v>
      </c>
      <c r="V36">
        <v>1220000.00000001</v>
      </c>
      <c r="W36">
        <v>3.1</v>
      </c>
      <c r="Y36" s="197">
        <f t="shared" si="0"/>
        <v>6.7160033436348003</v>
      </c>
      <c r="Z36" s="197">
        <f t="shared" si="0"/>
        <v>2.1945143418824671</v>
      </c>
      <c r="AA36" s="197">
        <f t="shared" si="0"/>
        <v>6.3010299956639813</v>
      </c>
      <c r="AB36" s="197">
        <f t="shared" si="0"/>
        <v>0</v>
      </c>
      <c r="AC36" s="197">
        <f t="shared" si="0"/>
        <v>6.0863598306747519</v>
      </c>
      <c r="AD36" s="192">
        <f t="shared" si="0"/>
        <v>0.49136169383427269</v>
      </c>
      <c r="AF36" s="197">
        <f t="shared" si="1"/>
        <v>4.5214890017523333</v>
      </c>
      <c r="AG36" s="197"/>
      <c r="AH36" s="197">
        <f t="shared" si="1"/>
        <v>6.3010299956639813</v>
      </c>
      <c r="AI36" s="197"/>
      <c r="AJ36" s="197">
        <f t="shared" si="1"/>
        <v>5.5949981368404789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>
        <v>11190000</v>
      </c>
      <c r="S37">
        <v>25.6</v>
      </c>
      <c r="T37">
        <v>2620000</v>
      </c>
      <c r="U37">
        <v>1</v>
      </c>
      <c r="V37">
        <v>17300000</v>
      </c>
      <c r="W37">
        <v>4.0999999999999899</v>
      </c>
      <c r="Y37" s="197">
        <f t="shared" si="0"/>
        <v>7.0488300865283504</v>
      </c>
      <c r="Z37" s="197">
        <f t="shared" si="0"/>
        <v>1.4082399653118496</v>
      </c>
      <c r="AA37" s="197">
        <f t="shared" si="0"/>
        <v>6.4183012913197457</v>
      </c>
      <c r="AB37" s="197">
        <f t="shared" si="0"/>
        <v>0</v>
      </c>
      <c r="AC37" s="197">
        <f t="shared" si="0"/>
        <v>7.238046103128795</v>
      </c>
      <c r="AD37" s="192">
        <f t="shared" si="0"/>
        <v>0.61278385671973445</v>
      </c>
      <c r="AF37" s="197">
        <f t="shared" si="1"/>
        <v>5.6405901212165013</v>
      </c>
      <c r="AG37" s="197"/>
      <c r="AH37" s="197">
        <f t="shared" si="1"/>
        <v>6.4183012913197457</v>
      </c>
      <c r="AI37" s="197"/>
      <c r="AJ37" s="197">
        <f t="shared" si="1"/>
        <v>6.6252622464090605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>
        <v>6310000</v>
      </c>
      <c r="S38">
        <v>9.6999999999999904</v>
      </c>
      <c r="T38">
        <v>333000000</v>
      </c>
      <c r="U38">
        <v>3.1</v>
      </c>
      <c r="V38">
        <v>333000000</v>
      </c>
      <c r="W38">
        <v>1</v>
      </c>
      <c r="Y38" s="197">
        <f t="shared" si="0"/>
        <v>6.8000293592441343</v>
      </c>
      <c r="Z38" s="197">
        <f t="shared" si="0"/>
        <v>0.98677173426624443</v>
      </c>
      <c r="AA38" s="197">
        <f t="shared" si="0"/>
        <v>8.5224442335063202</v>
      </c>
      <c r="AB38" s="192">
        <f t="shared" si="0"/>
        <v>0.49136169383427269</v>
      </c>
      <c r="AC38" s="197">
        <f t="shared" si="0"/>
        <v>8.5224442335063202</v>
      </c>
      <c r="AD38" s="197">
        <f t="shared" si="0"/>
        <v>0</v>
      </c>
      <c r="AF38" s="197">
        <f t="shared" si="1"/>
        <v>5.81325762497789</v>
      </c>
      <c r="AG38" s="197"/>
      <c r="AH38" s="197">
        <f t="shared" si="1"/>
        <v>8.0310825396720471</v>
      </c>
      <c r="AI38" s="197"/>
      <c r="AJ38" s="197">
        <f t="shared" si="1"/>
        <v>8.5224442335063202</v>
      </c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>
        <v>1300000000</v>
      </c>
      <c r="S39">
        <v>161</v>
      </c>
      <c r="T39">
        <v>240000000</v>
      </c>
      <c r="U39">
        <v>1</v>
      </c>
      <c r="V39">
        <v>157000000</v>
      </c>
      <c r="W39">
        <v>1</v>
      </c>
      <c r="Y39" s="197">
        <f t="shared" si="0"/>
        <v>9.1139433523068369</v>
      </c>
      <c r="Z39" s="197">
        <f t="shared" si="0"/>
        <v>2.2068258760318495</v>
      </c>
      <c r="AA39" s="197">
        <f t="shared" si="0"/>
        <v>8.3802112417116064</v>
      </c>
      <c r="AB39" s="197">
        <f t="shared" si="0"/>
        <v>0</v>
      </c>
      <c r="AC39" s="197">
        <f t="shared" si="0"/>
        <v>8.1958996524092331</v>
      </c>
      <c r="AD39" s="197">
        <f t="shared" si="0"/>
        <v>0</v>
      </c>
      <c r="AF39" s="197">
        <f t="shared" si="1"/>
        <v>6.907117476274987</v>
      </c>
      <c r="AG39" s="197"/>
      <c r="AH39" s="197">
        <f t="shared" si="1"/>
        <v>8.3802112417116064</v>
      </c>
      <c r="AI39" s="197"/>
      <c r="AJ39" s="197">
        <f t="shared" si="1"/>
        <v>8.1958996524092331</v>
      </c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>
        <v>2420000000</v>
      </c>
      <c r="S40">
        <v>45</v>
      </c>
      <c r="T40">
        <v>865999999.99999905</v>
      </c>
      <c r="U40">
        <v>42.6</v>
      </c>
      <c r="V40">
        <v>865999999.99999905</v>
      </c>
      <c r="W40">
        <v>7.4</v>
      </c>
      <c r="Y40" s="197">
        <f t="shared" si="0"/>
        <v>9.383815365980432</v>
      </c>
      <c r="Z40" s="197">
        <f t="shared" si="0"/>
        <v>1.6532125137753437</v>
      </c>
      <c r="AA40" s="197">
        <f t="shared" si="0"/>
        <v>8.9375178920173468</v>
      </c>
      <c r="AB40" s="192">
        <f t="shared" si="0"/>
        <v>1.6294095991027189</v>
      </c>
      <c r="AC40" s="197">
        <f t="shared" si="0"/>
        <v>8.9375178920173468</v>
      </c>
      <c r="AD40" s="192">
        <f t="shared" si="0"/>
        <v>0.86923171973097624</v>
      </c>
      <c r="AF40" s="197">
        <f t="shared" si="1"/>
        <v>7.730602852205088</v>
      </c>
      <c r="AG40" s="197"/>
      <c r="AH40" s="197">
        <f t="shared" si="1"/>
        <v>7.3081082929146284</v>
      </c>
      <c r="AI40" s="197"/>
      <c r="AJ40" s="197">
        <f t="shared" si="1"/>
        <v>8.0682861722863706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>
        <v>137000000</v>
      </c>
      <c r="S41">
        <v>111</v>
      </c>
      <c r="T41">
        <v>235000000</v>
      </c>
      <c r="U41">
        <v>2</v>
      </c>
      <c r="V41">
        <v>100000</v>
      </c>
      <c r="W41">
        <v>1</v>
      </c>
      <c r="Y41" s="197">
        <f t="shared" si="0"/>
        <v>8.1367205671564076</v>
      </c>
      <c r="Z41" s="197">
        <f t="shared" si="0"/>
        <v>2.0453229787866576</v>
      </c>
      <c r="AA41" s="197">
        <f t="shared" si="0"/>
        <v>8.3710678622717367</v>
      </c>
      <c r="AB41" s="192">
        <f t="shared" si="0"/>
        <v>0.3010299956639812</v>
      </c>
      <c r="AC41" s="197">
        <f t="shared" si="0"/>
        <v>5</v>
      </c>
      <c r="AD41" s="197">
        <f t="shared" si="0"/>
        <v>0</v>
      </c>
      <c r="AF41" s="197">
        <f t="shared" si="1"/>
        <v>6.09139758836975</v>
      </c>
      <c r="AG41" s="197"/>
      <c r="AH41" s="197">
        <f t="shared" si="1"/>
        <v>8.0700378666077555</v>
      </c>
      <c r="AI41" s="197"/>
      <c r="AJ41" s="197">
        <f t="shared" si="1"/>
        <v>5</v>
      </c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>
        <v>222000000</v>
      </c>
      <c r="S42">
        <v>13.1</v>
      </c>
      <c r="T42">
        <v>687000000</v>
      </c>
      <c r="U42">
        <v>47.1</v>
      </c>
      <c r="V42">
        <v>127000000</v>
      </c>
      <c r="W42">
        <v>1</v>
      </c>
      <c r="Y42" s="197">
        <f t="shared" si="0"/>
        <v>8.3463529744506388</v>
      </c>
      <c r="Z42" s="197">
        <f t="shared" si="0"/>
        <v>1.1172712956557642</v>
      </c>
      <c r="AA42" s="197">
        <f t="shared" si="0"/>
        <v>8.8369567370595501</v>
      </c>
      <c r="AB42" s="192">
        <f t="shared" si="0"/>
        <v>1.6730209071288962</v>
      </c>
      <c r="AC42" s="197">
        <f t="shared" si="0"/>
        <v>8.1038037209559572</v>
      </c>
      <c r="AD42" s="197">
        <f t="shared" si="0"/>
        <v>0</v>
      </c>
      <c r="AF42" s="197">
        <f t="shared" si="1"/>
        <v>7.2290816787948744</v>
      </c>
      <c r="AG42" s="197"/>
      <c r="AH42" s="197">
        <f t="shared" si="1"/>
        <v>7.1639358299306544</v>
      </c>
      <c r="AI42" s="197"/>
      <c r="AJ42" s="197">
        <f t="shared" si="1"/>
        <v>8.1038037209559572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AVERAGE(AF27:AF42)</f>
        <v>5.6723534080502169</v>
      </c>
      <c r="AH43" s="65">
        <f>AVERAGE(AH28:AH42)</f>
        <v>6.8861918918789566</v>
      </c>
      <c r="AJ43" s="65">
        <f>AVERAGE(AJ28:AJ42)</f>
        <v>6.8428165986674792</v>
      </c>
    </row>
    <row r="44" spans="1:37" x14ac:dyDescent="0.25">
      <c r="X44" s="25" t="s">
        <v>377</v>
      </c>
      <c r="Y44" s="65">
        <f>MIN(Y27:Y42)</f>
        <v>5.3010299956639813</v>
      </c>
      <c r="Z44" s="65">
        <f t="shared" ref="Z44:AD44" si="2">MIN(Z27:Z42)</f>
        <v>0.98677173426624443</v>
      </c>
      <c r="AA44" s="65">
        <f t="shared" si="2"/>
        <v>6.3010299956639813</v>
      </c>
      <c r="AB44" s="65">
        <f t="shared" si="2"/>
        <v>0</v>
      </c>
      <c r="AC44" s="65">
        <f t="shared" si="2"/>
        <v>5</v>
      </c>
      <c r="AD44" s="65">
        <f t="shared" si="2"/>
        <v>0</v>
      </c>
      <c r="AE44" s="25" t="s">
        <v>377</v>
      </c>
      <c r="AF44" s="65">
        <f>MIN(AF28:AF42)</f>
        <v>2.7884790027597703</v>
      </c>
      <c r="AH44" s="65">
        <f>MIN(AH28:AH42)</f>
        <v>5.7166673564545327</v>
      </c>
      <c r="AJ44" s="65">
        <f>MIN(AJ28:AJ42)</f>
        <v>4.8759112738331343</v>
      </c>
    </row>
    <row r="45" spans="1:37" x14ac:dyDescent="0.25">
      <c r="X45" s="25" t="s">
        <v>376</v>
      </c>
      <c r="Y45" s="65">
        <f>MAX(Y27:Y42)</f>
        <v>9.383815365980432</v>
      </c>
      <c r="Z45" s="65">
        <f t="shared" ref="Z45:AD45" si="3">MAX(Z27:Z42)</f>
        <v>2.8121108412030988</v>
      </c>
      <c r="AA45" s="65">
        <f t="shared" si="3"/>
        <v>8.9375178920173468</v>
      </c>
      <c r="AB45" s="65">
        <f t="shared" si="3"/>
        <v>2.0437551269686796</v>
      </c>
      <c r="AC45" s="65">
        <f t="shared" si="3"/>
        <v>8.9375178920173468</v>
      </c>
      <c r="AD45" s="65">
        <f t="shared" si="3"/>
        <v>2.3769417571467586</v>
      </c>
      <c r="AE45" s="25" t="s">
        <v>376</v>
      </c>
      <c r="AF45" s="65">
        <f>MAX(AF27:AF42)</f>
        <v>7.730602852205088</v>
      </c>
      <c r="AH45" s="65">
        <f>MAX(AH27:AH42)</f>
        <v>8.3802112417116064</v>
      </c>
      <c r="AJ45" s="65">
        <f>MAX(AJ27:AJ42)</f>
        <v>8.5224442335063202</v>
      </c>
    </row>
    <row r="46" spans="1:37" x14ac:dyDescent="0.25">
      <c r="X46" s="25" t="s">
        <v>378</v>
      </c>
      <c r="Y46" s="65">
        <f>MEDIAN(Y27:Y42)</f>
        <v>7.296897699757805</v>
      </c>
      <c r="Z46" s="65">
        <f t="shared" ref="Z46:AD46" si="4">MEDIAN(Z27:Z42)</f>
        <v>1.6883340929052646</v>
      </c>
      <c r="AA46" s="65">
        <f t="shared" si="4"/>
        <v>7.3738767576160917</v>
      </c>
      <c r="AB46" s="65">
        <f t="shared" si="4"/>
        <v>0.49136169383427269</v>
      </c>
      <c r="AC46" s="65">
        <f t="shared" si="4"/>
        <v>6.9294189257142929</v>
      </c>
      <c r="AD46" s="65">
        <f t="shared" si="4"/>
        <v>0</v>
      </c>
      <c r="AE46" s="25" t="s">
        <v>378</v>
      </c>
      <c r="AF46" s="65">
        <f>MEDIAN(AF27:AF42)</f>
        <v>5.7269238730971956</v>
      </c>
      <c r="AH46" s="65">
        <f>MEDIAN(AH27:AH42)</f>
        <v>6.581995102975811</v>
      </c>
      <c r="AJ46" s="65">
        <f>MEDIAN(AJ27:AJ42)</f>
        <v>6.7972675408307168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44"/>
  <sheetViews>
    <sheetView topLeftCell="E1" zoomScale="82" zoomScaleNormal="82" workbookViewId="0">
      <pane xSplit="1" ySplit="1" topLeftCell="F56" activePane="bottomRight" state="frozen"/>
      <selection activeCell="E1" sqref="E1"/>
      <selection pane="topRight" activeCell="F1" sqref="F1"/>
      <selection pane="bottomLeft" activeCell="E2" sqref="E2"/>
      <selection pane="bottomRight" activeCell="K1" sqref="K1"/>
    </sheetView>
  </sheetViews>
  <sheetFormatPr defaultRowHeight="15" x14ac:dyDescent="0.25"/>
  <cols>
    <col min="1" max="3" width="0" hidden="1" customWidth="1"/>
    <col min="4" max="4" width="13" bestFit="1" customWidth="1"/>
    <col min="5" max="5" width="17.42578125" bestFit="1" customWidth="1"/>
    <col min="6" max="6" width="20.7109375" bestFit="1" customWidth="1"/>
    <col min="7" max="7" width="16.28515625" bestFit="1" customWidth="1"/>
    <col min="8" max="8" width="11.140625" bestFit="1" customWidth="1"/>
    <col min="9" max="9" width="10.42578125" customWidth="1"/>
    <col min="10" max="10" width="7.42578125" customWidth="1"/>
    <col min="11" max="11" width="28.140625" bestFit="1" customWidth="1"/>
    <col min="12" max="12" width="27.85546875" bestFit="1" customWidth="1"/>
    <col min="13" max="13" width="28" bestFit="1" customWidth="1"/>
    <col min="14" max="14" width="20.140625" bestFit="1" customWidth="1"/>
    <col min="15" max="15" width="18" bestFit="1" customWidth="1"/>
    <col min="16" max="16" width="16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93</v>
      </c>
      <c r="J1" s="25" t="s">
        <v>92</v>
      </c>
      <c r="K1" s="26" t="s">
        <v>84</v>
      </c>
      <c r="L1" s="25" t="s">
        <v>86</v>
      </c>
      <c r="M1" s="25" t="s">
        <v>88</v>
      </c>
      <c r="N1" s="25" t="s">
        <v>87</v>
      </c>
      <c r="O1" s="26" t="s">
        <v>90</v>
      </c>
      <c r="P1" s="25" t="s">
        <v>91</v>
      </c>
    </row>
    <row r="2" spans="1:16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 t="s">
        <v>13</v>
      </c>
      <c r="G2" t="s">
        <v>14</v>
      </c>
      <c r="H2" t="s">
        <v>15</v>
      </c>
      <c r="I2" s="4">
        <v>3050</v>
      </c>
      <c r="J2" s="10">
        <v>5250</v>
      </c>
      <c r="K2" s="22">
        <v>140</v>
      </c>
      <c r="L2" s="5">
        <v>328200000</v>
      </c>
      <c r="M2" s="5">
        <v>18600000</v>
      </c>
      <c r="N2" s="5">
        <v>4800000</v>
      </c>
      <c r="O2" s="23">
        <v>20</v>
      </c>
      <c r="P2" s="18">
        <v>2400</v>
      </c>
    </row>
    <row r="3" spans="1:16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s="1" t="s">
        <v>13</v>
      </c>
      <c r="G3" t="s">
        <v>16</v>
      </c>
      <c r="H3" t="s">
        <v>15</v>
      </c>
      <c r="I3" s="4">
        <v>0</v>
      </c>
      <c r="J3" s="10">
        <v>0</v>
      </c>
      <c r="K3" s="22">
        <v>4.55</v>
      </c>
      <c r="L3" s="5">
        <v>1203.3</v>
      </c>
      <c r="M3" s="5">
        <v>52.9</v>
      </c>
      <c r="N3" s="5">
        <v>4</v>
      </c>
      <c r="O3" s="23" t="s">
        <v>53</v>
      </c>
      <c r="P3" s="18" t="s">
        <v>53</v>
      </c>
    </row>
    <row r="4" spans="1:16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1" t="s">
        <v>13</v>
      </c>
      <c r="G4" t="s">
        <v>17</v>
      </c>
      <c r="H4" t="s">
        <v>15</v>
      </c>
      <c r="I4" s="4">
        <v>0</v>
      </c>
      <c r="J4" s="10">
        <v>0</v>
      </c>
      <c r="K4" s="22" t="s">
        <v>53</v>
      </c>
      <c r="L4" t="s">
        <v>53</v>
      </c>
      <c r="M4" t="s">
        <v>53</v>
      </c>
      <c r="N4" t="s">
        <v>53</v>
      </c>
      <c r="O4" s="23">
        <v>0.54</v>
      </c>
      <c r="P4" s="18">
        <v>23.5</v>
      </c>
    </row>
    <row r="5" spans="1:16" x14ac:dyDescent="0.25">
      <c r="A5" t="s">
        <v>8</v>
      </c>
      <c r="B5" t="s">
        <v>18</v>
      </c>
      <c r="C5" t="s">
        <v>19</v>
      </c>
      <c r="D5" t="s">
        <v>19</v>
      </c>
      <c r="E5" t="s">
        <v>20</v>
      </c>
      <c r="F5" s="1" t="s">
        <v>13</v>
      </c>
      <c r="G5" t="s">
        <v>14</v>
      </c>
      <c r="H5" t="s">
        <v>15</v>
      </c>
      <c r="I5" s="4">
        <v>1300</v>
      </c>
      <c r="J5" s="10">
        <v>9450</v>
      </c>
      <c r="K5" s="24" t="s">
        <v>53</v>
      </c>
      <c r="L5" s="4" t="s">
        <v>53</v>
      </c>
      <c r="M5" s="4" t="s">
        <v>53</v>
      </c>
      <c r="N5" s="4" t="s">
        <v>53</v>
      </c>
      <c r="O5" s="23">
        <v>30</v>
      </c>
      <c r="P5" s="18">
        <v>3500</v>
      </c>
    </row>
    <row r="6" spans="1:16" x14ac:dyDescent="0.25">
      <c r="A6" t="s">
        <v>8</v>
      </c>
      <c r="B6" t="s">
        <v>18</v>
      </c>
      <c r="C6" t="s">
        <v>19</v>
      </c>
      <c r="D6" t="s">
        <v>19</v>
      </c>
      <c r="E6" t="s">
        <v>20</v>
      </c>
      <c r="F6" s="1" t="s">
        <v>13</v>
      </c>
      <c r="G6" t="s">
        <v>16</v>
      </c>
      <c r="H6" t="s">
        <v>15</v>
      </c>
      <c r="I6" s="4">
        <v>2</v>
      </c>
      <c r="J6" s="10">
        <v>1</v>
      </c>
      <c r="K6" s="24" t="s">
        <v>53</v>
      </c>
      <c r="L6" s="4" t="s">
        <v>53</v>
      </c>
      <c r="M6" s="4" t="s">
        <v>53</v>
      </c>
      <c r="N6" s="4" t="s">
        <v>53</v>
      </c>
      <c r="O6" s="23" t="s">
        <v>53</v>
      </c>
      <c r="P6" s="18" t="s">
        <v>53</v>
      </c>
    </row>
    <row r="7" spans="1:16" x14ac:dyDescent="0.25">
      <c r="A7" t="s">
        <v>8</v>
      </c>
      <c r="B7" t="s">
        <v>18</v>
      </c>
      <c r="C7" t="s">
        <v>19</v>
      </c>
      <c r="D7" t="s">
        <v>19</v>
      </c>
      <c r="E7" t="s">
        <v>20</v>
      </c>
      <c r="F7" s="1" t="s">
        <v>13</v>
      </c>
      <c r="G7" t="s">
        <v>17</v>
      </c>
      <c r="H7" t="s">
        <v>15</v>
      </c>
      <c r="I7" s="4">
        <v>66</v>
      </c>
      <c r="J7" s="10">
        <v>10</v>
      </c>
      <c r="K7" s="22" t="s">
        <v>53</v>
      </c>
      <c r="L7" t="s">
        <v>53</v>
      </c>
      <c r="M7" t="s">
        <v>53</v>
      </c>
      <c r="N7" t="s">
        <v>53</v>
      </c>
      <c r="O7" s="23">
        <v>0.11</v>
      </c>
      <c r="P7" s="18">
        <v>42.89</v>
      </c>
    </row>
    <row r="8" spans="1:16" x14ac:dyDescent="0.25">
      <c r="A8" t="s">
        <v>21</v>
      </c>
      <c r="B8" t="s">
        <v>22</v>
      </c>
      <c r="C8" t="s">
        <v>23</v>
      </c>
      <c r="D8" t="s">
        <v>23</v>
      </c>
      <c r="E8" t="s">
        <v>24</v>
      </c>
      <c r="F8" s="1" t="s">
        <v>25</v>
      </c>
      <c r="G8" t="s">
        <v>14</v>
      </c>
      <c r="H8" t="s">
        <v>15</v>
      </c>
      <c r="I8" s="4">
        <v>15150</v>
      </c>
      <c r="J8" s="10">
        <v>5250</v>
      </c>
      <c r="K8" s="22">
        <v>265</v>
      </c>
      <c r="L8" s="5">
        <v>29200000</v>
      </c>
      <c r="M8" s="5">
        <v>6270000</v>
      </c>
      <c r="N8" s="5">
        <v>4350000</v>
      </c>
      <c r="O8" s="23">
        <v>8</v>
      </c>
      <c r="P8" s="18">
        <v>1024</v>
      </c>
    </row>
    <row r="9" spans="1:16" x14ac:dyDescent="0.25">
      <c r="A9" t="s">
        <v>21</v>
      </c>
      <c r="B9" t="s">
        <v>22</v>
      </c>
      <c r="C9" t="s">
        <v>23</v>
      </c>
      <c r="D9" t="s">
        <v>23</v>
      </c>
      <c r="E9" t="s">
        <v>24</v>
      </c>
      <c r="F9" s="1" t="s">
        <v>25</v>
      </c>
      <c r="G9" t="s">
        <v>16</v>
      </c>
      <c r="H9" t="s">
        <v>15</v>
      </c>
      <c r="I9" s="4">
        <v>0</v>
      </c>
      <c r="J9" s="10">
        <v>0</v>
      </c>
      <c r="K9" s="22">
        <v>17.5</v>
      </c>
      <c r="L9" s="5">
        <v>6.3</v>
      </c>
      <c r="M9" s="6">
        <v>1</v>
      </c>
      <c r="N9" s="6">
        <v>1</v>
      </c>
      <c r="O9" s="23" t="s">
        <v>53</v>
      </c>
      <c r="P9" s="18" t="s">
        <v>53</v>
      </c>
    </row>
    <row r="10" spans="1:16" x14ac:dyDescent="0.25">
      <c r="A10" t="s">
        <v>21</v>
      </c>
      <c r="B10" t="s">
        <v>22</v>
      </c>
      <c r="C10" t="s">
        <v>23</v>
      </c>
      <c r="D10" t="s">
        <v>23</v>
      </c>
      <c r="E10" t="s">
        <v>24</v>
      </c>
      <c r="F10" s="1" t="s">
        <v>25</v>
      </c>
      <c r="G10" t="s">
        <v>17</v>
      </c>
      <c r="H10" t="s">
        <v>15</v>
      </c>
      <c r="I10" s="4">
        <v>0</v>
      </c>
      <c r="J10" s="10">
        <v>0</v>
      </c>
      <c r="K10" s="22" t="s">
        <v>53</v>
      </c>
      <c r="L10" t="s">
        <v>53</v>
      </c>
      <c r="M10" t="s">
        <v>53</v>
      </c>
      <c r="N10" t="s">
        <v>53</v>
      </c>
      <c r="O10" s="23">
        <v>0.01</v>
      </c>
      <c r="P10" s="18">
        <v>0.1</v>
      </c>
    </row>
    <row r="11" spans="1:16" x14ac:dyDescent="0.25">
      <c r="A11" t="s">
        <v>21</v>
      </c>
      <c r="B11" t="s">
        <v>9</v>
      </c>
      <c r="C11" t="s">
        <v>10</v>
      </c>
      <c r="D11" t="s">
        <v>11</v>
      </c>
      <c r="E11" t="s">
        <v>26</v>
      </c>
      <c r="F11" s="1" t="s">
        <v>25</v>
      </c>
      <c r="G11" t="s">
        <v>14</v>
      </c>
      <c r="H11" t="s">
        <v>15</v>
      </c>
      <c r="I11" s="4">
        <v>615</v>
      </c>
      <c r="J11" s="10">
        <v>1600</v>
      </c>
      <c r="K11" s="22">
        <v>245</v>
      </c>
      <c r="L11" s="5">
        <v>114500000</v>
      </c>
      <c r="M11" s="5">
        <v>64400000</v>
      </c>
      <c r="N11" s="5">
        <v>11190000</v>
      </c>
      <c r="O11" s="23">
        <v>0</v>
      </c>
      <c r="P11" s="18">
        <v>604</v>
      </c>
    </row>
    <row r="12" spans="1:16" x14ac:dyDescent="0.25">
      <c r="A12" t="s">
        <v>21</v>
      </c>
      <c r="B12" t="s">
        <v>9</v>
      </c>
      <c r="C12" t="s">
        <v>10</v>
      </c>
      <c r="D12" t="s">
        <v>11</v>
      </c>
      <c r="E12" t="s">
        <v>26</v>
      </c>
      <c r="F12" s="1" t="s">
        <v>25</v>
      </c>
      <c r="G12" t="s">
        <v>16</v>
      </c>
      <c r="H12" t="s">
        <v>15</v>
      </c>
      <c r="I12" s="4">
        <v>0</v>
      </c>
      <c r="J12" s="10">
        <v>0</v>
      </c>
      <c r="K12" s="22">
        <v>0.3</v>
      </c>
      <c r="L12" s="5">
        <v>1046.24</v>
      </c>
      <c r="M12" s="5">
        <v>74.3</v>
      </c>
      <c r="N12" s="5">
        <v>28.8</v>
      </c>
      <c r="O12" s="23" t="s">
        <v>53</v>
      </c>
      <c r="P12" s="18" t="s">
        <v>53</v>
      </c>
    </row>
    <row r="13" spans="1:16" x14ac:dyDescent="0.25">
      <c r="A13" t="s">
        <v>21</v>
      </c>
      <c r="B13" t="s">
        <v>9</v>
      </c>
      <c r="C13" t="s">
        <v>10</v>
      </c>
      <c r="D13" t="s">
        <v>11</v>
      </c>
      <c r="E13" t="s">
        <v>26</v>
      </c>
      <c r="F13" s="1" t="s">
        <v>25</v>
      </c>
      <c r="G13" t="s">
        <v>17</v>
      </c>
      <c r="H13" t="s">
        <v>15</v>
      </c>
      <c r="I13" s="4">
        <v>0</v>
      </c>
      <c r="J13" s="10">
        <v>0</v>
      </c>
      <c r="K13" s="22" t="s">
        <v>53</v>
      </c>
      <c r="L13" t="s">
        <v>53</v>
      </c>
      <c r="M13" t="s">
        <v>53</v>
      </c>
      <c r="N13" t="s">
        <v>53</v>
      </c>
      <c r="O13" s="23">
        <v>0</v>
      </c>
      <c r="P13" s="18">
        <v>3.13</v>
      </c>
    </row>
    <row r="14" spans="1:16" x14ac:dyDescent="0.25">
      <c r="A14" t="s">
        <v>21</v>
      </c>
      <c r="B14" t="s">
        <v>18</v>
      </c>
      <c r="C14" t="s">
        <v>19</v>
      </c>
      <c r="D14" t="s">
        <v>19</v>
      </c>
      <c r="E14" t="s">
        <v>27</v>
      </c>
      <c r="F14" s="1" t="s">
        <v>25</v>
      </c>
      <c r="G14" t="s">
        <v>14</v>
      </c>
      <c r="H14" t="s">
        <v>15</v>
      </c>
      <c r="I14" s="4">
        <v>1950</v>
      </c>
      <c r="J14" s="10">
        <v>5800</v>
      </c>
      <c r="K14" s="22">
        <v>150</v>
      </c>
      <c r="L14" s="5">
        <v>145000000</v>
      </c>
      <c r="M14" s="5">
        <v>14800000</v>
      </c>
      <c r="N14" s="5">
        <v>5560000</v>
      </c>
      <c r="O14" s="23">
        <v>0</v>
      </c>
      <c r="P14" s="18">
        <v>336</v>
      </c>
    </row>
    <row r="15" spans="1:16" x14ac:dyDescent="0.25">
      <c r="A15" t="s">
        <v>21</v>
      </c>
      <c r="B15" t="s">
        <v>18</v>
      </c>
      <c r="C15" t="s">
        <v>19</v>
      </c>
      <c r="D15" t="s">
        <v>19</v>
      </c>
      <c r="E15" t="s">
        <v>27</v>
      </c>
      <c r="F15" s="1" t="s">
        <v>25</v>
      </c>
      <c r="G15" t="s">
        <v>16</v>
      </c>
      <c r="H15" t="s">
        <v>15</v>
      </c>
      <c r="I15" s="4">
        <v>0</v>
      </c>
      <c r="J15" s="10">
        <v>0</v>
      </c>
      <c r="K15" s="22">
        <v>35.5</v>
      </c>
      <c r="L15" s="5">
        <v>1553.1</v>
      </c>
      <c r="M15" s="5">
        <v>14.8</v>
      </c>
      <c r="N15" s="5">
        <v>8.5</v>
      </c>
      <c r="O15" s="23" t="s">
        <v>53</v>
      </c>
      <c r="P15" s="18" t="s">
        <v>53</v>
      </c>
    </row>
    <row r="16" spans="1:16" x14ac:dyDescent="0.25">
      <c r="A16" t="s">
        <v>21</v>
      </c>
      <c r="B16" t="s">
        <v>18</v>
      </c>
      <c r="C16" t="s">
        <v>19</v>
      </c>
      <c r="D16" t="s">
        <v>19</v>
      </c>
      <c r="E16" t="s">
        <v>27</v>
      </c>
      <c r="F16" s="1" t="s">
        <v>25</v>
      </c>
      <c r="G16" t="s">
        <v>17</v>
      </c>
      <c r="H16" t="s">
        <v>15</v>
      </c>
      <c r="I16" s="4">
        <v>1</v>
      </c>
      <c r="J16" s="10">
        <v>0</v>
      </c>
      <c r="K16" s="22" t="s">
        <v>53</v>
      </c>
      <c r="L16" t="s">
        <v>53</v>
      </c>
      <c r="M16" t="s">
        <v>53</v>
      </c>
      <c r="N16" t="s">
        <v>53</v>
      </c>
      <c r="O16" s="23">
        <v>0.09</v>
      </c>
      <c r="P16" s="18">
        <v>52.05</v>
      </c>
    </row>
    <row r="17" spans="1:16" x14ac:dyDescent="0.25">
      <c r="A17" t="s">
        <v>28</v>
      </c>
      <c r="B17" t="s">
        <v>22</v>
      </c>
      <c r="C17" t="s">
        <v>23</v>
      </c>
      <c r="D17" t="s">
        <v>23</v>
      </c>
      <c r="E17" t="s">
        <v>29</v>
      </c>
      <c r="F17" s="1" t="s">
        <v>30</v>
      </c>
      <c r="G17" t="s">
        <v>14</v>
      </c>
      <c r="H17" t="s">
        <v>15</v>
      </c>
      <c r="I17" s="4">
        <v>2690</v>
      </c>
      <c r="J17" s="10">
        <v>3000</v>
      </c>
      <c r="K17" s="22">
        <v>285</v>
      </c>
      <c r="L17" s="28" t="s">
        <v>85</v>
      </c>
      <c r="M17" s="5">
        <v>6310000</v>
      </c>
      <c r="N17" s="5">
        <v>3930000</v>
      </c>
      <c r="O17" s="23">
        <v>20</v>
      </c>
      <c r="P17" s="18">
        <v>2620</v>
      </c>
    </row>
    <row r="18" spans="1:16" x14ac:dyDescent="0.25">
      <c r="A18" t="s">
        <v>28</v>
      </c>
      <c r="B18" t="s">
        <v>22</v>
      </c>
      <c r="C18" t="s">
        <v>23</v>
      </c>
      <c r="D18" t="s">
        <v>23</v>
      </c>
      <c r="E18" t="s">
        <v>29</v>
      </c>
      <c r="F18" s="1" t="s">
        <v>30</v>
      </c>
      <c r="G18" t="s">
        <v>16</v>
      </c>
      <c r="H18" t="s">
        <v>15</v>
      </c>
      <c r="I18" s="4">
        <v>0</v>
      </c>
      <c r="J18" s="10">
        <v>0</v>
      </c>
      <c r="K18" s="22">
        <v>17.5</v>
      </c>
      <c r="L18" s="28" t="s">
        <v>85</v>
      </c>
      <c r="M18" s="6">
        <v>1</v>
      </c>
      <c r="N18" s="6">
        <v>1</v>
      </c>
      <c r="O18" s="23" t="s">
        <v>53</v>
      </c>
      <c r="P18" s="18" t="s">
        <v>53</v>
      </c>
    </row>
    <row r="19" spans="1:16" x14ac:dyDescent="0.25">
      <c r="A19" t="s">
        <v>28</v>
      </c>
      <c r="B19" t="s">
        <v>22</v>
      </c>
      <c r="C19" t="s">
        <v>23</v>
      </c>
      <c r="D19" t="s">
        <v>23</v>
      </c>
      <c r="E19" t="s">
        <v>29</v>
      </c>
      <c r="F19" s="1" t="s">
        <v>30</v>
      </c>
      <c r="G19" t="s">
        <v>17</v>
      </c>
      <c r="H19" t="s">
        <v>15</v>
      </c>
      <c r="I19" s="4">
        <v>0</v>
      </c>
      <c r="J19" s="10">
        <v>0</v>
      </c>
      <c r="K19" s="22" t="s">
        <v>53</v>
      </c>
      <c r="L19" t="s">
        <v>53</v>
      </c>
      <c r="M19" t="s">
        <v>53</v>
      </c>
      <c r="N19" t="s">
        <v>53</v>
      </c>
      <c r="O19" s="23">
        <v>0.06</v>
      </c>
      <c r="P19" s="18">
        <v>7.88</v>
      </c>
    </row>
    <row r="20" spans="1:16" x14ac:dyDescent="0.25">
      <c r="A20" t="s">
        <v>28</v>
      </c>
      <c r="B20" t="s">
        <v>9</v>
      </c>
      <c r="C20" t="s">
        <v>10</v>
      </c>
      <c r="D20" t="s">
        <v>11</v>
      </c>
      <c r="E20" t="s">
        <v>31</v>
      </c>
      <c r="F20" s="1" t="s">
        <v>30</v>
      </c>
      <c r="G20" t="s">
        <v>14</v>
      </c>
      <c r="H20" t="s">
        <v>15</v>
      </c>
      <c r="I20" s="4">
        <v>2150</v>
      </c>
      <c r="J20" s="10">
        <v>300</v>
      </c>
      <c r="K20" s="22">
        <v>400</v>
      </c>
      <c r="L20" s="28" t="s">
        <v>85</v>
      </c>
      <c r="M20" s="5">
        <v>23300000</v>
      </c>
      <c r="N20" s="5">
        <v>9800000</v>
      </c>
      <c r="O20" s="23">
        <v>10</v>
      </c>
      <c r="P20" s="18">
        <v>2840</v>
      </c>
    </row>
    <row r="21" spans="1:16" x14ac:dyDescent="0.25">
      <c r="A21" t="s">
        <v>28</v>
      </c>
      <c r="B21" t="s">
        <v>9</v>
      </c>
      <c r="C21" t="s">
        <v>10</v>
      </c>
      <c r="D21" t="s">
        <v>11</v>
      </c>
      <c r="E21" t="s">
        <v>31</v>
      </c>
      <c r="F21" s="1" t="s">
        <v>30</v>
      </c>
      <c r="G21" t="s">
        <v>16</v>
      </c>
      <c r="H21" t="s">
        <v>15</v>
      </c>
      <c r="I21" s="4">
        <v>0</v>
      </c>
      <c r="J21" s="10">
        <v>0</v>
      </c>
      <c r="K21" s="22">
        <v>11</v>
      </c>
      <c r="L21" s="28" t="s">
        <v>85</v>
      </c>
      <c r="M21" s="5">
        <v>648.79999999999995</v>
      </c>
      <c r="N21" s="5">
        <v>22.8</v>
      </c>
      <c r="O21" s="23" t="s">
        <v>53</v>
      </c>
      <c r="P21" s="18" t="s">
        <v>53</v>
      </c>
    </row>
    <row r="22" spans="1:16" x14ac:dyDescent="0.25">
      <c r="A22" t="s">
        <v>28</v>
      </c>
      <c r="B22" t="s">
        <v>9</v>
      </c>
      <c r="C22" t="s">
        <v>10</v>
      </c>
      <c r="D22" t="s">
        <v>11</v>
      </c>
      <c r="E22" t="s">
        <v>31</v>
      </c>
      <c r="F22" s="1" t="s">
        <v>30</v>
      </c>
      <c r="G22" t="s">
        <v>17</v>
      </c>
      <c r="H22" t="s">
        <v>15</v>
      </c>
      <c r="I22" s="4">
        <v>2</v>
      </c>
      <c r="J22" s="10">
        <v>10</v>
      </c>
      <c r="K22" s="22" t="s">
        <v>53</v>
      </c>
      <c r="L22" t="s">
        <v>53</v>
      </c>
      <c r="M22" t="s">
        <v>53</v>
      </c>
      <c r="N22" t="s">
        <v>53</v>
      </c>
      <c r="O22" s="23">
        <v>0.17</v>
      </c>
      <c r="P22" s="18">
        <v>18.68</v>
      </c>
    </row>
    <row r="23" spans="1:16" x14ac:dyDescent="0.25">
      <c r="A23" t="s">
        <v>28</v>
      </c>
      <c r="B23" t="s">
        <v>18</v>
      </c>
      <c r="C23" t="s">
        <v>19</v>
      </c>
      <c r="D23" t="s">
        <v>19</v>
      </c>
      <c r="E23" t="s">
        <v>32</v>
      </c>
      <c r="F23" s="1" t="s">
        <v>30</v>
      </c>
      <c r="G23" t="s">
        <v>14</v>
      </c>
      <c r="H23" t="s">
        <v>15</v>
      </c>
      <c r="I23" s="4">
        <v>1040</v>
      </c>
      <c r="J23" s="10">
        <v>11700</v>
      </c>
      <c r="K23" s="22">
        <v>210</v>
      </c>
      <c r="L23" s="28" t="s">
        <v>85</v>
      </c>
      <c r="M23" s="5">
        <v>6200000</v>
      </c>
      <c r="N23" s="5">
        <v>4100000</v>
      </c>
      <c r="O23" s="23">
        <v>10</v>
      </c>
      <c r="P23" s="18">
        <v>80</v>
      </c>
    </row>
    <row r="24" spans="1:16" x14ac:dyDescent="0.25">
      <c r="A24" t="s">
        <v>28</v>
      </c>
      <c r="B24" t="s">
        <v>18</v>
      </c>
      <c r="C24" t="s">
        <v>19</v>
      </c>
      <c r="D24" t="s">
        <v>19</v>
      </c>
      <c r="E24" t="s">
        <v>32</v>
      </c>
      <c r="F24" s="1" t="s">
        <v>30</v>
      </c>
      <c r="G24" t="s">
        <v>16</v>
      </c>
      <c r="H24" t="s">
        <v>15</v>
      </c>
      <c r="I24" s="4">
        <v>0</v>
      </c>
      <c r="J24" s="10">
        <v>0</v>
      </c>
      <c r="K24" s="22">
        <v>11</v>
      </c>
      <c r="L24" s="28" t="s">
        <v>85</v>
      </c>
      <c r="M24" s="5">
        <v>2</v>
      </c>
      <c r="N24" s="6">
        <v>1</v>
      </c>
      <c r="O24" s="23" t="s">
        <v>53</v>
      </c>
      <c r="P24" s="18" t="s">
        <v>53</v>
      </c>
    </row>
    <row r="25" spans="1:16" x14ac:dyDescent="0.25">
      <c r="A25" t="s">
        <v>28</v>
      </c>
      <c r="B25" t="s">
        <v>18</v>
      </c>
      <c r="C25" t="s">
        <v>19</v>
      </c>
      <c r="D25" t="s">
        <v>19</v>
      </c>
      <c r="E25" t="s">
        <v>32</v>
      </c>
      <c r="F25" s="1" t="s">
        <v>30</v>
      </c>
      <c r="G25" t="s">
        <v>17</v>
      </c>
      <c r="H25" t="s">
        <v>15</v>
      </c>
      <c r="I25" s="4">
        <v>0</v>
      </c>
      <c r="J25" s="10">
        <v>0</v>
      </c>
      <c r="K25" s="22" t="s">
        <v>53</v>
      </c>
      <c r="L25" t="s">
        <v>53</v>
      </c>
      <c r="M25" t="s">
        <v>53</v>
      </c>
      <c r="N25" t="s">
        <v>53</v>
      </c>
      <c r="O25" s="23">
        <v>0</v>
      </c>
      <c r="P25" s="18">
        <v>0</v>
      </c>
    </row>
    <row r="26" spans="1:16" x14ac:dyDescent="0.25">
      <c r="A26" t="s">
        <v>33</v>
      </c>
      <c r="B26" t="s">
        <v>22</v>
      </c>
      <c r="C26" t="s">
        <v>23</v>
      </c>
      <c r="D26" t="s">
        <v>23</v>
      </c>
      <c r="E26" t="s">
        <v>34</v>
      </c>
      <c r="F26" s="1" t="s">
        <v>35</v>
      </c>
      <c r="G26" t="s">
        <v>14</v>
      </c>
      <c r="H26" t="s">
        <v>15</v>
      </c>
      <c r="I26" s="4">
        <v>225</v>
      </c>
      <c r="J26" s="10">
        <v>130</v>
      </c>
      <c r="K26" s="22">
        <v>1150</v>
      </c>
      <c r="L26" s="5">
        <v>40400000</v>
      </c>
      <c r="M26" s="5">
        <v>39680000</v>
      </c>
      <c r="N26" s="5">
        <v>26030000</v>
      </c>
      <c r="O26" s="23">
        <v>150</v>
      </c>
      <c r="P26" s="18">
        <v>280</v>
      </c>
    </row>
    <row r="27" spans="1:16" x14ac:dyDescent="0.25">
      <c r="A27" t="s">
        <v>33</v>
      </c>
      <c r="B27" t="s">
        <v>22</v>
      </c>
      <c r="C27" t="s">
        <v>23</v>
      </c>
      <c r="D27" t="s">
        <v>23</v>
      </c>
      <c r="E27" t="s">
        <v>34</v>
      </c>
      <c r="F27" s="1" t="s">
        <v>35</v>
      </c>
      <c r="G27" t="s">
        <v>16</v>
      </c>
      <c r="H27" t="s">
        <v>15</v>
      </c>
      <c r="I27" s="4">
        <v>0</v>
      </c>
      <c r="J27" s="10">
        <v>0</v>
      </c>
      <c r="K27" s="22">
        <v>6</v>
      </c>
      <c r="L27" s="5">
        <v>18.3</v>
      </c>
      <c r="M27" s="6">
        <v>1</v>
      </c>
      <c r="N27" s="6">
        <v>1</v>
      </c>
      <c r="O27" s="23" t="s">
        <v>53</v>
      </c>
      <c r="P27" s="18" t="s">
        <v>53</v>
      </c>
    </row>
    <row r="28" spans="1:16" x14ac:dyDescent="0.25">
      <c r="A28" t="s">
        <v>33</v>
      </c>
      <c r="B28" t="s">
        <v>22</v>
      </c>
      <c r="C28" t="s">
        <v>23</v>
      </c>
      <c r="D28" t="s">
        <v>23</v>
      </c>
      <c r="E28" t="s">
        <v>34</v>
      </c>
      <c r="F28" s="1" t="s">
        <v>35</v>
      </c>
      <c r="G28" t="s">
        <v>17</v>
      </c>
      <c r="H28" t="s">
        <v>15</v>
      </c>
      <c r="I28" s="4">
        <v>0</v>
      </c>
      <c r="J28" s="10">
        <v>0</v>
      </c>
      <c r="K28" s="22" t="s">
        <v>53</v>
      </c>
      <c r="L28" t="s">
        <v>53</v>
      </c>
      <c r="M28" t="s">
        <v>53</v>
      </c>
      <c r="N28" t="s">
        <v>53</v>
      </c>
      <c r="O28" s="23">
        <v>0.48</v>
      </c>
      <c r="P28" s="18">
        <v>3.06</v>
      </c>
    </row>
    <row r="29" spans="1:16" x14ac:dyDescent="0.25">
      <c r="A29" t="s">
        <v>33</v>
      </c>
      <c r="B29" t="s">
        <v>9</v>
      </c>
      <c r="C29" t="s">
        <v>10</v>
      </c>
      <c r="D29" t="s">
        <v>11</v>
      </c>
      <c r="E29" t="s">
        <v>36</v>
      </c>
      <c r="F29" s="1" t="s">
        <v>35</v>
      </c>
      <c r="G29" t="s">
        <v>14</v>
      </c>
      <c r="H29" t="s">
        <v>15</v>
      </c>
      <c r="I29" s="4">
        <v>355</v>
      </c>
      <c r="J29" s="10">
        <v>52</v>
      </c>
      <c r="K29" s="22">
        <v>280</v>
      </c>
      <c r="L29" s="5">
        <v>1986300000</v>
      </c>
      <c r="M29" s="5">
        <v>119900000</v>
      </c>
      <c r="N29" s="5">
        <v>19100000</v>
      </c>
      <c r="O29" s="23">
        <v>0</v>
      </c>
      <c r="P29" s="18">
        <v>210</v>
      </c>
    </row>
    <row r="30" spans="1:16" x14ac:dyDescent="0.25">
      <c r="A30" t="s">
        <v>33</v>
      </c>
      <c r="B30" t="s">
        <v>9</v>
      </c>
      <c r="C30" t="s">
        <v>10</v>
      </c>
      <c r="D30" t="s">
        <v>11</v>
      </c>
      <c r="E30" t="s">
        <v>36</v>
      </c>
      <c r="F30" s="1" t="s">
        <v>35</v>
      </c>
      <c r="G30" t="s">
        <v>16</v>
      </c>
      <c r="H30" t="s">
        <v>15</v>
      </c>
      <c r="I30" s="4">
        <v>0</v>
      </c>
      <c r="J30" s="10">
        <v>0</v>
      </c>
      <c r="K30" s="22">
        <v>2</v>
      </c>
      <c r="L30" s="5">
        <v>2419.6</v>
      </c>
      <c r="M30" s="5">
        <v>36.9</v>
      </c>
      <c r="N30" s="5">
        <v>9.8000000000000007</v>
      </c>
      <c r="O30" s="23" t="s">
        <v>53</v>
      </c>
      <c r="P30" s="18" t="s">
        <v>53</v>
      </c>
    </row>
    <row r="31" spans="1:16" x14ac:dyDescent="0.25">
      <c r="A31" t="s">
        <v>33</v>
      </c>
      <c r="B31" t="s">
        <v>9</v>
      </c>
      <c r="C31" t="s">
        <v>10</v>
      </c>
      <c r="D31" t="s">
        <v>11</v>
      </c>
      <c r="E31" t="s">
        <v>36</v>
      </c>
      <c r="F31" s="1" t="s">
        <v>35</v>
      </c>
      <c r="G31" t="s">
        <v>17</v>
      </c>
      <c r="H31" t="s">
        <v>15</v>
      </c>
      <c r="I31" s="4">
        <v>0</v>
      </c>
      <c r="J31" s="10">
        <v>0</v>
      </c>
      <c r="K31" s="22" t="s">
        <v>53</v>
      </c>
      <c r="L31" t="s">
        <v>53</v>
      </c>
      <c r="M31" t="s">
        <v>53</v>
      </c>
      <c r="N31" t="s">
        <v>53</v>
      </c>
      <c r="O31" s="23">
        <v>0.22</v>
      </c>
      <c r="P31" s="18">
        <v>9.33</v>
      </c>
    </row>
    <row r="32" spans="1:16" x14ac:dyDescent="0.25">
      <c r="A32" t="s">
        <v>33</v>
      </c>
      <c r="B32" t="s">
        <v>18</v>
      </c>
      <c r="C32" t="s">
        <v>19</v>
      </c>
      <c r="D32" t="s">
        <v>19</v>
      </c>
      <c r="E32" t="s">
        <v>37</v>
      </c>
      <c r="F32" s="1" t="s">
        <v>35</v>
      </c>
      <c r="G32" t="s">
        <v>14</v>
      </c>
      <c r="H32" t="s">
        <v>15</v>
      </c>
      <c r="I32" s="4">
        <v>4200</v>
      </c>
      <c r="J32" s="10">
        <v>2300</v>
      </c>
      <c r="K32" s="22">
        <v>2500</v>
      </c>
      <c r="L32" s="5">
        <v>461100000</v>
      </c>
      <c r="M32" s="5">
        <v>57600000</v>
      </c>
      <c r="N32" s="5">
        <v>71700000</v>
      </c>
      <c r="O32" s="23">
        <v>0</v>
      </c>
      <c r="P32" s="18">
        <v>100</v>
      </c>
    </row>
    <row r="33" spans="1:16" x14ac:dyDescent="0.25">
      <c r="A33" t="s">
        <v>33</v>
      </c>
      <c r="B33" t="s">
        <v>18</v>
      </c>
      <c r="C33" t="s">
        <v>19</v>
      </c>
      <c r="D33" t="s">
        <v>19</v>
      </c>
      <c r="E33" t="s">
        <v>37</v>
      </c>
      <c r="F33" s="1" t="s">
        <v>35</v>
      </c>
      <c r="G33" t="s">
        <v>16</v>
      </c>
      <c r="H33" t="s">
        <v>15</v>
      </c>
      <c r="I33" s="4">
        <v>0</v>
      </c>
      <c r="J33" s="10">
        <v>0</v>
      </c>
      <c r="K33" s="22">
        <v>41</v>
      </c>
      <c r="L33" s="5">
        <v>2419.6</v>
      </c>
      <c r="M33" s="5">
        <v>110.6</v>
      </c>
      <c r="N33" s="5">
        <v>248.1</v>
      </c>
      <c r="O33" s="23" t="s">
        <v>53</v>
      </c>
      <c r="P33" s="18" t="s">
        <v>53</v>
      </c>
    </row>
    <row r="34" spans="1:16" x14ac:dyDescent="0.25">
      <c r="A34" t="s">
        <v>33</v>
      </c>
      <c r="B34" t="s">
        <v>18</v>
      </c>
      <c r="C34" t="s">
        <v>19</v>
      </c>
      <c r="D34" t="s">
        <v>19</v>
      </c>
      <c r="E34" t="s">
        <v>37</v>
      </c>
      <c r="F34" s="1" t="s">
        <v>35</v>
      </c>
      <c r="G34" t="s">
        <v>17</v>
      </c>
      <c r="H34" t="s">
        <v>15</v>
      </c>
      <c r="I34" s="4">
        <v>0</v>
      </c>
      <c r="J34" s="10">
        <v>0</v>
      </c>
      <c r="K34" s="22" t="s">
        <v>53</v>
      </c>
      <c r="L34" t="s">
        <v>53</v>
      </c>
      <c r="M34" t="s">
        <v>53</v>
      </c>
      <c r="N34" t="s">
        <v>53</v>
      </c>
      <c r="O34" s="23">
        <v>0</v>
      </c>
      <c r="P34" s="18">
        <v>2.77</v>
      </c>
    </row>
    <row r="35" spans="1:16" x14ac:dyDescent="0.25">
      <c r="A35" t="s">
        <v>38</v>
      </c>
      <c r="B35" t="s">
        <v>22</v>
      </c>
      <c r="C35" t="s">
        <v>23</v>
      </c>
      <c r="D35" t="s">
        <v>23</v>
      </c>
      <c r="E35" t="s">
        <v>39</v>
      </c>
      <c r="F35" s="1" t="s">
        <v>40</v>
      </c>
      <c r="G35" t="s">
        <v>14</v>
      </c>
      <c r="H35" t="s">
        <v>15</v>
      </c>
      <c r="I35" s="4">
        <v>940</v>
      </c>
      <c r="J35" s="10">
        <v>75</v>
      </c>
      <c r="K35" s="22">
        <v>350</v>
      </c>
      <c r="L35" s="5">
        <v>11780000</v>
      </c>
      <c r="M35" s="5">
        <v>2460000</v>
      </c>
      <c r="N35" s="5">
        <v>2780000</v>
      </c>
      <c r="O35" s="23">
        <v>10</v>
      </c>
      <c r="P35" s="18">
        <v>290</v>
      </c>
    </row>
    <row r="36" spans="1:16" x14ac:dyDescent="0.25">
      <c r="A36" t="s">
        <v>38</v>
      </c>
      <c r="B36" t="s">
        <v>22</v>
      </c>
      <c r="C36" t="s">
        <v>23</v>
      </c>
      <c r="D36" t="s">
        <v>23</v>
      </c>
      <c r="E36" t="s">
        <v>39</v>
      </c>
      <c r="F36" s="1" t="s">
        <v>40</v>
      </c>
      <c r="G36" t="s">
        <v>16</v>
      </c>
      <c r="H36" t="s">
        <v>15</v>
      </c>
      <c r="I36" s="4">
        <v>0</v>
      </c>
      <c r="J36" s="10">
        <v>0</v>
      </c>
      <c r="K36" s="22">
        <v>3.3</v>
      </c>
      <c r="L36" s="5">
        <v>12.2</v>
      </c>
      <c r="M36" s="6">
        <v>1</v>
      </c>
      <c r="N36" s="6">
        <v>1</v>
      </c>
      <c r="O36" s="23" t="s">
        <v>53</v>
      </c>
      <c r="P36" s="18" t="s">
        <v>53</v>
      </c>
    </row>
    <row r="37" spans="1:16" x14ac:dyDescent="0.25">
      <c r="A37" t="s">
        <v>38</v>
      </c>
      <c r="B37" t="s">
        <v>22</v>
      </c>
      <c r="C37" t="s">
        <v>23</v>
      </c>
      <c r="D37" t="s">
        <v>23</v>
      </c>
      <c r="E37" t="s">
        <v>39</v>
      </c>
      <c r="F37" s="1" t="s">
        <v>40</v>
      </c>
      <c r="G37" t="s">
        <v>17</v>
      </c>
      <c r="H37" t="s">
        <v>15</v>
      </c>
      <c r="I37" s="4">
        <v>0</v>
      </c>
      <c r="J37" s="10">
        <v>0</v>
      </c>
      <c r="K37" s="22" t="s">
        <v>53</v>
      </c>
      <c r="L37" t="s">
        <v>53</v>
      </c>
      <c r="M37" t="s">
        <v>53</v>
      </c>
      <c r="N37" t="s">
        <v>53</v>
      </c>
      <c r="O37" s="23">
        <v>0.13</v>
      </c>
      <c r="P37" s="18">
        <v>4.3</v>
      </c>
    </row>
    <row r="38" spans="1:16" x14ac:dyDescent="0.25">
      <c r="A38" t="s">
        <v>38</v>
      </c>
      <c r="B38" t="s">
        <v>9</v>
      </c>
      <c r="C38" t="s">
        <v>10</v>
      </c>
      <c r="D38" t="s">
        <v>11</v>
      </c>
      <c r="E38" t="s">
        <v>41</v>
      </c>
      <c r="F38" s="1" t="s">
        <v>40</v>
      </c>
      <c r="G38" t="s">
        <v>14</v>
      </c>
      <c r="H38" t="s">
        <v>15</v>
      </c>
      <c r="I38" s="4">
        <v>1195</v>
      </c>
      <c r="J38" s="10">
        <v>300</v>
      </c>
      <c r="K38" s="22">
        <v>550</v>
      </c>
      <c r="L38" s="5">
        <v>26130000</v>
      </c>
      <c r="M38" s="5">
        <v>5540000</v>
      </c>
      <c r="N38" s="5">
        <v>4550000</v>
      </c>
      <c r="O38" s="23">
        <v>0</v>
      </c>
      <c r="P38" s="18">
        <v>120</v>
      </c>
    </row>
    <row r="39" spans="1:16" x14ac:dyDescent="0.25">
      <c r="A39" t="s">
        <v>38</v>
      </c>
      <c r="B39" t="s">
        <v>9</v>
      </c>
      <c r="C39" t="s">
        <v>10</v>
      </c>
      <c r="D39" t="s">
        <v>11</v>
      </c>
      <c r="E39" t="s">
        <v>41</v>
      </c>
      <c r="F39" s="1" t="s">
        <v>40</v>
      </c>
      <c r="G39" t="s">
        <v>16</v>
      </c>
      <c r="H39" t="s">
        <v>15</v>
      </c>
      <c r="I39" s="4">
        <v>0</v>
      </c>
      <c r="J39" s="10">
        <v>0</v>
      </c>
      <c r="K39" s="22">
        <v>13</v>
      </c>
      <c r="L39" s="5">
        <v>727</v>
      </c>
      <c r="M39" s="5">
        <v>64.5</v>
      </c>
      <c r="N39" s="5">
        <v>42.6</v>
      </c>
      <c r="O39" s="23" t="s">
        <v>53</v>
      </c>
      <c r="P39" s="18" t="s">
        <v>53</v>
      </c>
    </row>
    <row r="40" spans="1:16" x14ac:dyDescent="0.25">
      <c r="A40" t="s">
        <v>38</v>
      </c>
      <c r="B40" t="s">
        <v>9</v>
      </c>
      <c r="C40" t="s">
        <v>10</v>
      </c>
      <c r="D40" t="s">
        <v>11</v>
      </c>
      <c r="E40" t="s">
        <v>41</v>
      </c>
      <c r="F40" s="1" t="s">
        <v>40</v>
      </c>
      <c r="G40" t="s">
        <v>17</v>
      </c>
      <c r="H40" t="s">
        <v>15</v>
      </c>
      <c r="I40" s="4">
        <v>1</v>
      </c>
      <c r="J40" s="10">
        <v>0</v>
      </c>
      <c r="K40" s="22" t="s">
        <v>53</v>
      </c>
      <c r="L40" t="s">
        <v>53</v>
      </c>
      <c r="M40" t="s">
        <v>53</v>
      </c>
      <c r="N40" t="s">
        <v>53</v>
      </c>
      <c r="O40" s="23">
        <v>0.3</v>
      </c>
      <c r="P40" s="18">
        <v>8.31</v>
      </c>
    </row>
    <row r="41" spans="1:16" x14ac:dyDescent="0.25">
      <c r="A41" t="s">
        <v>38</v>
      </c>
      <c r="B41" t="s">
        <v>18</v>
      </c>
      <c r="C41" t="s">
        <v>19</v>
      </c>
      <c r="D41" t="s">
        <v>19</v>
      </c>
      <c r="E41" t="s">
        <v>42</v>
      </c>
      <c r="F41" s="1" t="s">
        <v>40</v>
      </c>
      <c r="G41" t="s">
        <v>14</v>
      </c>
      <c r="H41" t="s">
        <v>15</v>
      </c>
      <c r="I41" s="4">
        <v>110</v>
      </c>
      <c r="J41" s="10">
        <v>20</v>
      </c>
      <c r="K41" s="22">
        <v>80</v>
      </c>
      <c r="L41" s="5">
        <v>52000000</v>
      </c>
      <c r="M41" s="5">
        <v>21600000</v>
      </c>
      <c r="N41" s="5">
        <v>14800000</v>
      </c>
      <c r="O41" s="23">
        <v>0</v>
      </c>
      <c r="P41" s="18">
        <v>20</v>
      </c>
    </row>
    <row r="42" spans="1:16" x14ac:dyDescent="0.25">
      <c r="A42" t="s">
        <v>38</v>
      </c>
      <c r="B42" t="s">
        <v>18</v>
      </c>
      <c r="C42" t="s">
        <v>19</v>
      </c>
      <c r="D42" t="s">
        <v>19</v>
      </c>
      <c r="E42" t="s">
        <v>42</v>
      </c>
      <c r="F42" s="1" t="s">
        <v>40</v>
      </c>
      <c r="G42" t="s">
        <v>16</v>
      </c>
      <c r="H42" t="s">
        <v>15</v>
      </c>
      <c r="I42" s="4">
        <v>0</v>
      </c>
      <c r="J42" s="10">
        <v>0</v>
      </c>
      <c r="K42" s="22">
        <v>0.4</v>
      </c>
      <c r="L42" s="6">
        <v>1</v>
      </c>
      <c r="M42" s="6">
        <v>1</v>
      </c>
      <c r="N42" s="6">
        <v>1</v>
      </c>
      <c r="O42" s="23" t="s">
        <v>53</v>
      </c>
      <c r="P42" s="18" t="s">
        <v>53</v>
      </c>
    </row>
    <row r="43" spans="1:16" x14ac:dyDescent="0.25">
      <c r="A43" t="s">
        <v>38</v>
      </c>
      <c r="B43" t="s">
        <v>18</v>
      </c>
      <c r="C43" t="s">
        <v>19</v>
      </c>
      <c r="D43" t="s">
        <v>19</v>
      </c>
      <c r="E43" t="s">
        <v>42</v>
      </c>
      <c r="F43" s="1" t="s">
        <v>40</v>
      </c>
      <c r="G43" t="s">
        <v>17</v>
      </c>
      <c r="H43" t="s">
        <v>15</v>
      </c>
      <c r="I43" s="4">
        <v>0</v>
      </c>
      <c r="J43" s="10">
        <v>0</v>
      </c>
      <c r="K43" s="22" t="s">
        <v>53</v>
      </c>
      <c r="L43" t="s">
        <v>53</v>
      </c>
      <c r="M43" t="s">
        <v>53</v>
      </c>
      <c r="N43" t="s">
        <v>53</v>
      </c>
      <c r="O43" s="23">
        <v>0</v>
      </c>
      <c r="P43" s="18">
        <v>0</v>
      </c>
    </row>
    <row r="44" spans="1:16" x14ac:dyDescent="0.25">
      <c r="A44" t="s">
        <v>43</v>
      </c>
      <c r="B44" t="s">
        <v>22</v>
      </c>
      <c r="C44" t="s">
        <v>23</v>
      </c>
      <c r="D44" t="s">
        <v>23</v>
      </c>
      <c r="E44" t="s">
        <v>44</v>
      </c>
      <c r="F44" s="1" t="s">
        <v>45</v>
      </c>
      <c r="G44" t="s">
        <v>14</v>
      </c>
      <c r="H44" t="s">
        <v>15</v>
      </c>
      <c r="I44" s="4">
        <v>495</v>
      </c>
      <c r="J44" s="10">
        <v>3600</v>
      </c>
      <c r="K44" s="22">
        <v>1000</v>
      </c>
      <c r="L44" s="5">
        <v>35900000</v>
      </c>
      <c r="M44" s="5">
        <v>6910000</v>
      </c>
      <c r="N44" s="5">
        <v>7120000</v>
      </c>
      <c r="O44" s="23">
        <v>30</v>
      </c>
      <c r="P44" s="18">
        <v>1350</v>
      </c>
    </row>
    <row r="45" spans="1:16" x14ac:dyDescent="0.25">
      <c r="A45" t="s">
        <v>43</v>
      </c>
      <c r="B45" t="s">
        <v>22</v>
      </c>
      <c r="C45" t="s">
        <v>23</v>
      </c>
      <c r="D45" t="s">
        <v>23</v>
      </c>
      <c r="E45" t="s">
        <v>44</v>
      </c>
      <c r="F45" s="1" t="s">
        <v>45</v>
      </c>
      <c r="G45" t="s">
        <v>16</v>
      </c>
      <c r="H45" t="s">
        <v>15</v>
      </c>
      <c r="I45" s="4">
        <v>0</v>
      </c>
      <c r="J45" s="10">
        <v>0</v>
      </c>
      <c r="K45" s="22">
        <v>8</v>
      </c>
      <c r="L45" s="5">
        <v>68.3</v>
      </c>
      <c r="M45" s="5">
        <v>1</v>
      </c>
      <c r="N45" s="6">
        <v>1</v>
      </c>
      <c r="O45" s="23" t="s">
        <v>53</v>
      </c>
      <c r="P45" s="18" t="s">
        <v>53</v>
      </c>
    </row>
    <row r="46" spans="1:16" x14ac:dyDescent="0.25">
      <c r="A46" t="s">
        <v>43</v>
      </c>
      <c r="B46" t="s">
        <v>22</v>
      </c>
      <c r="C46" t="s">
        <v>23</v>
      </c>
      <c r="D46" t="s">
        <v>23</v>
      </c>
      <c r="E46" t="s">
        <v>44</v>
      </c>
      <c r="F46" s="1" t="s">
        <v>45</v>
      </c>
      <c r="G46" t="s">
        <v>17</v>
      </c>
      <c r="H46" t="s">
        <v>15</v>
      </c>
      <c r="I46" s="4">
        <v>0</v>
      </c>
      <c r="J46" s="10">
        <v>0</v>
      </c>
      <c r="K46" s="22" t="s">
        <v>53</v>
      </c>
      <c r="L46" t="s">
        <v>53</v>
      </c>
      <c r="M46" t="s">
        <v>53</v>
      </c>
      <c r="N46" t="s">
        <v>53</v>
      </c>
      <c r="O46" s="23">
        <v>0.72</v>
      </c>
      <c r="P46" s="18">
        <v>2.6</v>
      </c>
    </row>
    <row r="47" spans="1:16" x14ac:dyDescent="0.25">
      <c r="A47" t="s">
        <v>43</v>
      </c>
      <c r="B47" t="s">
        <v>9</v>
      </c>
      <c r="C47" t="s">
        <v>10</v>
      </c>
      <c r="D47" t="s">
        <v>11</v>
      </c>
      <c r="E47" t="s">
        <v>46</v>
      </c>
      <c r="F47" s="1" t="s">
        <v>45</v>
      </c>
      <c r="G47" t="s">
        <v>14</v>
      </c>
      <c r="H47" t="s">
        <v>15</v>
      </c>
      <c r="I47" s="4">
        <v>590</v>
      </c>
      <c r="J47" s="10">
        <v>385</v>
      </c>
      <c r="K47" s="22">
        <v>225</v>
      </c>
      <c r="L47" s="5">
        <v>12100000</v>
      </c>
      <c r="M47" s="5">
        <v>4650000</v>
      </c>
      <c r="N47" s="5">
        <v>5210000</v>
      </c>
      <c r="O47" s="23">
        <v>190</v>
      </c>
      <c r="P47" s="18">
        <v>80</v>
      </c>
    </row>
    <row r="48" spans="1:16" x14ac:dyDescent="0.25">
      <c r="A48" t="s">
        <v>43</v>
      </c>
      <c r="B48" t="s">
        <v>9</v>
      </c>
      <c r="C48" t="s">
        <v>10</v>
      </c>
      <c r="D48" t="s">
        <v>11</v>
      </c>
      <c r="E48" t="s">
        <v>46</v>
      </c>
      <c r="F48" s="1" t="s">
        <v>45</v>
      </c>
      <c r="G48" t="s">
        <v>16</v>
      </c>
      <c r="H48" t="s">
        <v>15</v>
      </c>
      <c r="I48" s="4">
        <v>0</v>
      </c>
      <c r="J48" s="10">
        <v>0</v>
      </c>
      <c r="K48" s="22">
        <v>3</v>
      </c>
      <c r="L48" s="5">
        <v>816.4</v>
      </c>
      <c r="M48" s="5">
        <v>36.4</v>
      </c>
      <c r="N48" s="5">
        <v>4.0999999999999996</v>
      </c>
      <c r="O48" s="23" t="s">
        <v>53</v>
      </c>
      <c r="P48" s="18" t="s">
        <v>53</v>
      </c>
    </row>
    <row r="49" spans="1:16" x14ac:dyDescent="0.25">
      <c r="A49" t="s">
        <v>43</v>
      </c>
      <c r="B49" t="s">
        <v>9</v>
      </c>
      <c r="C49" t="s">
        <v>10</v>
      </c>
      <c r="D49" t="s">
        <v>11</v>
      </c>
      <c r="E49" t="s">
        <v>46</v>
      </c>
      <c r="F49" s="1" t="s">
        <v>45</v>
      </c>
      <c r="G49" t="s">
        <v>17</v>
      </c>
      <c r="H49" t="s">
        <v>15</v>
      </c>
      <c r="I49" s="4">
        <v>0</v>
      </c>
      <c r="J49" s="10">
        <v>0</v>
      </c>
      <c r="K49" s="22" t="s">
        <v>53</v>
      </c>
      <c r="L49" t="s">
        <v>53</v>
      </c>
      <c r="M49" t="s">
        <v>53</v>
      </c>
      <c r="N49" t="s">
        <v>53</v>
      </c>
      <c r="O49" s="23">
        <v>0.71</v>
      </c>
      <c r="P49" s="18">
        <v>3.77</v>
      </c>
    </row>
    <row r="50" spans="1:16" x14ac:dyDescent="0.25">
      <c r="A50" t="s">
        <v>43</v>
      </c>
      <c r="B50" t="s">
        <v>18</v>
      </c>
      <c r="C50" t="s">
        <v>19</v>
      </c>
      <c r="D50" t="s">
        <v>19</v>
      </c>
      <c r="E50" t="s">
        <v>47</v>
      </c>
      <c r="F50" s="1" t="s">
        <v>45</v>
      </c>
      <c r="G50" t="s">
        <v>14</v>
      </c>
      <c r="H50" t="s">
        <v>15</v>
      </c>
      <c r="I50" s="4">
        <v>3600</v>
      </c>
      <c r="J50" s="10">
        <v>5250</v>
      </c>
      <c r="K50" s="22">
        <v>230</v>
      </c>
      <c r="L50" s="5">
        <v>30900000</v>
      </c>
      <c r="M50" s="5">
        <v>5540000</v>
      </c>
      <c r="N50" s="5">
        <v>980000</v>
      </c>
      <c r="O50" s="23">
        <v>3420</v>
      </c>
      <c r="P50" s="18">
        <v>10310</v>
      </c>
    </row>
    <row r="51" spans="1:16" x14ac:dyDescent="0.25">
      <c r="A51" t="s">
        <v>43</v>
      </c>
      <c r="B51" t="s">
        <v>18</v>
      </c>
      <c r="C51" t="s">
        <v>19</v>
      </c>
      <c r="D51" t="s">
        <v>19</v>
      </c>
      <c r="E51" t="s">
        <v>47</v>
      </c>
      <c r="F51" s="1" t="s">
        <v>45</v>
      </c>
      <c r="G51" t="s">
        <v>16</v>
      </c>
      <c r="H51" t="s">
        <v>15</v>
      </c>
      <c r="I51" s="4">
        <v>0</v>
      </c>
      <c r="J51" s="10">
        <v>0</v>
      </c>
      <c r="K51" s="22">
        <v>5.7</v>
      </c>
      <c r="L51" s="6">
        <v>594</v>
      </c>
      <c r="M51" s="6">
        <v>5.2</v>
      </c>
      <c r="N51" s="6">
        <v>2</v>
      </c>
      <c r="O51" s="23" t="s">
        <v>53</v>
      </c>
      <c r="P51" s="18" t="s">
        <v>53</v>
      </c>
    </row>
    <row r="52" spans="1:16" x14ac:dyDescent="0.25">
      <c r="A52" t="s">
        <v>48</v>
      </c>
      <c r="B52" t="s">
        <v>18</v>
      </c>
      <c r="C52" t="s">
        <v>19</v>
      </c>
      <c r="D52" t="s">
        <v>19</v>
      </c>
      <c r="E52" t="s">
        <v>47</v>
      </c>
      <c r="F52" s="1" t="s">
        <v>45</v>
      </c>
      <c r="G52" t="s">
        <v>17</v>
      </c>
      <c r="H52" t="s">
        <v>15</v>
      </c>
      <c r="I52" s="4">
        <v>0</v>
      </c>
      <c r="J52" s="10">
        <v>0</v>
      </c>
      <c r="K52" s="22" t="s">
        <v>53</v>
      </c>
      <c r="L52" t="s">
        <v>53</v>
      </c>
      <c r="M52" t="s">
        <v>53</v>
      </c>
      <c r="N52" t="s">
        <v>53</v>
      </c>
      <c r="O52" s="23">
        <v>49.81</v>
      </c>
      <c r="P52" s="18">
        <v>0.16</v>
      </c>
    </row>
    <row r="53" spans="1:16" x14ac:dyDescent="0.25">
      <c r="A53" t="s">
        <v>48</v>
      </c>
      <c r="B53" t="s">
        <v>22</v>
      </c>
      <c r="C53" t="s">
        <v>23</v>
      </c>
      <c r="D53" t="s">
        <v>23</v>
      </c>
      <c r="E53" t="s">
        <v>49</v>
      </c>
      <c r="F53" s="1" t="s">
        <v>50</v>
      </c>
      <c r="G53" t="s">
        <v>14</v>
      </c>
      <c r="H53" t="s">
        <v>15</v>
      </c>
      <c r="I53" s="4">
        <v>2095</v>
      </c>
      <c r="J53" s="10">
        <v>2310</v>
      </c>
      <c r="K53" s="22">
        <v>85</v>
      </c>
      <c r="L53" s="5">
        <v>25600000</v>
      </c>
      <c r="M53" s="5">
        <v>8500000</v>
      </c>
      <c r="N53" s="5">
        <v>630000</v>
      </c>
      <c r="O53" s="23">
        <v>50</v>
      </c>
      <c r="P53" s="18">
        <v>1140</v>
      </c>
    </row>
    <row r="54" spans="1:16" x14ac:dyDescent="0.25">
      <c r="A54" t="s">
        <v>48</v>
      </c>
      <c r="B54" t="s">
        <v>22</v>
      </c>
      <c r="C54" t="s">
        <v>23</v>
      </c>
      <c r="D54" t="s">
        <v>23</v>
      </c>
      <c r="E54" t="s">
        <v>49</v>
      </c>
      <c r="F54" s="1" t="s">
        <v>50</v>
      </c>
      <c r="G54" t="s">
        <v>16</v>
      </c>
      <c r="H54" t="s">
        <v>15</v>
      </c>
      <c r="I54" s="4">
        <v>0</v>
      </c>
      <c r="J54" s="10">
        <v>0</v>
      </c>
      <c r="K54" s="22">
        <v>8.6</v>
      </c>
      <c r="L54" s="5">
        <v>12.1</v>
      </c>
      <c r="M54" s="5">
        <v>2</v>
      </c>
      <c r="N54" s="5">
        <v>1</v>
      </c>
      <c r="O54" s="23" t="s">
        <v>53</v>
      </c>
      <c r="P54" s="18" t="s">
        <v>53</v>
      </c>
    </row>
    <row r="55" spans="1:16" x14ac:dyDescent="0.25">
      <c r="A55" t="s">
        <v>48</v>
      </c>
      <c r="B55" t="s">
        <v>22</v>
      </c>
      <c r="C55" t="s">
        <v>23</v>
      </c>
      <c r="D55" t="s">
        <v>23</v>
      </c>
      <c r="E55" t="s">
        <v>49</v>
      </c>
      <c r="F55" s="1" t="s">
        <v>50</v>
      </c>
      <c r="G55" t="s">
        <v>17</v>
      </c>
      <c r="H55" t="s">
        <v>15</v>
      </c>
      <c r="I55" s="4">
        <v>210</v>
      </c>
      <c r="J55" s="10">
        <v>231</v>
      </c>
      <c r="K55" s="22" t="s">
        <v>53</v>
      </c>
      <c r="L55" t="s">
        <v>53</v>
      </c>
      <c r="M55" t="s">
        <v>53</v>
      </c>
      <c r="N55" t="s">
        <v>53</v>
      </c>
      <c r="O55" s="23">
        <v>1.42</v>
      </c>
      <c r="P55" s="18">
        <v>7.3</v>
      </c>
    </row>
    <row r="56" spans="1:16" x14ac:dyDescent="0.25">
      <c r="A56" t="s">
        <v>48</v>
      </c>
      <c r="B56" t="s">
        <v>9</v>
      </c>
      <c r="C56" t="s">
        <v>10</v>
      </c>
      <c r="D56" t="s">
        <v>11</v>
      </c>
      <c r="E56" t="s">
        <v>51</v>
      </c>
      <c r="F56" s="1" t="s">
        <v>50</v>
      </c>
      <c r="G56" t="s">
        <v>14</v>
      </c>
      <c r="H56" t="s">
        <v>15</v>
      </c>
      <c r="I56" s="4">
        <v>1520</v>
      </c>
      <c r="J56" s="10">
        <v>1060</v>
      </c>
      <c r="K56" s="22">
        <v>95</v>
      </c>
      <c r="L56" s="5">
        <v>8400000</v>
      </c>
      <c r="M56" s="5">
        <v>6200000</v>
      </c>
      <c r="N56" s="5">
        <v>5100000</v>
      </c>
      <c r="O56" s="23">
        <v>90</v>
      </c>
      <c r="P56" s="18">
        <v>50</v>
      </c>
    </row>
    <row r="57" spans="1:16" x14ac:dyDescent="0.25">
      <c r="A57" t="s">
        <v>48</v>
      </c>
      <c r="B57" t="s">
        <v>9</v>
      </c>
      <c r="C57" t="s">
        <v>10</v>
      </c>
      <c r="D57" t="s">
        <v>11</v>
      </c>
      <c r="E57" t="s">
        <v>51</v>
      </c>
      <c r="F57" s="1" t="s">
        <v>50</v>
      </c>
      <c r="G57" t="s">
        <v>16</v>
      </c>
      <c r="H57" t="s">
        <v>15</v>
      </c>
      <c r="I57" s="4">
        <v>0</v>
      </c>
      <c r="J57" s="10">
        <v>0</v>
      </c>
      <c r="K57" s="22">
        <v>5.2</v>
      </c>
      <c r="L57" s="5">
        <v>613.1</v>
      </c>
      <c r="M57" s="5">
        <v>27.5</v>
      </c>
      <c r="N57" s="5">
        <v>9.8000000000000007</v>
      </c>
      <c r="O57" s="23" t="s">
        <v>53</v>
      </c>
      <c r="P57" s="18" t="s">
        <v>53</v>
      </c>
    </row>
    <row r="58" spans="1:16" x14ac:dyDescent="0.25">
      <c r="A58" t="s">
        <v>48</v>
      </c>
      <c r="B58" t="s">
        <v>9</v>
      </c>
      <c r="C58" t="s">
        <v>10</v>
      </c>
      <c r="D58" t="s">
        <v>11</v>
      </c>
      <c r="E58" t="s">
        <v>51</v>
      </c>
      <c r="F58" s="1" t="s">
        <v>50</v>
      </c>
      <c r="G58" t="s">
        <v>17</v>
      </c>
      <c r="H58" t="s">
        <v>15</v>
      </c>
      <c r="I58" s="4">
        <v>1</v>
      </c>
      <c r="J58" s="10">
        <v>0</v>
      </c>
      <c r="K58" s="22" t="s">
        <v>53</v>
      </c>
      <c r="L58" t="s">
        <v>53</v>
      </c>
      <c r="M58" t="s">
        <v>53</v>
      </c>
      <c r="N58" t="s">
        <v>53</v>
      </c>
      <c r="O58" s="23">
        <v>0.88</v>
      </c>
      <c r="P58" s="18">
        <v>5.82</v>
      </c>
    </row>
    <row r="59" spans="1:16" x14ac:dyDescent="0.25">
      <c r="A59" t="s">
        <v>48</v>
      </c>
      <c r="B59" t="s">
        <v>18</v>
      </c>
      <c r="C59" t="s">
        <v>19</v>
      </c>
      <c r="D59" t="s">
        <v>19</v>
      </c>
      <c r="E59" t="s">
        <v>52</v>
      </c>
      <c r="F59" s="1" t="s">
        <v>50</v>
      </c>
      <c r="G59" t="s">
        <v>14</v>
      </c>
      <c r="H59" t="s">
        <v>15</v>
      </c>
      <c r="I59" s="4" t="s">
        <v>53</v>
      </c>
      <c r="J59" s="10" t="s">
        <v>53</v>
      </c>
      <c r="K59" s="24" t="s">
        <v>53</v>
      </c>
      <c r="L59" s="4" t="s">
        <v>53</v>
      </c>
      <c r="M59" s="4" t="s">
        <v>53</v>
      </c>
      <c r="N59" s="4" t="s">
        <v>53</v>
      </c>
      <c r="O59" s="23">
        <v>2830</v>
      </c>
      <c r="P59" s="18">
        <v>6790</v>
      </c>
    </row>
    <row r="60" spans="1:16" x14ac:dyDescent="0.25">
      <c r="A60" t="s">
        <v>48</v>
      </c>
      <c r="B60" t="s">
        <v>18</v>
      </c>
      <c r="C60" t="s">
        <v>19</v>
      </c>
      <c r="D60" t="s">
        <v>19</v>
      </c>
      <c r="E60" t="s">
        <v>52</v>
      </c>
      <c r="F60" s="1" t="s">
        <v>50</v>
      </c>
      <c r="G60" t="s">
        <v>16</v>
      </c>
      <c r="H60" t="s">
        <v>15</v>
      </c>
      <c r="I60" s="4" t="s">
        <v>53</v>
      </c>
      <c r="J60" s="10" t="s">
        <v>53</v>
      </c>
      <c r="K60" s="24" t="s">
        <v>53</v>
      </c>
      <c r="L60" s="4" t="s">
        <v>53</v>
      </c>
      <c r="M60" s="4" t="s">
        <v>53</v>
      </c>
      <c r="N60" s="4" t="s">
        <v>53</v>
      </c>
      <c r="O60" s="23" t="s">
        <v>53</v>
      </c>
      <c r="P60" s="18" t="s">
        <v>53</v>
      </c>
    </row>
    <row r="61" spans="1:16" x14ac:dyDescent="0.25">
      <c r="A61" t="s">
        <v>48</v>
      </c>
      <c r="B61" t="s">
        <v>18</v>
      </c>
      <c r="C61" t="s">
        <v>19</v>
      </c>
      <c r="D61" t="s">
        <v>19</v>
      </c>
      <c r="E61" t="s">
        <v>52</v>
      </c>
      <c r="F61" s="1" t="s">
        <v>50</v>
      </c>
      <c r="G61" t="s">
        <v>17</v>
      </c>
      <c r="H61" t="s">
        <v>15</v>
      </c>
      <c r="I61" s="4" t="s">
        <v>53</v>
      </c>
      <c r="J61" s="10" t="s">
        <v>53</v>
      </c>
      <c r="K61" s="22" t="s">
        <v>53</v>
      </c>
      <c r="L61" t="s">
        <v>53</v>
      </c>
      <c r="M61" t="s">
        <v>53</v>
      </c>
      <c r="N61" t="s">
        <v>53</v>
      </c>
      <c r="O61" s="23">
        <v>0.02</v>
      </c>
      <c r="P61" s="18">
        <v>0.01</v>
      </c>
    </row>
    <row r="62" spans="1:16" x14ac:dyDescent="0.25">
      <c r="A62" t="s">
        <v>54</v>
      </c>
      <c r="B62" t="s">
        <v>22</v>
      </c>
      <c r="C62" t="s">
        <v>23</v>
      </c>
      <c r="D62" t="s">
        <v>23</v>
      </c>
      <c r="E62" t="s">
        <v>55</v>
      </c>
      <c r="F62" s="1" t="s">
        <v>56</v>
      </c>
      <c r="G62" t="s">
        <v>14</v>
      </c>
      <c r="H62" t="s">
        <v>15</v>
      </c>
      <c r="I62" s="4">
        <v>3065</v>
      </c>
      <c r="J62" s="10">
        <v>2805</v>
      </c>
      <c r="K62" s="22">
        <v>3000</v>
      </c>
      <c r="L62" s="5">
        <v>26130000</v>
      </c>
      <c r="M62" s="5">
        <v>3990000</v>
      </c>
      <c r="N62" s="5">
        <v>4620000</v>
      </c>
      <c r="O62" s="23">
        <v>20</v>
      </c>
      <c r="P62" s="18">
        <v>2850</v>
      </c>
    </row>
    <row r="63" spans="1:16" x14ac:dyDescent="0.25">
      <c r="A63" t="s">
        <v>54</v>
      </c>
      <c r="B63" t="s">
        <v>22</v>
      </c>
      <c r="C63" t="s">
        <v>23</v>
      </c>
      <c r="D63" t="s">
        <v>23</v>
      </c>
      <c r="E63" t="s">
        <v>55</v>
      </c>
      <c r="F63" s="1" t="s">
        <v>56</v>
      </c>
      <c r="G63" t="s">
        <v>16</v>
      </c>
      <c r="H63" t="s">
        <v>15</v>
      </c>
      <c r="I63" s="4">
        <v>0</v>
      </c>
      <c r="J63" s="10">
        <v>0</v>
      </c>
      <c r="K63" s="22">
        <v>50.5</v>
      </c>
      <c r="L63" s="6">
        <v>1</v>
      </c>
      <c r="M63" s="6">
        <v>1</v>
      </c>
      <c r="N63" s="6">
        <v>1</v>
      </c>
      <c r="O63" s="23" t="s">
        <v>53</v>
      </c>
      <c r="P63" s="18" t="s">
        <v>53</v>
      </c>
    </row>
    <row r="64" spans="1:16" x14ac:dyDescent="0.25">
      <c r="A64" t="s">
        <v>54</v>
      </c>
      <c r="B64" t="s">
        <v>22</v>
      </c>
      <c r="C64" t="s">
        <v>23</v>
      </c>
      <c r="D64" t="s">
        <v>23</v>
      </c>
      <c r="E64" t="s">
        <v>55</v>
      </c>
      <c r="F64" s="1" t="s">
        <v>56</v>
      </c>
      <c r="G64" t="s">
        <v>17</v>
      </c>
      <c r="H64" t="s">
        <v>15</v>
      </c>
      <c r="I64" s="4">
        <v>0</v>
      </c>
      <c r="J64" s="10">
        <v>0</v>
      </c>
      <c r="K64" s="22" t="s">
        <v>53</v>
      </c>
      <c r="L64" t="s">
        <v>53</v>
      </c>
      <c r="M64" t="s">
        <v>53</v>
      </c>
      <c r="N64" t="s">
        <v>53</v>
      </c>
      <c r="O64" s="23">
        <v>1.3</v>
      </c>
      <c r="P64" s="18">
        <v>21.62</v>
      </c>
    </row>
    <row r="65" spans="1:16" x14ac:dyDescent="0.25">
      <c r="A65" t="s">
        <v>54</v>
      </c>
      <c r="B65" t="s">
        <v>9</v>
      </c>
      <c r="C65" t="s">
        <v>10</v>
      </c>
      <c r="D65" t="s">
        <v>11</v>
      </c>
      <c r="E65" t="s">
        <v>57</v>
      </c>
      <c r="F65" s="1" t="s">
        <v>56</v>
      </c>
      <c r="G65" t="s">
        <v>14</v>
      </c>
      <c r="H65" t="s">
        <v>15</v>
      </c>
      <c r="I65" s="4">
        <v>970</v>
      </c>
      <c r="J65" s="10">
        <v>1895</v>
      </c>
      <c r="K65" s="22">
        <v>1000</v>
      </c>
      <c r="L65" s="5">
        <v>16070000</v>
      </c>
      <c r="M65" s="5">
        <v>200000</v>
      </c>
      <c r="N65" s="5">
        <v>630000</v>
      </c>
      <c r="O65" s="23">
        <v>80</v>
      </c>
      <c r="P65" s="18">
        <v>370</v>
      </c>
    </row>
    <row r="66" spans="1:16" x14ac:dyDescent="0.25">
      <c r="A66" t="s">
        <v>54</v>
      </c>
      <c r="B66" t="s">
        <v>9</v>
      </c>
      <c r="C66" t="s">
        <v>10</v>
      </c>
      <c r="D66" t="s">
        <v>11</v>
      </c>
      <c r="E66" t="s">
        <v>57</v>
      </c>
      <c r="F66" s="1" t="s">
        <v>56</v>
      </c>
      <c r="G66" t="s">
        <v>16</v>
      </c>
      <c r="H66" t="s">
        <v>15</v>
      </c>
      <c r="I66" s="4">
        <v>0</v>
      </c>
      <c r="J66" s="10">
        <v>0</v>
      </c>
      <c r="K66" s="22">
        <v>36</v>
      </c>
      <c r="L66" s="5">
        <v>2419.1999999999998</v>
      </c>
      <c r="M66" s="5">
        <v>325.5</v>
      </c>
      <c r="N66" s="5">
        <v>6.3</v>
      </c>
      <c r="O66" s="23" t="s">
        <v>53</v>
      </c>
      <c r="P66" s="18" t="s">
        <v>53</v>
      </c>
    </row>
    <row r="67" spans="1:16" x14ac:dyDescent="0.25">
      <c r="A67" t="s">
        <v>54</v>
      </c>
      <c r="B67" t="s">
        <v>9</v>
      </c>
      <c r="C67" t="s">
        <v>10</v>
      </c>
      <c r="D67" t="s">
        <v>11</v>
      </c>
      <c r="E67" t="s">
        <v>57</v>
      </c>
      <c r="F67" s="1" t="s">
        <v>56</v>
      </c>
      <c r="G67" t="s">
        <v>17</v>
      </c>
      <c r="H67" t="s">
        <v>15</v>
      </c>
      <c r="I67" s="4">
        <v>2</v>
      </c>
      <c r="J67" s="10">
        <v>1</v>
      </c>
      <c r="K67" s="22" t="s">
        <v>53</v>
      </c>
      <c r="L67" t="s">
        <v>53</v>
      </c>
      <c r="M67" t="s">
        <v>53</v>
      </c>
      <c r="N67" t="s">
        <v>53</v>
      </c>
      <c r="O67" s="23">
        <v>8.5500000000000007</v>
      </c>
      <c r="P67" s="18">
        <v>10.7</v>
      </c>
    </row>
    <row r="68" spans="1:16" x14ac:dyDescent="0.25">
      <c r="A68" t="s">
        <v>54</v>
      </c>
      <c r="B68" s="2" t="s">
        <v>18</v>
      </c>
      <c r="C68" t="s">
        <v>19</v>
      </c>
      <c r="D68" t="s">
        <v>19</v>
      </c>
      <c r="E68" s="2" t="s">
        <v>58</v>
      </c>
      <c r="F68" s="3" t="s">
        <v>56</v>
      </c>
      <c r="G68" s="2" t="s">
        <v>14</v>
      </c>
      <c r="H68" s="2" t="s">
        <v>15</v>
      </c>
      <c r="I68" s="4" t="s">
        <v>53</v>
      </c>
      <c r="J68" s="10" t="s">
        <v>53</v>
      </c>
      <c r="K68" s="22">
        <v>40</v>
      </c>
      <c r="L68" s="5">
        <v>47100000</v>
      </c>
      <c r="M68" s="5">
        <v>11000000</v>
      </c>
      <c r="N68" s="5">
        <v>20300000</v>
      </c>
      <c r="O68" s="23">
        <v>20</v>
      </c>
      <c r="P68" s="18">
        <v>2890</v>
      </c>
    </row>
    <row r="69" spans="1:16" x14ac:dyDescent="0.25">
      <c r="A69" t="s">
        <v>54</v>
      </c>
      <c r="B69" t="s">
        <v>18</v>
      </c>
      <c r="C69" t="s">
        <v>19</v>
      </c>
      <c r="D69" t="s">
        <v>19</v>
      </c>
      <c r="E69" t="s">
        <v>58</v>
      </c>
      <c r="F69" s="1" t="s">
        <v>56</v>
      </c>
      <c r="G69" t="s">
        <v>16</v>
      </c>
      <c r="H69" t="s">
        <v>15</v>
      </c>
      <c r="I69" s="4" t="s">
        <v>53</v>
      </c>
      <c r="J69" s="10" t="s">
        <v>53</v>
      </c>
      <c r="K69" s="22">
        <v>2.9</v>
      </c>
      <c r="L69" s="5">
        <v>574.79999999999995</v>
      </c>
      <c r="M69" s="5">
        <v>3.1</v>
      </c>
      <c r="N69" s="5">
        <v>1</v>
      </c>
      <c r="O69" s="23" t="s">
        <v>53</v>
      </c>
      <c r="P69" s="18" t="s">
        <v>53</v>
      </c>
    </row>
    <row r="70" spans="1:16" x14ac:dyDescent="0.25">
      <c r="A70" t="s">
        <v>54</v>
      </c>
      <c r="B70" t="s">
        <v>18</v>
      </c>
      <c r="C70" t="s">
        <v>19</v>
      </c>
      <c r="D70" t="s">
        <v>19</v>
      </c>
      <c r="E70" t="s">
        <v>58</v>
      </c>
      <c r="F70" s="1" t="s">
        <v>56</v>
      </c>
      <c r="G70" t="s">
        <v>17</v>
      </c>
      <c r="H70" t="s">
        <v>15</v>
      </c>
      <c r="I70" s="4">
        <v>0</v>
      </c>
      <c r="J70" s="10">
        <v>0</v>
      </c>
      <c r="K70" s="22" t="s">
        <v>53</v>
      </c>
      <c r="L70" t="s">
        <v>53</v>
      </c>
      <c r="M70" t="s">
        <v>53</v>
      </c>
      <c r="N70" t="s">
        <v>53</v>
      </c>
      <c r="O70" s="23">
        <v>3.41</v>
      </c>
      <c r="P70" s="18">
        <v>4.4000000000000004</v>
      </c>
    </row>
    <row r="71" spans="1:16" x14ac:dyDescent="0.25">
      <c r="A71" t="s">
        <v>59</v>
      </c>
      <c r="B71" t="s">
        <v>22</v>
      </c>
      <c r="C71" t="s">
        <v>23</v>
      </c>
      <c r="D71" t="s">
        <v>23</v>
      </c>
      <c r="E71" t="s">
        <v>60</v>
      </c>
      <c r="F71" s="1" t="s">
        <v>61</v>
      </c>
      <c r="G71" t="s">
        <v>14</v>
      </c>
      <c r="H71" t="s">
        <v>15</v>
      </c>
      <c r="I71" s="4">
        <v>1330</v>
      </c>
      <c r="J71" s="10">
        <v>1555</v>
      </c>
      <c r="K71" s="22">
        <v>2300</v>
      </c>
      <c r="L71" s="5">
        <v>98700000</v>
      </c>
      <c r="M71" s="5">
        <v>17900000</v>
      </c>
      <c r="N71" s="5">
        <v>10900000</v>
      </c>
      <c r="O71" s="23">
        <v>0</v>
      </c>
      <c r="P71" s="18">
        <v>90</v>
      </c>
    </row>
    <row r="72" spans="1:16" x14ac:dyDescent="0.25">
      <c r="A72" t="s">
        <v>59</v>
      </c>
      <c r="B72" t="s">
        <v>22</v>
      </c>
      <c r="C72" t="s">
        <v>23</v>
      </c>
      <c r="D72" t="s">
        <v>23</v>
      </c>
      <c r="E72" t="s">
        <v>60</v>
      </c>
      <c r="F72" s="1" t="s">
        <v>61</v>
      </c>
      <c r="G72" t="s">
        <v>16</v>
      </c>
      <c r="H72" t="s">
        <v>15</v>
      </c>
      <c r="I72" s="4">
        <v>0</v>
      </c>
      <c r="J72" s="10">
        <v>1</v>
      </c>
      <c r="K72" s="22">
        <v>31</v>
      </c>
      <c r="L72" s="5">
        <v>1553.1</v>
      </c>
      <c r="M72" s="5">
        <v>238.2</v>
      </c>
      <c r="N72" s="5">
        <v>193.5</v>
      </c>
      <c r="O72" s="23" t="s">
        <v>53</v>
      </c>
      <c r="P72" s="18" t="s">
        <v>53</v>
      </c>
    </row>
    <row r="73" spans="1:16" x14ac:dyDescent="0.25">
      <c r="A73" t="s">
        <v>59</v>
      </c>
      <c r="B73" t="s">
        <v>22</v>
      </c>
      <c r="C73" t="s">
        <v>23</v>
      </c>
      <c r="D73" t="s">
        <v>23</v>
      </c>
      <c r="E73" t="s">
        <v>60</v>
      </c>
      <c r="F73" s="1" t="s">
        <v>61</v>
      </c>
      <c r="G73" t="s">
        <v>17</v>
      </c>
      <c r="H73" t="s">
        <v>15</v>
      </c>
      <c r="I73" s="4">
        <v>1</v>
      </c>
      <c r="J73" s="10">
        <v>0</v>
      </c>
      <c r="K73" s="22" t="s">
        <v>53</v>
      </c>
      <c r="L73" t="s">
        <v>53</v>
      </c>
      <c r="M73" t="s">
        <v>53</v>
      </c>
      <c r="N73" t="s">
        <v>53</v>
      </c>
      <c r="O73" s="23">
        <v>0.19</v>
      </c>
      <c r="P73" s="18">
        <v>4.74</v>
      </c>
    </row>
    <row r="74" spans="1:16" x14ac:dyDescent="0.25">
      <c r="A74" t="s">
        <v>59</v>
      </c>
      <c r="B74" t="s">
        <v>9</v>
      </c>
      <c r="C74" t="s">
        <v>10</v>
      </c>
      <c r="D74" t="s">
        <v>11</v>
      </c>
      <c r="E74" t="s">
        <v>62</v>
      </c>
      <c r="F74" s="1" t="s">
        <v>61</v>
      </c>
      <c r="G74" t="s">
        <v>14</v>
      </c>
      <c r="H74" t="s">
        <v>15</v>
      </c>
      <c r="I74" s="4">
        <v>720</v>
      </c>
      <c r="J74" s="10">
        <v>985</v>
      </c>
      <c r="K74" s="22">
        <v>2250</v>
      </c>
      <c r="L74" s="5">
        <v>15800000</v>
      </c>
      <c r="M74" s="5">
        <v>21100000</v>
      </c>
      <c r="N74" s="5">
        <v>24270000</v>
      </c>
      <c r="O74" s="23">
        <v>100</v>
      </c>
      <c r="P74" s="18">
        <v>800</v>
      </c>
    </row>
    <row r="75" spans="1:16" x14ac:dyDescent="0.25">
      <c r="A75" t="s">
        <v>59</v>
      </c>
      <c r="B75" t="s">
        <v>9</v>
      </c>
      <c r="C75" t="s">
        <v>10</v>
      </c>
      <c r="D75" t="s">
        <v>11</v>
      </c>
      <c r="E75" t="s">
        <v>62</v>
      </c>
      <c r="F75" s="1" t="s">
        <v>61</v>
      </c>
      <c r="G75" t="s">
        <v>16</v>
      </c>
      <c r="H75" t="s">
        <v>15</v>
      </c>
      <c r="I75" s="4">
        <v>0</v>
      </c>
      <c r="J75" s="10">
        <v>0</v>
      </c>
      <c r="K75" s="22">
        <v>60</v>
      </c>
      <c r="L75" s="5">
        <v>980.4</v>
      </c>
      <c r="M75" s="5">
        <v>17.100000000000001</v>
      </c>
      <c r="N75" s="5">
        <v>8.4</v>
      </c>
      <c r="O75" s="23" t="s">
        <v>53</v>
      </c>
      <c r="P75" s="18" t="s">
        <v>53</v>
      </c>
    </row>
    <row r="76" spans="1:16" x14ac:dyDescent="0.25">
      <c r="A76" t="s">
        <v>59</v>
      </c>
      <c r="B76" t="s">
        <v>9</v>
      </c>
      <c r="C76" t="s">
        <v>10</v>
      </c>
      <c r="D76" t="s">
        <v>11</v>
      </c>
      <c r="E76" t="s">
        <v>62</v>
      </c>
      <c r="F76" s="1" t="s">
        <v>61</v>
      </c>
      <c r="G76" t="s">
        <v>17</v>
      </c>
      <c r="H76" t="s">
        <v>15</v>
      </c>
      <c r="I76" s="4">
        <v>0</v>
      </c>
      <c r="J76" s="10">
        <v>0</v>
      </c>
      <c r="K76" s="22" t="s">
        <v>53</v>
      </c>
      <c r="L76" t="s">
        <v>53</v>
      </c>
      <c r="M76" t="s">
        <v>53</v>
      </c>
      <c r="N76" t="s">
        <v>53</v>
      </c>
      <c r="O76" s="23">
        <v>0.11</v>
      </c>
      <c r="P76" s="18">
        <v>25.5</v>
      </c>
    </row>
    <row r="77" spans="1:16" x14ac:dyDescent="0.25">
      <c r="A77" t="s">
        <v>59</v>
      </c>
      <c r="B77" t="s">
        <v>18</v>
      </c>
      <c r="C77" t="s">
        <v>19</v>
      </c>
      <c r="D77" t="s">
        <v>19</v>
      </c>
      <c r="E77" t="s">
        <v>63</v>
      </c>
      <c r="F77" s="1" t="s">
        <v>61</v>
      </c>
      <c r="G77" t="s">
        <v>14</v>
      </c>
      <c r="H77" t="s">
        <v>15</v>
      </c>
      <c r="I77" s="4">
        <v>1610</v>
      </c>
      <c r="J77" s="10">
        <v>5000</v>
      </c>
      <c r="K77" s="22">
        <v>2950</v>
      </c>
      <c r="L77" s="5">
        <v>114500000</v>
      </c>
      <c r="M77" s="5">
        <v>25900000</v>
      </c>
      <c r="N77" s="5">
        <v>13500000</v>
      </c>
      <c r="O77" s="23">
        <v>1190</v>
      </c>
      <c r="P77" s="18">
        <v>40</v>
      </c>
    </row>
    <row r="78" spans="1:16" x14ac:dyDescent="0.25">
      <c r="A78" t="s">
        <v>59</v>
      </c>
      <c r="B78" t="s">
        <v>18</v>
      </c>
      <c r="C78" t="s">
        <v>19</v>
      </c>
      <c r="D78" t="s">
        <v>19</v>
      </c>
      <c r="E78" t="s">
        <v>63</v>
      </c>
      <c r="F78" s="1" t="s">
        <v>61</v>
      </c>
      <c r="G78" t="s">
        <v>16</v>
      </c>
      <c r="H78" t="s">
        <v>15</v>
      </c>
      <c r="I78" s="4">
        <v>0</v>
      </c>
      <c r="J78" s="10">
        <v>0</v>
      </c>
      <c r="K78" s="22">
        <v>1.5</v>
      </c>
      <c r="L78" s="5">
        <v>238.2</v>
      </c>
      <c r="M78" s="5">
        <v>6.3</v>
      </c>
      <c r="N78" s="5">
        <v>4.0999999999999996</v>
      </c>
      <c r="O78" s="23" t="s">
        <v>53</v>
      </c>
      <c r="P78" s="18" t="s">
        <v>53</v>
      </c>
    </row>
    <row r="79" spans="1:16" x14ac:dyDescent="0.25">
      <c r="A79" t="s">
        <v>59</v>
      </c>
      <c r="B79" t="s">
        <v>18</v>
      </c>
      <c r="C79" t="s">
        <v>19</v>
      </c>
      <c r="D79" t="s">
        <v>19</v>
      </c>
      <c r="E79" t="s">
        <v>63</v>
      </c>
      <c r="F79" s="1" t="s">
        <v>61</v>
      </c>
      <c r="G79" t="s">
        <v>17</v>
      </c>
      <c r="H79" t="s">
        <v>15</v>
      </c>
      <c r="I79" s="4">
        <v>0</v>
      </c>
      <c r="J79" s="10">
        <v>0</v>
      </c>
      <c r="K79" s="22" t="s">
        <v>53</v>
      </c>
      <c r="L79" t="s">
        <v>53</v>
      </c>
      <c r="M79" t="s">
        <v>53</v>
      </c>
      <c r="N79" t="s">
        <v>53</v>
      </c>
      <c r="O79" s="23">
        <v>10.44</v>
      </c>
      <c r="P79" s="18">
        <v>3.97</v>
      </c>
    </row>
    <row r="80" spans="1:16" x14ac:dyDescent="0.25">
      <c r="A80" t="s">
        <v>64</v>
      </c>
      <c r="B80" t="s">
        <v>22</v>
      </c>
      <c r="C80" t="s">
        <v>23</v>
      </c>
      <c r="D80" t="s">
        <v>23</v>
      </c>
      <c r="E80" t="s">
        <v>65</v>
      </c>
      <c r="F80" s="1" t="s">
        <v>66</v>
      </c>
      <c r="G80" t="s">
        <v>14</v>
      </c>
      <c r="H80" t="s">
        <v>15</v>
      </c>
      <c r="I80" s="4">
        <v>615</v>
      </c>
      <c r="J80" s="10">
        <v>1460</v>
      </c>
      <c r="K80" s="22">
        <v>140</v>
      </c>
      <c r="L80" s="5">
        <v>17250000</v>
      </c>
      <c r="M80" s="5">
        <v>1220000</v>
      </c>
      <c r="N80" s="5">
        <v>1710000</v>
      </c>
      <c r="O80" s="23">
        <v>10</v>
      </c>
      <c r="P80" s="18">
        <v>80</v>
      </c>
    </row>
    <row r="81" spans="1:16" x14ac:dyDescent="0.25">
      <c r="A81" t="s">
        <v>64</v>
      </c>
      <c r="B81" t="s">
        <v>22</v>
      </c>
      <c r="C81" t="s">
        <v>23</v>
      </c>
      <c r="D81" t="s">
        <v>23</v>
      </c>
      <c r="E81" t="s">
        <v>65</v>
      </c>
      <c r="F81" s="1" t="s">
        <v>66</v>
      </c>
      <c r="G81" t="s">
        <v>16</v>
      </c>
      <c r="H81" t="s">
        <v>15</v>
      </c>
      <c r="I81" s="4">
        <v>0</v>
      </c>
      <c r="J81" s="10">
        <v>0</v>
      </c>
      <c r="K81" s="22">
        <v>10</v>
      </c>
      <c r="L81" s="5">
        <v>54.6</v>
      </c>
      <c r="M81" s="5">
        <v>3.1</v>
      </c>
      <c r="N81" s="5">
        <v>2</v>
      </c>
      <c r="O81" s="23" t="s">
        <v>53</v>
      </c>
      <c r="P81" s="18" t="s">
        <v>53</v>
      </c>
    </row>
    <row r="82" spans="1:16" x14ac:dyDescent="0.25">
      <c r="A82" t="s">
        <v>64</v>
      </c>
      <c r="B82" t="s">
        <v>22</v>
      </c>
      <c r="C82" t="s">
        <v>23</v>
      </c>
      <c r="D82" t="s">
        <v>23</v>
      </c>
      <c r="E82" t="s">
        <v>65</v>
      </c>
      <c r="F82" s="1" t="s">
        <v>66</v>
      </c>
      <c r="G82" t="s">
        <v>17</v>
      </c>
      <c r="H82" t="s">
        <v>15</v>
      </c>
      <c r="I82" s="4">
        <v>0</v>
      </c>
      <c r="J82" s="10">
        <v>0</v>
      </c>
      <c r="K82" s="22" t="s">
        <v>53</v>
      </c>
      <c r="L82" t="s">
        <v>53</v>
      </c>
      <c r="M82" t="s">
        <v>53</v>
      </c>
      <c r="N82" t="s">
        <v>53</v>
      </c>
      <c r="O82" s="23">
        <v>0.02</v>
      </c>
      <c r="P82" s="18">
        <v>2.54</v>
      </c>
    </row>
    <row r="83" spans="1:16" x14ac:dyDescent="0.25">
      <c r="A83" t="s">
        <v>64</v>
      </c>
      <c r="B83" t="s">
        <v>9</v>
      </c>
      <c r="C83" t="s">
        <v>10</v>
      </c>
      <c r="D83" t="s">
        <v>11</v>
      </c>
      <c r="E83" t="s">
        <v>67</v>
      </c>
      <c r="F83" s="1" t="s">
        <v>66</v>
      </c>
      <c r="G83" t="s">
        <v>14</v>
      </c>
      <c r="H83" t="s">
        <v>15</v>
      </c>
      <c r="I83" s="4">
        <v>970</v>
      </c>
      <c r="J83" s="10">
        <v>3650</v>
      </c>
      <c r="K83" s="22">
        <v>155</v>
      </c>
      <c r="L83" s="5">
        <v>101700000</v>
      </c>
      <c r="M83" s="5">
        <v>5200000</v>
      </c>
      <c r="N83" s="5">
        <v>4100000</v>
      </c>
      <c r="O83" s="23">
        <v>10</v>
      </c>
      <c r="P83" s="18">
        <v>290</v>
      </c>
    </row>
    <row r="84" spans="1:16" x14ac:dyDescent="0.25">
      <c r="A84" t="s">
        <v>64</v>
      </c>
      <c r="B84" t="s">
        <v>9</v>
      </c>
      <c r="C84" t="s">
        <v>10</v>
      </c>
      <c r="D84" t="s">
        <v>11</v>
      </c>
      <c r="E84" t="s">
        <v>67</v>
      </c>
      <c r="F84" s="1" t="s">
        <v>66</v>
      </c>
      <c r="G84" t="s">
        <v>16</v>
      </c>
      <c r="H84" t="s">
        <v>15</v>
      </c>
      <c r="I84" s="4">
        <v>0</v>
      </c>
      <c r="J84" s="10">
        <v>0</v>
      </c>
      <c r="K84" s="22">
        <v>39</v>
      </c>
      <c r="L84" s="5">
        <v>770.1</v>
      </c>
      <c r="M84" s="5">
        <v>156.5</v>
      </c>
      <c r="N84" s="5">
        <v>8.6</v>
      </c>
      <c r="O84" s="23" t="s">
        <v>53</v>
      </c>
      <c r="P84" s="18" t="s">
        <v>53</v>
      </c>
    </row>
    <row r="85" spans="1:16" x14ac:dyDescent="0.25">
      <c r="A85" t="s">
        <v>64</v>
      </c>
      <c r="B85" t="s">
        <v>9</v>
      </c>
      <c r="C85" t="s">
        <v>10</v>
      </c>
      <c r="D85" t="s">
        <v>11</v>
      </c>
      <c r="E85" t="s">
        <v>67</v>
      </c>
      <c r="F85" s="1" t="s">
        <v>66</v>
      </c>
      <c r="G85" t="s">
        <v>17</v>
      </c>
      <c r="H85" t="s">
        <v>15</v>
      </c>
      <c r="I85" s="4">
        <v>0</v>
      </c>
      <c r="J85" s="10">
        <v>0</v>
      </c>
      <c r="K85" s="22" t="s">
        <v>53</v>
      </c>
      <c r="L85" t="s">
        <v>53</v>
      </c>
      <c r="M85" t="s">
        <v>53</v>
      </c>
      <c r="N85" t="s">
        <v>53</v>
      </c>
      <c r="O85" s="23">
        <v>0.43</v>
      </c>
      <c r="P85" s="18">
        <v>21.84</v>
      </c>
    </row>
    <row r="86" spans="1:16" x14ac:dyDescent="0.25">
      <c r="A86" t="s">
        <v>64</v>
      </c>
      <c r="B86" t="s">
        <v>18</v>
      </c>
      <c r="C86" t="s">
        <v>19</v>
      </c>
      <c r="D86" t="s">
        <v>19</v>
      </c>
      <c r="E86" t="s">
        <v>68</v>
      </c>
      <c r="F86" s="1" t="s">
        <v>66</v>
      </c>
      <c r="G86" t="s">
        <v>14</v>
      </c>
      <c r="H86" t="s">
        <v>15</v>
      </c>
      <c r="I86" s="4">
        <v>1850</v>
      </c>
      <c r="J86" s="10">
        <v>2950</v>
      </c>
      <c r="K86" s="22">
        <v>70</v>
      </c>
      <c r="L86" s="5">
        <v>9700000</v>
      </c>
      <c r="M86" s="5">
        <v>2000000</v>
      </c>
      <c r="N86" s="5">
        <v>200000</v>
      </c>
      <c r="O86" s="23">
        <v>1150</v>
      </c>
      <c r="P86" s="18">
        <v>230</v>
      </c>
    </row>
    <row r="87" spans="1:16" x14ac:dyDescent="0.25">
      <c r="A87" t="s">
        <v>64</v>
      </c>
      <c r="B87" t="s">
        <v>18</v>
      </c>
      <c r="C87" t="s">
        <v>19</v>
      </c>
      <c r="D87" t="s">
        <v>19</v>
      </c>
      <c r="E87" t="s">
        <v>68</v>
      </c>
      <c r="F87" s="1" t="s">
        <v>66</v>
      </c>
      <c r="G87" t="s">
        <v>16</v>
      </c>
      <c r="H87" t="s">
        <v>15</v>
      </c>
      <c r="I87" s="4">
        <v>0</v>
      </c>
      <c r="J87" s="10">
        <v>0</v>
      </c>
      <c r="K87" s="22">
        <v>9</v>
      </c>
      <c r="L87" s="5">
        <v>3.1</v>
      </c>
      <c r="M87" s="6">
        <v>1</v>
      </c>
      <c r="N87" s="6">
        <v>1</v>
      </c>
      <c r="O87" s="23" t="s">
        <v>53</v>
      </c>
      <c r="P87" s="18" t="s">
        <v>53</v>
      </c>
    </row>
    <row r="88" spans="1:16" x14ac:dyDescent="0.25">
      <c r="A88" t="s">
        <v>64</v>
      </c>
      <c r="B88" t="s">
        <v>18</v>
      </c>
      <c r="C88" t="s">
        <v>19</v>
      </c>
      <c r="D88" t="s">
        <v>19</v>
      </c>
      <c r="E88" t="s">
        <v>68</v>
      </c>
      <c r="F88" s="1" t="s">
        <v>66</v>
      </c>
      <c r="G88" t="s">
        <v>17</v>
      </c>
      <c r="H88" t="s">
        <v>15</v>
      </c>
      <c r="I88" s="4">
        <v>0</v>
      </c>
      <c r="J88" s="10">
        <v>0</v>
      </c>
      <c r="K88" s="22" t="s">
        <v>53</v>
      </c>
      <c r="L88" t="s">
        <v>53</v>
      </c>
      <c r="M88" t="s">
        <v>53</v>
      </c>
      <c r="N88" t="s">
        <v>53</v>
      </c>
      <c r="O88" s="23">
        <v>0.22</v>
      </c>
      <c r="P88" s="18">
        <v>3.47</v>
      </c>
    </row>
    <row r="89" spans="1:16" x14ac:dyDescent="0.25">
      <c r="A89" t="s">
        <v>69</v>
      </c>
      <c r="B89" t="s">
        <v>22</v>
      </c>
      <c r="C89" t="s">
        <v>23</v>
      </c>
      <c r="D89" t="s">
        <v>23</v>
      </c>
      <c r="E89" t="s">
        <v>70</v>
      </c>
      <c r="F89" s="1" t="s">
        <v>71</v>
      </c>
      <c r="G89" t="s">
        <v>14</v>
      </c>
      <c r="H89" t="s">
        <v>15</v>
      </c>
      <c r="I89" s="4">
        <v>595</v>
      </c>
      <c r="J89" s="10">
        <v>845</v>
      </c>
      <c r="K89" s="22">
        <v>1600</v>
      </c>
      <c r="L89" s="5">
        <v>290900000</v>
      </c>
      <c r="M89" s="5">
        <v>17300000</v>
      </c>
      <c r="N89" s="5">
        <v>5200000</v>
      </c>
      <c r="O89" s="23">
        <v>10</v>
      </c>
      <c r="P89" s="18">
        <v>1080</v>
      </c>
    </row>
    <row r="90" spans="1:16" x14ac:dyDescent="0.25">
      <c r="A90" t="s">
        <v>69</v>
      </c>
      <c r="B90" t="s">
        <v>22</v>
      </c>
      <c r="C90" t="s">
        <v>23</v>
      </c>
      <c r="D90" t="s">
        <v>23</v>
      </c>
      <c r="E90" t="s">
        <v>70</v>
      </c>
      <c r="F90" s="1" t="s">
        <v>71</v>
      </c>
      <c r="G90" t="s">
        <v>16</v>
      </c>
      <c r="H90" t="s">
        <v>15</v>
      </c>
      <c r="I90" s="4">
        <v>0</v>
      </c>
      <c r="J90" s="10">
        <v>0</v>
      </c>
      <c r="K90" s="22">
        <v>98</v>
      </c>
      <c r="L90" s="5">
        <v>574.79999999999995</v>
      </c>
      <c r="M90" s="5">
        <v>4.0999999999999996</v>
      </c>
      <c r="N90" s="5">
        <v>1</v>
      </c>
      <c r="O90" s="23" t="s">
        <v>53</v>
      </c>
      <c r="P90" s="18" t="s">
        <v>53</v>
      </c>
    </row>
    <row r="91" spans="1:16" x14ac:dyDescent="0.25">
      <c r="A91" t="s">
        <v>69</v>
      </c>
      <c r="B91" t="s">
        <v>22</v>
      </c>
      <c r="C91" t="s">
        <v>23</v>
      </c>
      <c r="D91" t="s">
        <v>23</v>
      </c>
      <c r="E91" t="s">
        <v>70</v>
      </c>
      <c r="F91" s="1" t="s">
        <v>71</v>
      </c>
      <c r="G91" t="s">
        <v>17</v>
      </c>
      <c r="H91" t="s">
        <v>15</v>
      </c>
      <c r="I91" s="4">
        <v>0</v>
      </c>
      <c r="J91" s="10">
        <v>0</v>
      </c>
      <c r="K91" s="22" t="s">
        <v>53</v>
      </c>
      <c r="L91" t="s">
        <v>53</v>
      </c>
      <c r="M91" t="s">
        <v>53</v>
      </c>
      <c r="N91" t="s">
        <v>53</v>
      </c>
      <c r="O91" s="23">
        <v>0.53</v>
      </c>
      <c r="P91" s="18">
        <v>72.099999999999994</v>
      </c>
    </row>
    <row r="92" spans="1:16" x14ac:dyDescent="0.25">
      <c r="A92" t="s">
        <v>69</v>
      </c>
      <c r="B92" t="s">
        <v>9</v>
      </c>
      <c r="C92" t="s">
        <v>10</v>
      </c>
      <c r="D92" t="s">
        <v>11</v>
      </c>
      <c r="E92" t="s">
        <v>72</v>
      </c>
      <c r="F92" s="1" t="s">
        <v>71</v>
      </c>
      <c r="G92" t="s">
        <v>14</v>
      </c>
      <c r="H92" t="s">
        <v>15</v>
      </c>
      <c r="I92" s="4">
        <v>2695</v>
      </c>
      <c r="J92" s="10">
        <v>2635</v>
      </c>
      <c r="K92" s="22">
        <v>230</v>
      </c>
      <c r="L92" s="5">
        <v>155310000</v>
      </c>
      <c r="M92" s="5">
        <v>11190000</v>
      </c>
      <c r="N92" s="5">
        <v>9900000</v>
      </c>
      <c r="O92" s="23">
        <v>10</v>
      </c>
      <c r="P92" s="18">
        <v>160</v>
      </c>
    </row>
    <row r="93" spans="1:16" x14ac:dyDescent="0.25">
      <c r="A93" t="s">
        <v>69</v>
      </c>
      <c r="B93" t="s">
        <v>9</v>
      </c>
      <c r="C93" t="s">
        <v>10</v>
      </c>
      <c r="D93" t="s">
        <v>11</v>
      </c>
      <c r="E93" t="s">
        <v>72</v>
      </c>
      <c r="F93" s="1" t="s">
        <v>71</v>
      </c>
      <c r="G93" t="s">
        <v>16</v>
      </c>
      <c r="H93" t="s">
        <v>15</v>
      </c>
      <c r="I93" s="4">
        <v>0</v>
      </c>
      <c r="J93" s="10">
        <v>0</v>
      </c>
      <c r="K93" s="22">
        <v>8</v>
      </c>
      <c r="L93" s="5">
        <v>387.3</v>
      </c>
      <c r="M93" s="5">
        <v>25.6</v>
      </c>
      <c r="N93" s="5">
        <v>10.9</v>
      </c>
      <c r="O93" s="23" t="s">
        <v>53</v>
      </c>
      <c r="P93" s="18" t="s">
        <v>53</v>
      </c>
    </row>
    <row r="94" spans="1:16" x14ac:dyDescent="0.25">
      <c r="A94" t="s">
        <v>69</v>
      </c>
      <c r="B94" t="s">
        <v>9</v>
      </c>
      <c r="C94" t="s">
        <v>10</v>
      </c>
      <c r="D94" t="s">
        <v>11</v>
      </c>
      <c r="E94" t="s">
        <v>72</v>
      </c>
      <c r="F94" s="1" t="s">
        <v>71</v>
      </c>
      <c r="G94" t="s">
        <v>17</v>
      </c>
      <c r="H94" t="s">
        <v>15</v>
      </c>
      <c r="I94" s="4">
        <v>0</v>
      </c>
      <c r="J94" s="10">
        <v>0</v>
      </c>
      <c r="K94" s="22" t="s">
        <v>53</v>
      </c>
      <c r="L94" t="s">
        <v>53</v>
      </c>
      <c r="M94" t="s">
        <v>53</v>
      </c>
      <c r="N94" t="s">
        <v>53</v>
      </c>
      <c r="O94" s="23">
        <v>0.01</v>
      </c>
      <c r="P94" s="18">
        <v>0.72</v>
      </c>
    </row>
    <row r="95" spans="1:16" x14ac:dyDescent="0.25">
      <c r="A95" t="s">
        <v>69</v>
      </c>
      <c r="B95" t="s">
        <v>18</v>
      </c>
      <c r="C95" t="s">
        <v>19</v>
      </c>
      <c r="D95" t="s">
        <v>19</v>
      </c>
      <c r="E95" t="s">
        <v>73</v>
      </c>
      <c r="F95" s="1" t="s">
        <v>71</v>
      </c>
      <c r="G95" t="s">
        <v>14</v>
      </c>
      <c r="H95" t="s">
        <v>15</v>
      </c>
      <c r="I95" s="4" t="s">
        <v>53</v>
      </c>
      <c r="J95" s="10">
        <v>2815</v>
      </c>
      <c r="K95" s="22">
        <v>1700</v>
      </c>
      <c r="L95" s="5">
        <v>18700000</v>
      </c>
      <c r="M95" s="5">
        <v>2620000</v>
      </c>
      <c r="N95" s="5">
        <v>2750000</v>
      </c>
      <c r="O95" s="23">
        <v>1180</v>
      </c>
      <c r="P95" s="18">
        <v>22840</v>
      </c>
    </row>
    <row r="96" spans="1:16" x14ac:dyDescent="0.25">
      <c r="A96" t="s">
        <v>69</v>
      </c>
      <c r="B96" t="s">
        <v>18</v>
      </c>
      <c r="C96" t="s">
        <v>19</v>
      </c>
      <c r="D96" t="s">
        <v>19</v>
      </c>
      <c r="E96" t="s">
        <v>73</v>
      </c>
      <c r="F96" s="1" t="s">
        <v>71</v>
      </c>
      <c r="G96" t="s">
        <v>16</v>
      </c>
      <c r="H96" t="s">
        <v>15</v>
      </c>
      <c r="I96" s="4">
        <v>0</v>
      </c>
      <c r="J96" s="10">
        <v>0</v>
      </c>
      <c r="K96" s="22">
        <v>201</v>
      </c>
      <c r="L96" s="5">
        <v>96</v>
      </c>
      <c r="M96" s="5">
        <v>1</v>
      </c>
      <c r="N96" s="6">
        <v>1</v>
      </c>
      <c r="O96" s="23" t="s">
        <v>53</v>
      </c>
      <c r="P96" s="18" t="s">
        <v>53</v>
      </c>
    </row>
    <row r="97" spans="1:16" x14ac:dyDescent="0.25">
      <c r="A97" t="s">
        <v>69</v>
      </c>
      <c r="B97" t="s">
        <v>18</v>
      </c>
      <c r="C97" t="s">
        <v>19</v>
      </c>
      <c r="D97" t="s">
        <v>19</v>
      </c>
      <c r="E97" t="s">
        <v>73</v>
      </c>
      <c r="F97" s="1" t="s">
        <v>71</v>
      </c>
      <c r="G97" t="s">
        <v>17</v>
      </c>
      <c r="H97" t="s">
        <v>15</v>
      </c>
      <c r="I97" s="4">
        <v>0</v>
      </c>
      <c r="J97" s="10">
        <v>0</v>
      </c>
      <c r="K97" s="22" t="s">
        <v>53</v>
      </c>
      <c r="L97" t="s">
        <v>53</v>
      </c>
      <c r="M97" t="s">
        <v>53</v>
      </c>
      <c r="N97" t="s">
        <v>53</v>
      </c>
      <c r="O97" s="23">
        <v>1.31</v>
      </c>
      <c r="P97" s="18">
        <v>0.89</v>
      </c>
    </row>
    <row r="98" spans="1:16" x14ac:dyDescent="0.25">
      <c r="A98" t="s">
        <v>74</v>
      </c>
      <c r="B98" t="s">
        <v>22</v>
      </c>
      <c r="C98" t="s">
        <v>23</v>
      </c>
      <c r="D98" t="s">
        <v>23</v>
      </c>
      <c r="E98" t="s">
        <v>75</v>
      </c>
      <c r="F98" s="1" t="s">
        <v>76</v>
      </c>
      <c r="G98" t="s">
        <v>14</v>
      </c>
      <c r="H98" t="s">
        <v>15</v>
      </c>
      <c r="I98" s="7">
        <v>1465</v>
      </c>
      <c r="J98" s="11">
        <v>6050</v>
      </c>
      <c r="K98" s="22">
        <v>150</v>
      </c>
      <c r="L98" s="5">
        <v>16100000</v>
      </c>
      <c r="M98" s="5">
        <v>333000000</v>
      </c>
      <c r="N98" s="21">
        <v>53400000</v>
      </c>
      <c r="O98" s="23">
        <v>0</v>
      </c>
      <c r="P98" s="18">
        <v>3140</v>
      </c>
    </row>
    <row r="99" spans="1:16" x14ac:dyDescent="0.25">
      <c r="A99" t="s">
        <v>74</v>
      </c>
      <c r="B99" t="s">
        <v>22</v>
      </c>
      <c r="C99" t="s">
        <v>23</v>
      </c>
      <c r="D99" t="s">
        <v>23</v>
      </c>
      <c r="E99" t="s">
        <v>75</v>
      </c>
      <c r="F99" s="1" t="s">
        <v>76</v>
      </c>
      <c r="G99" t="s">
        <v>16</v>
      </c>
      <c r="H99" t="s">
        <v>15</v>
      </c>
      <c r="I99" s="7">
        <v>0</v>
      </c>
      <c r="J99" s="11">
        <v>0</v>
      </c>
      <c r="K99" s="22">
        <v>10</v>
      </c>
      <c r="L99" s="5">
        <v>67.599999999999994</v>
      </c>
      <c r="M99" s="5">
        <v>1</v>
      </c>
      <c r="N99" s="6">
        <v>1</v>
      </c>
      <c r="O99" s="23" t="s">
        <v>53</v>
      </c>
      <c r="P99" s="18" t="s">
        <v>53</v>
      </c>
    </row>
    <row r="100" spans="1:16" x14ac:dyDescent="0.25">
      <c r="A100" t="s">
        <v>74</v>
      </c>
      <c r="B100" t="s">
        <v>22</v>
      </c>
      <c r="C100" t="s">
        <v>23</v>
      </c>
      <c r="D100" t="s">
        <v>23</v>
      </c>
      <c r="E100" t="s">
        <v>75</v>
      </c>
      <c r="F100" s="1" t="s">
        <v>76</v>
      </c>
      <c r="G100" t="s">
        <v>17</v>
      </c>
      <c r="H100" t="s">
        <v>15</v>
      </c>
      <c r="I100" s="7">
        <v>0</v>
      </c>
      <c r="J100" s="11">
        <v>0</v>
      </c>
      <c r="K100" s="22" t="s">
        <v>53</v>
      </c>
      <c r="L100" t="s">
        <v>53</v>
      </c>
      <c r="M100" t="s">
        <v>53</v>
      </c>
      <c r="N100" s="8" t="s">
        <v>53</v>
      </c>
      <c r="O100" s="23">
        <v>0.04</v>
      </c>
      <c r="P100" s="18">
        <v>76.959999999999994</v>
      </c>
    </row>
    <row r="101" spans="1:16" x14ac:dyDescent="0.25">
      <c r="A101" t="s">
        <v>74</v>
      </c>
      <c r="B101" t="s">
        <v>9</v>
      </c>
      <c r="C101" t="s">
        <v>10</v>
      </c>
      <c r="D101" t="s">
        <v>11</v>
      </c>
      <c r="E101" t="s">
        <v>77</v>
      </c>
      <c r="F101" s="1" t="s">
        <v>76</v>
      </c>
      <c r="G101" t="s">
        <v>14</v>
      </c>
      <c r="H101" t="s">
        <v>15</v>
      </c>
      <c r="I101" s="7">
        <v>2450</v>
      </c>
      <c r="J101" s="11">
        <v>3250</v>
      </c>
      <c r="K101" s="22">
        <v>140</v>
      </c>
      <c r="L101" s="5">
        <v>59400000</v>
      </c>
      <c r="M101" s="5">
        <v>6310000</v>
      </c>
      <c r="N101" s="21">
        <v>950000</v>
      </c>
      <c r="O101" s="23">
        <v>10</v>
      </c>
      <c r="P101" s="18">
        <v>610</v>
      </c>
    </row>
    <row r="102" spans="1:16" x14ac:dyDescent="0.25">
      <c r="A102" t="s">
        <v>74</v>
      </c>
      <c r="B102" t="s">
        <v>9</v>
      </c>
      <c r="C102" t="s">
        <v>10</v>
      </c>
      <c r="D102" t="s">
        <v>11</v>
      </c>
      <c r="E102" t="s">
        <v>77</v>
      </c>
      <c r="F102" s="1" t="s">
        <v>76</v>
      </c>
      <c r="G102" t="s">
        <v>16</v>
      </c>
      <c r="H102" t="s">
        <v>15</v>
      </c>
      <c r="I102" s="7">
        <v>0</v>
      </c>
      <c r="J102" s="11">
        <v>0</v>
      </c>
      <c r="K102" s="22">
        <v>28.5</v>
      </c>
      <c r="L102" s="5">
        <v>206</v>
      </c>
      <c r="M102" s="5">
        <v>9.6999999999999993</v>
      </c>
      <c r="N102" s="21">
        <v>48</v>
      </c>
      <c r="O102" s="23" t="s">
        <v>53</v>
      </c>
      <c r="P102" s="18" t="s">
        <v>53</v>
      </c>
    </row>
    <row r="103" spans="1:16" x14ac:dyDescent="0.25">
      <c r="A103" t="s">
        <v>74</v>
      </c>
      <c r="B103" t="s">
        <v>9</v>
      </c>
      <c r="C103" t="s">
        <v>10</v>
      </c>
      <c r="D103" t="s">
        <v>11</v>
      </c>
      <c r="E103" t="s">
        <v>77</v>
      </c>
      <c r="F103" s="1" t="s">
        <v>76</v>
      </c>
      <c r="G103" t="s">
        <v>17</v>
      </c>
      <c r="H103" t="s">
        <v>15</v>
      </c>
      <c r="I103" s="7">
        <v>0</v>
      </c>
      <c r="J103" s="11">
        <v>0</v>
      </c>
      <c r="K103" s="22" t="s">
        <v>53</v>
      </c>
      <c r="L103" t="s">
        <v>53</v>
      </c>
      <c r="M103" t="s">
        <v>53</v>
      </c>
      <c r="N103" s="8" t="s">
        <v>53</v>
      </c>
      <c r="O103" s="23">
        <v>0.52</v>
      </c>
      <c r="P103" s="18">
        <v>80.010000000000005</v>
      </c>
    </row>
    <row r="104" spans="1:16" x14ac:dyDescent="0.25">
      <c r="A104" t="s">
        <v>74</v>
      </c>
      <c r="B104" t="s">
        <v>18</v>
      </c>
      <c r="C104" t="s">
        <v>19</v>
      </c>
      <c r="D104" t="s">
        <v>19</v>
      </c>
      <c r="E104" t="s">
        <v>78</v>
      </c>
      <c r="F104" s="1" t="s">
        <v>76</v>
      </c>
      <c r="G104" t="s">
        <v>14</v>
      </c>
      <c r="H104" t="s">
        <v>15</v>
      </c>
      <c r="I104" s="7">
        <v>4200</v>
      </c>
      <c r="J104" s="11">
        <v>6050</v>
      </c>
      <c r="K104" s="22">
        <v>150</v>
      </c>
      <c r="L104" s="5">
        <v>437000000</v>
      </c>
      <c r="M104" s="5">
        <v>333000000</v>
      </c>
      <c r="N104" s="21">
        <v>53400000</v>
      </c>
      <c r="O104" s="23">
        <v>1850</v>
      </c>
      <c r="P104" s="18">
        <v>7070</v>
      </c>
    </row>
    <row r="105" spans="1:16" x14ac:dyDescent="0.25">
      <c r="A105" t="s">
        <v>74</v>
      </c>
      <c r="B105" t="s">
        <v>18</v>
      </c>
      <c r="C105" t="s">
        <v>19</v>
      </c>
      <c r="D105" t="s">
        <v>19</v>
      </c>
      <c r="E105" t="s">
        <v>78</v>
      </c>
      <c r="F105" s="1" t="s">
        <v>76</v>
      </c>
      <c r="G105" t="s">
        <v>16</v>
      </c>
      <c r="H105" t="s">
        <v>15</v>
      </c>
      <c r="I105" s="7">
        <v>0</v>
      </c>
      <c r="J105" s="11">
        <v>0</v>
      </c>
      <c r="K105" s="22">
        <v>10</v>
      </c>
      <c r="L105" s="5">
        <v>1410</v>
      </c>
      <c r="M105" s="5">
        <v>3.1</v>
      </c>
      <c r="N105" s="21">
        <v>3</v>
      </c>
      <c r="O105" s="23" t="s">
        <v>53</v>
      </c>
      <c r="P105" s="18" t="s">
        <v>53</v>
      </c>
    </row>
    <row r="106" spans="1:16" x14ac:dyDescent="0.25">
      <c r="A106" t="s">
        <v>74</v>
      </c>
      <c r="B106" t="s">
        <v>18</v>
      </c>
      <c r="C106" t="s">
        <v>19</v>
      </c>
      <c r="D106" t="s">
        <v>19</v>
      </c>
      <c r="E106" t="s">
        <v>78</v>
      </c>
      <c r="F106" s="1" t="s">
        <v>76</v>
      </c>
      <c r="G106" t="s">
        <v>17</v>
      </c>
      <c r="H106" t="s">
        <v>15</v>
      </c>
      <c r="I106" s="7">
        <v>0</v>
      </c>
      <c r="J106" s="11">
        <v>0</v>
      </c>
      <c r="K106" s="22" t="s">
        <v>53</v>
      </c>
      <c r="L106" t="s">
        <v>53</v>
      </c>
      <c r="M106" t="s">
        <v>53</v>
      </c>
      <c r="N106" s="8" t="s">
        <v>53</v>
      </c>
      <c r="O106" s="23">
        <v>0.08</v>
      </c>
      <c r="P106" s="18">
        <v>0.44</v>
      </c>
    </row>
    <row r="107" spans="1:16" x14ac:dyDescent="0.25">
      <c r="A107" t="s">
        <v>79</v>
      </c>
      <c r="B107" t="s">
        <v>22</v>
      </c>
      <c r="C107" t="s">
        <v>23</v>
      </c>
      <c r="D107" t="s">
        <v>23</v>
      </c>
      <c r="E107" t="s">
        <v>80</v>
      </c>
      <c r="F107" s="1" t="s">
        <v>81</v>
      </c>
      <c r="G107" t="s">
        <v>14</v>
      </c>
      <c r="H107" t="s">
        <v>15</v>
      </c>
      <c r="I107" s="7">
        <v>705</v>
      </c>
      <c r="J107" s="11">
        <v>2220</v>
      </c>
      <c r="K107" s="22">
        <v>110</v>
      </c>
      <c r="L107" s="5">
        <v>437000000</v>
      </c>
      <c r="M107" s="5">
        <v>157000000</v>
      </c>
      <c r="N107" s="21">
        <v>285000000</v>
      </c>
      <c r="O107" s="23">
        <v>0</v>
      </c>
      <c r="P107" s="18">
        <v>410</v>
      </c>
    </row>
    <row r="108" spans="1:16" x14ac:dyDescent="0.25">
      <c r="A108" t="s">
        <v>79</v>
      </c>
      <c r="B108" t="s">
        <v>22</v>
      </c>
      <c r="C108" t="s">
        <v>23</v>
      </c>
      <c r="D108" t="s">
        <v>23</v>
      </c>
      <c r="E108" t="s">
        <v>80</v>
      </c>
      <c r="F108" s="1" t="s">
        <v>81</v>
      </c>
      <c r="G108" t="s">
        <v>16</v>
      </c>
      <c r="H108" t="s">
        <v>15</v>
      </c>
      <c r="I108" s="7">
        <v>0</v>
      </c>
      <c r="J108" s="11">
        <v>0</v>
      </c>
      <c r="K108" s="22">
        <v>7.5</v>
      </c>
      <c r="L108" s="5">
        <v>24.6</v>
      </c>
      <c r="M108" s="5">
        <v>1</v>
      </c>
      <c r="N108" s="6">
        <v>1</v>
      </c>
      <c r="O108" s="23" t="s">
        <v>53</v>
      </c>
      <c r="P108" s="18" t="s">
        <v>53</v>
      </c>
    </row>
    <row r="109" spans="1:16" x14ac:dyDescent="0.25">
      <c r="A109" t="s">
        <v>79</v>
      </c>
      <c r="B109" t="s">
        <v>22</v>
      </c>
      <c r="C109" t="s">
        <v>23</v>
      </c>
      <c r="D109" t="s">
        <v>23</v>
      </c>
      <c r="E109" t="s">
        <v>80</v>
      </c>
      <c r="F109" s="1" t="s">
        <v>81</v>
      </c>
      <c r="G109" t="s">
        <v>17</v>
      </c>
      <c r="H109" t="s">
        <v>15</v>
      </c>
      <c r="I109" s="7">
        <v>0</v>
      </c>
      <c r="J109" s="11">
        <v>0</v>
      </c>
      <c r="K109" s="22" t="s">
        <v>53</v>
      </c>
      <c r="L109" t="s">
        <v>53</v>
      </c>
      <c r="M109" t="s">
        <v>53</v>
      </c>
      <c r="N109" s="8" t="s">
        <v>53</v>
      </c>
      <c r="O109" s="23">
        <v>0</v>
      </c>
      <c r="P109" s="18">
        <v>4.46</v>
      </c>
    </row>
    <row r="110" spans="1:16" x14ac:dyDescent="0.25">
      <c r="A110" t="s">
        <v>79</v>
      </c>
      <c r="B110" t="s">
        <v>9</v>
      </c>
      <c r="C110" t="s">
        <v>10</v>
      </c>
      <c r="D110" t="s">
        <v>11</v>
      </c>
      <c r="E110" t="s">
        <v>82</v>
      </c>
      <c r="F110" s="1" t="s">
        <v>81</v>
      </c>
      <c r="G110" t="s">
        <v>14</v>
      </c>
      <c r="H110" t="s">
        <v>15</v>
      </c>
      <c r="I110" s="7">
        <v>3650</v>
      </c>
      <c r="J110" s="11">
        <v>7400</v>
      </c>
      <c r="K110" s="22">
        <v>150</v>
      </c>
      <c r="L110" s="5">
        <v>69100000</v>
      </c>
      <c r="M110" s="5">
        <v>1300000000</v>
      </c>
      <c r="N110" s="21">
        <v>494000000</v>
      </c>
      <c r="O110" s="23">
        <v>0</v>
      </c>
      <c r="P110" s="18">
        <v>210</v>
      </c>
    </row>
    <row r="111" spans="1:16" x14ac:dyDescent="0.25">
      <c r="A111" t="s">
        <v>79</v>
      </c>
      <c r="B111" t="s">
        <v>9</v>
      </c>
      <c r="C111" t="s">
        <v>10</v>
      </c>
      <c r="D111" t="s">
        <v>11</v>
      </c>
      <c r="E111" t="s">
        <v>82</v>
      </c>
      <c r="F111" s="1" t="s">
        <v>81</v>
      </c>
      <c r="G111" t="s">
        <v>16</v>
      </c>
      <c r="H111" t="s">
        <v>15</v>
      </c>
      <c r="I111" s="7">
        <v>0</v>
      </c>
      <c r="J111" s="11">
        <v>0</v>
      </c>
      <c r="K111" s="22">
        <v>10.5</v>
      </c>
      <c r="L111" s="5">
        <v>1120</v>
      </c>
      <c r="M111" s="5">
        <v>161</v>
      </c>
      <c r="N111" s="21">
        <v>4.0999999999999996</v>
      </c>
      <c r="O111" s="23" t="s">
        <v>53</v>
      </c>
      <c r="P111" s="18" t="s">
        <v>53</v>
      </c>
    </row>
    <row r="112" spans="1:16" x14ac:dyDescent="0.25">
      <c r="A112" t="s">
        <v>79</v>
      </c>
      <c r="B112" t="s">
        <v>9</v>
      </c>
      <c r="C112" t="s">
        <v>10</v>
      </c>
      <c r="D112" t="s">
        <v>11</v>
      </c>
      <c r="E112" t="s">
        <v>82</v>
      </c>
      <c r="F112" s="1" t="s">
        <v>81</v>
      </c>
      <c r="G112" t="s">
        <v>17</v>
      </c>
      <c r="H112" t="s">
        <v>15</v>
      </c>
      <c r="I112" s="7">
        <v>0</v>
      </c>
      <c r="J112" s="11">
        <v>0</v>
      </c>
      <c r="K112" s="22" t="s">
        <v>53</v>
      </c>
      <c r="L112" t="s">
        <v>53</v>
      </c>
      <c r="M112" t="s">
        <v>53</v>
      </c>
      <c r="N112" s="8" t="s">
        <v>53</v>
      </c>
      <c r="O112" s="23">
        <v>0</v>
      </c>
      <c r="P112" s="18">
        <v>3.63</v>
      </c>
    </row>
    <row r="113" spans="1:21" x14ac:dyDescent="0.25">
      <c r="A113" t="s">
        <v>79</v>
      </c>
      <c r="B113" t="s">
        <v>18</v>
      </c>
      <c r="C113" t="s">
        <v>19</v>
      </c>
      <c r="D113" t="s">
        <v>19</v>
      </c>
      <c r="E113" t="s">
        <v>83</v>
      </c>
      <c r="F113" s="1" t="s">
        <v>81</v>
      </c>
      <c r="G113" t="s">
        <v>14</v>
      </c>
      <c r="H113" t="s">
        <v>15</v>
      </c>
      <c r="I113" s="7">
        <v>7300</v>
      </c>
      <c r="J113" s="11">
        <v>4400</v>
      </c>
      <c r="K113" s="22">
        <v>110</v>
      </c>
      <c r="L113" s="5">
        <v>1730000000</v>
      </c>
      <c r="M113" s="5">
        <v>240000000</v>
      </c>
      <c r="N113" s="21">
        <v>2780000</v>
      </c>
      <c r="O113" s="23">
        <v>50</v>
      </c>
      <c r="P113" s="18">
        <v>6920</v>
      </c>
    </row>
    <row r="114" spans="1:21" x14ac:dyDescent="0.25">
      <c r="A114" t="s">
        <v>79</v>
      </c>
      <c r="B114" t="s">
        <v>18</v>
      </c>
      <c r="C114" t="s">
        <v>19</v>
      </c>
      <c r="D114" t="s">
        <v>19</v>
      </c>
      <c r="E114" t="s">
        <v>83</v>
      </c>
      <c r="F114" s="1" t="s">
        <v>81</v>
      </c>
      <c r="G114" t="s">
        <v>16</v>
      </c>
      <c r="H114" t="s">
        <v>15</v>
      </c>
      <c r="I114" s="7">
        <v>0</v>
      </c>
      <c r="J114" s="11">
        <v>0</v>
      </c>
      <c r="K114" s="22">
        <v>7.5</v>
      </c>
      <c r="L114" s="5">
        <v>172</v>
      </c>
      <c r="M114" s="6">
        <v>1</v>
      </c>
      <c r="N114" s="6">
        <v>1</v>
      </c>
      <c r="O114" s="23" t="s">
        <v>53</v>
      </c>
      <c r="P114" s="18" t="s">
        <v>53</v>
      </c>
      <c r="U114" t="s">
        <v>89</v>
      </c>
    </row>
    <row r="115" spans="1:21" x14ac:dyDescent="0.25">
      <c r="A115" t="s">
        <v>79</v>
      </c>
      <c r="B115" t="s">
        <v>18</v>
      </c>
      <c r="C115" t="s">
        <v>19</v>
      </c>
      <c r="D115" t="s">
        <v>19</v>
      </c>
      <c r="E115" t="s">
        <v>83</v>
      </c>
      <c r="F115" s="1" t="s">
        <v>81</v>
      </c>
      <c r="G115" t="s">
        <v>17</v>
      </c>
      <c r="H115" t="s">
        <v>15</v>
      </c>
      <c r="I115" s="7">
        <v>0</v>
      </c>
      <c r="J115" s="11">
        <v>0</v>
      </c>
      <c r="K115" s="22" t="s">
        <v>53</v>
      </c>
      <c r="L115" t="s">
        <v>53</v>
      </c>
      <c r="M115" t="s">
        <v>53</v>
      </c>
      <c r="N115" s="8" t="s">
        <v>53</v>
      </c>
      <c r="O115" s="23">
        <v>3.92</v>
      </c>
      <c r="P115" s="18">
        <v>6.05</v>
      </c>
    </row>
    <row r="116" spans="1:21" x14ac:dyDescent="0.25">
      <c r="A116" t="s">
        <v>97</v>
      </c>
      <c r="B116" t="s">
        <v>22</v>
      </c>
      <c r="C116" t="s">
        <v>23</v>
      </c>
      <c r="D116" t="s">
        <v>23</v>
      </c>
      <c r="E116" t="s">
        <v>100</v>
      </c>
      <c r="F116" s="1" t="s">
        <v>94</v>
      </c>
      <c r="G116" t="s">
        <v>14</v>
      </c>
      <c r="H116" t="s">
        <v>15</v>
      </c>
      <c r="I116" s="7">
        <v>985</v>
      </c>
      <c r="J116" s="11">
        <v>1200</v>
      </c>
      <c r="K116" s="22">
        <v>70</v>
      </c>
      <c r="L116" s="5">
        <v>2420000000</v>
      </c>
      <c r="M116" s="5">
        <v>866000000</v>
      </c>
      <c r="N116" s="21">
        <v>172000000</v>
      </c>
      <c r="O116" s="23">
        <v>10</v>
      </c>
      <c r="P116" s="18">
        <v>90</v>
      </c>
    </row>
    <row r="117" spans="1:21" x14ac:dyDescent="0.25">
      <c r="A117" t="s">
        <v>97</v>
      </c>
      <c r="B117" t="s">
        <v>22</v>
      </c>
      <c r="C117" t="s">
        <v>23</v>
      </c>
      <c r="D117" t="s">
        <v>23</v>
      </c>
      <c r="E117" t="s">
        <v>100</v>
      </c>
      <c r="F117" s="1" t="s">
        <v>94</v>
      </c>
      <c r="G117" t="s">
        <v>16</v>
      </c>
      <c r="H117" t="s">
        <v>15</v>
      </c>
      <c r="I117" s="7">
        <v>0</v>
      </c>
      <c r="J117" s="11">
        <v>0</v>
      </c>
      <c r="K117" s="22">
        <v>5</v>
      </c>
      <c r="L117" s="5">
        <v>95.9</v>
      </c>
      <c r="M117" s="5">
        <v>7.4</v>
      </c>
      <c r="N117" s="21">
        <v>1</v>
      </c>
      <c r="O117" s="23" t="s">
        <v>53</v>
      </c>
      <c r="P117" s="18" t="s">
        <v>53</v>
      </c>
    </row>
    <row r="118" spans="1:21" x14ac:dyDescent="0.25">
      <c r="A118" t="s">
        <v>97</v>
      </c>
      <c r="B118" t="s">
        <v>22</v>
      </c>
      <c r="C118" t="s">
        <v>23</v>
      </c>
      <c r="D118" t="s">
        <v>23</v>
      </c>
      <c r="E118" t="s">
        <v>100</v>
      </c>
      <c r="F118" s="1" t="s">
        <v>94</v>
      </c>
      <c r="G118" t="s">
        <v>17</v>
      </c>
      <c r="H118" t="s">
        <v>15</v>
      </c>
      <c r="I118" s="7">
        <v>0</v>
      </c>
      <c r="J118" s="11">
        <v>0</v>
      </c>
      <c r="K118" s="22" t="s">
        <v>53</v>
      </c>
      <c r="L118" t="s">
        <v>53</v>
      </c>
      <c r="M118" t="s">
        <v>53</v>
      </c>
      <c r="N118" s="8" t="s">
        <v>53</v>
      </c>
      <c r="O118" s="23">
        <v>0.26</v>
      </c>
      <c r="P118" s="18">
        <v>11.39</v>
      </c>
    </row>
    <row r="119" spans="1:21" x14ac:dyDescent="0.25">
      <c r="A119" t="s">
        <v>97</v>
      </c>
      <c r="B119" t="s">
        <v>9</v>
      </c>
      <c r="C119" t="s">
        <v>10</v>
      </c>
      <c r="D119" t="s">
        <v>11</v>
      </c>
      <c r="E119" t="s">
        <v>101</v>
      </c>
      <c r="F119" s="1" t="s">
        <v>94</v>
      </c>
      <c r="G119" t="s">
        <v>14</v>
      </c>
      <c r="H119" t="s">
        <v>15</v>
      </c>
      <c r="I119" s="7">
        <v>1395</v>
      </c>
      <c r="J119" s="11">
        <v>2035</v>
      </c>
      <c r="K119" s="22">
        <v>35</v>
      </c>
      <c r="L119" s="5">
        <v>2420000000</v>
      </c>
      <c r="M119" s="5">
        <v>2420000000</v>
      </c>
      <c r="N119" s="21">
        <v>687000000</v>
      </c>
      <c r="O119" s="23">
        <v>0</v>
      </c>
      <c r="P119" s="18">
        <v>250</v>
      </c>
    </row>
    <row r="120" spans="1:21" x14ac:dyDescent="0.25">
      <c r="A120" t="s">
        <v>97</v>
      </c>
      <c r="B120" t="s">
        <v>9</v>
      </c>
      <c r="C120" t="s">
        <v>10</v>
      </c>
      <c r="D120" t="s">
        <v>11</v>
      </c>
      <c r="E120" t="s">
        <v>101</v>
      </c>
      <c r="F120" s="1" t="s">
        <v>94</v>
      </c>
      <c r="G120" t="s">
        <v>16</v>
      </c>
      <c r="H120" t="s">
        <v>15</v>
      </c>
      <c r="I120" s="7">
        <v>0</v>
      </c>
      <c r="J120" s="11">
        <v>0</v>
      </c>
      <c r="K120" s="22">
        <v>4.5</v>
      </c>
      <c r="L120" s="5">
        <v>270</v>
      </c>
      <c r="M120" s="5">
        <v>45</v>
      </c>
      <c r="N120" s="21">
        <v>3.1</v>
      </c>
      <c r="O120" s="23" t="s">
        <v>53</v>
      </c>
      <c r="P120" s="18" t="s">
        <v>53</v>
      </c>
    </row>
    <row r="121" spans="1:21" x14ac:dyDescent="0.25">
      <c r="A121" t="s">
        <v>97</v>
      </c>
      <c r="B121" t="s">
        <v>9</v>
      </c>
      <c r="C121" t="s">
        <v>10</v>
      </c>
      <c r="D121" t="s">
        <v>11</v>
      </c>
      <c r="E121" t="s">
        <v>101</v>
      </c>
      <c r="F121" s="1" t="s">
        <v>94</v>
      </c>
      <c r="G121" t="s">
        <v>17</v>
      </c>
      <c r="H121" t="s">
        <v>15</v>
      </c>
      <c r="I121" s="7">
        <v>0</v>
      </c>
      <c r="J121" s="11">
        <v>0</v>
      </c>
      <c r="K121" s="22" t="s">
        <v>53</v>
      </c>
      <c r="L121" t="s">
        <v>53</v>
      </c>
      <c r="M121" t="s">
        <v>53</v>
      </c>
      <c r="N121" s="8" t="s">
        <v>53</v>
      </c>
      <c r="O121" s="23">
        <v>0.17</v>
      </c>
      <c r="P121" s="18">
        <v>41.82</v>
      </c>
    </row>
    <row r="122" spans="1:21" x14ac:dyDescent="0.25">
      <c r="A122" t="s">
        <v>97</v>
      </c>
      <c r="B122" t="s">
        <v>18</v>
      </c>
      <c r="C122" t="s">
        <v>19</v>
      </c>
      <c r="D122" t="s">
        <v>19</v>
      </c>
      <c r="E122" t="s">
        <v>102</v>
      </c>
      <c r="F122" s="1" t="s">
        <v>94</v>
      </c>
      <c r="G122" t="s">
        <v>14</v>
      </c>
      <c r="H122" t="s">
        <v>15</v>
      </c>
      <c r="I122" s="7">
        <v>1865</v>
      </c>
      <c r="J122" s="11">
        <v>5550</v>
      </c>
      <c r="K122" s="22">
        <v>165</v>
      </c>
      <c r="L122" s="5">
        <v>2420000000</v>
      </c>
      <c r="M122" s="5">
        <v>866000000</v>
      </c>
      <c r="N122" s="21">
        <v>649000000</v>
      </c>
      <c r="O122" s="23">
        <v>0</v>
      </c>
      <c r="P122" s="18">
        <v>1910</v>
      </c>
    </row>
    <row r="123" spans="1:21" x14ac:dyDescent="0.25">
      <c r="A123" t="s">
        <v>97</v>
      </c>
      <c r="B123" t="s">
        <v>18</v>
      </c>
      <c r="C123" t="s">
        <v>19</v>
      </c>
      <c r="D123" t="s">
        <v>19</v>
      </c>
      <c r="E123" t="s">
        <v>102</v>
      </c>
      <c r="F123" s="1" t="s">
        <v>94</v>
      </c>
      <c r="G123" t="s">
        <v>16</v>
      </c>
      <c r="H123" t="s">
        <v>15</v>
      </c>
      <c r="I123" s="7">
        <v>0</v>
      </c>
      <c r="J123" s="11">
        <v>0</v>
      </c>
      <c r="K123" s="22">
        <v>3.5</v>
      </c>
      <c r="L123" s="5">
        <v>1200</v>
      </c>
      <c r="M123" s="5">
        <v>42.6</v>
      </c>
      <c r="N123" s="21">
        <v>2</v>
      </c>
      <c r="O123" s="23" t="s">
        <v>53</v>
      </c>
      <c r="P123" s="18" t="s">
        <v>53</v>
      </c>
    </row>
    <row r="124" spans="1:21" x14ac:dyDescent="0.25">
      <c r="A124" t="s">
        <v>97</v>
      </c>
      <c r="B124" t="s">
        <v>18</v>
      </c>
      <c r="C124" t="s">
        <v>19</v>
      </c>
      <c r="D124" t="s">
        <v>19</v>
      </c>
      <c r="E124" t="s">
        <v>102</v>
      </c>
      <c r="F124" s="1" t="s">
        <v>94</v>
      </c>
      <c r="G124" t="s">
        <v>17</v>
      </c>
      <c r="H124" t="s">
        <v>15</v>
      </c>
      <c r="I124" s="7">
        <v>0</v>
      </c>
      <c r="J124" s="11">
        <v>0</v>
      </c>
      <c r="K124" s="22" t="s">
        <v>53</v>
      </c>
      <c r="L124" t="s">
        <v>53</v>
      </c>
      <c r="M124" t="s">
        <v>53</v>
      </c>
      <c r="N124" s="8" t="s">
        <v>53</v>
      </c>
      <c r="O124" s="23">
        <v>0.02</v>
      </c>
      <c r="P124" s="18">
        <v>2.0099999999999998</v>
      </c>
    </row>
    <row r="125" spans="1:21" x14ac:dyDescent="0.25">
      <c r="A125" t="s">
        <v>98</v>
      </c>
      <c r="B125" t="s">
        <v>22</v>
      </c>
      <c r="C125" t="s">
        <v>23</v>
      </c>
      <c r="D125" t="s">
        <v>23</v>
      </c>
      <c r="E125" t="s">
        <v>109</v>
      </c>
      <c r="F125" s="1" t="s">
        <v>95</v>
      </c>
      <c r="G125" t="s">
        <v>14</v>
      </c>
      <c r="H125" t="s">
        <v>15</v>
      </c>
      <c r="I125" s="7">
        <v>955</v>
      </c>
      <c r="J125" s="11">
        <v>765</v>
      </c>
      <c r="K125" s="22">
        <v>62</v>
      </c>
      <c r="L125" s="5">
        <v>200000</v>
      </c>
      <c r="M125" s="5">
        <v>100000</v>
      </c>
      <c r="N125" s="21">
        <v>100000</v>
      </c>
      <c r="O125" s="23">
        <v>0</v>
      </c>
      <c r="P125" s="18">
        <v>120</v>
      </c>
    </row>
    <row r="126" spans="1:21" x14ac:dyDescent="0.25">
      <c r="A126" t="s">
        <v>98</v>
      </c>
      <c r="B126" t="s">
        <v>22</v>
      </c>
      <c r="C126" t="s">
        <v>23</v>
      </c>
      <c r="D126" t="s">
        <v>23</v>
      </c>
      <c r="E126" t="s">
        <v>109</v>
      </c>
      <c r="F126" s="1" t="s">
        <v>95</v>
      </c>
      <c r="G126" t="s">
        <v>16</v>
      </c>
      <c r="H126" t="s">
        <v>15</v>
      </c>
      <c r="I126" s="7">
        <v>0</v>
      </c>
      <c r="J126" s="11">
        <v>0</v>
      </c>
      <c r="K126" s="22" t="s">
        <v>115</v>
      </c>
      <c r="L126" s="5">
        <v>345</v>
      </c>
      <c r="M126" s="6">
        <v>1</v>
      </c>
      <c r="N126" s="21">
        <v>1</v>
      </c>
      <c r="O126" s="23" t="s">
        <v>53</v>
      </c>
      <c r="P126" s="18" t="s">
        <v>53</v>
      </c>
    </row>
    <row r="127" spans="1:21" x14ac:dyDescent="0.25">
      <c r="A127" t="s">
        <v>98</v>
      </c>
      <c r="B127" t="s">
        <v>22</v>
      </c>
      <c r="C127" t="s">
        <v>23</v>
      </c>
      <c r="D127" t="s">
        <v>23</v>
      </c>
      <c r="E127" t="s">
        <v>109</v>
      </c>
      <c r="F127" s="1" t="s">
        <v>95</v>
      </c>
      <c r="G127" t="s">
        <v>17</v>
      </c>
      <c r="H127" t="s">
        <v>15</v>
      </c>
      <c r="I127" s="7">
        <v>0</v>
      </c>
      <c r="J127" s="11">
        <v>0</v>
      </c>
      <c r="K127" s="22" t="s">
        <v>53</v>
      </c>
      <c r="L127" t="s">
        <v>53</v>
      </c>
      <c r="M127" t="s">
        <v>53</v>
      </c>
      <c r="N127" s="8" t="s">
        <v>53</v>
      </c>
      <c r="O127" s="23">
        <v>0.19</v>
      </c>
      <c r="P127" s="18">
        <v>35.200000000000003</v>
      </c>
    </row>
    <row r="128" spans="1:21" x14ac:dyDescent="0.25">
      <c r="A128" t="s">
        <v>98</v>
      </c>
      <c r="B128" t="s">
        <v>9</v>
      </c>
      <c r="C128" t="s">
        <v>10</v>
      </c>
      <c r="D128" t="s">
        <v>11</v>
      </c>
      <c r="E128" t="s">
        <v>110</v>
      </c>
      <c r="F128" s="1" t="s">
        <v>95</v>
      </c>
      <c r="G128" t="s">
        <v>14</v>
      </c>
      <c r="H128" t="s">
        <v>15</v>
      </c>
      <c r="I128" s="7">
        <v>3850</v>
      </c>
      <c r="J128" s="11">
        <v>1255</v>
      </c>
      <c r="K128" s="22">
        <v>210</v>
      </c>
      <c r="L128" s="5">
        <v>437000000</v>
      </c>
      <c r="M128" s="5">
        <v>137000000</v>
      </c>
      <c r="N128" s="21">
        <v>164000000</v>
      </c>
      <c r="O128" s="23">
        <v>0</v>
      </c>
      <c r="P128" s="18">
        <v>70</v>
      </c>
    </row>
    <row r="129" spans="1:16" x14ac:dyDescent="0.25">
      <c r="A129" t="s">
        <v>98</v>
      </c>
      <c r="B129" t="s">
        <v>9</v>
      </c>
      <c r="C129" t="s">
        <v>10</v>
      </c>
      <c r="D129" t="s">
        <v>11</v>
      </c>
      <c r="E129" t="s">
        <v>110</v>
      </c>
      <c r="F129" s="1" t="s">
        <v>95</v>
      </c>
      <c r="G129" t="s">
        <v>16</v>
      </c>
      <c r="H129" t="s">
        <v>15</v>
      </c>
      <c r="I129" s="7">
        <v>0</v>
      </c>
      <c r="J129" s="11">
        <v>0</v>
      </c>
      <c r="K129" s="22">
        <v>17</v>
      </c>
      <c r="L129" s="5">
        <v>1120</v>
      </c>
      <c r="M129" s="5">
        <v>111</v>
      </c>
      <c r="N129" s="21">
        <v>12.1</v>
      </c>
      <c r="O129" s="23" t="s">
        <v>53</v>
      </c>
      <c r="P129" s="18" t="s">
        <v>53</v>
      </c>
    </row>
    <row r="130" spans="1:16" x14ac:dyDescent="0.25">
      <c r="A130" t="s">
        <v>98</v>
      </c>
      <c r="B130" t="s">
        <v>9</v>
      </c>
      <c r="C130" t="s">
        <v>10</v>
      </c>
      <c r="D130" t="s">
        <v>11</v>
      </c>
      <c r="E130" t="s">
        <v>110</v>
      </c>
      <c r="F130" s="1" t="s">
        <v>95</v>
      </c>
      <c r="G130" t="s">
        <v>17</v>
      </c>
      <c r="H130" t="s">
        <v>15</v>
      </c>
      <c r="I130" s="7">
        <v>0</v>
      </c>
      <c r="J130" s="11">
        <v>0.5</v>
      </c>
      <c r="K130" s="22" t="s">
        <v>53</v>
      </c>
      <c r="L130" t="s">
        <v>53</v>
      </c>
      <c r="M130" t="s">
        <v>53</v>
      </c>
      <c r="N130" s="8" t="s">
        <v>53</v>
      </c>
      <c r="O130" s="23">
        <v>0.34</v>
      </c>
      <c r="P130" s="18">
        <v>54.77</v>
      </c>
    </row>
    <row r="131" spans="1:16" x14ac:dyDescent="0.25">
      <c r="A131" t="s">
        <v>98</v>
      </c>
      <c r="B131" t="s">
        <v>18</v>
      </c>
      <c r="C131" t="s">
        <v>19</v>
      </c>
      <c r="D131" t="s">
        <v>19</v>
      </c>
      <c r="E131" t="s">
        <v>111</v>
      </c>
      <c r="F131" s="1" t="s">
        <v>95</v>
      </c>
      <c r="G131" t="s">
        <v>14</v>
      </c>
      <c r="H131" t="s">
        <v>15</v>
      </c>
      <c r="I131" s="7">
        <v>3300</v>
      </c>
      <c r="J131" s="11">
        <v>3050</v>
      </c>
      <c r="K131" s="22">
        <v>445</v>
      </c>
      <c r="L131" s="5">
        <v>326000000</v>
      </c>
      <c r="M131" s="5">
        <v>235000000</v>
      </c>
      <c r="N131" s="21">
        <v>4000000</v>
      </c>
      <c r="O131" s="23">
        <v>50</v>
      </c>
      <c r="P131" s="18">
        <v>9310</v>
      </c>
    </row>
    <row r="132" spans="1:16" x14ac:dyDescent="0.25">
      <c r="A132" t="s">
        <v>98</v>
      </c>
      <c r="B132" t="s">
        <v>18</v>
      </c>
      <c r="C132" t="s">
        <v>19</v>
      </c>
      <c r="D132" t="s">
        <v>19</v>
      </c>
      <c r="E132" t="s">
        <v>111</v>
      </c>
      <c r="F132" s="1" t="s">
        <v>95</v>
      </c>
      <c r="G132" t="s">
        <v>16</v>
      </c>
      <c r="H132" t="s">
        <v>15</v>
      </c>
      <c r="I132" s="7">
        <v>0</v>
      </c>
      <c r="J132" s="11">
        <v>0</v>
      </c>
      <c r="K132" s="22">
        <v>4</v>
      </c>
      <c r="L132" s="5">
        <v>144</v>
      </c>
      <c r="M132" s="5">
        <v>2</v>
      </c>
      <c r="N132" s="21">
        <v>1</v>
      </c>
      <c r="O132" s="23" t="s">
        <v>53</v>
      </c>
      <c r="P132" s="18" t="s">
        <v>53</v>
      </c>
    </row>
    <row r="133" spans="1:16" x14ac:dyDescent="0.25">
      <c r="A133" t="s">
        <v>98</v>
      </c>
      <c r="B133" t="s">
        <v>18</v>
      </c>
      <c r="C133" t="s">
        <v>19</v>
      </c>
      <c r="D133" t="s">
        <v>19</v>
      </c>
      <c r="E133" t="s">
        <v>111</v>
      </c>
      <c r="F133" s="1" t="s">
        <v>95</v>
      </c>
      <c r="G133" t="s">
        <v>17</v>
      </c>
      <c r="H133" t="s">
        <v>15</v>
      </c>
      <c r="I133" s="7">
        <v>0</v>
      </c>
      <c r="J133" s="11">
        <v>0</v>
      </c>
      <c r="K133" s="22" t="s">
        <v>53</v>
      </c>
      <c r="L133" t="s">
        <v>53</v>
      </c>
      <c r="M133" t="s">
        <v>53</v>
      </c>
      <c r="N133" s="8" t="s">
        <v>53</v>
      </c>
      <c r="O133" s="23">
        <v>0.04</v>
      </c>
      <c r="P133" s="18">
        <v>0.54</v>
      </c>
    </row>
    <row r="134" spans="1:16" x14ac:dyDescent="0.25">
      <c r="A134" t="s">
        <v>99</v>
      </c>
      <c r="B134" t="s">
        <v>22</v>
      </c>
      <c r="C134" t="s">
        <v>23</v>
      </c>
      <c r="D134" t="s">
        <v>23</v>
      </c>
      <c r="E134" t="s">
        <v>112</v>
      </c>
      <c r="F134" s="1" t="s">
        <v>96</v>
      </c>
      <c r="G134" t="s">
        <v>14</v>
      </c>
      <c r="H134" t="s">
        <v>15</v>
      </c>
      <c r="I134" s="7">
        <v>1250</v>
      </c>
      <c r="J134" s="11">
        <v>760</v>
      </c>
      <c r="K134" s="22">
        <v>65</v>
      </c>
      <c r="L134" s="5">
        <v>208000000</v>
      </c>
      <c r="M134" s="5">
        <v>127000000</v>
      </c>
      <c r="N134" s="21">
        <v>166000000</v>
      </c>
      <c r="O134" s="22">
        <v>0</v>
      </c>
      <c r="P134" s="18">
        <v>0</v>
      </c>
    </row>
    <row r="135" spans="1:16" x14ac:dyDescent="0.25">
      <c r="A135" t="s">
        <v>99</v>
      </c>
      <c r="B135" t="s">
        <v>22</v>
      </c>
      <c r="C135" t="s">
        <v>23</v>
      </c>
      <c r="D135" t="s">
        <v>23</v>
      </c>
      <c r="E135" t="s">
        <v>112</v>
      </c>
      <c r="F135" s="1" t="s">
        <v>96</v>
      </c>
      <c r="G135" t="s">
        <v>16</v>
      </c>
      <c r="H135" t="s">
        <v>15</v>
      </c>
      <c r="I135" s="7">
        <v>0</v>
      </c>
      <c r="J135" s="11">
        <v>0</v>
      </c>
      <c r="K135" s="22">
        <v>4.5</v>
      </c>
      <c r="L135" s="5">
        <v>80.5</v>
      </c>
      <c r="M135" s="5">
        <v>1</v>
      </c>
      <c r="N135" s="21">
        <v>1</v>
      </c>
      <c r="O135" s="23" t="s">
        <v>53</v>
      </c>
      <c r="P135" s="18" t="s">
        <v>53</v>
      </c>
    </row>
    <row r="136" spans="1:16" x14ac:dyDescent="0.25">
      <c r="A136" t="s">
        <v>99</v>
      </c>
      <c r="B136" t="s">
        <v>22</v>
      </c>
      <c r="C136" t="s">
        <v>23</v>
      </c>
      <c r="D136" t="s">
        <v>23</v>
      </c>
      <c r="E136" t="s">
        <v>112</v>
      </c>
      <c r="F136" s="1" t="s">
        <v>96</v>
      </c>
      <c r="G136" t="s">
        <v>17</v>
      </c>
      <c r="H136" t="s">
        <v>15</v>
      </c>
      <c r="I136" s="7">
        <v>0</v>
      </c>
      <c r="J136" s="11">
        <v>0</v>
      </c>
      <c r="K136" s="22" t="s">
        <v>53</v>
      </c>
      <c r="L136" t="s">
        <v>53</v>
      </c>
      <c r="M136" t="s">
        <v>53</v>
      </c>
      <c r="N136" s="8" t="s">
        <v>53</v>
      </c>
      <c r="O136" s="22">
        <v>0.37</v>
      </c>
      <c r="P136" s="18">
        <v>2.63</v>
      </c>
    </row>
    <row r="137" spans="1:16" x14ac:dyDescent="0.25">
      <c r="A137" t="s">
        <v>99</v>
      </c>
      <c r="B137" t="s">
        <v>9</v>
      </c>
      <c r="C137" t="s">
        <v>10</v>
      </c>
      <c r="D137" t="s">
        <v>11</v>
      </c>
      <c r="E137" t="s">
        <v>113</v>
      </c>
      <c r="F137" s="1" t="s">
        <v>96</v>
      </c>
      <c r="G137" t="s">
        <v>14</v>
      </c>
      <c r="H137" t="s">
        <v>15</v>
      </c>
      <c r="I137" s="7">
        <v>3800</v>
      </c>
      <c r="J137" s="11">
        <v>1265</v>
      </c>
      <c r="K137" s="22">
        <v>20</v>
      </c>
      <c r="L137" s="5">
        <v>309000000</v>
      </c>
      <c r="M137" s="5">
        <v>222000000</v>
      </c>
      <c r="N137" s="21">
        <v>173000000</v>
      </c>
      <c r="O137" s="22">
        <v>40</v>
      </c>
      <c r="P137" s="18">
        <v>840</v>
      </c>
    </row>
    <row r="138" spans="1:16" x14ac:dyDescent="0.25">
      <c r="A138" t="s">
        <v>99</v>
      </c>
      <c r="B138" t="s">
        <v>9</v>
      </c>
      <c r="C138" t="s">
        <v>10</v>
      </c>
      <c r="D138" t="s">
        <v>11</v>
      </c>
      <c r="E138" t="s">
        <v>113</v>
      </c>
      <c r="F138" s="1" t="s">
        <v>96</v>
      </c>
      <c r="G138" t="s">
        <v>16</v>
      </c>
      <c r="H138" t="s">
        <v>15</v>
      </c>
      <c r="I138" s="7">
        <v>0</v>
      </c>
      <c r="J138" s="11">
        <v>0</v>
      </c>
      <c r="K138" s="22">
        <v>7.5</v>
      </c>
      <c r="L138" s="5">
        <v>345</v>
      </c>
      <c r="M138" s="5">
        <v>13.1</v>
      </c>
      <c r="N138" s="21">
        <v>2</v>
      </c>
      <c r="O138" s="23" t="s">
        <v>53</v>
      </c>
      <c r="P138" s="18" t="s">
        <v>53</v>
      </c>
    </row>
    <row r="139" spans="1:16" x14ac:dyDescent="0.25">
      <c r="A139" t="s">
        <v>99</v>
      </c>
      <c r="B139" t="s">
        <v>9</v>
      </c>
      <c r="C139" t="s">
        <v>10</v>
      </c>
      <c r="D139" t="s">
        <v>11</v>
      </c>
      <c r="E139" t="s">
        <v>113</v>
      </c>
      <c r="F139" s="1" t="s">
        <v>96</v>
      </c>
      <c r="G139" t="s">
        <v>17</v>
      </c>
      <c r="H139" t="s">
        <v>15</v>
      </c>
      <c r="I139" s="7">
        <v>0.5</v>
      </c>
      <c r="J139" s="11">
        <v>0</v>
      </c>
      <c r="K139" s="22" t="s">
        <v>53</v>
      </c>
      <c r="L139" t="s">
        <v>53</v>
      </c>
      <c r="M139" t="s">
        <v>53</v>
      </c>
      <c r="N139" s="8" t="s">
        <v>53</v>
      </c>
      <c r="O139" s="22">
        <v>0</v>
      </c>
      <c r="P139" s="18">
        <v>3.34</v>
      </c>
    </row>
    <row r="140" spans="1:16" x14ac:dyDescent="0.25">
      <c r="A140" t="s">
        <v>99</v>
      </c>
      <c r="B140" t="s">
        <v>18</v>
      </c>
      <c r="C140" t="s">
        <v>19</v>
      </c>
      <c r="D140" t="s">
        <v>19</v>
      </c>
      <c r="E140" t="s">
        <v>114</v>
      </c>
      <c r="F140" s="1" t="s">
        <v>96</v>
      </c>
      <c r="G140" t="s">
        <v>14</v>
      </c>
      <c r="H140" t="s">
        <v>15</v>
      </c>
      <c r="I140" s="7">
        <v>805</v>
      </c>
      <c r="J140" s="11">
        <v>5450</v>
      </c>
      <c r="K140" s="22">
        <v>5</v>
      </c>
      <c r="L140" s="5">
        <v>2420000000</v>
      </c>
      <c r="M140" s="5">
        <v>687000000</v>
      </c>
      <c r="N140" s="21">
        <v>488000000</v>
      </c>
      <c r="O140" s="22">
        <v>0</v>
      </c>
      <c r="P140" s="18">
        <v>870</v>
      </c>
    </row>
    <row r="141" spans="1:16" x14ac:dyDescent="0.25">
      <c r="A141" t="s">
        <v>99</v>
      </c>
      <c r="B141" t="s">
        <v>18</v>
      </c>
      <c r="C141" t="s">
        <v>19</v>
      </c>
      <c r="D141" t="s">
        <v>19</v>
      </c>
      <c r="E141" t="s">
        <v>114</v>
      </c>
      <c r="F141" s="1" t="s">
        <v>96</v>
      </c>
      <c r="G141" t="s">
        <v>16</v>
      </c>
      <c r="H141" t="s">
        <v>15</v>
      </c>
      <c r="I141" s="7">
        <v>0</v>
      </c>
      <c r="J141" s="11">
        <v>0</v>
      </c>
      <c r="K141" s="22">
        <v>2</v>
      </c>
      <c r="L141" s="5">
        <v>2420</v>
      </c>
      <c r="M141" s="5">
        <v>47.1</v>
      </c>
      <c r="N141" s="21">
        <v>12.1</v>
      </c>
      <c r="O141" s="23" t="s">
        <v>53</v>
      </c>
      <c r="P141" s="18" t="s">
        <v>53</v>
      </c>
    </row>
    <row r="142" spans="1:16" x14ac:dyDescent="0.25">
      <c r="A142" t="s">
        <v>99</v>
      </c>
      <c r="B142" t="s">
        <v>18</v>
      </c>
      <c r="C142" t="s">
        <v>19</v>
      </c>
      <c r="D142" t="s">
        <v>19</v>
      </c>
      <c r="E142" t="s">
        <v>114</v>
      </c>
      <c r="F142" s="1" t="s">
        <v>96</v>
      </c>
      <c r="G142" t="s">
        <v>17</v>
      </c>
      <c r="H142" t="s">
        <v>15</v>
      </c>
      <c r="I142" s="7">
        <v>0</v>
      </c>
      <c r="J142" s="11">
        <v>0</v>
      </c>
      <c r="K142" s="22" t="s">
        <v>53</v>
      </c>
      <c r="L142" t="s">
        <v>53</v>
      </c>
      <c r="M142" t="s">
        <v>53</v>
      </c>
      <c r="N142" t="s">
        <v>53</v>
      </c>
      <c r="O142" s="22">
        <v>0</v>
      </c>
      <c r="P142" s="18">
        <v>0.11</v>
      </c>
    </row>
    <row r="143" spans="1:16" x14ac:dyDescent="0.25">
      <c r="F143" s="1"/>
    </row>
    <row r="144" spans="1:16" x14ac:dyDescent="0.25">
      <c r="F144" s="1"/>
    </row>
  </sheetData>
  <pageMargins left="0.7" right="0.7" top="0.75" bottom="0.75" header="0.3" footer="0.3"/>
  <pageSetup scale="3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1E27-3D2D-4F56-8B96-C6D6E552D487}">
  <dimension ref="A24:AK46"/>
  <sheetViews>
    <sheetView topLeftCell="Q30" workbookViewId="0">
      <selection activeCell="V46" sqref="V46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383</v>
      </c>
      <c r="S25" s="148"/>
      <c r="T25" s="148" t="s">
        <v>384</v>
      </c>
      <c r="U25" s="148"/>
      <c r="V25" s="148" t="s">
        <v>385</v>
      </c>
      <c r="W25" s="184"/>
      <c r="Y25" s="214" t="s">
        <v>387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>
        <v>328200000</v>
      </c>
      <c r="S27">
        <v>1203.3</v>
      </c>
      <c r="T27" s="30"/>
      <c r="U27" s="30"/>
      <c r="V27" s="30"/>
      <c r="W27" s="30"/>
      <c r="Y27" s="197">
        <f>LOG10(R27)</f>
        <v>8.5161385767170739</v>
      </c>
      <c r="Z27" s="197">
        <f>LOG10(S27)</f>
        <v>3.0803739167013093</v>
      </c>
      <c r="AA27" s="200"/>
      <c r="AB27" s="200"/>
      <c r="AC27" s="200"/>
      <c r="AD27" s="200"/>
      <c r="AF27" s="197">
        <f>Y27-Z27</f>
        <v>5.4357646600157645</v>
      </c>
      <c r="AG27" s="197"/>
      <c r="AH27" s="200"/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>
        <v>114500000</v>
      </c>
      <c r="S28">
        <v>1046.24</v>
      </c>
      <c r="T28">
        <v>145000000</v>
      </c>
      <c r="U28">
        <v>1553.1</v>
      </c>
      <c r="V28">
        <v>29200000</v>
      </c>
      <c r="W28">
        <v>6.3</v>
      </c>
      <c r="Y28" s="197">
        <f t="shared" ref="Y28:AD42" si="0">LOG10(R28)</f>
        <v>8.0588054866759062</v>
      </c>
      <c r="Z28" s="197">
        <f t="shared" si="0"/>
        <v>3.0196313200186888</v>
      </c>
      <c r="AA28" s="197">
        <f t="shared" si="0"/>
        <v>8.1613680022349744</v>
      </c>
      <c r="AB28" s="197">
        <f t="shared" si="0"/>
        <v>3.1911994197015185</v>
      </c>
      <c r="AC28" s="197">
        <f t="shared" si="0"/>
        <v>7.4653828514484184</v>
      </c>
      <c r="AD28" s="197">
        <f t="shared" si="0"/>
        <v>0.79934054945358168</v>
      </c>
      <c r="AF28" s="197">
        <f t="shared" ref="AF28:AJ42" si="1">Y28-Z28</f>
        <v>5.039174166657217</v>
      </c>
      <c r="AG28" s="197"/>
      <c r="AH28" s="197">
        <f t="shared" si="1"/>
        <v>4.9701685825334554</v>
      </c>
      <c r="AI28" s="197"/>
      <c r="AJ28" s="197">
        <f t="shared" si="1"/>
        <v>6.6660423019948372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 s="30"/>
      <c r="S29" s="30"/>
      <c r="T29" s="30"/>
      <c r="U29" s="30"/>
      <c r="V29" s="30"/>
      <c r="W29" s="30"/>
      <c r="Y29" s="200"/>
      <c r="Z29" s="200"/>
      <c r="AA29" s="200"/>
      <c r="AB29" s="197"/>
      <c r="AC29" s="200"/>
      <c r="AD29" s="200"/>
      <c r="AF29" s="200"/>
      <c r="AG29" s="200"/>
      <c r="AH29" s="200"/>
      <c r="AI29" s="200"/>
      <c r="AJ29" s="200"/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>
        <v>1986300000</v>
      </c>
      <c r="S30">
        <v>2419.6</v>
      </c>
      <c r="T30">
        <v>461100000</v>
      </c>
      <c r="U30">
        <v>2419.6</v>
      </c>
      <c r="V30">
        <v>40400000</v>
      </c>
      <c r="W30">
        <v>18.3</v>
      </c>
      <c r="Y30" s="197">
        <f t="shared" si="0"/>
        <v>9.2980448426009801</v>
      </c>
      <c r="Z30" s="197">
        <f t="shared" si="0"/>
        <v>3.3837435758353132</v>
      </c>
      <c r="AA30" s="197">
        <f t="shared" si="0"/>
        <v>8.6637951222194083</v>
      </c>
      <c r="AB30" s="197">
        <f t="shared" si="0"/>
        <v>3.3837435758353132</v>
      </c>
      <c r="AC30" s="197">
        <f t="shared" si="0"/>
        <v>7.6063813651106047</v>
      </c>
      <c r="AD30" s="197">
        <f t="shared" si="0"/>
        <v>1.2624510897304295</v>
      </c>
      <c r="AF30" s="197">
        <f t="shared" si="1"/>
        <v>5.9143012667656674</v>
      </c>
      <c r="AG30" s="197"/>
      <c r="AH30" s="197">
        <f t="shared" si="1"/>
        <v>5.2800515463840956</v>
      </c>
      <c r="AI30" s="197"/>
      <c r="AJ30" s="197">
        <f t="shared" si="1"/>
        <v>6.343930275380175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>
        <v>26130000</v>
      </c>
      <c r="S31">
        <v>727</v>
      </c>
      <c r="T31">
        <v>52000000</v>
      </c>
      <c r="U31">
        <v>1</v>
      </c>
      <c r="V31">
        <v>11780000</v>
      </c>
      <c r="W31">
        <v>12.2</v>
      </c>
      <c r="Y31" s="197">
        <f t="shared" si="0"/>
        <v>7.4171394097273255</v>
      </c>
      <c r="Z31" s="197">
        <f t="shared" si="0"/>
        <v>2.8615344108590377</v>
      </c>
      <c r="AA31" s="197">
        <f t="shared" si="0"/>
        <v>7.7160033436347994</v>
      </c>
      <c r="AB31" s="197"/>
      <c r="AC31" s="197">
        <f t="shared" si="0"/>
        <v>7.0711452904510832</v>
      </c>
      <c r="AD31" s="197">
        <f t="shared" si="0"/>
        <v>1.0863598306747482</v>
      </c>
      <c r="AF31" s="197">
        <f t="shared" si="1"/>
        <v>4.5556049988682883</v>
      </c>
      <c r="AG31" s="197"/>
      <c r="AH31" s="197">
        <f t="shared" si="1"/>
        <v>7.7160033436347994</v>
      </c>
      <c r="AI31" s="197"/>
      <c r="AJ31" s="197">
        <f t="shared" si="1"/>
        <v>5.9847854597763348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>
        <v>12100000</v>
      </c>
      <c r="S32">
        <v>816.4</v>
      </c>
      <c r="T32">
        <v>30900000</v>
      </c>
      <c r="U32">
        <v>594</v>
      </c>
      <c r="V32">
        <v>35900000</v>
      </c>
      <c r="W32">
        <v>68.3</v>
      </c>
      <c r="Y32" s="197">
        <f t="shared" si="0"/>
        <v>7.0827853703164498</v>
      </c>
      <c r="Z32" s="197">
        <f t="shared" si="0"/>
        <v>2.911902996044033</v>
      </c>
      <c r="AA32" s="197">
        <f t="shared" si="0"/>
        <v>7.4899584794248346</v>
      </c>
      <c r="AB32" s="197">
        <f t="shared" si="0"/>
        <v>2.7737864449811935</v>
      </c>
      <c r="AC32" s="197">
        <f t="shared" si="0"/>
        <v>7.5550944485783189</v>
      </c>
      <c r="AD32" s="197">
        <f t="shared" si="0"/>
        <v>1.8344207036815325</v>
      </c>
      <c r="AF32" s="197">
        <f t="shared" si="1"/>
        <v>4.1708823742724164</v>
      </c>
      <c r="AG32" s="197"/>
      <c r="AH32" s="197">
        <f t="shared" si="1"/>
        <v>4.7161720344436411</v>
      </c>
      <c r="AI32" s="197"/>
      <c r="AJ32" s="197">
        <f t="shared" si="1"/>
        <v>5.7206737448967866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>
        <v>8400000</v>
      </c>
      <c r="S33">
        <v>613.1</v>
      </c>
      <c r="T33" s="30"/>
      <c r="U33" s="30"/>
      <c r="V33">
        <v>25600000</v>
      </c>
      <c r="W33">
        <v>12.1</v>
      </c>
      <c r="Y33" s="197">
        <f t="shared" si="0"/>
        <v>6.924279286061882</v>
      </c>
      <c r="Z33" s="197">
        <f t="shared" si="0"/>
        <v>2.7875313161272341</v>
      </c>
      <c r="AA33" s="200"/>
      <c r="AB33" s="197"/>
      <c r="AC33" s="197">
        <f t="shared" si="0"/>
        <v>7.4082399653118491</v>
      </c>
      <c r="AD33" s="197">
        <f t="shared" si="0"/>
        <v>1.0827853703164501</v>
      </c>
      <c r="AF33" s="197">
        <f t="shared" si="1"/>
        <v>4.1367479699346479</v>
      </c>
      <c r="AG33" s="197"/>
      <c r="AH33" s="200"/>
      <c r="AI33" s="197"/>
      <c r="AJ33" s="197">
        <f t="shared" si="1"/>
        <v>6.3254545949953993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>
        <v>16070000</v>
      </c>
      <c r="S34">
        <v>2419.1999999999998</v>
      </c>
      <c r="T34">
        <v>47100000</v>
      </c>
      <c r="U34">
        <v>574.79999999999905</v>
      </c>
      <c r="V34">
        <v>26130000</v>
      </c>
      <c r="W34">
        <v>1</v>
      </c>
      <c r="Y34" s="197">
        <f t="shared" si="0"/>
        <v>7.2060158767633444</v>
      </c>
      <c r="Z34" s="197">
        <f t="shared" si="0"/>
        <v>3.3836717738211126</v>
      </c>
      <c r="AA34" s="197">
        <f t="shared" si="0"/>
        <v>7.6730209071288966</v>
      </c>
      <c r="AB34" s="197">
        <f t="shared" si="0"/>
        <v>2.7595167594621874</v>
      </c>
      <c r="AC34" s="197">
        <f t="shared" si="0"/>
        <v>7.4171394097273255</v>
      </c>
      <c r="AD34" s="197"/>
      <c r="AF34" s="197">
        <f t="shared" si="1"/>
        <v>3.8223441029422318</v>
      </c>
      <c r="AG34" s="197"/>
      <c r="AH34" s="197">
        <f t="shared" si="1"/>
        <v>4.9135041476667087</v>
      </c>
      <c r="AI34" s="197"/>
      <c r="AJ34" s="197">
        <f t="shared" si="1"/>
        <v>7.4171394097273255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>
        <v>15800000</v>
      </c>
      <c r="S35">
        <v>980.4</v>
      </c>
      <c r="T35">
        <v>114500000</v>
      </c>
      <c r="U35">
        <v>238.2</v>
      </c>
      <c r="V35">
        <v>98699999.999999896</v>
      </c>
      <c r="W35">
        <v>1553.1</v>
      </c>
      <c r="Y35" s="197">
        <f t="shared" si="0"/>
        <v>7.1986570869544222</v>
      </c>
      <c r="Z35" s="197">
        <f t="shared" si="0"/>
        <v>2.9914033025800402</v>
      </c>
      <c r="AA35" s="197">
        <f t="shared" si="0"/>
        <v>8.0588054866759062</v>
      </c>
      <c r="AB35" s="197">
        <f t="shared" si="0"/>
        <v>2.3769417571467586</v>
      </c>
      <c r="AC35" s="197">
        <f t="shared" si="0"/>
        <v>7.9943171526696366</v>
      </c>
      <c r="AD35" s="197">
        <f t="shared" si="0"/>
        <v>3.1911994197015185</v>
      </c>
      <c r="AF35" s="197">
        <f t="shared" si="1"/>
        <v>4.207253784374382</v>
      </c>
      <c r="AG35" s="197"/>
      <c r="AH35" s="197">
        <f t="shared" si="1"/>
        <v>5.6818637295291481</v>
      </c>
      <c r="AI35" s="197"/>
      <c r="AJ35" s="197">
        <f t="shared" si="1"/>
        <v>4.8031177329681185</v>
      </c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>
        <v>101700000</v>
      </c>
      <c r="S36">
        <v>770.1</v>
      </c>
      <c r="T36">
        <v>9700000.0000000093</v>
      </c>
      <c r="U36">
        <v>3.1</v>
      </c>
      <c r="V36">
        <v>17250000</v>
      </c>
      <c r="W36">
        <v>54.6</v>
      </c>
      <c r="Y36" s="197">
        <f t="shared" si="0"/>
        <v>8.0073209529227451</v>
      </c>
      <c r="Z36" s="197">
        <f t="shared" si="0"/>
        <v>2.886547123391106</v>
      </c>
      <c r="AA36" s="197">
        <f t="shared" si="0"/>
        <v>6.9867717342662452</v>
      </c>
      <c r="AB36" s="197">
        <f t="shared" si="0"/>
        <v>0.49136169383427269</v>
      </c>
      <c r="AC36" s="197">
        <f t="shared" si="0"/>
        <v>7.2367890994092932</v>
      </c>
      <c r="AD36" s="197">
        <f t="shared" si="0"/>
        <v>1.7371926427047373</v>
      </c>
      <c r="AF36" s="197">
        <f t="shared" si="1"/>
        <v>5.1207738295316396</v>
      </c>
      <c r="AG36" s="197"/>
      <c r="AH36" s="197">
        <f t="shared" si="1"/>
        <v>6.4954100404319721</v>
      </c>
      <c r="AI36" s="197"/>
      <c r="AJ36" s="197">
        <f t="shared" si="1"/>
        <v>5.4995964567045554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>
        <v>155310000</v>
      </c>
      <c r="S37">
        <v>387.3</v>
      </c>
      <c r="T37">
        <v>18700000</v>
      </c>
      <c r="U37">
        <v>96</v>
      </c>
      <c r="V37">
        <v>290900000</v>
      </c>
      <c r="W37">
        <v>574.79999999999905</v>
      </c>
      <c r="Y37" s="197">
        <f t="shared" si="0"/>
        <v>8.191199419701519</v>
      </c>
      <c r="Z37" s="197">
        <f t="shared" si="0"/>
        <v>2.5880474969860829</v>
      </c>
      <c r="AA37" s="197">
        <f t="shared" si="0"/>
        <v>7.2718416065364986</v>
      </c>
      <c r="AB37" s="197">
        <f t="shared" si="0"/>
        <v>1.9822712330395684</v>
      </c>
      <c r="AC37" s="197">
        <f t="shared" si="0"/>
        <v>8.4637437212470594</v>
      </c>
      <c r="AD37" s="197">
        <f t="shared" si="0"/>
        <v>2.7595167594621874</v>
      </c>
      <c r="AF37" s="197">
        <f t="shared" si="1"/>
        <v>5.6031519227154361</v>
      </c>
      <c r="AG37" s="197"/>
      <c r="AH37" s="197">
        <f t="shared" si="1"/>
        <v>5.2895703734969306</v>
      </c>
      <c r="AI37" s="197"/>
      <c r="AJ37" s="197">
        <f t="shared" si="1"/>
        <v>5.7042269617848724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>
        <v>59400000</v>
      </c>
      <c r="S38">
        <v>206</v>
      </c>
      <c r="T38">
        <v>437000000</v>
      </c>
      <c r="U38">
        <v>1410</v>
      </c>
      <c r="V38">
        <v>16100000</v>
      </c>
      <c r="W38">
        <v>67.599999999999895</v>
      </c>
      <c r="Y38" s="197">
        <f t="shared" si="0"/>
        <v>7.7737864449811935</v>
      </c>
      <c r="Z38" s="197">
        <f t="shared" si="0"/>
        <v>2.3138672203691533</v>
      </c>
      <c r="AA38" s="197">
        <f t="shared" si="0"/>
        <v>8.6404814369704219</v>
      </c>
      <c r="AB38" s="197">
        <f t="shared" si="0"/>
        <v>3.1492191126553797</v>
      </c>
      <c r="AC38" s="197">
        <f t="shared" si="0"/>
        <v>7.20682587603185</v>
      </c>
      <c r="AD38" s="197">
        <f t="shared" si="0"/>
        <v>1.8299466959416353</v>
      </c>
      <c r="AF38" s="197">
        <f t="shared" si="1"/>
        <v>5.4599192246120403</v>
      </c>
      <c r="AG38" s="197"/>
      <c r="AH38" s="197">
        <f t="shared" si="1"/>
        <v>5.4912623243150422</v>
      </c>
      <c r="AI38" s="197"/>
      <c r="AJ38" s="197">
        <f t="shared" si="1"/>
        <v>5.3768791800902145</v>
      </c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>
        <v>69100000</v>
      </c>
      <c r="S39">
        <v>1120</v>
      </c>
      <c r="T39">
        <v>1730000000</v>
      </c>
      <c r="U39">
        <v>172</v>
      </c>
      <c r="V39">
        <v>437000000</v>
      </c>
      <c r="W39">
        <v>24.6</v>
      </c>
      <c r="Y39" s="197">
        <f t="shared" si="0"/>
        <v>7.8394780473741985</v>
      </c>
      <c r="Z39" s="197">
        <f t="shared" si="0"/>
        <v>3.0492180226701815</v>
      </c>
      <c r="AA39" s="197">
        <f t="shared" si="0"/>
        <v>9.238046103128795</v>
      </c>
      <c r="AB39" s="197">
        <f t="shared" si="0"/>
        <v>2.2355284469075487</v>
      </c>
      <c r="AC39" s="197">
        <f t="shared" si="0"/>
        <v>8.6404814369704219</v>
      </c>
      <c r="AD39" s="197">
        <f t="shared" si="0"/>
        <v>1.3909351071033791</v>
      </c>
      <c r="AF39" s="197">
        <f t="shared" si="1"/>
        <v>4.7902600247040166</v>
      </c>
      <c r="AG39" s="197"/>
      <c r="AH39" s="197">
        <f t="shared" si="1"/>
        <v>7.0025176562212463</v>
      </c>
      <c r="AI39" s="197"/>
      <c r="AJ39" s="197">
        <f t="shared" si="1"/>
        <v>7.2495463298670426</v>
      </c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>
        <v>2420000000</v>
      </c>
      <c r="S40">
        <v>270</v>
      </c>
      <c r="T40">
        <v>2420000000</v>
      </c>
      <c r="U40">
        <v>1200</v>
      </c>
      <c r="V40">
        <v>2420000000</v>
      </c>
      <c r="W40">
        <v>95.9</v>
      </c>
      <c r="Y40" s="197">
        <f t="shared" si="0"/>
        <v>9.383815365980432</v>
      </c>
      <c r="Z40" s="197">
        <f t="shared" si="0"/>
        <v>2.4313637641589874</v>
      </c>
      <c r="AA40" s="197">
        <f t="shared" si="0"/>
        <v>9.383815365980432</v>
      </c>
      <c r="AB40" s="197">
        <f t="shared" si="0"/>
        <v>3.0791812460476247</v>
      </c>
      <c r="AC40" s="197">
        <f t="shared" si="0"/>
        <v>9.383815365980432</v>
      </c>
      <c r="AD40" s="197">
        <f t="shared" si="0"/>
        <v>1.9818186071706636</v>
      </c>
      <c r="AF40" s="197">
        <f t="shared" si="1"/>
        <v>6.9524516018214442</v>
      </c>
      <c r="AG40" s="197"/>
      <c r="AH40" s="197">
        <f t="shared" si="1"/>
        <v>6.3046341199328069</v>
      </c>
      <c r="AI40" s="197"/>
      <c r="AJ40" s="197">
        <f t="shared" si="1"/>
        <v>7.4019967588097684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>
        <v>437000000</v>
      </c>
      <c r="S41">
        <v>1120</v>
      </c>
      <c r="T41">
        <v>326000000</v>
      </c>
      <c r="U41">
        <v>144</v>
      </c>
      <c r="V41">
        <v>200000</v>
      </c>
      <c r="W41">
        <v>345</v>
      </c>
      <c r="Y41" s="197">
        <f t="shared" si="0"/>
        <v>8.6404814369704219</v>
      </c>
      <c r="Z41" s="197">
        <f t="shared" si="0"/>
        <v>3.0492180226701815</v>
      </c>
      <c r="AA41" s="197">
        <f t="shared" si="0"/>
        <v>8.5132176000679394</v>
      </c>
      <c r="AB41" s="197">
        <f t="shared" si="0"/>
        <v>2.1583624920952498</v>
      </c>
      <c r="AC41" s="197">
        <f t="shared" si="0"/>
        <v>5.3010299956639813</v>
      </c>
      <c r="AD41" s="197">
        <f t="shared" si="0"/>
        <v>2.537819095073274</v>
      </c>
      <c r="AF41" s="197">
        <f t="shared" si="1"/>
        <v>5.59126341430024</v>
      </c>
      <c r="AG41" s="197"/>
      <c r="AH41" s="197">
        <f t="shared" si="1"/>
        <v>6.3548551079726892</v>
      </c>
      <c r="AI41" s="197"/>
      <c r="AJ41" s="197">
        <f t="shared" si="1"/>
        <v>2.7632109005907073</v>
      </c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>
        <v>309000000</v>
      </c>
      <c r="S42">
        <v>345</v>
      </c>
      <c r="T42">
        <v>2420000000</v>
      </c>
      <c r="U42">
        <v>2420</v>
      </c>
      <c r="V42">
        <v>208000000</v>
      </c>
      <c r="W42">
        <v>80.5</v>
      </c>
      <c r="Y42" s="197">
        <f t="shared" si="0"/>
        <v>8.4899584794248355</v>
      </c>
      <c r="Z42" s="197">
        <f t="shared" si="0"/>
        <v>2.537819095073274</v>
      </c>
      <c r="AA42" s="197">
        <f t="shared" si="0"/>
        <v>9.383815365980432</v>
      </c>
      <c r="AB42" s="197">
        <f t="shared" si="0"/>
        <v>3.3838153659804311</v>
      </c>
      <c r="AC42" s="197">
        <f t="shared" si="0"/>
        <v>8.318063334962762</v>
      </c>
      <c r="AD42" s="197">
        <f t="shared" si="0"/>
        <v>1.9057958803678685</v>
      </c>
      <c r="AF42" s="197">
        <f t="shared" si="1"/>
        <v>5.9521393843515611</v>
      </c>
      <c r="AG42" s="197"/>
      <c r="AH42" s="197">
        <f t="shared" si="1"/>
        <v>6.0000000000000009</v>
      </c>
      <c r="AI42" s="197"/>
      <c r="AJ42" s="197">
        <f t="shared" si="1"/>
        <v>6.4122674545948932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AVERAGE(AF28:AF42)</f>
        <v>5.0940191475608021</v>
      </c>
      <c r="AH43" s="65">
        <f>AVERAGE(AH28:AH42)</f>
        <v>5.8627702312740411</v>
      </c>
      <c r="AJ43" s="65">
        <f>AVERAGE(AJ28:AJ42)</f>
        <v>5.9763476830129312</v>
      </c>
    </row>
    <row r="44" spans="1:37" x14ac:dyDescent="0.25">
      <c r="X44" s="25" t="s">
        <v>377</v>
      </c>
      <c r="Y44" s="65">
        <f>MIN(Y27:Y42)</f>
        <v>6.924279286061882</v>
      </c>
      <c r="Z44" s="65">
        <f t="shared" ref="Z44:AD44" si="2">MIN(Z27:Z42)</f>
        <v>2.3138672203691533</v>
      </c>
      <c r="AA44" s="65">
        <f t="shared" si="2"/>
        <v>6.9867717342662452</v>
      </c>
      <c r="AB44" s="65">
        <f t="shared" si="2"/>
        <v>0.49136169383427269</v>
      </c>
      <c r="AC44" s="65">
        <f t="shared" si="2"/>
        <v>5.3010299956639813</v>
      </c>
      <c r="AD44" s="65">
        <f t="shared" si="2"/>
        <v>0.79934054945358168</v>
      </c>
      <c r="AE44" s="25" t="s">
        <v>377</v>
      </c>
      <c r="AF44" s="65">
        <f>MIN(AF28:AF42)</f>
        <v>3.8223441029422318</v>
      </c>
      <c r="AH44" s="65">
        <f>MIN(AH28:AH42)</f>
        <v>4.7161720344436411</v>
      </c>
      <c r="AJ44" s="65">
        <f>MIN(AJ28:AJ42)</f>
        <v>2.7632109005907073</v>
      </c>
    </row>
    <row r="45" spans="1:37" x14ac:dyDescent="0.25">
      <c r="X45" s="25" t="s">
        <v>376</v>
      </c>
      <c r="Y45" s="65">
        <f>MAX(Y27:Y42)</f>
        <v>9.383815365980432</v>
      </c>
      <c r="Z45" s="65">
        <f t="shared" ref="Z45:AD45" si="3">MAX(Z27:Z42)</f>
        <v>3.3837435758353132</v>
      </c>
      <c r="AA45" s="65">
        <f t="shared" si="3"/>
        <v>9.383815365980432</v>
      </c>
      <c r="AB45" s="65">
        <f t="shared" si="3"/>
        <v>3.3838153659804311</v>
      </c>
      <c r="AC45" s="65">
        <f t="shared" si="3"/>
        <v>9.383815365980432</v>
      </c>
      <c r="AD45" s="65">
        <f t="shared" si="3"/>
        <v>3.1911994197015185</v>
      </c>
      <c r="AE45" s="25" t="s">
        <v>376</v>
      </c>
      <c r="AF45" s="65">
        <f>MAX(AF27:AF42)</f>
        <v>6.9524516018214442</v>
      </c>
      <c r="AH45" s="65">
        <f>MAX(AH27:AH42)</f>
        <v>7.7160033436347994</v>
      </c>
      <c r="AJ45" s="65">
        <f>MAX(AJ27:AJ42)</f>
        <v>7.4171394097273255</v>
      </c>
    </row>
    <row r="46" spans="1:37" x14ac:dyDescent="0.25">
      <c r="X46" s="25" t="s">
        <v>378</v>
      </c>
      <c r="Y46" s="65">
        <f>MEDIAN(Y27:Y42)</f>
        <v>8.0073209529227451</v>
      </c>
      <c r="Z46" s="65">
        <f t="shared" ref="Z46:AD46" si="4">MEDIAN(Z27:Z42)</f>
        <v>2.911902996044033</v>
      </c>
      <c r="AA46" s="65">
        <f t="shared" si="4"/>
        <v>8.1613680022349744</v>
      </c>
      <c r="AB46" s="65">
        <f t="shared" si="4"/>
        <v>2.7666516022216907</v>
      </c>
      <c r="AC46" s="65">
        <f t="shared" si="4"/>
        <v>7.5102386500133687</v>
      </c>
      <c r="AD46" s="65">
        <f t="shared" si="4"/>
        <v>1.8299466959416353</v>
      </c>
      <c r="AE46" s="25" t="s">
        <v>378</v>
      </c>
      <c r="AF46" s="65">
        <f>MEDIAN(AF27:AF42)</f>
        <v>5.1207738295316396</v>
      </c>
      <c r="AH46" s="65">
        <f>MEDIAN(AH27:AH42)</f>
        <v>5.6818637295291481</v>
      </c>
      <c r="AJ46" s="65">
        <f>MEDIAN(AJ27:AJ42)</f>
        <v>6.1551200273858671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54F1-3551-4290-8BD3-FC853EBF7101}">
  <dimension ref="A24:AK46"/>
  <sheetViews>
    <sheetView topLeftCell="R29" workbookViewId="0">
      <selection activeCell="AO39" sqref="AO39"/>
    </sheetView>
  </sheetViews>
  <sheetFormatPr defaultRowHeight="15" x14ac:dyDescent="0.25"/>
  <cols>
    <col min="19" max="19" width="9.5703125" bestFit="1" customWidth="1"/>
  </cols>
  <sheetData>
    <row r="24" spans="1:37" ht="15.75" thickBot="1" x14ac:dyDescent="0.3"/>
    <row r="25" spans="1:37" x14ac:dyDescent="0.25">
      <c r="A25" s="146"/>
      <c r="B25" s="148"/>
      <c r="C25" s="148"/>
      <c r="D25" s="148"/>
      <c r="E25" s="148"/>
      <c r="F25" s="148"/>
      <c r="G25" s="184"/>
      <c r="I25" s="209"/>
      <c r="J25" s="210"/>
      <c r="K25" s="210"/>
      <c r="L25" s="210"/>
      <c r="M25" s="210"/>
      <c r="N25" s="210"/>
      <c r="O25" s="211"/>
      <c r="P25" s="63"/>
      <c r="Q25" s="146"/>
      <c r="R25" s="148" t="s">
        <v>383</v>
      </c>
      <c r="S25" s="148"/>
      <c r="T25" s="148" t="s">
        <v>384</v>
      </c>
      <c r="U25" s="148"/>
      <c r="V25" s="148" t="s">
        <v>385</v>
      </c>
      <c r="W25" s="184"/>
      <c r="Y25" s="214" t="s">
        <v>387</v>
      </c>
      <c r="Z25" s="215"/>
      <c r="AA25" s="215"/>
      <c r="AB25" s="215"/>
      <c r="AC25" s="215"/>
      <c r="AD25" s="216"/>
      <c r="AF25" s="214" t="s">
        <v>374</v>
      </c>
      <c r="AG25" s="215"/>
      <c r="AH25" s="215"/>
      <c r="AI25" s="215"/>
      <c r="AJ25" s="215"/>
      <c r="AK25" s="216"/>
    </row>
    <row r="26" spans="1:37" ht="15.75" thickBot="1" x14ac:dyDescent="0.3">
      <c r="A26" s="176"/>
      <c r="B26" s="156"/>
      <c r="C26" s="156"/>
      <c r="D26" s="156"/>
      <c r="E26" s="156"/>
      <c r="F26" s="156"/>
      <c r="G26" s="157"/>
      <c r="I26" s="94"/>
      <c r="J26" s="93"/>
      <c r="K26" s="97"/>
      <c r="L26" s="116"/>
      <c r="M26" s="97"/>
      <c r="N26" s="93"/>
      <c r="O26" s="97"/>
      <c r="Q26" s="176" t="s">
        <v>358</v>
      </c>
      <c r="R26" s="156" t="s">
        <v>359</v>
      </c>
      <c r="S26" s="156" t="s">
        <v>360</v>
      </c>
      <c r="T26" s="156" t="s">
        <v>359</v>
      </c>
      <c r="U26" s="156" t="s">
        <v>360</v>
      </c>
      <c r="V26" s="156" t="s">
        <v>359</v>
      </c>
      <c r="W26" s="157" t="s">
        <v>360</v>
      </c>
      <c r="Y26" s="217" t="s">
        <v>9</v>
      </c>
      <c r="Z26" s="218"/>
      <c r="AA26" s="218" t="s">
        <v>237</v>
      </c>
      <c r="AB26" s="218"/>
      <c r="AC26" s="218" t="s">
        <v>22</v>
      </c>
      <c r="AD26" s="219"/>
      <c r="AF26" s="217" t="s">
        <v>9</v>
      </c>
      <c r="AG26" s="218"/>
      <c r="AH26" s="218" t="s">
        <v>237</v>
      </c>
      <c r="AI26" s="218"/>
      <c r="AJ26" s="218" t="s">
        <v>22</v>
      </c>
      <c r="AK26" s="219"/>
    </row>
    <row r="27" spans="1:37" ht="15.75" thickTop="1" x14ac:dyDescent="0.25">
      <c r="A27" s="177"/>
      <c r="F27" s="178"/>
      <c r="G27" s="180"/>
      <c r="I27" s="118"/>
      <c r="J27" s="121"/>
      <c r="K27" s="120"/>
      <c r="L27" s="116"/>
      <c r="M27" s="119"/>
      <c r="N27" s="116"/>
      <c r="O27" s="120"/>
      <c r="Q27" s="177">
        <v>1</v>
      </c>
      <c r="R27">
        <v>14000</v>
      </c>
      <c r="S27">
        <v>455</v>
      </c>
      <c r="T27" s="30"/>
      <c r="U27" s="30"/>
      <c r="V27" s="30"/>
      <c r="W27" s="30"/>
      <c r="Y27" s="197">
        <f>LOG10(R27)</f>
        <v>4.1461280356782382</v>
      </c>
      <c r="Z27" s="197">
        <f>LOG10(S27)</f>
        <v>2.6580113966571126</v>
      </c>
      <c r="AA27" s="200"/>
      <c r="AB27" s="200"/>
      <c r="AC27" s="200"/>
      <c r="AD27" s="200"/>
      <c r="AF27" s="197">
        <f>Y27-Z27</f>
        <v>1.4881166390211256</v>
      </c>
      <c r="AG27" s="197"/>
      <c r="AH27" s="200"/>
      <c r="AI27" s="197"/>
      <c r="AJ27" s="200"/>
      <c r="AK27" s="197"/>
    </row>
    <row r="28" spans="1:37" x14ac:dyDescent="0.25">
      <c r="A28" s="163"/>
      <c r="I28" s="122"/>
      <c r="J28" s="113"/>
      <c r="K28" s="124"/>
      <c r="L28" s="22"/>
      <c r="M28" s="123"/>
      <c r="N28" s="22"/>
      <c r="O28" s="124"/>
      <c r="Q28" s="163">
        <v>2</v>
      </c>
      <c r="R28">
        <v>24500</v>
      </c>
      <c r="S28">
        <v>30</v>
      </c>
      <c r="T28">
        <v>15000</v>
      </c>
      <c r="U28">
        <v>3550</v>
      </c>
      <c r="V28">
        <v>26500</v>
      </c>
      <c r="W28">
        <v>1750</v>
      </c>
      <c r="Y28" s="197">
        <f t="shared" ref="Y28:AD42" si="0">LOG10(R28)</f>
        <v>4.3891660843645326</v>
      </c>
      <c r="Z28" s="197">
        <f t="shared" si="0"/>
        <v>1.4771212547196624</v>
      </c>
      <c r="AA28" s="197">
        <f t="shared" si="0"/>
        <v>4.1760912590556813</v>
      </c>
      <c r="AB28" s="197">
        <f t="shared" si="0"/>
        <v>3.5502283530550942</v>
      </c>
      <c r="AC28" s="197">
        <f t="shared" si="0"/>
        <v>4.4232458739368079</v>
      </c>
      <c r="AD28" s="197">
        <f t="shared" si="0"/>
        <v>3.2430380486862944</v>
      </c>
      <c r="AF28" s="197">
        <f t="shared" ref="AF28:AJ42" si="1">Y28-Z28</f>
        <v>2.91204482964487</v>
      </c>
      <c r="AG28" s="197"/>
      <c r="AH28" s="197">
        <f t="shared" si="1"/>
        <v>0.62586290600058714</v>
      </c>
      <c r="AI28" s="197"/>
      <c r="AJ28" s="197">
        <f t="shared" si="1"/>
        <v>1.1802078252505135</v>
      </c>
      <c r="AK28" s="197"/>
    </row>
    <row r="29" spans="1:37" x14ac:dyDescent="0.25">
      <c r="A29" s="163"/>
      <c r="I29" s="122"/>
      <c r="J29" s="113"/>
      <c r="K29" s="124"/>
      <c r="L29" s="22"/>
      <c r="M29" s="123"/>
      <c r="N29" s="22"/>
      <c r="O29" s="124"/>
      <c r="Q29" s="163">
        <v>3</v>
      </c>
      <c r="R29">
        <v>40000</v>
      </c>
      <c r="S29">
        <v>1100</v>
      </c>
      <c r="T29">
        <v>21000</v>
      </c>
      <c r="U29">
        <v>1100</v>
      </c>
      <c r="V29">
        <v>28500</v>
      </c>
      <c r="W29">
        <v>1750</v>
      </c>
      <c r="Y29" s="197">
        <f t="shared" ref="Y29" si="2">LOG10(R29)</f>
        <v>4.6020599913279625</v>
      </c>
      <c r="Z29" s="197">
        <f t="shared" ref="Z29" si="3">LOG10(S29)</f>
        <v>3.0413926851582249</v>
      </c>
      <c r="AA29" s="197">
        <f t="shared" ref="AA29" si="4">LOG10(T29)</f>
        <v>4.3222192947339195</v>
      </c>
      <c r="AB29" s="197">
        <f t="shared" ref="AB29" si="5">LOG10(U29)</f>
        <v>3.0413926851582249</v>
      </c>
      <c r="AC29" s="197">
        <f t="shared" ref="AC29" si="6">LOG10(V29)</f>
        <v>4.4548448600085102</v>
      </c>
      <c r="AD29" s="197">
        <f t="shared" ref="AD29" si="7">LOG10(W29)</f>
        <v>3.2430380486862944</v>
      </c>
      <c r="AF29" s="197">
        <f t="shared" ref="AF29" si="8">Y29-Z29</f>
        <v>1.5606673061697376</v>
      </c>
      <c r="AG29" s="197"/>
      <c r="AH29" s="197">
        <f t="shared" ref="AH29" si="9">AA29-AB29</f>
        <v>1.2808266095756946</v>
      </c>
      <c r="AI29" s="197"/>
      <c r="AJ29" s="197">
        <f t="shared" ref="AJ29" si="10">AC29-AD29</f>
        <v>1.2118068113222158</v>
      </c>
      <c r="AK29" s="197"/>
    </row>
    <row r="30" spans="1:37" x14ac:dyDescent="0.25">
      <c r="A30" s="163"/>
      <c r="I30" s="122"/>
      <c r="J30" s="113"/>
      <c r="K30" s="124"/>
      <c r="L30" s="22"/>
      <c r="M30" s="123"/>
      <c r="N30" s="22"/>
      <c r="O30" s="124"/>
      <c r="Q30" s="163">
        <v>4</v>
      </c>
      <c r="R30">
        <v>28000</v>
      </c>
      <c r="S30">
        <v>200</v>
      </c>
      <c r="T30">
        <v>250000</v>
      </c>
      <c r="U30">
        <v>4100</v>
      </c>
      <c r="V30">
        <v>115000</v>
      </c>
      <c r="W30">
        <v>600</v>
      </c>
      <c r="Y30" s="197">
        <f t="shared" si="0"/>
        <v>4.4471580313422194</v>
      </c>
      <c r="Z30" s="197">
        <f t="shared" si="0"/>
        <v>2.3010299956639813</v>
      </c>
      <c r="AA30" s="197">
        <f t="shared" si="0"/>
        <v>5.3979400086720375</v>
      </c>
      <c r="AB30" s="197">
        <f t="shared" si="0"/>
        <v>3.6127838567197355</v>
      </c>
      <c r="AC30" s="197">
        <f t="shared" si="0"/>
        <v>5.0606978403536118</v>
      </c>
      <c r="AD30" s="197">
        <f t="shared" si="0"/>
        <v>2.7781512503836434</v>
      </c>
      <c r="AF30" s="197">
        <f t="shared" si="1"/>
        <v>2.1461280356782382</v>
      </c>
      <c r="AG30" s="197"/>
      <c r="AH30" s="197">
        <f t="shared" si="1"/>
        <v>1.785156151952302</v>
      </c>
      <c r="AI30" s="197"/>
      <c r="AJ30" s="197">
        <f t="shared" si="1"/>
        <v>2.2825465899699684</v>
      </c>
      <c r="AK30" s="197"/>
    </row>
    <row r="31" spans="1:37" x14ac:dyDescent="0.25">
      <c r="A31" s="163"/>
      <c r="I31" s="122"/>
      <c r="J31" s="113"/>
      <c r="K31" s="124"/>
      <c r="L31" s="22"/>
      <c r="M31" s="123"/>
      <c r="N31" s="22"/>
      <c r="O31" s="124"/>
      <c r="Q31" s="163">
        <v>5</v>
      </c>
      <c r="R31">
        <v>55000</v>
      </c>
      <c r="S31">
        <v>1300</v>
      </c>
      <c r="T31">
        <v>8000</v>
      </c>
      <c r="U31">
        <v>40</v>
      </c>
      <c r="V31">
        <v>35000</v>
      </c>
      <c r="W31">
        <v>330</v>
      </c>
      <c r="Y31" s="197">
        <f t="shared" si="0"/>
        <v>4.7403626894942441</v>
      </c>
      <c r="Z31" s="197">
        <f t="shared" si="0"/>
        <v>3.1139433523068369</v>
      </c>
      <c r="AA31" s="197">
        <f t="shared" si="0"/>
        <v>3.9030899869919438</v>
      </c>
      <c r="AB31" s="197">
        <f t="shared" si="0"/>
        <v>1.6020599913279623</v>
      </c>
      <c r="AC31" s="197">
        <f t="shared" si="0"/>
        <v>4.5440680443502757</v>
      </c>
      <c r="AD31" s="197">
        <f t="shared" si="0"/>
        <v>2.5185139398778875</v>
      </c>
      <c r="AF31" s="197">
        <f t="shared" si="1"/>
        <v>1.6264193371874072</v>
      </c>
      <c r="AG31" s="197"/>
      <c r="AH31" s="197">
        <f t="shared" si="1"/>
        <v>2.3010299956639813</v>
      </c>
      <c r="AI31" s="197"/>
      <c r="AJ31" s="197">
        <f t="shared" si="1"/>
        <v>2.0255541044723882</v>
      </c>
      <c r="AK31" s="197"/>
    </row>
    <row r="32" spans="1:37" x14ac:dyDescent="0.25">
      <c r="A32" s="163"/>
      <c r="I32" s="122"/>
      <c r="J32" s="113"/>
      <c r="K32" s="124"/>
      <c r="L32" s="22"/>
      <c r="M32" s="123"/>
      <c r="N32" s="22"/>
      <c r="O32" s="124"/>
      <c r="Q32" s="163">
        <v>6</v>
      </c>
      <c r="R32">
        <v>22500</v>
      </c>
      <c r="S32">
        <v>300</v>
      </c>
      <c r="T32">
        <v>23000</v>
      </c>
      <c r="U32">
        <v>570</v>
      </c>
      <c r="V32">
        <v>100000</v>
      </c>
      <c r="W32">
        <v>800</v>
      </c>
      <c r="Y32" s="197">
        <f t="shared" si="0"/>
        <v>4.3521825181113627</v>
      </c>
      <c r="Z32" s="197">
        <f t="shared" si="0"/>
        <v>2.4771212547196626</v>
      </c>
      <c r="AA32" s="197">
        <f t="shared" si="0"/>
        <v>4.3617278360175931</v>
      </c>
      <c r="AB32" s="197">
        <f t="shared" si="0"/>
        <v>2.7558748556724915</v>
      </c>
      <c r="AC32" s="197">
        <f t="shared" si="0"/>
        <v>5</v>
      </c>
      <c r="AD32" s="197">
        <f t="shared" si="0"/>
        <v>2.9030899869919438</v>
      </c>
      <c r="AF32" s="197">
        <f t="shared" si="1"/>
        <v>1.8750612633917001</v>
      </c>
      <c r="AG32" s="197"/>
      <c r="AH32" s="197">
        <f t="shared" si="1"/>
        <v>1.6058529803451016</v>
      </c>
      <c r="AI32" s="197"/>
      <c r="AJ32" s="197">
        <f t="shared" si="1"/>
        <v>2.0969100130080562</v>
      </c>
      <c r="AK32" s="197"/>
    </row>
    <row r="33" spans="1:37" x14ac:dyDescent="0.25">
      <c r="A33" s="163"/>
      <c r="I33" s="122"/>
      <c r="J33" s="113"/>
      <c r="K33" s="124"/>
      <c r="L33" s="22"/>
      <c r="M33" s="123"/>
      <c r="N33" s="22"/>
      <c r="O33" s="124"/>
      <c r="Q33" s="163">
        <v>7</v>
      </c>
      <c r="R33">
        <v>9500</v>
      </c>
      <c r="S33">
        <v>520</v>
      </c>
      <c r="T33" s="30"/>
      <c r="U33" s="30"/>
      <c r="V33">
        <v>8500</v>
      </c>
      <c r="W33">
        <v>860</v>
      </c>
      <c r="Y33" s="197">
        <f t="shared" si="0"/>
        <v>3.9777236052888476</v>
      </c>
      <c r="Z33" s="197">
        <f t="shared" si="0"/>
        <v>2.716003343634799</v>
      </c>
      <c r="AA33" s="200"/>
      <c r="AB33" s="200"/>
      <c r="AC33" s="197">
        <f t="shared" si="0"/>
        <v>3.9294189257142929</v>
      </c>
      <c r="AD33" s="197">
        <f t="shared" si="0"/>
        <v>2.9344984512435679</v>
      </c>
      <c r="AF33" s="197">
        <f t="shared" si="1"/>
        <v>1.2617202616540486</v>
      </c>
      <c r="AG33" s="197"/>
      <c r="AH33" s="200"/>
      <c r="AI33" s="197"/>
      <c r="AJ33" s="197">
        <f t="shared" si="1"/>
        <v>0.99492047447072496</v>
      </c>
      <c r="AK33" s="197"/>
    </row>
    <row r="34" spans="1:37" x14ac:dyDescent="0.25">
      <c r="A34" s="163"/>
      <c r="I34" s="122"/>
      <c r="J34" s="113"/>
      <c r="K34" s="124"/>
      <c r="L34" s="22"/>
      <c r="M34" s="123"/>
      <c r="N34" s="22"/>
      <c r="O34" s="124"/>
      <c r="Q34" s="163">
        <v>8</v>
      </c>
      <c r="R34">
        <v>100000</v>
      </c>
      <c r="S34">
        <v>3600</v>
      </c>
      <c r="T34">
        <v>4000</v>
      </c>
      <c r="U34">
        <v>290</v>
      </c>
      <c r="V34">
        <v>300000</v>
      </c>
      <c r="W34">
        <v>5050</v>
      </c>
      <c r="Y34" s="197">
        <f t="shared" si="0"/>
        <v>5</v>
      </c>
      <c r="Z34" s="197">
        <f t="shared" si="0"/>
        <v>3.5563025007672873</v>
      </c>
      <c r="AA34" s="197">
        <f t="shared" si="0"/>
        <v>3.6020599913279625</v>
      </c>
      <c r="AB34" s="197">
        <f t="shared" si="0"/>
        <v>2.4623979978989561</v>
      </c>
      <c r="AC34" s="197">
        <f t="shared" si="0"/>
        <v>5.4771212547196626</v>
      </c>
      <c r="AD34" s="197">
        <f t="shared" si="0"/>
        <v>3.7032913781186614</v>
      </c>
      <c r="AF34" s="197">
        <f t="shared" si="1"/>
        <v>1.4436974992327127</v>
      </c>
      <c r="AG34" s="197"/>
      <c r="AH34" s="197">
        <f t="shared" si="1"/>
        <v>1.1396619934290064</v>
      </c>
      <c r="AI34" s="197"/>
      <c r="AJ34" s="197">
        <f t="shared" si="1"/>
        <v>1.7738298766010012</v>
      </c>
      <c r="AK34" s="197"/>
    </row>
    <row r="35" spans="1:37" x14ac:dyDescent="0.25">
      <c r="A35" s="163"/>
      <c r="I35" s="122"/>
      <c r="J35" s="113"/>
      <c r="K35" s="124"/>
      <c r="L35" s="22"/>
      <c r="M35" s="123"/>
      <c r="N35" s="22"/>
      <c r="O35" s="124"/>
      <c r="Q35" s="163">
        <v>9</v>
      </c>
      <c r="R35">
        <v>225000.00000001001</v>
      </c>
      <c r="S35">
        <v>6000</v>
      </c>
      <c r="T35">
        <v>295000</v>
      </c>
      <c r="U35">
        <v>150</v>
      </c>
      <c r="V35">
        <v>230000</v>
      </c>
      <c r="W35">
        <v>3100</v>
      </c>
      <c r="Y35" s="197">
        <f t="shared" si="0"/>
        <v>5.3521825181113822</v>
      </c>
      <c r="Z35" s="197">
        <f t="shared" si="0"/>
        <v>3.7781512503836434</v>
      </c>
      <c r="AA35" s="197">
        <f t="shared" si="0"/>
        <v>5.4698220159781634</v>
      </c>
      <c r="AB35" s="197">
        <f t="shared" si="0"/>
        <v>2.1760912590556813</v>
      </c>
      <c r="AC35" s="197">
        <f t="shared" si="0"/>
        <v>5.3617278360175931</v>
      </c>
      <c r="AD35" s="197">
        <f t="shared" si="0"/>
        <v>3.4913616938342726</v>
      </c>
      <c r="AF35" s="197">
        <f t="shared" si="1"/>
        <v>1.5740312677277388</v>
      </c>
      <c r="AG35" s="197"/>
      <c r="AH35" s="197">
        <f t="shared" si="1"/>
        <v>3.2937307569224821</v>
      </c>
      <c r="AI35" s="197"/>
      <c r="AJ35" s="197">
        <f t="shared" si="1"/>
        <v>1.8703661421833204</v>
      </c>
      <c r="AK35" s="197"/>
    </row>
    <row r="36" spans="1:37" x14ac:dyDescent="0.25">
      <c r="A36" s="163"/>
      <c r="I36" s="122"/>
      <c r="J36" s="113"/>
      <c r="K36" s="124"/>
      <c r="L36" s="22"/>
      <c r="M36" s="123"/>
      <c r="N36" s="22"/>
      <c r="O36" s="124"/>
      <c r="Q36" s="163">
        <v>10</v>
      </c>
      <c r="R36">
        <v>15500</v>
      </c>
      <c r="S36">
        <v>3900</v>
      </c>
      <c r="T36">
        <v>7000</v>
      </c>
      <c r="U36">
        <v>900</v>
      </c>
      <c r="V36">
        <v>14000</v>
      </c>
      <c r="W36">
        <v>1000</v>
      </c>
      <c r="Y36" s="197">
        <f t="shared" si="0"/>
        <v>4.1903316981702918</v>
      </c>
      <c r="Z36" s="197">
        <f t="shared" si="0"/>
        <v>3.5910646070264991</v>
      </c>
      <c r="AA36" s="197">
        <f t="shared" si="0"/>
        <v>3.8450980400142569</v>
      </c>
      <c r="AB36" s="197">
        <f t="shared" si="0"/>
        <v>2.9542425094393248</v>
      </c>
      <c r="AC36" s="197">
        <f t="shared" si="0"/>
        <v>4.1461280356782382</v>
      </c>
      <c r="AD36" s="197">
        <f t="shared" si="0"/>
        <v>3</v>
      </c>
      <c r="AF36" s="197">
        <f t="shared" si="1"/>
        <v>0.59926709114379273</v>
      </c>
      <c r="AG36" s="197"/>
      <c r="AH36" s="197">
        <f t="shared" si="1"/>
        <v>0.89085553057493216</v>
      </c>
      <c r="AI36" s="197"/>
      <c r="AJ36" s="197">
        <f t="shared" si="1"/>
        <v>1.1461280356782382</v>
      </c>
      <c r="AK36" s="197"/>
    </row>
    <row r="37" spans="1:37" x14ac:dyDescent="0.25">
      <c r="A37" s="163"/>
      <c r="I37" s="122"/>
      <c r="J37" s="113"/>
      <c r="K37" s="124"/>
      <c r="L37" s="22"/>
      <c r="M37" s="123"/>
      <c r="N37" s="22"/>
      <c r="O37" s="124"/>
      <c r="Q37" s="163">
        <v>11</v>
      </c>
      <c r="R37">
        <v>23000</v>
      </c>
      <c r="S37">
        <v>800</v>
      </c>
      <c r="T37">
        <v>170000</v>
      </c>
      <c r="U37">
        <v>20100</v>
      </c>
      <c r="V37">
        <v>160000</v>
      </c>
      <c r="W37">
        <v>9800</v>
      </c>
      <c r="Y37" s="197">
        <f t="shared" si="0"/>
        <v>4.3617278360175931</v>
      </c>
      <c r="Z37" s="197">
        <f t="shared" si="0"/>
        <v>2.9030899869919438</v>
      </c>
      <c r="AA37" s="197">
        <f t="shared" si="0"/>
        <v>5.2304489213782741</v>
      </c>
      <c r="AB37" s="197">
        <f t="shared" si="0"/>
        <v>4.3031960574204886</v>
      </c>
      <c r="AC37" s="197">
        <f t="shared" si="0"/>
        <v>5.204119982655925</v>
      </c>
      <c r="AD37" s="197">
        <f t="shared" si="0"/>
        <v>3.9912260756924947</v>
      </c>
      <c r="AF37" s="197">
        <f t="shared" si="1"/>
        <v>1.4586378490256493</v>
      </c>
      <c r="AG37" s="197"/>
      <c r="AH37" s="197">
        <f t="shared" si="1"/>
        <v>0.9272528639577855</v>
      </c>
      <c r="AI37" s="197"/>
      <c r="AJ37" s="197">
        <f t="shared" si="1"/>
        <v>1.2128939069634304</v>
      </c>
      <c r="AK37" s="197"/>
    </row>
    <row r="38" spans="1:37" x14ac:dyDescent="0.25">
      <c r="A38" s="163"/>
      <c r="I38" s="122"/>
      <c r="J38" s="113"/>
      <c r="K38" s="124"/>
      <c r="L38" s="22"/>
      <c r="M38" s="123"/>
      <c r="N38" s="22"/>
      <c r="O38" s="124"/>
      <c r="Q38" s="163">
        <v>12</v>
      </c>
      <c r="R38">
        <v>14000</v>
      </c>
      <c r="S38">
        <v>2850</v>
      </c>
      <c r="T38">
        <v>15000</v>
      </c>
      <c r="U38">
        <v>1000</v>
      </c>
      <c r="V38">
        <v>15000</v>
      </c>
      <c r="W38">
        <v>1000</v>
      </c>
      <c r="Y38" s="197">
        <f t="shared" si="0"/>
        <v>4.1461280356782382</v>
      </c>
      <c r="Z38" s="197">
        <f t="shared" si="0"/>
        <v>3.4548448600085102</v>
      </c>
      <c r="AA38" s="197">
        <f t="shared" si="0"/>
        <v>4.1760912590556813</v>
      </c>
      <c r="AB38" s="197">
        <f t="shared" si="0"/>
        <v>3</v>
      </c>
      <c r="AC38" s="197">
        <f t="shared" si="0"/>
        <v>4.1760912590556813</v>
      </c>
      <c r="AD38" s="197">
        <f t="shared" si="0"/>
        <v>3</v>
      </c>
      <c r="AF38" s="197">
        <f t="shared" si="1"/>
        <v>0.69128317566972797</v>
      </c>
      <c r="AG38" s="197"/>
      <c r="AH38" s="197">
        <f t="shared" si="1"/>
        <v>1.1760912590556813</v>
      </c>
      <c r="AI38" s="197"/>
      <c r="AJ38" s="197">
        <f t="shared" si="1"/>
        <v>1.1760912590556813</v>
      </c>
      <c r="AK38" s="197"/>
    </row>
    <row r="39" spans="1:37" x14ac:dyDescent="0.25">
      <c r="A39" s="163"/>
      <c r="I39" s="122"/>
      <c r="J39" s="113"/>
      <c r="K39" s="124"/>
      <c r="L39" s="22"/>
      <c r="M39" s="123"/>
      <c r="N39" s="22"/>
      <c r="O39" s="124"/>
      <c r="Q39" s="163">
        <v>13</v>
      </c>
      <c r="R39">
        <v>15000</v>
      </c>
      <c r="S39">
        <v>1050</v>
      </c>
      <c r="T39">
        <v>11000</v>
      </c>
      <c r="U39">
        <v>750</v>
      </c>
      <c r="V39">
        <v>11000</v>
      </c>
      <c r="W39">
        <v>750</v>
      </c>
      <c r="Y39" s="197">
        <f t="shared" si="0"/>
        <v>4.1760912590556813</v>
      </c>
      <c r="Z39" s="197">
        <f t="shared" si="0"/>
        <v>3.0211892990699383</v>
      </c>
      <c r="AA39" s="197">
        <f t="shared" si="0"/>
        <v>4.0413926851582254</v>
      </c>
      <c r="AB39" s="197">
        <f t="shared" si="0"/>
        <v>2.8750612633917001</v>
      </c>
      <c r="AC39" s="197">
        <f t="shared" si="0"/>
        <v>4.0413926851582254</v>
      </c>
      <c r="AD39" s="197">
        <f t="shared" si="0"/>
        <v>2.8750612633917001</v>
      </c>
      <c r="AF39" s="197">
        <f t="shared" si="1"/>
        <v>1.1549019599857431</v>
      </c>
      <c r="AG39" s="197"/>
      <c r="AH39" s="197">
        <f t="shared" si="1"/>
        <v>1.1663314217665253</v>
      </c>
      <c r="AI39" s="197"/>
      <c r="AJ39" s="197">
        <f t="shared" si="1"/>
        <v>1.1663314217665253</v>
      </c>
      <c r="AK39" s="197"/>
    </row>
    <row r="40" spans="1:37" x14ac:dyDescent="0.25">
      <c r="A40" s="163"/>
      <c r="I40" s="122"/>
      <c r="J40" s="113"/>
      <c r="K40" s="124"/>
      <c r="L40" s="22"/>
      <c r="M40" s="123"/>
      <c r="N40" s="22"/>
      <c r="O40" s="124"/>
      <c r="Q40" s="163">
        <v>14</v>
      </c>
      <c r="R40">
        <v>3500</v>
      </c>
      <c r="S40">
        <v>450</v>
      </c>
      <c r="T40">
        <v>16500</v>
      </c>
      <c r="U40">
        <v>350</v>
      </c>
      <c r="V40">
        <v>7000</v>
      </c>
      <c r="W40">
        <v>500</v>
      </c>
      <c r="Y40" s="197">
        <f t="shared" si="0"/>
        <v>3.5440680443502757</v>
      </c>
      <c r="Z40" s="197">
        <f t="shared" si="0"/>
        <v>2.6532125137753435</v>
      </c>
      <c r="AA40" s="197">
        <f t="shared" si="0"/>
        <v>4.2174839442139067</v>
      </c>
      <c r="AB40" s="197">
        <f t="shared" si="0"/>
        <v>2.5440680443502757</v>
      </c>
      <c r="AC40" s="197">
        <f t="shared" si="0"/>
        <v>3.8450980400142569</v>
      </c>
      <c r="AD40" s="197">
        <f t="shared" si="0"/>
        <v>2.6989700043360187</v>
      </c>
      <c r="AF40" s="197">
        <f t="shared" si="1"/>
        <v>0.89085553057493216</v>
      </c>
      <c r="AG40" s="197"/>
      <c r="AH40" s="197">
        <f t="shared" si="1"/>
        <v>1.673415899863631</v>
      </c>
      <c r="AI40" s="197"/>
      <c r="AJ40" s="197">
        <f t="shared" si="1"/>
        <v>1.1461280356782382</v>
      </c>
      <c r="AK40" s="197"/>
    </row>
    <row r="41" spans="1:37" x14ac:dyDescent="0.25">
      <c r="A41" s="163"/>
      <c r="I41" s="122"/>
      <c r="J41" s="113"/>
      <c r="K41" s="124"/>
      <c r="L41" s="22"/>
      <c r="M41" s="123"/>
      <c r="N41" s="22"/>
      <c r="O41" s="124"/>
      <c r="Q41" s="163">
        <v>15</v>
      </c>
      <c r="R41">
        <v>21000</v>
      </c>
      <c r="S41">
        <v>1700</v>
      </c>
      <c r="T41">
        <v>44500</v>
      </c>
      <c r="U41">
        <v>400</v>
      </c>
      <c r="V41">
        <v>6200</v>
      </c>
      <c r="W41">
        <v>250</v>
      </c>
      <c r="Y41" s="197">
        <f t="shared" si="0"/>
        <v>4.3222192947339195</v>
      </c>
      <c r="Z41" s="197">
        <f t="shared" si="0"/>
        <v>3.2304489213782741</v>
      </c>
      <c r="AA41" s="197">
        <f t="shared" si="0"/>
        <v>4.648360010980932</v>
      </c>
      <c r="AB41" s="197">
        <f t="shared" si="0"/>
        <v>2.6020599913279625</v>
      </c>
      <c r="AC41" s="197">
        <f t="shared" si="0"/>
        <v>3.7923916894982539</v>
      </c>
      <c r="AD41" s="197">
        <f t="shared" si="0"/>
        <v>2.3979400086720375</v>
      </c>
      <c r="AF41" s="197">
        <f t="shared" si="1"/>
        <v>1.0917703733556454</v>
      </c>
      <c r="AG41" s="197"/>
      <c r="AH41" s="197">
        <f t="shared" si="1"/>
        <v>2.0463000196529695</v>
      </c>
      <c r="AI41" s="197"/>
      <c r="AJ41" s="197">
        <f t="shared" si="1"/>
        <v>1.3944516808262164</v>
      </c>
      <c r="AK41" s="197"/>
    </row>
    <row r="42" spans="1:37" ht="15.75" thickBot="1" x14ac:dyDescent="0.3">
      <c r="A42" s="167"/>
      <c r="I42" s="125"/>
      <c r="J42" s="127"/>
      <c r="K42" s="128"/>
      <c r="L42" s="126"/>
      <c r="M42" s="172"/>
      <c r="N42" s="126"/>
      <c r="O42" s="128"/>
      <c r="Q42" s="167">
        <v>16</v>
      </c>
      <c r="R42">
        <v>2000</v>
      </c>
      <c r="S42">
        <v>750</v>
      </c>
      <c r="T42">
        <v>500</v>
      </c>
      <c r="U42">
        <v>200</v>
      </c>
      <c r="V42">
        <v>6500</v>
      </c>
      <c r="W42">
        <v>450</v>
      </c>
      <c r="Y42" s="197">
        <f t="shared" si="0"/>
        <v>3.3010299956639813</v>
      </c>
      <c r="Z42" s="197">
        <f t="shared" si="0"/>
        <v>2.8750612633917001</v>
      </c>
      <c r="AA42" s="197">
        <f t="shared" si="0"/>
        <v>2.6989700043360187</v>
      </c>
      <c r="AB42" s="197">
        <f t="shared" si="0"/>
        <v>2.3010299956639813</v>
      </c>
      <c r="AC42" s="197">
        <f t="shared" si="0"/>
        <v>3.8129133566428557</v>
      </c>
      <c r="AD42" s="197">
        <f t="shared" si="0"/>
        <v>2.6532125137753435</v>
      </c>
      <c r="AF42" s="197">
        <f t="shared" si="1"/>
        <v>0.42596873227228116</v>
      </c>
      <c r="AG42" s="197"/>
      <c r="AH42" s="197">
        <f t="shared" si="1"/>
        <v>0.39794000867203749</v>
      </c>
      <c r="AI42" s="197"/>
      <c r="AJ42" s="197">
        <f t="shared" si="1"/>
        <v>1.1597008428675122</v>
      </c>
      <c r="AK42" s="197"/>
    </row>
    <row r="43" spans="1:37" x14ac:dyDescent="0.25"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5" t="s">
        <v>375</v>
      </c>
      <c r="AF43" s="65">
        <f>AVERAGE(AF28:AF42)</f>
        <v>1.380830300847615</v>
      </c>
      <c r="AH43" s="65">
        <f>AVERAGE(AH28:AH42)</f>
        <v>1.4507363141023373</v>
      </c>
      <c r="AJ43" s="65">
        <f>AVERAGE(AJ28:AJ42)</f>
        <v>1.4558578013409351</v>
      </c>
    </row>
    <row r="44" spans="1:37" x14ac:dyDescent="0.25">
      <c r="X44" s="25" t="s">
        <v>377</v>
      </c>
      <c r="Y44" s="65">
        <f>MIN(Y27:Y42)</f>
        <v>3.3010299956639813</v>
      </c>
      <c r="Z44" s="65">
        <f t="shared" ref="Z44:AD44" si="11">MIN(Z27:Z42)</f>
        <v>1.4771212547196624</v>
      </c>
      <c r="AA44" s="65">
        <f t="shared" si="11"/>
        <v>2.6989700043360187</v>
      </c>
      <c r="AB44" s="65">
        <f t="shared" si="11"/>
        <v>1.6020599913279623</v>
      </c>
      <c r="AC44" s="65">
        <f t="shared" si="11"/>
        <v>3.7923916894982539</v>
      </c>
      <c r="AD44" s="65">
        <f t="shared" si="11"/>
        <v>2.3979400086720375</v>
      </c>
      <c r="AE44" s="25" t="s">
        <v>377</v>
      </c>
      <c r="AF44" s="65">
        <f>MIN(AF28:AF42)</f>
        <v>0.42596873227228116</v>
      </c>
      <c r="AH44" s="65">
        <f>MIN(AH28:AH42)</f>
        <v>0.39794000867203749</v>
      </c>
      <c r="AJ44" s="65">
        <f>MIN(AJ28:AJ42)</f>
        <v>0.99492047447072496</v>
      </c>
    </row>
    <row r="45" spans="1:37" x14ac:dyDescent="0.25">
      <c r="X45" s="25" t="s">
        <v>376</v>
      </c>
      <c r="Y45" s="65">
        <f>MAX(Y27:Y42)</f>
        <v>5.3521825181113822</v>
      </c>
      <c r="Z45" s="65">
        <f t="shared" ref="Z45:AD45" si="12">MAX(Z27:Z42)</f>
        <v>3.7781512503836434</v>
      </c>
      <c r="AA45" s="65">
        <f t="shared" si="12"/>
        <v>5.4698220159781634</v>
      </c>
      <c r="AB45" s="65">
        <f t="shared" si="12"/>
        <v>4.3031960574204886</v>
      </c>
      <c r="AC45" s="65">
        <f t="shared" si="12"/>
        <v>5.4771212547196626</v>
      </c>
      <c r="AD45" s="65">
        <f t="shared" si="12"/>
        <v>3.9912260756924947</v>
      </c>
      <c r="AE45" s="25" t="s">
        <v>376</v>
      </c>
      <c r="AF45" s="65">
        <f>MAX(AF27:AF42)</f>
        <v>2.91204482964487</v>
      </c>
      <c r="AH45" s="65">
        <f>MAX(AH27:AH42)</f>
        <v>3.2937307569224821</v>
      </c>
      <c r="AJ45" s="65">
        <f>MAX(AJ27:AJ42)</f>
        <v>2.2825465899699684</v>
      </c>
    </row>
    <row r="46" spans="1:37" x14ac:dyDescent="0.25">
      <c r="X46" s="25" t="s">
        <v>378</v>
      </c>
      <c r="Y46" s="65">
        <f>MEDIAN(Y27:Y42)</f>
        <v>4.3372009064226411</v>
      </c>
      <c r="Z46" s="65">
        <f t="shared" ref="Z46:AD46" si="13">MEDIAN(Z27:Z42)</f>
        <v>2.962139643030941</v>
      </c>
      <c r="AA46" s="65">
        <f t="shared" si="13"/>
        <v>4.196787601634794</v>
      </c>
      <c r="AB46" s="65">
        <f t="shared" si="13"/>
        <v>2.8154680595320958</v>
      </c>
      <c r="AC46" s="65">
        <f t="shared" si="13"/>
        <v>4.4232458739368079</v>
      </c>
      <c r="AD46" s="65">
        <f t="shared" si="13"/>
        <v>2.9344984512435679</v>
      </c>
      <c r="AE46" s="25" t="s">
        <v>378</v>
      </c>
      <c r="AF46" s="65">
        <f>MEDIAN(AF27:AF42)</f>
        <v>1.451167674129181</v>
      </c>
      <c r="AH46" s="65">
        <f>MEDIAN(AH27:AH42)</f>
        <v>1.228458934315688</v>
      </c>
      <c r="AJ46" s="65">
        <f>MEDIAN(AJ27:AJ42)</f>
        <v>1.2118068113222158</v>
      </c>
    </row>
  </sheetData>
  <mergeCells count="9">
    <mergeCell ref="I25:O25"/>
    <mergeCell ref="Y25:AD25"/>
    <mergeCell ref="AF25:AK25"/>
    <mergeCell ref="Y26:Z26"/>
    <mergeCell ref="AA26:AB26"/>
    <mergeCell ref="AC26:AD26"/>
    <mergeCell ref="AF26:AG26"/>
    <mergeCell ref="AH26:AI26"/>
    <mergeCell ref="AJ26:AK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44"/>
  <sheetViews>
    <sheetView topLeftCell="E1" zoomScale="64" zoomScaleNormal="64" workbookViewId="0">
      <pane xSplit="1" ySplit="1" topLeftCell="F95" activePane="bottomRight" state="frozen"/>
      <selection activeCell="E1" sqref="E1"/>
      <selection pane="topRight" activeCell="F1" sqref="F1"/>
      <selection pane="bottomLeft" activeCell="E2" sqref="E2"/>
      <selection pane="bottomRight" activeCell="I127" sqref="I127:J142"/>
    </sheetView>
  </sheetViews>
  <sheetFormatPr defaultRowHeight="15" x14ac:dyDescent="0.25"/>
  <cols>
    <col min="1" max="3" width="0" hidden="1" customWidth="1"/>
    <col min="4" max="4" width="13" bestFit="1" customWidth="1"/>
    <col min="5" max="5" width="17.42578125" bestFit="1" customWidth="1"/>
    <col min="6" max="6" width="20.7109375" bestFit="1" customWidth="1"/>
    <col min="7" max="7" width="16.28515625" bestFit="1" customWidth="1"/>
    <col min="8" max="8" width="11.140625" bestFit="1" customWidth="1"/>
    <col min="9" max="9" width="10.42578125" customWidth="1"/>
    <col min="10" max="10" width="7.42578125" customWidth="1"/>
    <col min="11" max="11" width="28.140625" bestFit="1" customWidth="1"/>
    <col min="12" max="12" width="27.85546875" bestFit="1" customWidth="1"/>
    <col min="13" max="13" width="28" bestFit="1" customWidth="1"/>
    <col min="14" max="14" width="20.140625" bestFit="1" customWidth="1"/>
    <col min="15" max="15" width="18" customWidth="1"/>
    <col min="16" max="16" width="21.8554687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93</v>
      </c>
      <c r="J1" s="25" t="s">
        <v>92</v>
      </c>
      <c r="K1" s="26" t="s">
        <v>84</v>
      </c>
      <c r="L1" s="25" t="s">
        <v>86</v>
      </c>
      <c r="M1" s="25" t="s">
        <v>88</v>
      </c>
      <c r="N1" s="25" t="s">
        <v>87</v>
      </c>
      <c r="O1" s="26" t="s">
        <v>90</v>
      </c>
      <c r="P1" s="25" t="s">
        <v>91</v>
      </c>
    </row>
    <row r="2" spans="1:21" x14ac:dyDescent="0.25">
      <c r="A2" t="s">
        <v>8</v>
      </c>
      <c r="B2" t="s">
        <v>18</v>
      </c>
      <c r="C2" t="s">
        <v>19</v>
      </c>
      <c r="D2" t="s">
        <v>19</v>
      </c>
      <c r="E2" t="s">
        <v>20</v>
      </c>
      <c r="F2" s="1" t="s">
        <v>13</v>
      </c>
      <c r="G2" t="s">
        <v>16</v>
      </c>
      <c r="H2" t="s">
        <v>15</v>
      </c>
      <c r="I2" s="4">
        <v>2</v>
      </c>
      <c r="J2" s="10">
        <v>1</v>
      </c>
      <c r="K2" s="24" t="s">
        <v>53</v>
      </c>
      <c r="L2" s="4" t="s">
        <v>53</v>
      </c>
      <c r="M2" s="4" t="s">
        <v>53</v>
      </c>
      <c r="N2" s="4" t="s">
        <v>53</v>
      </c>
      <c r="O2" s="23" t="s">
        <v>53</v>
      </c>
      <c r="P2" s="18" t="s">
        <v>53</v>
      </c>
    </row>
    <row r="3" spans="1:21" x14ac:dyDescent="0.25">
      <c r="A3" t="s">
        <v>21</v>
      </c>
      <c r="B3" t="s">
        <v>18</v>
      </c>
      <c r="C3" t="s">
        <v>19</v>
      </c>
      <c r="D3" t="s">
        <v>19</v>
      </c>
      <c r="E3" t="s">
        <v>27</v>
      </c>
      <c r="F3" s="1" t="s">
        <v>25</v>
      </c>
      <c r="G3" t="s">
        <v>16</v>
      </c>
      <c r="H3" t="s">
        <v>15</v>
      </c>
      <c r="I3" s="4">
        <v>0</v>
      </c>
      <c r="J3" s="10">
        <v>0</v>
      </c>
      <c r="K3" s="22">
        <v>35.5</v>
      </c>
      <c r="L3" s="5">
        <v>1553.1</v>
      </c>
      <c r="M3" s="5">
        <v>14.8</v>
      </c>
      <c r="N3" s="5">
        <v>8.5</v>
      </c>
      <c r="O3" s="23" t="s">
        <v>53</v>
      </c>
      <c r="P3" s="18" t="s">
        <v>53</v>
      </c>
    </row>
    <row r="4" spans="1:21" x14ac:dyDescent="0.25">
      <c r="A4" t="s">
        <v>28</v>
      </c>
      <c r="B4" t="s">
        <v>18</v>
      </c>
      <c r="C4" t="s">
        <v>19</v>
      </c>
      <c r="D4" t="s">
        <v>19</v>
      </c>
      <c r="E4" t="s">
        <v>32</v>
      </c>
      <c r="F4" s="1" t="s">
        <v>30</v>
      </c>
      <c r="G4" t="s">
        <v>16</v>
      </c>
      <c r="H4" t="s">
        <v>15</v>
      </c>
      <c r="I4" s="4">
        <v>0</v>
      </c>
      <c r="J4" s="10">
        <v>0</v>
      </c>
      <c r="K4" s="22">
        <v>11</v>
      </c>
      <c r="L4" s="28" t="s">
        <v>85</v>
      </c>
      <c r="M4" s="5">
        <v>2</v>
      </c>
      <c r="N4" s="6">
        <v>1</v>
      </c>
      <c r="O4" s="23" t="s">
        <v>53</v>
      </c>
      <c r="P4" s="18" t="s">
        <v>53</v>
      </c>
    </row>
    <row r="5" spans="1:21" x14ac:dyDescent="0.25">
      <c r="A5" t="s">
        <v>33</v>
      </c>
      <c r="B5" t="s">
        <v>18</v>
      </c>
      <c r="C5" t="s">
        <v>19</v>
      </c>
      <c r="D5" t="s">
        <v>19</v>
      </c>
      <c r="E5" t="s">
        <v>37</v>
      </c>
      <c r="F5" s="1" t="s">
        <v>35</v>
      </c>
      <c r="G5" t="s">
        <v>16</v>
      </c>
      <c r="H5" t="s">
        <v>15</v>
      </c>
      <c r="I5" s="4">
        <v>0</v>
      </c>
      <c r="J5" s="10">
        <v>0</v>
      </c>
      <c r="K5" s="22">
        <v>41</v>
      </c>
      <c r="L5" s="5">
        <v>2419.6</v>
      </c>
      <c r="M5" s="5">
        <v>110.6</v>
      </c>
      <c r="N5" s="5">
        <v>248.1</v>
      </c>
      <c r="O5" s="23" t="s">
        <v>53</v>
      </c>
      <c r="P5" s="18" t="s">
        <v>53</v>
      </c>
    </row>
    <row r="6" spans="1:21" x14ac:dyDescent="0.25">
      <c r="A6" t="s">
        <v>38</v>
      </c>
      <c r="B6" t="s">
        <v>18</v>
      </c>
      <c r="C6" t="s">
        <v>19</v>
      </c>
      <c r="D6" t="s">
        <v>19</v>
      </c>
      <c r="E6" t="s">
        <v>42</v>
      </c>
      <c r="F6" s="1" t="s">
        <v>40</v>
      </c>
      <c r="G6" t="s">
        <v>16</v>
      </c>
      <c r="H6" t="s">
        <v>15</v>
      </c>
      <c r="I6" s="4">
        <v>0</v>
      </c>
      <c r="J6" s="10">
        <v>0</v>
      </c>
      <c r="K6" s="22">
        <v>0.4</v>
      </c>
      <c r="L6" s="6">
        <v>1</v>
      </c>
      <c r="M6" s="6">
        <v>1</v>
      </c>
      <c r="N6" s="6">
        <v>1</v>
      </c>
      <c r="O6" s="23" t="s">
        <v>53</v>
      </c>
      <c r="P6" s="18" t="s">
        <v>53</v>
      </c>
    </row>
    <row r="7" spans="1:21" x14ac:dyDescent="0.25">
      <c r="A7" t="s">
        <v>43</v>
      </c>
      <c r="B7" t="s">
        <v>18</v>
      </c>
      <c r="C7" t="s">
        <v>19</v>
      </c>
      <c r="D7" t="s">
        <v>19</v>
      </c>
      <c r="E7" t="s">
        <v>47</v>
      </c>
      <c r="F7" s="1" t="s">
        <v>45</v>
      </c>
      <c r="G7" t="s">
        <v>16</v>
      </c>
      <c r="H7" t="s">
        <v>15</v>
      </c>
      <c r="I7" s="4">
        <v>0</v>
      </c>
      <c r="J7" s="10">
        <v>0</v>
      </c>
      <c r="K7" s="22">
        <v>5.7</v>
      </c>
      <c r="L7" s="6">
        <v>594</v>
      </c>
      <c r="M7" s="6">
        <v>5.2</v>
      </c>
      <c r="N7" s="6">
        <v>2</v>
      </c>
      <c r="O7" s="23" t="s">
        <v>53</v>
      </c>
      <c r="P7" s="18" t="s">
        <v>53</v>
      </c>
    </row>
    <row r="8" spans="1:21" x14ac:dyDescent="0.25">
      <c r="A8" t="s">
        <v>48</v>
      </c>
      <c r="B8" t="s">
        <v>18</v>
      </c>
      <c r="C8" t="s">
        <v>19</v>
      </c>
      <c r="D8" t="s">
        <v>19</v>
      </c>
      <c r="E8" t="s">
        <v>52</v>
      </c>
      <c r="F8" s="1" t="s">
        <v>50</v>
      </c>
      <c r="G8" t="s">
        <v>16</v>
      </c>
      <c r="H8" t="s">
        <v>15</v>
      </c>
      <c r="I8" s="4" t="s">
        <v>53</v>
      </c>
      <c r="J8" s="10" t="s">
        <v>53</v>
      </c>
      <c r="K8" s="24" t="s">
        <v>53</v>
      </c>
      <c r="L8" s="4" t="s">
        <v>53</v>
      </c>
      <c r="M8" s="4" t="s">
        <v>53</v>
      </c>
      <c r="N8" s="4" t="s">
        <v>53</v>
      </c>
      <c r="O8" s="23" t="s">
        <v>53</v>
      </c>
      <c r="P8" s="18" t="s">
        <v>53</v>
      </c>
    </row>
    <row r="9" spans="1:21" x14ac:dyDescent="0.25">
      <c r="A9" t="s">
        <v>54</v>
      </c>
      <c r="B9" t="s">
        <v>18</v>
      </c>
      <c r="C9" t="s">
        <v>19</v>
      </c>
      <c r="D9" t="s">
        <v>19</v>
      </c>
      <c r="E9" t="s">
        <v>58</v>
      </c>
      <c r="F9" s="1" t="s">
        <v>56</v>
      </c>
      <c r="G9" t="s">
        <v>16</v>
      </c>
      <c r="H9" t="s">
        <v>15</v>
      </c>
      <c r="I9" s="4" t="s">
        <v>53</v>
      </c>
      <c r="J9" s="10" t="s">
        <v>53</v>
      </c>
      <c r="K9" s="22">
        <v>2.9</v>
      </c>
      <c r="L9" s="5">
        <v>574.79999999999995</v>
      </c>
      <c r="M9" s="5">
        <v>3.1</v>
      </c>
      <c r="N9" s="5">
        <v>1</v>
      </c>
      <c r="O9" s="23" t="s">
        <v>53</v>
      </c>
      <c r="P9" s="18" t="s">
        <v>53</v>
      </c>
    </row>
    <row r="10" spans="1:21" x14ac:dyDescent="0.25">
      <c r="A10" t="s">
        <v>59</v>
      </c>
      <c r="B10" t="s">
        <v>18</v>
      </c>
      <c r="C10" t="s">
        <v>19</v>
      </c>
      <c r="D10" t="s">
        <v>19</v>
      </c>
      <c r="E10" t="s">
        <v>63</v>
      </c>
      <c r="F10" s="1" t="s">
        <v>61</v>
      </c>
      <c r="G10" t="s">
        <v>16</v>
      </c>
      <c r="H10" t="s">
        <v>15</v>
      </c>
      <c r="I10" s="4">
        <v>0</v>
      </c>
      <c r="J10" s="10">
        <v>0</v>
      </c>
      <c r="K10" s="22">
        <v>1.5</v>
      </c>
      <c r="L10" s="5">
        <v>238.2</v>
      </c>
      <c r="M10" s="5">
        <v>6.3</v>
      </c>
      <c r="N10" s="5">
        <v>4.0999999999999996</v>
      </c>
      <c r="O10" s="23" t="s">
        <v>53</v>
      </c>
      <c r="P10" s="18" t="s">
        <v>53</v>
      </c>
    </row>
    <row r="11" spans="1:21" x14ac:dyDescent="0.25">
      <c r="A11" t="s">
        <v>64</v>
      </c>
      <c r="B11" t="s">
        <v>18</v>
      </c>
      <c r="C11" t="s">
        <v>19</v>
      </c>
      <c r="D11" t="s">
        <v>19</v>
      </c>
      <c r="E11" t="s">
        <v>68</v>
      </c>
      <c r="F11" s="1" t="s">
        <v>66</v>
      </c>
      <c r="G11" t="s">
        <v>16</v>
      </c>
      <c r="H11" t="s">
        <v>15</v>
      </c>
      <c r="I11" s="4">
        <v>0</v>
      </c>
      <c r="J11" s="10">
        <v>0</v>
      </c>
      <c r="K11" s="22">
        <v>9</v>
      </c>
      <c r="L11" s="5">
        <v>3.1</v>
      </c>
      <c r="M11" s="6">
        <v>1</v>
      </c>
      <c r="N11" s="6">
        <v>1</v>
      </c>
      <c r="O11" s="23" t="s">
        <v>53</v>
      </c>
      <c r="P11" s="18" t="s">
        <v>53</v>
      </c>
    </row>
    <row r="12" spans="1:21" x14ac:dyDescent="0.25">
      <c r="A12" t="s">
        <v>69</v>
      </c>
      <c r="B12" t="s">
        <v>18</v>
      </c>
      <c r="C12" t="s">
        <v>19</v>
      </c>
      <c r="D12" t="s">
        <v>19</v>
      </c>
      <c r="E12" t="s">
        <v>73</v>
      </c>
      <c r="F12" s="1" t="s">
        <v>71</v>
      </c>
      <c r="G12" t="s">
        <v>16</v>
      </c>
      <c r="H12" t="s">
        <v>15</v>
      </c>
      <c r="I12" s="4">
        <v>0</v>
      </c>
      <c r="J12" s="10">
        <v>0</v>
      </c>
      <c r="K12" s="22">
        <v>201</v>
      </c>
      <c r="L12" s="5">
        <v>96</v>
      </c>
      <c r="M12" s="5">
        <v>1</v>
      </c>
      <c r="N12" s="6">
        <v>1</v>
      </c>
      <c r="O12" s="23" t="s">
        <v>53</v>
      </c>
      <c r="P12" s="18" t="s">
        <v>53</v>
      </c>
    </row>
    <row r="13" spans="1:21" x14ac:dyDescent="0.25">
      <c r="A13" t="s">
        <v>74</v>
      </c>
      <c r="B13" t="s">
        <v>18</v>
      </c>
      <c r="C13" t="s">
        <v>19</v>
      </c>
      <c r="D13" t="s">
        <v>19</v>
      </c>
      <c r="E13" t="s">
        <v>78</v>
      </c>
      <c r="F13" s="1" t="s">
        <v>76</v>
      </c>
      <c r="G13" t="s">
        <v>16</v>
      </c>
      <c r="H13" t="s">
        <v>15</v>
      </c>
      <c r="I13" s="7">
        <v>0</v>
      </c>
      <c r="J13" s="11">
        <v>0</v>
      </c>
      <c r="K13" s="22">
        <v>10</v>
      </c>
      <c r="L13" s="5">
        <v>1410</v>
      </c>
      <c r="M13" s="5">
        <v>3.1</v>
      </c>
      <c r="N13" s="21">
        <v>3</v>
      </c>
      <c r="O13" s="23" t="s">
        <v>53</v>
      </c>
      <c r="P13" s="18" t="s">
        <v>53</v>
      </c>
    </row>
    <row r="14" spans="1:21" x14ac:dyDescent="0.25">
      <c r="A14" t="s">
        <v>79</v>
      </c>
      <c r="B14" t="s">
        <v>18</v>
      </c>
      <c r="C14" t="s">
        <v>19</v>
      </c>
      <c r="D14" t="s">
        <v>19</v>
      </c>
      <c r="E14" t="s">
        <v>83</v>
      </c>
      <c r="F14" s="1" t="s">
        <v>81</v>
      </c>
      <c r="G14" t="s">
        <v>16</v>
      </c>
      <c r="H14" t="s">
        <v>15</v>
      </c>
      <c r="I14" s="7">
        <v>0</v>
      </c>
      <c r="J14" s="11">
        <v>0</v>
      </c>
      <c r="K14" s="22">
        <v>7.5</v>
      </c>
      <c r="L14" s="5">
        <v>172</v>
      </c>
      <c r="M14" s="6">
        <v>1</v>
      </c>
      <c r="N14" s="6">
        <v>1</v>
      </c>
      <c r="O14" s="23" t="s">
        <v>53</v>
      </c>
      <c r="P14" s="18" t="s">
        <v>53</v>
      </c>
      <c r="U14" t="s">
        <v>89</v>
      </c>
    </row>
    <row r="15" spans="1:21" x14ac:dyDescent="0.25">
      <c r="A15" t="s">
        <v>97</v>
      </c>
      <c r="B15" t="s">
        <v>18</v>
      </c>
      <c r="C15" t="s">
        <v>19</v>
      </c>
      <c r="D15" t="s">
        <v>19</v>
      </c>
      <c r="E15" t="s">
        <v>102</v>
      </c>
      <c r="F15" s="1" t="s">
        <v>94</v>
      </c>
      <c r="G15" t="s">
        <v>16</v>
      </c>
      <c r="H15" t="s">
        <v>15</v>
      </c>
      <c r="I15" s="7">
        <v>0</v>
      </c>
      <c r="J15" s="11">
        <v>0</v>
      </c>
      <c r="K15" s="22">
        <v>3.5</v>
      </c>
      <c r="L15" s="5">
        <v>1200</v>
      </c>
      <c r="M15" s="5">
        <v>42.6</v>
      </c>
      <c r="N15" s="21">
        <v>2</v>
      </c>
      <c r="O15" s="23" t="s">
        <v>53</v>
      </c>
      <c r="P15" s="18" t="s">
        <v>53</v>
      </c>
    </row>
    <row r="16" spans="1:21" x14ac:dyDescent="0.25">
      <c r="A16" t="s">
        <v>98</v>
      </c>
      <c r="B16" t="s">
        <v>18</v>
      </c>
      <c r="C16" t="s">
        <v>19</v>
      </c>
      <c r="D16" t="s">
        <v>19</v>
      </c>
      <c r="E16" t="s">
        <v>111</v>
      </c>
      <c r="F16" s="1" t="s">
        <v>95</v>
      </c>
      <c r="G16" t="s">
        <v>16</v>
      </c>
      <c r="H16" t="s">
        <v>15</v>
      </c>
      <c r="I16" s="7">
        <v>0</v>
      </c>
      <c r="J16" s="11">
        <v>0</v>
      </c>
      <c r="K16" s="22">
        <v>4</v>
      </c>
      <c r="L16" s="5">
        <v>144</v>
      </c>
      <c r="M16" s="5">
        <v>2</v>
      </c>
      <c r="N16" s="21">
        <v>1</v>
      </c>
      <c r="O16" s="23" t="s">
        <v>53</v>
      </c>
      <c r="P16" s="18" t="s">
        <v>53</v>
      </c>
    </row>
    <row r="17" spans="1:16" x14ac:dyDescent="0.25">
      <c r="A17" t="s">
        <v>99</v>
      </c>
      <c r="B17" t="s">
        <v>18</v>
      </c>
      <c r="C17" t="s">
        <v>19</v>
      </c>
      <c r="D17" t="s">
        <v>19</v>
      </c>
      <c r="E17" t="s">
        <v>114</v>
      </c>
      <c r="F17" s="1" t="s">
        <v>96</v>
      </c>
      <c r="G17" t="s">
        <v>16</v>
      </c>
      <c r="H17" t="s">
        <v>15</v>
      </c>
      <c r="I17" s="7">
        <v>0</v>
      </c>
      <c r="J17" s="11">
        <v>0</v>
      </c>
      <c r="K17" s="22">
        <v>2</v>
      </c>
      <c r="L17" s="5">
        <v>2420</v>
      </c>
      <c r="M17" s="5">
        <v>47.1</v>
      </c>
      <c r="N17" s="21">
        <v>12.1</v>
      </c>
      <c r="O17" s="23" t="s">
        <v>53</v>
      </c>
      <c r="P17" s="18" t="s">
        <v>53</v>
      </c>
    </row>
    <row r="18" spans="1:16" x14ac:dyDescent="0.25">
      <c r="A18" t="s">
        <v>8</v>
      </c>
      <c r="B18" t="s">
        <v>18</v>
      </c>
      <c r="C18" t="s">
        <v>19</v>
      </c>
      <c r="D18" t="s">
        <v>19</v>
      </c>
      <c r="E18" t="s">
        <v>20</v>
      </c>
      <c r="F18" s="1" t="s">
        <v>13</v>
      </c>
      <c r="G18" t="s">
        <v>14</v>
      </c>
      <c r="H18" t="s">
        <v>15</v>
      </c>
      <c r="I18" s="4">
        <v>1300</v>
      </c>
      <c r="J18" s="10">
        <v>9450</v>
      </c>
      <c r="K18" s="24" t="s">
        <v>53</v>
      </c>
      <c r="L18" s="4" t="s">
        <v>53</v>
      </c>
      <c r="M18" s="4" t="s">
        <v>53</v>
      </c>
      <c r="N18" s="4" t="s">
        <v>53</v>
      </c>
      <c r="O18" s="23">
        <v>30</v>
      </c>
      <c r="P18" s="18">
        <v>3500</v>
      </c>
    </row>
    <row r="19" spans="1:16" x14ac:dyDescent="0.25">
      <c r="A19" t="s">
        <v>21</v>
      </c>
      <c r="B19" t="s">
        <v>18</v>
      </c>
      <c r="C19" t="s">
        <v>19</v>
      </c>
      <c r="D19" t="s">
        <v>19</v>
      </c>
      <c r="E19" t="s">
        <v>27</v>
      </c>
      <c r="F19" s="1" t="s">
        <v>25</v>
      </c>
      <c r="G19" t="s">
        <v>14</v>
      </c>
      <c r="H19" t="s">
        <v>15</v>
      </c>
      <c r="I19" s="4">
        <v>1950</v>
      </c>
      <c r="J19" s="10">
        <v>5800</v>
      </c>
      <c r="K19" s="22">
        <v>150</v>
      </c>
      <c r="L19" s="5">
        <v>145000000</v>
      </c>
      <c r="M19" s="5">
        <v>14800000</v>
      </c>
      <c r="N19" s="5">
        <v>5560000</v>
      </c>
      <c r="O19" s="23">
        <v>0</v>
      </c>
      <c r="P19" s="18">
        <v>336</v>
      </c>
    </row>
    <row r="20" spans="1:16" x14ac:dyDescent="0.25">
      <c r="A20" t="s">
        <v>28</v>
      </c>
      <c r="B20" t="s">
        <v>18</v>
      </c>
      <c r="C20" t="s">
        <v>19</v>
      </c>
      <c r="D20" t="s">
        <v>19</v>
      </c>
      <c r="E20" t="s">
        <v>32</v>
      </c>
      <c r="F20" s="1" t="s">
        <v>30</v>
      </c>
      <c r="G20" t="s">
        <v>14</v>
      </c>
      <c r="H20" t="s">
        <v>15</v>
      </c>
      <c r="I20" s="4">
        <v>1040</v>
      </c>
      <c r="J20" s="10">
        <v>11700</v>
      </c>
      <c r="K20" s="22">
        <v>210</v>
      </c>
      <c r="L20" s="28" t="s">
        <v>85</v>
      </c>
      <c r="M20" s="5">
        <v>6200000</v>
      </c>
      <c r="N20" s="5">
        <v>4100000</v>
      </c>
      <c r="O20" s="23">
        <v>10</v>
      </c>
      <c r="P20" s="18">
        <v>80</v>
      </c>
    </row>
    <row r="21" spans="1:16" x14ac:dyDescent="0.25">
      <c r="A21" t="s">
        <v>33</v>
      </c>
      <c r="B21" t="s">
        <v>18</v>
      </c>
      <c r="C21" t="s">
        <v>19</v>
      </c>
      <c r="D21" t="s">
        <v>19</v>
      </c>
      <c r="E21" t="s">
        <v>37</v>
      </c>
      <c r="F21" s="1" t="s">
        <v>35</v>
      </c>
      <c r="G21" t="s">
        <v>14</v>
      </c>
      <c r="H21" t="s">
        <v>15</v>
      </c>
      <c r="I21" s="4">
        <v>4200</v>
      </c>
      <c r="J21" s="10">
        <v>2300</v>
      </c>
      <c r="K21" s="22">
        <v>2500</v>
      </c>
      <c r="L21" s="5">
        <v>461100000</v>
      </c>
      <c r="M21" s="5">
        <v>57600000</v>
      </c>
      <c r="N21" s="5">
        <v>71700000</v>
      </c>
      <c r="O21" s="23">
        <v>0</v>
      </c>
      <c r="P21" s="18">
        <v>100</v>
      </c>
    </row>
    <row r="22" spans="1:16" x14ac:dyDescent="0.25">
      <c r="A22" t="s">
        <v>38</v>
      </c>
      <c r="B22" t="s">
        <v>18</v>
      </c>
      <c r="C22" t="s">
        <v>19</v>
      </c>
      <c r="D22" t="s">
        <v>19</v>
      </c>
      <c r="E22" t="s">
        <v>42</v>
      </c>
      <c r="F22" s="1" t="s">
        <v>40</v>
      </c>
      <c r="G22" t="s">
        <v>14</v>
      </c>
      <c r="H22" t="s">
        <v>15</v>
      </c>
      <c r="I22" s="4">
        <v>110</v>
      </c>
      <c r="J22" s="10">
        <v>20</v>
      </c>
      <c r="K22" s="22">
        <v>80</v>
      </c>
      <c r="L22" s="5">
        <v>52000000</v>
      </c>
      <c r="M22" s="5">
        <v>21600000</v>
      </c>
      <c r="N22" s="5">
        <v>14800000</v>
      </c>
      <c r="O22" s="23">
        <v>0</v>
      </c>
      <c r="P22" s="18">
        <v>20</v>
      </c>
    </row>
    <row r="23" spans="1:16" x14ac:dyDescent="0.25">
      <c r="A23" t="s">
        <v>43</v>
      </c>
      <c r="B23" t="s">
        <v>18</v>
      </c>
      <c r="C23" t="s">
        <v>19</v>
      </c>
      <c r="D23" t="s">
        <v>19</v>
      </c>
      <c r="E23" t="s">
        <v>47</v>
      </c>
      <c r="F23" s="1" t="s">
        <v>45</v>
      </c>
      <c r="G23" t="s">
        <v>14</v>
      </c>
      <c r="H23" t="s">
        <v>15</v>
      </c>
      <c r="I23" s="4">
        <v>3600</v>
      </c>
      <c r="J23" s="10">
        <v>5250</v>
      </c>
      <c r="K23" s="22">
        <v>230</v>
      </c>
      <c r="L23" s="5">
        <v>30900000</v>
      </c>
      <c r="M23" s="5">
        <v>5540000</v>
      </c>
      <c r="N23" s="5">
        <v>980000</v>
      </c>
      <c r="O23" s="23">
        <v>3420</v>
      </c>
      <c r="P23" s="18">
        <v>10310</v>
      </c>
    </row>
    <row r="24" spans="1:16" x14ac:dyDescent="0.25">
      <c r="A24" t="s">
        <v>48</v>
      </c>
      <c r="B24" t="s">
        <v>18</v>
      </c>
      <c r="C24" t="s">
        <v>19</v>
      </c>
      <c r="D24" t="s">
        <v>19</v>
      </c>
      <c r="E24" t="s">
        <v>52</v>
      </c>
      <c r="F24" s="1" t="s">
        <v>50</v>
      </c>
      <c r="G24" t="s">
        <v>14</v>
      </c>
      <c r="H24" t="s">
        <v>15</v>
      </c>
      <c r="I24" s="4" t="s">
        <v>53</v>
      </c>
      <c r="J24" s="10" t="s">
        <v>53</v>
      </c>
      <c r="K24" s="24" t="s">
        <v>53</v>
      </c>
      <c r="L24" s="4" t="s">
        <v>53</v>
      </c>
      <c r="M24" s="4" t="s">
        <v>53</v>
      </c>
      <c r="N24" s="4" t="s">
        <v>53</v>
      </c>
      <c r="O24" s="23">
        <v>2830</v>
      </c>
      <c r="P24" s="18">
        <v>6790</v>
      </c>
    </row>
    <row r="25" spans="1:16" x14ac:dyDescent="0.25">
      <c r="A25" t="s">
        <v>54</v>
      </c>
      <c r="B25" s="2" t="s">
        <v>18</v>
      </c>
      <c r="C25" t="s">
        <v>19</v>
      </c>
      <c r="D25" t="s">
        <v>19</v>
      </c>
      <c r="E25" s="2" t="s">
        <v>58</v>
      </c>
      <c r="F25" s="3" t="s">
        <v>56</v>
      </c>
      <c r="G25" s="2" t="s">
        <v>14</v>
      </c>
      <c r="H25" s="2" t="s">
        <v>15</v>
      </c>
      <c r="I25" s="4" t="s">
        <v>53</v>
      </c>
      <c r="J25" s="10" t="s">
        <v>53</v>
      </c>
      <c r="K25" s="22">
        <v>40</v>
      </c>
      <c r="L25" s="5">
        <v>47100000</v>
      </c>
      <c r="M25" s="5">
        <v>11000000</v>
      </c>
      <c r="N25" s="5">
        <v>20300000</v>
      </c>
      <c r="O25" s="23">
        <v>20</v>
      </c>
      <c r="P25" s="18">
        <v>2890</v>
      </c>
    </row>
    <row r="26" spans="1:16" x14ac:dyDescent="0.25">
      <c r="A26" t="s">
        <v>59</v>
      </c>
      <c r="B26" t="s">
        <v>18</v>
      </c>
      <c r="C26" t="s">
        <v>19</v>
      </c>
      <c r="D26" t="s">
        <v>19</v>
      </c>
      <c r="E26" t="s">
        <v>63</v>
      </c>
      <c r="F26" s="1" t="s">
        <v>61</v>
      </c>
      <c r="G26" t="s">
        <v>14</v>
      </c>
      <c r="H26" t="s">
        <v>15</v>
      </c>
      <c r="I26" s="4">
        <v>1610</v>
      </c>
      <c r="J26" s="10">
        <v>5000</v>
      </c>
      <c r="K26" s="22">
        <v>2950</v>
      </c>
      <c r="L26" s="5">
        <v>114500000</v>
      </c>
      <c r="M26" s="5">
        <v>25900000</v>
      </c>
      <c r="N26" s="5">
        <v>13500000</v>
      </c>
      <c r="O26" s="23">
        <v>1190</v>
      </c>
      <c r="P26" s="18">
        <v>40</v>
      </c>
    </row>
    <row r="27" spans="1:16" x14ac:dyDescent="0.25">
      <c r="A27" t="s">
        <v>64</v>
      </c>
      <c r="B27" t="s">
        <v>18</v>
      </c>
      <c r="C27" t="s">
        <v>19</v>
      </c>
      <c r="D27" t="s">
        <v>19</v>
      </c>
      <c r="E27" t="s">
        <v>68</v>
      </c>
      <c r="F27" s="1" t="s">
        <v>66</v>
      </c>
      <c r="G27" t="s">
        <v>14</v>
      </c>
      <c r="H27" t="s">
        <v>15</v>
      </c>
      <c r="I27" s="4">
        <v>1850</v>
      </c>
      <c r="J27" s="10">
        <v>2950</v>
      </c>
      <c r="K27" s="22">
        <v>70</v>
      </c>
      <c r="L27" s="5">
        <v>9700000</v>
      </c>
      <c r="M27" s="5">
        <v>2000000</v>
      </c>
      <c r="N27" s="5">
        <v>200000</v>
      </c>
      <c r="O27" s="23">
        <v>1150</v>
      </c>
      <c r="P27" s="18">
        <v>230</v>
      </c>
    </row>
    <row r="28" spans="1:16" x14ac:dyDescent="0.25">
      <c r="A28" t="s">
        <v>69</v>
      </c>
      <c r="B28" t="s">
        <v>18</v>
      </c>
      <c r="C28" t="s">
        <v>19</v>
      </c>
      <c r="D28" t="s">
        <v>19</v>
      </c>
      <c r="E28" t="s">
        <v>73</v>
      </c>
      <c r="F28" s="1" t="s">
        <v>71</v>
      </c>
      <c r="G28" t="s">
        <v>14</v>
      </c>
      <c r="H28" t="s">
        <v>15</v>
      </c>
      <c r="I28" s="4" t="s">
        <v>53</v>
      </c>
      <c r="J28" s="10">
        <v>2815</v>
      </c>
      <c r="K28" s="22">
        <v>1700</v>
      </c>
      <c r="L28" s="5">
        <v>18700000</v>
      </c>
      <c r="M28" s="5">
        <v>2620000</v>
      </c>
      <c r="N28" s="5">
        <v>2750000</v>
      </c>
      <c r="O28" s="23">
        <v>1180</v>
      </c>
      <c r="P28" s="18">
        <v>22840</v>
      </c>
    </row>
    <row r="29" spans="1:16" x14ac:dyDescent="0.25">
      <c r="A29" t="s">
        <v>74</v>
      </c>
      <c r="B29" t="s">
        <v>18</v>
      </c>
      <c r="C29" t="s">
        <v>19</v>
      </c>
      <c r="D29" t="s">
        <v>19</v>
      </c>
      <c r="E29" t="s">
        <v>78</v>
      </c>
      <c r="F29" s="1" t="s">
        <v>76</v>
      </c>
      <c r="G29" t="s">
        <v>14</v>
      </c>
      <c r="H29" t="s">
        <v>15</v>
      </c>
      <c r="I29" s="7">
        <v>4200</v>
      </c>
      <c r="J29" s="11">
        <v>6050</v>
      </c>
      <c r="K29" s="22">
        <v>150</v>
      </c>
      <c r="L29" s="5">
        <v>437000000</v>
      </c>
      <c r="M29" s="5">
        <v>333000000</v>
      </c>
      <c r="N29" s="21">
        <v>53400000</v>
      </c>
      <c r="O29" s="23">
        <v>1850</v>
      </c>
      <c r="P29" s="18">
        <v>7070</v>
      </c>
    </row>
    <row r="30" spans="1:16" x14ac:dyDescent="0.25">
      <c r="A30" t="s">
        <v>79</v>
      </c>
      <c r="B30" t="s">
        <v>18</v>
      </c>
      <c r="C30" t="s">
        <v>19</v>
      </c>
      <c r="D30" t="s">
        <v>19</v>
      </c>
      <c r="E30" t="s">
        <v>83</v>
      </c>
      <c r="F30" s="1" t="s">
        <v>81</v>
      </c>
      <c r="G30" t="s">
        <v>14</v>
      </c>
      <c r="H30" t="s">
        <v>15</v>
      </c>
      <c r="I30" s="7">
        <v>7300</v>
      </c>
      <c r="J30" s="11">
        <v>4400</v>
      </c>
      <c r="K30" s="22">
        <v>110</v>
      </c>
      <c r="L30" s="5">
        <v>1730000000</v>
      </c>
      <c r="M30" s="5">
        <v>240000000</v>
      </c>
      <c r="N30" s="21">
        <v>2780000</v>
      </c>
      <c r="O30" s="23">
        <v>50</v>
      </c>
      <c r="P30" s="18">
        <v>6920</v>
      </c>
    </row>
    <row r="31" spans="1:16" x14ac:dyDescent="0.25">
      <c r="A31" t="s">
        <v>97</v>
      </c>
      <c r="B31" t="s">
        <v>18</v>
      </c>
      <c r="C31" t="s">
        <v>19</v>
      </c>
      <c r="D31" t="s">
        <v>19</v>
      </c>
      <c r="E31" t="s">
        <v>102</v>
      </c>
      <c r="F31" s="1" t="s">
        <v>94</v>
      </c>
      <c r="G31" t="s">
        <v>14</v>
      </c>
      <c r="H31" t="s">
        <v>15</v>
      </c>
      <c r="I31" s="7">
        <v>1865</v>
      </c>
      <c r="J31" s="11">
        <v>5550</v>
      </c>
      <c r="K31" s="22">
        <v>165</v>
      </c>
      <c r="L31" s="5">
        <v>2420000000</v>
      </c>
      <c r="M31" s="5">
        <v>866000000</v>
      </c>
      <c r="N31" s="21">
        <v>649000000</v>
      </c>
      <c r="O31" s="23">
        <v>0</v>
      </c>
      <c r="P31" s="18">
        <v>1910</v>
      </c>
    </row>
    <row r="32" spans="1:16" x14ac:dyDescent="0.25">
      <c r="A32" t="s">
        <v>98</v>
      </c>
      <c r="B32" t="s">
        <v>18</v>
      </c>
      <c r="C32" t="s">
        <v>19</v>
      </c>
      <c r="D32" t="s">
        <v>19</v>
      </c>
      <c r="E32" t="s">
        <v>111</v>
      </c>
      <c r="F32" s="1" t="s">
        <v>95</v>
      </c>
      <c r="G32" t="s">
        <v>14</v>
      </c>
      <c r="H32" t="s">
        <v>15</v>
      </c>
      <c r="I32" s="7">
        <v>3300</v>
      </c>
      <c r="J32" s="11">
        <v>3050</v>
      </c>
      <c r="K32" s="22">
        <v>445</v>
      </c>
      <c r="L32" s="5">
        <v>326000000</v>
      </c>
      <c r="M32" s="5">
        <v>235000000</v>
      </c>
      <c r="N32" s="21">
        <v>4000000</v>
      </c>
      <c r="O32" s="23">
        <v>50</v>
      </c>
      <c r="P32" s="18">
        <v>9310</v>
      </c>
    </row>
    <row r="33" spans="1:16" x14ac:dyDescent="0.25">
      <c r="A33" t="s">
        <v>99</v>
      </c>
      <c r="B33" t="s">
        <v>18</v>
      </c>
      <c r="C33" t="s">
        <v>19</v>
      </c>
      <c r="D33" t="s">
        <v>19</v>
      </c>
      <c r="E33" t="s">
        <v>114</v>
      </c>
      <c r="F33" s="1" t="s">
        <v>96</v>
      </c>
      <c r="G33" t="s">
        <v>14</v>
      </c>
      <c r="H33" t="s">
        <v>15</v>
      </c>
      <c r="I33" s="7">
        <v>805</v>
      </c>
      <c r="J33" s="11">
        <v>5450</v>
      </c>
      <c r="K33" s="22">
        <v>5</v>
      </c>
      <c r="L33" s="5">
        <v>2420000000</v>
      </c>
      <c r="M33" s="5">
        <v>687000000</v>
      </c>
      <c r="N33" s="21">
        <v>488000000</v>
      </c>
      <c r="O33" s="22">
        <v>0</v>
      </c>
      <c r="P33" s="18">
        <v>870</v>
      </c>
    </row>
    <row r="34" spans="1:16" x14ac:dyDescent="0.25">
      <c r="A34" t="s">
        <v>8</v>
      </c>
      <c r="B34" t="s">
        <v>18</v>
      </c>
      <c r="C34" t="s">
        <v>19</v>
      </c>
      <c r="D34" t="s">
        <v>19</v>
      </c>
      <c r="E34" t="s">
        <v>20</v>
      </c>
      <c r="F34" s="1" t="s">
        <v>13</v>
      </c>
      <c r="G34" t="s">
        <v>17</v>
      </c>
      <c r="H34" t="s">
        <v>15</v>
      </c>
      <c r="I34" s="4">
        <v>66</v>
      </c>
      <c r="J34" s="10">
        <v>10</v>
      </c>
      <c r="K34" s="22" t="s">
        <v>53</v>
      </c>
      <c r="L34" t="s">
        <v>53</v>
      </c>
      <c r="M34" t="s">
        <v>53</v>
      </c>
      <c r="N34" t="s">
        <v>53</v>
      </c>
      <c r="O34" s="23">
        <v>0.11</v>
      </c>
      <c r="P34" s="18">
        <v>42.89</v>
      </c>
    </row>
    <row r="35" spans="1:16" x14ac:dyDescent="0.25">
      <c r="A35" t="s">
        <v>21</v>
      </c>
      <c r="B35" t="s">
        <v>18</v>
      </c>
      <c r="C35" t="s">
        <v>19</v>
      </c>
      <c r="D35" t="s">
        <v>19</v>
      </c>
      <c r="E35" t="s">
        <v>27</v>
      </c>
      <c r="F35" s="1" t="s">
        <v>25</v>
      </c>
      <c r="G35" t="s">
        <v>17</v>
      </c>
      <c r="H35" t="s">
        <v>15</v>
      </c>
      <c r="I35" s="4">
        <v>1</v>
      </c>
      <c r="J35" s="10">
        <v>0</v>
      </c>
      <c r="K35" s="22" t="s">
        <v>53</v>
      </c>
      <c r="L35" t="s">
        <v>53</v>
      </c>
      <c r="M35" t="s">
        <v>53</v>
      </c>
      <c r="N35" t="s">
        <v>53</v>
      </c>
      <c r="O35" s="23">
        <v>0.09</v>
      </c>
      <c r="P35" s="18">
        <v>52.05</v>
      </c>
    </row>
    <row r="36" spans="1:16" x14ac:dyDescent="0.25">
      <c r="A36" t="s">
        <v>28</v>
      </c>
      <c r="B36" t="s">
        <v>18</v>
      </c>
      <c r="C36" t="s">
        <v>19</v>
      </c>
      <c r="D36" t="s">
        <v>19</v>
      </c>
      <c r="E36" t="s">
        <v>32</v>
      </c>
      <c r="F36" s="1" t="s">
        <v>30</v>
      </c>
      <c r="G36" t="s">
        <v>17</v>
      </c>
      <c r="H36" t="s">
        <v>15</v>
      </c>
      <c r="I36" s="4">
        <v>0</v>
      </c>
      <c r="J36" s="10">
        <v>0</v>
      </c>
      <c r="K36" s="22" t="s">
        <v>53</v>
      </c>
      <c r="L36" t="s">
        <v>53</v>
      </c>
      <c r="M36" t="s">
        <v>53</v>
      </c>
      <c r="N36" t="s">
        <v>53</v>
      </c>
      <c r="O36" s="23">
        <v>0</v>
      </c>
      <c r="P36" s="18">
        <v>0</v>
      </c>
    </row>
    <row r="37" spans="1:16" x14ac:dyDescent="0.25">
      <c r="A37" t="s">
        <v>33</v>
      </c>
      <c r="B37" t="s">
        <v>18</v>
      </c>
      <c r="C37" t="s">
        <v>19</v>
      </c>
      <c r="D37" t="s">
        <v>19</v>
      </c>
      <c r="E37" t="s">
        <v>37</v>
      </c>
      <c r="F37" s="1" t="s">
        <v>35</v>
      </c>
      <c r="G37" t="s">
        <v>17</v>
      </c>
      <c r="H37" t="s">
        <v>15</v>
      </c>
      <c r="I37" s="4">
        <v>0</v>
      </c>
      <c r="J37" s="10">
        <v>0</v>
      </c>
      <c r="K37" s="22" t="s">
        <v>53</v>
      </c>
      <c r="L37" t="s">
        <v>53</v>
      </c>
      <c r="M37" t="s">
        <v>53</v>
      </c>
      <c r="N37" t="s">
        <v>53</v>
      </c>
      <c r="O37" s="23">
        <v>0</v>
      </c>
      <c r="P37" s="18">
        <v>2.77</v>
      </c>
    </row>
    <row r="38" spans="1:16" x14ac:dyDescent="0.25">
      <c r="A38" t="s">
        <v>38</v>
      </c>
      <c r="B38" t="s">
        <v>18</v>
      </c>
      <c r="C38" t="s">
        <v>19</v>
      </c>
      <c r="D38" t="s">
        <v>19</v>
      </c>
      <c r="E38" t="s">
        <v>42</v>
      </c>
      <c r="F38" s="1" t="s">
        <v>40</v>
      </c>
      <c r="G38" t="s">
        <v>17</v>
      </c>
      <c r="H38" t="s">
        <v>15</v>
      </c>
      <c r="I38" s="4">
        <v>0</v>
      </c>
      <c r="J38" s="10">
        <v>0</v>
      </c>
      <c r="K38" s="22" t="s">
        <v>53</v>
      </c>
      <c r="L38" t="s">
        <v>53</v>
      </c>
      <c r="M38" t="s">
        <v>53</v>
      </c>
      <c r="N38" t="s">
        <v>53</v>
      </c>
      <c r="O38" s="23">
        <v>0</v>
      </c>
      <c r="P38" s="18">
        <v>0</v>
      </c>
    </row>
    <row r="39" spans="1:16" x14ac:dyDescent="0.25">
      <c r="A39" t="s">
        <v>48</v>
      </c>
      <c r="B39" t="s">
        <v>18</v>
      </c>
      <c r="C39" t="s">
        <v>19</v>
      </c>
      <c r="D39" t="s">
        <v>19</v>
      </c>
      <c r="E39" t="s">
        <v>47</v>
      </c>
      <c r="F39" s="1" t="s">
        <v>45</v>
      </c>
      <c r="G39" t="s">
        <v>17</v>
      </c>
      <c r="H39" t="s">
        <v>15</v>
      </c>
      <c r="I39" s="4">
        <v>0</v>
      </c>
      <c r="J39" s="10">
        <v>0</v>
      </c>
      <c r="K39" s="22" t="s">
        <v>53</v>
      </c>
      <c r="L39" t="s">
        <v>53</v>
      </c>
      <c r="M39" t="s">
        <v>53</v>
      </c>
      <c r="N39" t="s">
        <v>53</v>
      </c>
      <c r="O39" s="23">
        <v>49.81</v>
      </c>
      <c r="P39" s="18">
        <v>0.16</v>
      </c>
    </row>
    <row r="40" spans="1:16" x14ac:dyDescent="0.25">
      <c r="A40" t="s">
        <v>48</v>
      </c>
      <c r="B40" t="s">
        <v>18</v>
      </c>
      <c r="C40" t="s">
        <v>19</v>
      </c>
      <c r="D40" t="s">
        <v>19</v>
      </c>
      <c r="E40" t="s">
        <v>52</v>
      </c>
      <c r="F40" s="1" t="s">
        <v>50</v>
      </c>
      <c r="G40" t="s">
        <v>17</v>
      </c>
      <c r="H40" t="s">
        <v>15</v>
      </c>
      <c r="I40" s="4" t="s">
        <v>53</v>
      </c>
      <c r="J40" s="10" t="s">
        <v>53</v>
      </c>
      <c r="K40" s="22" t="s">
        <v>53</v>
      </c>
      <c r="L40" t="s">
        <v>53</v>
      </c>
      <c r="M40" t="s">
        <v>53</v>
      </c>
      <c r="N40" t="s">
        <v>53</v>
      </c>
      <c r="O40" s="23">
        <v>0.02</v>
      </c>
      <c r="P40" s="18">
        <v>0.01</v>
      </c>
    </row>
    <row r="41" spans="1:16" x14ac:dyDescent="0.25">
      <c r="A41" t="s">
        <v>54</v>
      </c>
      <c r="B41" t="s">
        <v>18</v>
      </c>
      <c r="C41" t="s">
        <v>19</v>
      </c>
      <c r="D41" t="s">
        <v>19</v>
      </c>
      <c r="E41" t="s">
        <v>58</v>
      </c>
      <c r="F41" s="1" t="s">
        <v>56</v>
      </c>
      <c r="G41" t="s">
        <v>17</v>
      </c>
      <c r="H41" t="s">
        <v>15</v>
      </c>
      <c r="I41" s="4">
        <v>0</v>
      </c>
      <c r="J41" s="10">
        <v>0</v>
      </c>
      <c r="K41" s="22" t="s">
        <v>53</v>
      </c>
      <c r="L41" t="s">
        <v>53</v>
      </c>
      <c r="M41" t="s">
        <v>53</v>
      </c>
      <c r="N41" t="s">
        <v>53</v>
      </c>
      <c r="O41" s="23">
        <v>3.41</v>
      </c>
      <c r="P41" s="18">
        <v>4.4000000000000004</v>
      </c>
    </row>
    <row r="42" spans="1:16" x14ac:dyDescent="0.25">
      <c r="A42" t="s">
        <v>59</v>
      </c>
      <c r="B42" t="s">
        <v>18</v>
      </c>
      <c r="C42" t="s">
        <v>19</v>
      </c>
      <c r="D42" t="s">
        <v>19</v>
      </c>
      <c r="E42" t="s">
        <v>63</v>
      </c>
      <c r="F42" s="1" t="s">
        <v>61</v>
      </c>
      <c r="G42" t="s">
        <v>17</v>
      </c>
      <c r="H42" t="s">
        <v>15</v>
      </c>
      <c r="I42" s="4">
        <v>0</v>
      </c>
      <c r="J42" s="10">
        <v>0</v>
      </c>
      <c r="K42" s="22" t="s">
        <v>53</v>
      </c>
      <c r="L42" t="s">
        <v>53</v>
      </c>
      <c r="M42" t="s">
        <v>53</v>
      </c>
      <c r="N42" t="s">
        <v>53</v>
      </c>
      <c r="O42" s="23">
        <v>10.44</v>
      </c>
      <c r="P42" s="18">
        <v>3.97</v>
      </c>
    </row>
    <row r="43" spans="1:16" x14ac:dyDescent="0.25">
      <c r="A43" t="s">
        <v>64</v>
      </c>
      <c r="B43" t="s">
        <v>18</v>
      </c>
      <c r="C43" t="s">
        <v>19</v>
      </c>
      <c r="D43" t="s">
        <v>19</v>
      </c>
      <c r="E43" t="s">
        <v>68</v>
      </c>
      <c r="F43" s="1" t="s">
        <v>66</v>
      </c>
      <c r="G43" t="s">
        <v>17</v>
      </c>
      <c r="H43" t="s">
        <v>15</v>
      </c>
      <c r="I43" s="4">
        <v>0</v>
      </c>
      <c r="J43" s="10">
        <v>0</v>
      </c>
      <c r="K43" s="22" t="s">
        <v>53</v>
      </c>
      <c r="L43" t="s">
        <v>53</v>
      </c>
      <c r="M43" t="s">
        <v>53</v>
      </c>
      <c r="N43" t="s">
        <v>53</v>
      </c>
      <c r="O43" s="23">
        <v>0.22</v>
      </c>
      <c r="P43" s="18">
        <v>3.47</v>
      </c>
    </row>
    <row r="44" spans="1:16" x14ac:dyDescent="0.25">
      <c r="A44" t="s">
        <v>69</v>
      </c>
      <c r="B44" t="s">
        <v>18</v>
      </c>
      <c r="C44" t="s">
        <v>19</v>
      </c>
      <c r="D44" t="s">
        <v>19</v>
      </c>
      <c r="E44" t="s">
        <v>73</v>
      </c>
      <c r="F44" s="1" t="s">
        <v>71</v>
      </c>
      <c r="G44" t="s">
        <v>17</v>
      </c>
      <c r="H44" t="s">
        <v>15</v>
      </c>
      <c r="I44" s="4">
        <v>0</v>
      </c>
      <c r="J44" s="10">
        <v>0</v>
      </c>
      <c r="K44" s="22" t="s">
        <v>53</v>
      </c>
      <c r="L44" t="s">
        <v>53</v>
      </c>
      <c r="M44" t="s">
        <v>53</v>
      </c>
      <c r="N44" t="s">
        <v>53</v>
      </c>
      <c r="O44" s="23">
        <v>1.31</v>
      </c>
      <c r="P44" s="18">
        <v>0.89</v>
      </c>
    </row>
    <row r="45" spans="1:16" x14ac:dyDescent="0.25">
      <c r="A45" t="s">
        <v>74</v>
      </c>
      <c r="B45" t="s">
        <v>18</v>
      </c>
      <c r="C45" t="s">
        <v>19</v>
      </c>
      <c r="D45" t="s">
        <v>19</v>
      </c>
      <c r="E45" t="s">
        <v>78</v>
      </c>
      <c r="F45" s="1" t="s">
        <v>76</v>
      </c>
      <c r="G45" t="s">
        <v>17</v>
      </c>
      <c r="H45" t="s">
        <v>15</v>
      </c>
      <c r="I45" s="7">
        <v>0</v>
      </c>
      <c r="J45" s="11">
        <v>0</v>
      </c>
      <c r="K45" s="22" t="s">
        <v>53</v>
      </c>
      <c r="L45" t="s">
        <v>53</v>
      </c>
      <c r="M45" t="s">
        <v>53</v>
      </c>
      <c r="N45" s="8" t="s">
        <v>53</v>
      </c>
      <c r="O45" s="23">
        <v>0.08</v>
      </c>
      <c r="P45" s="18">
        <v>0.44</v>
      </c>
    </row>
    <row r="46" spans="1:16" x14ac:dyDescent="0.25">
      <c r="A46" t="s">
        <v>79</v>
      </c>
      <c r="B46" t="s">
        <v>18</v>
      </c>
      <c r="C46" t="s">
        <v>19</v>
      </c>
      <c r="D46" t="s">
        <v>19</v>
      </c>
      <c r="E46" t="s">
        <v>83</v>
      </c>
      <c r="F46" s="1" t="s">
        <v>81</v>
      </c>
      <c r="G46" t="s">
        <v>17</v>
      </c>
      <c r="H46" t="s">
        <v>15</v>
      </c>
      <c r="I46" s="7">
        <v>0</v>
      </c>
      <c r="J46" s="11">
        <v>0</v>
      </c>
      <c r="K46" s="22" t="s">
        <v>53</v>
      </c>
      <c r="L46" t="s">
        <v>53</v>
      </c>
      <c r="M46" t="s">
        <v>53</v>
      </c>
      <c r="N46" s="8" t="s">
        <v>53</v>
      </c>
      <c r="O46" s="23">
        <v>3.92</v>
      </c>
      <c r="P46" s="18">
        <v>6.05</v>
      </c>
    </row>
    <row r="47" spans="1:16" x14ac:dyDescent="0.25">
      <c r="A47" t="s">
        <v>97</v>
      </c>
      <c r="B47" t="s">
        <v>18</v>
      </c>
      <c r="C47" t="s">
        <v>19</v>
      </c>
      <c r="D47" t="s">
        <v>19</v>
      </c>
      <c r="E47" t="s">
        <v>102</v>
      </c>
      <c r="F47" s="1" t="s">
        <v>94</v>
      </c>
      <c r="G47" t="s">
        <v>17</v>
      </c>
      <c r="H47" t="s">
        <v>15</v>
      </c>
      <c r="I47" s="7">
        <v>0</v>
      </c>
      <c r="J47" s="11">
        <v>0</v>
      </c>
      <c r="K47" s="22" t="s">
        <v>53</v>
      </c>
      <c r="L47" t="s">
        <v>53</v>
      </c>
      <c r="M47" t="s">
        <v>53</v>
      </c>
      <c r="N47" s="8" t="s">
        <v>53</v>
      </c>
      <c r="O47" s="23">
        <v>0.02</v>
      </c>
      <c r="P47" s="18">
        <v>2.0099999999999998</v>
      </c>
    </row>
    <row r="48" spans="1:16" x14ac:dyDescent="0.25">
      <c r="A48" t="s">
        <v>98</v>
      </c>
      <c r="B48" t="s">
        <v>18</v>
      </c>
      <c r="C48" t="s">
        <v>19</v>
      </c>
      <c r="D48" t="s">
        <v>19</v>
      </c>
      <c r="E48" t="s">
        <v>111</v>
      </c>
      <c r="F48" s="1" t="s">
        <v>95</v>
      </c>
      <c r="G48" t="s">
        <v>17</v>
      </c>
      <c r="H48" t="s">
        <v>15</v>
      </c>
      <c r="I48" s="7">
        <v>0</v>
      </c>
      <c r="J48" s="11">
        <v>0</v>
      </c>
      <c r="K48" s="22" t="s">
        <v>53</v>
      </c>
      <c r="L48" t="s">
        <v>53</v>
      </c>
      <c r="M48" t="s">
        <v>53</v>
      </c>
      <c r="N48" s="8" t="s">
        <v>53</v>
      </c>
      <c r="O48" s="23">
        <v>0.04</v>
      </c>
      <c r="P48" s="18">
        <v>0.54</v>
      </c>
    </row>
    <row r="49" spans="1:16" s="30" customFormat="1" x14ac:dyDescent="0.25">
      <c r="A49" s="30" t="s">
        <v>99</v>
      </c>
      <c r="B49" s="30" t="s">
        <v>18</v>
      </c>
      <c r="C49" s="30" t="s">
        <v>19</v>
      </c>
      <c r="D49" s="30" t="s">
        <v>19</v>
      </c>
      <c r="E49" s="30" t="s">
        <v>114</v>
      </c>
      <c r="F49" s="31" t="s">
        <v>96</v>
      </c>
      <c r="G49" s="30" t="s">
        <v>17</v>
      </c>
      <c r="H49" s="30" t="s">
        <v>15</v>
      </c>
      <c r="I49" s="32">
        <v>0</v>
      </c>
      <c r="J49" s="33">
        <v>0</v>
      </c>
      <c r="K49" s="34" t="s">
        <v>53</v>
      </c>
      <c r="L49" s="30" t="s">
        <v>53</v>
      </c>
      <c r="M49" s="30" t="s">
        <v>53</v>
      </c>
      <c r="N49" s="30" t="s">
        <v>53</v>
      </c>
      <c r="O49" s="34">
        <v>0</v>
      </c>
      <c r="P49" s="30">
        <v>0.11</v>
      </c>
    </row>
    <row r="50" spans="1:16" x14ac:dyDescent="0.25">
      <c r="A50" t="s">
        <v>21</v>
      </c>
      <c r="B50" t="s">
        <v>22</v>
      </c>
      <c r="C50" t="s">
        <v>23</v>
      </c>
      <c r="D50" t="s">
        <v>23</v>
      </c>
      <c r="E50" t="s">
        <v>24</v>
      </c>
      <c r="F50" s="1" t="s">
        <v>25</v>
      </c>
      <c r="G50" t="s">
        <v>16</v>
      </c>
      <c r="H50" t="s">
        <v>15</v>
      </c>
      <c r="I50" s="4">
        <v>0</v>
      </c>
      <c r="J50" s="10">
        <v>0</v>
      </c>
      <c r="K50" s="22">
        <v>17.5</v>
      </c>
      <c r="L50" s="5">
        <v>6.3</v>
      </c>
      <c r="M50" s="6">
        <v>1</v>
      </c>
      <c r="N50" s="6">
        <v>1</v>
      </c>
      <c r="O50" s="23" t="s">
        <v>53</v>
      </c>
      <c r="P50" s="18" t="s">
        <v>53</v>
      </c>
    </row>
    <row r="51" spans="1:16" x14ac:dyDescent="0.25">
      <c r="A51" t="s">
        <v>28</v>
      </c>
      <c r="B51" t="s">
        <v>22</v>
      </c>
      <c r="C51" t="s">
        <v>23</v>
      </c>
      <c r="D51" t="s">
        <v>23</v>
      </c>
      <c r="E51" t="s">
        <v>29</v>
      </c>
      <c r="F51" s="1" t="s">
        <v>30</v>
      </c>
      <c r="G51" t="s">
        <v>16</v>
      </c>
      <c r="H51" t="s">
        <v>15</v>
      </c>
      <c r="I51" s="4">
        <v>0</v>
      </c>
      <c r="J51" s="10">
        <v>0</v>
      </c>
      <c r="K51" s="22">
        <v>17.5</v>
      </c>
      <c r="L51" s="28" t="s">
        <v>85</v>
      </c>
      <c r="M51" s="6">
        <v>1</v>
      </c>
      <c r="N51" s="6">
        <v>1</v>
      </c>
      <c r="O51" s="23" t="s">
        <v>53</v>
      </c>
      <c r="P51" s="18" t="s">
        <v>53</v>
      </c>
    </row>
    <row r="52" spans="1:16" x14ac:dyDescent="0.25">
      <c r="A52" t="s">
        <v>33</v>
      </c>
      <c r="B52" t="s">
        <v>22</v>
      </c>
      <c r="C52" t="s">
        <v>23</v>
      </c>
      <c r="D52" t="s">
        <v>23</v>
      </c>
      <c r="E52" t="s">
        <v>34</v>
      </c>
      <c r="F52" s="1" t="s">
        <v>35</v>
      </c>
      <c r="G52" t="s">
        <v>16</v>
      </c>
      <c r="H52" t="s">
        <v>15</v>
      </c>
      <c r="I52" s="4">
        <v>0</v>
      </c>
      <c r="J52" s="10">
        <v>0</v>
      </c>
      <c r="K52" s="22">
        <v>6</v>
      </c>
      <c r="L52" s="5">
        <v>18.3</v>
      </c>
      <c r="M52" s="6">
        <v>1</v>
      </c>
      <c r="N52" s="6">
        <v>1</v>
      </c>
      <c r="O52" s="23" t="s">
        <v>53</v>
      </c>
      <c r="P52" s="18" t="s">
        <v>53</v>
      </c>
    </row>
    <row r="53" spans="1:16" x14ac:dyDescent="0.25">
      <c r="A53" t="s">
        <v>38</v>
      </c>
      <c r="B53" t="s">
        <v>22</v>
      </c>
      <c r="C53" t="s">
        <v>23</v>
      </c>
      <c r="D53" t="s">
        <v>23</v>
      </c>
      <c r="E53" t="s">
        <v>39</v>
      </c>
      <c r="F53" s="1" t="s">
        <v>40</v>
      </c>
      <c r="G53" t="s">
        <v>16</v>
      </c>
      <c r="H53" t="s">
        <v>15</v>
      </c>
      <c r="I53" s="4">
        <v>0</v>
      </c>
      <c r="J53" s="10">
        <v>0</v>
      </c>
      <c r="K53" s="22">
        <v>3.3</v>
      </c>
      <c r="L53" s="5">
        <v>12.2</v>
      </c>
      <c r="M53" s="6">
        <v>1</v>
      </c>
      <c r="N53" s="6">
        <v>1</v>
      </c>
      <c r="O53" s="23" t="s">
        <v>53</v>
      </c>
      <c r="P53" s="18" t="s">
        <v>53</v>
      </c>
    </row>
    <row r="54" spans="1:16" x14ac:dyDescent="0.25">
      <c r="A54" t="s">
        <v>43</v>
      </c>
      <c r="B54" t="s">
        <v>22</v>
      </c>
      <c r="C54" t="s">
        <v>23</v>
      </c>
      <c r="D54" t="s">
        <v>23</v>
      </c>
      <c r="E54" t="s">
        <v>44</v>
      </c>
      <c r="F54" s="1" t="s">
        <v>45</v>
      </c>
      <c r="G54" t="s">
        <v>16</v>
      </c>
      <c r="H54" t="s">
        <v>15</v>
      </c>
      <c r="I54" s="4">
        <v>0</v>
      </c>
      <c r="J54" s="10">
        <v>0</v>
      </c>
      <c r="K54" s="22">
        <v>8</v>
      </c>
      <c r="L54" s="5">
        <v>68.3</v>
      </c>
      <c r="M54" s="5">
        <v>1</v>
      </c>
      <c r="N54" s="6">
        <v>1</v>
      </c>
      <c r="O54" s="23" t="s">
        <v>53</v>
      </c>
      <c r="P54" s="18" t="s">
        <v>53</v>
      </c>
    </row>
    <row r="55" spans="1:16" x14ac:dyDescent="0.25">
      <c r="A55" t="s">
        <v>48</v>
      </c>
      <c r="B55" t="s">
        <v>22</v>
      </c>
      <c r="C55" t="s">
        <v>23</v>
      </c>
      <c r="D55" t="s">
        <v>23</v>
      </c>
      <c r="E55" t="s">
        <v>49</v>
      </c>
      <c r="F55" s="1" t="s">
        <v>50</v>
      </c>
      <c r="G55" t="s">
        <v>16</v>
      </c>
      <c r="H55" t="s">
        <v>15</v>
      </c>
      <c r="I55" s="4">
        <v>0</v>
      </c>
      <c r="J55" s="10">
        <v>0</v>
      </c>
      <c r="K55" s="22">
        <v>8.6</v>
      </c>
      <c r="L55" s="5">
        <v>12.1</v>
      </c>
      <c r="M55" s="5">
        <v>2</v>
      </c>
      <c r="N55" s="5">
        <v>1</v>
      </c>
      <c r="O55" s="23" t="s">
        <v>53</v>
      </c>
      <c r="P55" s="18" t="s">
        <v>53</v>
      </c>
    </row>
    <row r="56" spans="1:16" x14ac:dyDescent="0.25">
      <c r="A56" t="s">
        <v>54</v>
      </c>
      <c r="B56" t="s">
        <v>22</v>
      </c>
      <c r="C56" t="s">
        <v>23</v>
      </c>
      <c r="D56" t="s">
        <v>23</v>
      </c>
      <c r="E56" t="s">
        <v>55</v>
      </c>
      <c r="F56" s="1" t="s">
        <v>56</v>
      </c>
      <c r="G56" t="s">
        <v>16</v>
      </c>
      <c r="H56" t="s">
        <v>15</v>
      </c>
      <c r="I56" s="4">
        <v>0</v>
      </c>
      <c r="J56" s="10">
        <v>0</v>
      </c>
      <c r="K56" s="22">
        <v>50.5</v>
      </c>
      <c r="L56" s="6">
        <v>1</v>
      </c>
      <c r="M56" s="6">
        <v>1</v>
      </c>
      <c r="N56" s="6">
        <v>1</v>
      </c>
      <c r="O56" s="23" t="s">
        <v>53</v>
      </c>
      <c r="P56" s="18" t="s">
        <v>53</v>
      </c>
    </row>
    <row r="57" spans="1:16" x14ac:dyDescent="0.25">
      <c r="A57" t="s">
        <v>59</v>
      </c>
      <c r="B57" t="s">
        <v>22</v>
      </c>
      <c r="C57" t="s">
        <v>23</v>
      </c>
      <c r="D57" t="s">
        <v>23</v>
      </c>
      <c r="E57" t="s">
        <v>60</v>
      </c>
      <c r="F57" s="1" t="s">
        <v>61</v>
      </c>
      <c r="G57" t="s">
        <v>16</v>
      </c>
      <c r="H57" t="s">
        <v>15</v>
      </c>
      <c r="I57" s="4">
        <v>0</v>
      </c>
      <c r="J57" s="10">
        <v>1</v>
      </c>
      <c r="K57" s="22">
        <v>31</v>
      </c>
      <c r="L57" s="5">
        <v>1553.1</v>
      </c>
      <c r="M57" s="5">
        <v>238.2</v>
      </c>
      <c r="N57" s="5">
        <v>193.5</v>
      </c>
      <c r="O57" s="23" t="s">
        <v>53</v>
      </c>
      <c r="P57" s="18" t="s">
        <v>53</v>
      </c>
    </row>
    <row r="58" spans="1:16" x14ac:dyDescent="0.25">
      <c r="A58" t="s">
        <v>64</v>
      </c>
      <c r="B58" t="s">
        <v>22</v>
      </c>
      <c r="C58" t="s">
        <v>23</v>
      </c>
      <c r="D58" t="s">
        <v>23</v>
      </c>
      <c r="E58" t="s">
        <v>65</v>
      </c>
      <c r="F58" s="1" t="s">
        <v>66</v>
      </c>
      <c r="G58" t="s">
        <v>16</v>
      </c>
      <c r="H58" t="s">
        <v>15</v>
      </c>
      <c r="I58" s="4">
        <v>0</v>
      </c>
      <c r="J58" s="10">
        <v>0</v>
      </c>
      <c r="K58" s="22">
        <v>10</v>
      </c>
      <c r="L58" s="5">
        <v>54.6</v>
      </c>
      <c r="M58" s="5">
        <v>3.1</v>
      </c>
      <c r="N58" s="5">
        <v>2</v>
      </c>
      <c r="O58" s="23" t="s">
        <v>53</v>
      </c>
      <c r="P58" s="18" t="s">
        <v>53</v>
      </c>
    </row>
    <row r="59" spans="1:16" x14ac:dyDescent="0.25">
      <c r="A59" t="s">
        <v>69</v>
      </c>
      <c r="B59" t="s">
        <v>22</v>
      </c>
      <c r="C59" t="s">
        <v>23</v>
      </c>
      <c r="D59" t="s">
        <v>23</v>
      </c>
      <c r="E59" t="s">
        <v>70</v>
      </c>
      <c r="F59" s="1" t="s">
        <v>71</v>
      </c>
      <c r="G59" t="s">
        <v>16</v>
      </c>
      <c r="H59" t="s">
        <v>15</v>
      </c>
      <c r="I59" s="4">
        <v>0</v>
      </c>
      <c r="J59" s="10">
        <v>0</v>
      </c>
      <c r="K59" s="22">
        <v>98</v>
      </c>
      <c r="L59" s="5">
        <v>574.79999999999995</v>
      </c>
      <c r="M59" s="5">
        <v>4.0999999999999996</v>
      </c>
      <c r="N59" s="5">
        <v>1</v>
      </c>
      <c r="O59" s="23" t="s">
        <v>53</v>
      </c>
      <c r="P59" s="18" t="s">
        <v>53</v>
      </c>
    </row>
    <row r="60" spans="1:16" x14ac:dyDescent="0.25">
      <c r="A60" t="s">
        <v>74</v>
      </c>
      <c r="B60" t="s">
        <v>22</v>
      </c>
      <c r="C60" t="s">
        <v>23</v>
      </c>
      <c r="D60" t="s">
        <v>23</v>
      </c>
      <c r="E60" t="s">
        <v>75</v>
      </c>
      <c r="F60" s="1" t="s">
        <v>76</v>
      </c>
      <c r="G60" t="s">
        <v>16</v>
      </c>
      <c r="H60" t="s">
        <v>15</v>
      </c>
      <c r="I60" s="7">
        <v>0</v>
      </c>
      <c r="J60" s="11">
        <v>0</v>
      </c>
      <c r="K60" s="22">
        <v>10</v>
      </c>
      <c r="L60" s="5">
        <v>67.599999999999994</v>
      </c>
      <c r="M60" s="5">
        <v>1</v>
      </c>
      <c r="N60" s="6">
        <v>1</v>
      </c>
      <c r="O60" s="23" t="s">
        <v>53</v>
      </c>
      <c r="P60" s="18" t="s">
        <v>53</v>
      </c>
    </row>
    <row r="61" spans="1:16" x14ac:dyDescent="0.25">
      <c r="A61" t="s">
        <v>79</v>
      </c>
      <c r="B61" t="s">
        <v>22</v>
      </c>
      <c r="C61" t="s">
        <v>23</v>
      </c>
      <c r="D61" t="s">
        <v>23</v>
      </c>
      <c r="E61" t="s">
        <v>80</v>
      </c>
      <c r="F61" s="1" t="s">
        <v>81</v>
      </c>
      <c r="G61" t="s">
        <v>16</v>
      </c>
      <c r="H61" t="s">
        <v>15</v>
      </c>
      <c r="I61" s="7">
        <v>0</v>
      </c>
      <c r="J61" s="11">
        <v>0</v>
      </c>
      <c r="K61" s="22">
        <v>7.5</v>
      </c>
      <c r="L61" s="5">
        <v>24.6</v>
      </c>
      <c r="M61" s="5">
        <v>1</v>
      </c>
      <c r="N61" s="6">
        <v>1</v>
      </c>
      <c r="O61" s="23" t="s">
        <v>53</v>
      </c>
      <c r="P61" s="18" t="s">
        <v>53</v>
      </c>
    </row>
    <row r="62" spans="1:16" x14ac:dyDescent="0.25">
      <c r="A62" t="s">
        <v>97</v>
      </c>
      <c r="B62" t="s">
        <v>22</v>
      </c>
      <c r="C62" t="s">
        <v>23</v>
      </c>
      <c r="D62" t="s">
        <v>23</v>
      </c>
      <c r="E62" t="s">
        <v>100</v>
      </c>
      <c r="F62" s="1" t="s">
        <v>94</v>
      </c>
      <c r="G62" t="s">
        <v>16</v>
      </c>
      <c r="H62" t="s">
        <v>15</v>
      </c>
      <c r="I62" s="7">
        <v>0</v>
      </c>
      <c r="J62" s="11">
        <v>0</v>
      </c>
      <c r="K62" s="22">
        <v>5</v>
      </c>
      <c r="L62" s="5">
        <v>95.9</v>
      </c>
      <c r="M62" s="5">
        <v>7.4</v>
      </c>
      <c r="N62" s="21">
        <v>1</v>
      </c>
      <c r="O62" s="23" t="s">
        <v>53</v>
      </c>
      <c r="P62" s="18" t="s">
        <v>53</v>
      </c>
    </row>
    <row r="63" spans="1:16" x14ac:dyDescent="0.25">
      <c r="A63" t="s">
        <v>98</v>
      </c>
      <c r="B63" t="s">
        <v>22</v>
      </c>
      <c r="C63" t="s">
        <v>23</v>
      </c>
      <c r="D63" t="s">
        <v>23</v>
      </c>
      <c r="E63" t="s">
        <v>109</v>
      </c>
      <c r="F63" s="1" t="s">
        <v>95</v>
      </c>
      <c r="G63" t="s">
        <v>16</v>
      </c>
      <c r="H63" t="s">
        <v>15</v>
      </c>
      <c r="I63" s="7">
        <v>0</v>
      </c>
      <c r="J63" s="11">
        <v>0</v>
      </c>
      <c r="K63" s="22" t="s">
        <v>115</v>
      </c>
      <c r="L63" s="5">
        <v>345</v>
      </c>
      <c r="M63" s="6">
        <v>1</v>
      </c>
      <c r="N63" s="21">
        <v>1</v>
      </c>
      <c r="O63" s="23" t="s">
        <v>53</v>
      </c>
      <c r="P63" s="18" t="s">
        <v>53</v>
      </c>
    </row>
    <row r="64" spans="1:16" x14ac:dyDescent="0.25">
      <c r="A64" t="s">
        <v>99</v>
      </c>
      <c r="B64" t="s">
        <v>22</v>
      </c>
      <c r="C64" t="s">
        <v>23</v>
      </c>
      <c r="D64" t="s">
        <v>23</v>
      </c>
      <c r="E64" t="s">
        <v>112</v>
      </c>
      <c r="F64" s="1" t="s">
        <v>96</v>
      </c>
      <c r="G64" t="s">
        <v>16</v>
      </c>
      <c r="H64" t="s">
        <v>15</v>
      </c>
      <c r="I64" s="7">
        <v>0</v>
      </c>
      <c r="J64" s="11">
        <v>0</v>
      </c>
      <c r="K64" s="22">
        <v>4.5</v>
      </c>
      <c r="L64" s="5">
        <v>80.5</v>
      </c>
      <c r="M64" s="5">
        <v>1</v>
      </c>
      <c r="N64" s="21">
        <v>1</v>
      </c>
      <c r="O64" s="23" t="s">
        <v>53</v>
      </c>
      <c r="P64" s="18" t="s">
        <v>53</v>
      </c>
    </row>
    <row r="65" spans="1:16" x14ac:dyDescent="0.25">
      <c r="A65" t="s">
        <v>21</v>
      </c>
      <c r="B65" t="s">
        <v>22</v>
      </c>
      <c r="C65" t="s">
        <v>23</v>
      </c>
      <c r="D65" t="s">
        <v>23</v>
      </c>
      <c r="E65" t="s">
        <v>24</v>
      </c>
      <c r="F65" s="1" t="s">
        <v>25</v>
      </c>
      <c r="G65" t="s">
        <v>14</v>
      </c>
      <c r="H65" t="s">
        <v>15</v>
      </c>
      <c r="I65" s="4">
        <v>15150</v>
      </c>
      <c r="J65" s="10">
        <v>5250</v>
      </c>
      <c r="K65" s="22">
        <v>265</v>
      </c>
      <c r="L65" s="5">
        <v>29200000</v>
      </c>
      <c r="M65" s="5">
        <v>6270000</v>
      </c>
      <c r="N65" s="5">
        <v>4350000</v>
      </c>
      <c r="O65" s="23">
        <v>8</v>
      </c>
      <c r="P65" s="18">
        <v>1024</v>
      </c>
    </row>
    <row r="66" spans="1:16" x14ac:dyDescent="0.25">
      <c r="A66" t="s">
        <v>28</v>
      </c>
      <c r="B66" t="s">
        <v>22</v>
      </c>
      <c r="C66" t="s">
        <v>23</v>
      </c>
      <c r="D66" t="s">
        <v>23</v>
      </c>
      <c r="E66" t="s">
        <v>29</v>
      </c>
      <c r="F66" s="1" t="s">
        <v>30</v>
      </c>
      <c r="G66" t="s">
        <v>14</v>
      </c>
      <c r="H66" t="s">
        <v>15</v>
      </c>
      <c r="I66" s="4">
        <v>2690</v>
      </c>
      <c r="J66" s="10">
        <v>3000</v>
      </c>
      <c r="K66" s="22">
        <v>285</v>
      </c>
      <c r="L66" s="28" t="s">
        <v>85</v>
      </c>
      <c r="M66" s="5">
        <v>6310000</v>
      </c>
      <c r="N66" s="5">
        <v>3930000</v>
      </c>
      <c r="O66" s="23">
        <v>20</v>
      </c>
      <c r="P66" s="18">
        <v>2620</v>
      </c>
    </row>
    <row r="67" spans="1:16" x14ac:dyDescent="0.25">
      <c r="A67" t="s">
        <v>33</v>
      </c>
      <c r="B67" t="s">
        <v>22</v>
      </c>
      <c r="C67" t="s">
        <v>23</v>
      </c>
      <c r="D67" t="s">
        <v>23</v>
      </c>
      <c r="E67" t="s">
        <v>34</v>
      </c>
      <c r="F67" s="1" t="s">
        <v>35</v>
      </c>
      <c r="G67" t="s">
        <v>14</v>
      </c>
      <c r="H67" t="s">
        <v>15</v>
      </c>
      <c r="I67" s="4">
        <v>225</v>
      </c>
      <c r="J67" s="10">
        <v>130</v>
      </c>
      <c r="K67" s="22">
        <v>1150</v>
      </c>
      <c r="L67" s="5">
        <v>40400000</v>
      </c>
      <c r="M67" s="5">
        <v>39680000</v>
      </c>
      <c r="N67" s="5">
        <v>26030000</v>
      </c>
      <c r="O67" s="23">
        <v>150</v>
      </c>
      <c r="P67" s="18">
        <v>280</v>
      </c>
    </row>
    <row r="68" spans="1:16" x14ac:dyDescent="0.25">
      <c r="A68" t="s">
        <v>38</v>
      </c>
      <c r="B68" t="s">
        <v>22</v>
      </c>
      <c r="C68" t="s">
        <v>23</v>
      </c>
      <c r="D68" t="s">
        <v>23</v>
      </c>
      <c r="E68" t="s">
        <v>39</v>
      </c>
      <c r="F68" s="1" t="s">
        <v>40</v>
      </c>
      <c r="G68" t="s">
        <v>14</v>
      </c>
      <c r="H68" t="s">
        <v>15</v>
      </c>
      <c r="I68" s="4">
        <v>940</v>
      </c>
      <c r="J68" s="10">
        <v>75</v>
      </c>
      <c r="K68" s="22">
        <v>350</v>
      </c>
      <c r="L68" s="5">
        <v>11780000</v>
      </c>
      <c r="M68" s="5">
        <v>2460000</v>
      </c>
      <c r="N68" s="5">
        <v>2780000</v>
      </c>
      <c r="O68" s="23">
        <v>10</v>
      </c>
      <c r="P68" s="18">
        <v>290</v>
      </c>
    </row>
    <row r="69" spans="1:16" x14ac:dyDescent="0.25">
      <c r="A69" t="s">
        <v>43</v>
      </c>
      <c r="B69" t="s">
        <v>22</v>
      </c>
      <c r="C69" t="s">
        <v>23</v>
      </c>
      <c r="D69" t="s">
        <v>23</v>
      </c>
      <c r="E69" t="s">
        <v>44</v>
      </c>
      <c r="F69" s="1" t="s">
        <v>45</v>
      </c>
      <c r="G69" t="s">
        <v>14</v>
      </c>
      <c r="H69" t="s">
        <v>15</v>
      </c>
      <c r="I69" s="4">
        <v>495</v>
      </c>
      <c r="J69" s="10">
        <v>3600</v>
      </c>
      <c r="K69" s="22">
        <v>1000</v>
      </c>
      <c r="L69" s="5">
        <v>35900000</v>
      </c>
      <c r="M69" s="5">
        <v>6910000</v>
      </c>
      <c r="N69" s="5">
        <v>7120000</v>
      </c>
      <c r="O69" s="23">
        <v>30</v>
      </c>
      <c r="P69" s="18">
        <v>1350</v>
      </c>
    </row>
    <row r="70" spans="1:16" x14ac:dyDescent="0.25">
      <c r="A70" t="s">
        <v>48</v>
      </c>
      <c r="B70" t="s">
        <v>22</v>
      </c>
      <c r="C70" t="s">
        <v>23</v>
      </c>
      <c r="D70" t="s">
        <v>23</v>
      </c>
      <c r="E70" t="s">
        <v>49</v>
      </c>
      <c r="F70" s="1" t="s">
        <v>50</v>
      </c>
      <c r="G70" t="s">
        <v>14</v>
      </c>
      <c r="H70" t="s">
        <v>15</v>
      </c>
      <c r="I70" s="4">
        <v>2095</v>
      </c>
      <c r="J70" s="10">
        <v>2310</v>
      </c>
      <c r="K70" s="22">
        <v>85</v>
      </c>
      <c r="L70" s="5">
        <v>25600000</v>
      </c>
      <c r="M70" s="5">
        <v>8500000</v>
      </c>
      <c r="N70" s="5">
        <v>630000</v>
      </c>
      <c r="O70" s="23">
        <v>50</v>
      </c>
      <c r="P70" s="18">
        <v>1140</v>
      </c>
    </row>
    <row r="71" spans="1:16" x14ac:dyDescent="0.25">
      <c r="A71" t="s">
        <v>54</v>
      </c>
      <c r="B71" t="s">
        <v>22</v>
      </c>
      <c r="C71" t="s">
        <v>23</v>
      </c>
      <c r="D71" t="s">
        <v>23</v>
      </c>
      <c r="E71" t="s">
        <v>55</v>
      </c>
      <c r="F71" s="1" t="s">
        <v>56</v>
      </c>
      <c r="G71" t="s">
        <v>14</v>
      </c>
      <c r="H71" t="s">
        <v>15</v>
      </c>
      <c r="I71" s="4">
        <v>3065</v>
      </c>
      <c r="J71" s="10">
        <v>2805</v>
      </c>
      <c r="K71" s="22">
        <v>3000</v>
      </c>
      <c r="L71" s="5">
        <v>26130000</v>
      </c>
      <c r="M71" s="5">
        <v>3990000</v>
      </c>
      <c r="N71" s="5">
        <v>4620000</v>
      </c>
      <c r="O71" s="23">
        <v>20</v>
      </c>
      <c r="P71" s="18">
        <v>2850</v>
      </c>
    </row>
    <row r="72" spans="1:16" x14ac:dyDescent="0.25">
      <c r="A72" t="s">
        <v>59</v>
      </c>
      <c r="B72" t="s">
        <v>22</v>
      </c>
      <c r="C72" t="s">
        <v>23</v>
      </c>
      <c r="D72" t="s">
        <v>23</v>
      </c>
      <c r="E72" t="s">
        <v>60</v>
      </c>
      <c r="F72" s="1" t="s">
        <v>61</v>
      </c>
      <c r="G72" t="s">
        <v>14</v>
      </c>
      <c r="H72" t="s">
        <v>15</v>
      </c>
      <c r="I72" s="4">
        <v>1330</v>
      </c>
      <c r="J72" s="10">
        <v>1555</v>
      </c>
      <c r="K72" s="22">
        <v>2300</v>
      </c>
      <c r="L72" s="5">
        <v>98700000</v>
      </c>
      <c r="M72" s="5">
        <v>17900000</v>
      </c>
      <c r="N72" s="5">
        <v>10900000</v>
      </c>
      <c r="O72" s="23">
        <v>0</v>
      </c>
      <c r="P72" s="18">
        <v>90</v>
      </c>
    </row>
    <row r="73" spans="1:16" x14ac:dyDescent="0.25">
      <c r="A73" t="s">
        <v>64</v>
      </c>
      <c r="B73" t="s">
        <v>22</v>
      </c>
      <c r="C73" t="s">
        <v>23</v>
      </c>
      <c r="D73" t="s">
        <v>23</v>
      </c>
      <c r="E73" t="s">
        <v>65</v>
      </c>
      <c r="F73" s="1" t="s">
        <v>66</v>
      </c>
      <c r="G73" t="s">
        <v>14</v>
      </c>
      <c r="H73" t="s">
        <v>15</v>
      </c>
      <c r="I73" s="4">
        <v>615</v>
      </c>
      <c r="J73" s="10">
        <v>1460</v>
      </c>
      <c r="K73" s="22">
        <v>140</v>
      </c>
      <c r="L73" s="5">
        <v>17250000</v>
      </c>
      <c r="M73" s="5">
        <v>1220000</v>
      </c>
      <c r="N73" s="5">
        <v>1710000</v>
      </c>
      <c r="O73" s="23">
        <v>10</v>
      </c>
      <c r="P73" s="18">
        <v>80</v>
      </c>
    </row>
    <row r="74" spans="1:16" x14ac:dyDescent="0.25">
      <c r="A74" t="s">
        <v>69</v>
      </c>
      <c r="B74" t="s">
        <v>22</v>
      </c>
      <c r="C74" t="s">
        <v>23</v>
      </c>
      <c r="D74" t="s">
        <v>23</v>
      </c>
      <c r="E74" t="s">
        <v>70</v>
      </c>
      <c r="F74" s="1" t="s">
        <v>71</v>
      </c>
      <c r="G74" t="s">
        <v>14</v>
      </c>
      <c r="H74" t="s">
        <v>15</v>
      </c>
      <c r="I74" s="4">
        <v>595</v>
      </c>
      <c r="J74" s="10">
        <v>845</v>
      </c>
      <c r="K74" s="22">
        <v>1600</v>
      </c>
      <c r="L74" s="5">
        <v>290900000</v>
      </c>
      <c r="M74" s="5">
        <v>17300000</v>
      </c>
      <c r="N74" s="5">
        <v>5200000</v>
      </c>
      <c r="O74" s="23">
        <v>10</v>
      </c>
      <c r="P74" s="18">
        <v>1080</v>
      </c>
    </row>
    <row r="75" spans="1:16" x14ac:dyDescent="0.25">
      <c r="A75" t="s">
        <v>74</v>
      </c>
      <c r="B75" t="s">
        <v>22</v>
      </c>
      <c r="C75" t="s">
        <v>23</v>
      </c>
      <c r="D75" t="s">
        <v>23</v>
      </c>
      <c r="E75" t="s">
        <v>75</v>
      </c>
      <c r="F75" s="1" t="s">
        <v>76</v>
      </c>
      <c r="G75" t="s">
        <v>14</v>
      </c>
      <c r="H75" t="s">
        <v>15</v>
      </c>
      <c r="I75" s="7">
        <v>1465</v>
      </c>
      <c r="J75" s="11">
        <v>6050</v>
      </c>
      <c r="K75" s="22">
        <v>150</v>
      </c>
      <c r="L75" s="5">
        <v>16100000</v>
      </c>
      <c r="M75" s="5">
        <v>333000000</v>
      </c>
      <c r="N75" s="21">
        <v>53400000</v>
      </c>
      <c r="O75" s="23">
        <v>0</v>
      </c>
      <c r="P75" s="18">
        <v>3140</v>
      </c>
    </row>
    <row r="76" spans="1:16" x14ac:dyDescent="0.25">
      <c r="A76" t="s">
        <v>79</v>
      </c>
      <c r="B76" t="s">
        <v>22</v>
      </c>
      <c r="C76" t="s">
        <v>23</v>
      </c>
      <c r="D76" t="s">
        <v>23</v>
      </c>
      <c r="E76" t="s">
        <v>80</v>
      </c>
      <c r="F76" s="1" t="s">
        <v>81</v>
      </c>
      <c r="G76" t="s">
        <v>14</v>
      </c>
      <c r="H76" t="s">
        <v>15</v>
      </c>
      <c r="I76" s="7">
        <v>705</v>
      </c>
      <c r="J76" s="11">
        <v>2220</v>
      </c>
      <c r="K76" s="22">
        <v>110</v>
      </c>
      <c r="L76" s="5">
        <v>437000000</v>
      </c>
      <c r="M76" s="5">
        <v>157000000</v>
      </c>
      <c r="N76" s="21">
        <v>285000000</v>
      </c>
      <c r="O76" s="23">
        <v>0</v>
      </c>
      <c r="P76" s="18">
        <v>410</v>
      </c>
    </row>
    <row r="77" spans="1:16" x14ac:dyDescent="0.25">
      <c r="A77" t="s">
        <v>97</v>
      </c>
      <c r="B77" t="s">
        <v>22</v>
      </c>
      <c r="C77" t="s">
        <v>23</v>
      </c>
      <c r="D77" t="s">
        <v>23</v>
      </c>
      <c r="E77" t="s">
        <v>100</v>
      </c>
      <c r="F77" s="1" t="s">
        <v>94</v>
      </c>
      <c r="G77" t="s">
        <v>14</v>
      </c>
      <c r="H77" t="s">
        <v>15</v>
      </c>
      <c r="I77" s="7">
        <v>985</v>
      </c>
      <c r="J77" s="11">
        <v>1200</v>
      </c>
      <c r="K77" s="22">
        <v>70</v>
      </c>
      <c r="L77" s="5">
        <v>2420000000</v>
      </c>
      <c r="M77" s="5">
        <v>866000000</v>
      </c>
      <c r="N77" s="21">
        <v>172000000</v>
      </c>
      <c r="O77" s="23">
        <v>10</v>
      </c>
      <c r="P77" s="18">
        <v>90</v>
      </c>
    </row>
    <row r="78" spans="1:16" x14ac:dyDescent="0.25">
      <c r="A78" t="s">
        <v>98</v>
      </c>
      <c r="B78" t="s">
        <v>22</v>
      </c>
      <c r="C78" t="s">
        <v>23</v>
      </c>
      <c r="D78" t="s">
        <v>23</v>
      </c>
      <c r="E78" t="s">
        <v>109</v>
      </c>
      <c r="F78" s="1" t="s">
        <v>95</v>
      </c>
      <c r="G78" t="s">
        <v>14</v>
      </c>
      <c r="H78" t="s">
        <v>15</v>
      </c>
      <c r="I78" s="7">
        <v>955</v>
      </c>
      <c r="J78" s="11">
        <v>765</v>
      </c>
      <c r="K78" s="22">
        <v>62</v>
      </c>
      <c r="L78" s="5">
        <v>200000</v>
      </c>
      <c r="M78" s="5">
        <v>100000</v>
      </c>
      <c r="N78" s="21">
        <v>100000</v>
      </c>
      <c r="O78" s="23">
        <v>0</v>
      </c>
      <c r="P78" s="18">
        <v>120</v>
      </c>
    </row>
    <row r="79" spans="1:16" x14ac:dyDescent="0.25">
      <c r="A79" t="s">
        <v>99</v>
      </c>
      <c r="B79" t="s">
        <v>22</v>
      </c>
      <c r="C79" t="s">
        <v>23</v>
      </c>
      <c r="D79" t="s">
        <v>23</v>
      </c>
      <c r="E79" t="s">
        <v>112</v>
      </c>
      <c r="F79" s="1" t="s">
        <v>96</v>
      </c>
      <c r="G79" t="s">
        <v>14</v>
      </c>
      <c r="H79" t="s">
        <v>15</v>
      </c>
      <c r="I79" s="7">
        <v>1250</v>
      </c>
      <c r="J79" s="11">
        <v>760</v>
      </c>
      <c r="K79" s="22">
        <v>65</v>
      </c>
      <c r="L79" s="5">
        <v>208000000</v>
      </c>
      <c r="M79" s="5">
        <v>127000000</v>
      </c>
      <c r="N79" s="21">
        <v>166000000</v>
      </c>
      <c r="O79" s="22">
        <v>0</v>
      </c>
      <c r="P79" s="18">
        <v>0</v>
      </c>
    </row>
    <row r="80" spans="1:16" x14ac:dyDescent="0.25">
      <c r="A80" t="s">
        <v>21</v>
      </c>
      <c r="B80" t="s">
        <v>22</v>
      </c>
      <c r="C80" t="s">
        <v>23</v>
      </c>
      <c r="D80" t="s">
        <v>23</v>
      </c>
      <c r="E80" t="s">
        <v>24</v>
      </c>
      <c r="F80" s="1" t="s">
        <v>25</v>
      </c>
      <c r="G80" t="s">
        <v>17</v>
      </c>
      <c r="H80" t="s">
        <v>15</v>
      </c>
      <c r="I80" s="4">
        <v>0</v>
      </c>
      <c r="J80" s="10">
        <v>0</v>
      </c>
      <c r="K80" s="22" t="s">
        <v>53</v>
      </c>
      <c r="L80" t="s">
        <v>53</v>
      </c>
      <c r="M80" t="s">
        <v>53</v>
      </c>
      <c r="N80" t="s">
        <v>53</v>
      </c>
      <c r="O80" s="23">
        <v>0.01</v>
      </c>
      <c r="P80" s="18">
        <v>0.1</v>
      </c>
    </row>
    <row r="81" spans="1:16" x14ac:dyDescent="0.25">
      <c r="A81" t="s">
        <v>28</v>
      </c>
      <c r="B81" t="s">
        <v>22</v>
      </c>
      <c r="C81" t="s">
        <v>23</v>
      </c>
      <c r="D81" t="s">
        <v>23</v>
      </c>
      <c r="E81" t="s">
        <v>29</v>
      </c>
      <c r="F81" s="1" t="s">
        <v>30</v>
      </c>
      <c r="G81" t="s">
        <v>17</v>
      </c>
      <c r="H81" t="s">
        <v>15</v>
      </c>
      <c r="I81" s="4">
        <v>0</v>
      </c>
      <c r="J81" s="10">
        <v>0</v>
      </c>
      <c r="K81" s="22" t="s">
        <v>53</v>
      </c>
      <c r="L81" t="s">
        <v>53</v>
      </c>
      <c r="M81" t="s">
        <v>53</v>
      </c>
      <c r="N81" t="s">
        <v>53</v>
      </c>
      <c r="O81" s="23">
        <v>0.06</v>
      </c>
      <c r="P81" s="18">
        <v>7.88</v>
      </c>
    </row>
    <row r="82" spans="1:16" x14ac:dyDescent="0.25">
      <c r="A82" t="s">
        <v>33</v>
      </c>
      <c r="B82" t="s">
        <v>22</v>
      </c>
      <c r="C82" t="s">
        <v>23</v>
      </c>
      <c r="D82" t="s">
        <v>23</v>
      </c>
      <c r="E82" t="s">
        <v>34</v>
      </c>
      <c r="F82" s="1" t="s">
        <v>35</v>
      </c>
      <c r="G82" t="s">
        <v>17</v>
      </c>
      <c r="H82" t="s">
        <v>15</v>
      </c>
      <c r="I82" s="4">
        <v>0</v>
      </c>
      <c r="J82" s="10">
        <v>0</v>
      </c>
      <c r="K82" s="22" t="s">
        <v>53</v>
      </c>
      <c r="L82" t="s">
        <v>53</v>
      </c>
      <c r="M82" t="s">
        <v>53</v>
      </c>
      <c r="N82" t="s">
        <v>53</v>
      </c>
      <c r="O82" s="23">
        <v>0.48</v>
      </c>
      <c r="P82" s="18">
        <v>3.06</v>
      </c>
    </row>
    <row r="83" spans="1:16" x14ac:dyDescent="0.25">
      <c r="A83" t="s">
        <v>38</v>
      </c>
      <c r="B83" t="s">
        <v>22</v>
      </c>
      <c r="C83" t="s">
        <v>23</v>
      </c>
      <c r="D83" t="s">
        <v>23</v>
      </c>
      <c r="E83" t="s">
        <v>39</v>
      </c>
      <c r="F83" s="1" t="s">
        <v>40</v>
      </c>
      <c r="G83" t="s">
        <v>17</v>
      </c>
      <c r="H83" t="s">
        <v>15</v>
      </c>
      <c r="I83" s="4">
        <v>0</v>
      </c>
      <c r="J83" s="10">
        <v>0</v>
      </c>
      <c r="K83" s="22" t="s">
        <v>53</v>
      </c>
      <c r="L83" t="s">
        <v>53</v>
      </c>
      <c r="M83" t="s">
        <v>53</v>
      </c>
      <c r="N83" t="s">
        <v>53</v>
      </c>
      <c r="O83" s="23">
        <v>0.13</v>
      </c>
      <c r="P83" s="18">
        <v>4.3</v>
      </c>
    </row>
    <row r="84" spans="1:16" x14ac:dyDescent="0.25">
      <c r="A84" t="s">
        <v>43</v>
      </c>
      <c r="B84" t="s">
        <v>22</v>
      </c>
      <c r="C84" t="s">
        <v>23</v>
      </c>
      <c r="D84" t="s">
        <v>23</v>
      </c>
      <c r="E84" t="s">
        <v>44</v>
      </c>
      <c r="F84" s="1" t="s">
        <v>45</v>
      </c>
      <c r="G84" t="s">
        <v>17</v>
      </c>
      <c r="H84" t="s">
        <v>15</v>
      </c>
      <c r="I84" s="4">
        <v>0</v>
      </c>
      <c r="J84" s="10">
        <v>0</v>
      </c>
      <c r="K84" s="22" t="s">
        <v>53</v>
      </c>
      <c r="L84" t="s">
        <v>53</v>
      </c>
      <c r="M84" t="s">
        <v>53</v>
      </c>
      <c r="N84" t="s">
        <v>53</v>
      </c>
      <c r="O84" s="23">
        <v>0.72</v>
      </c>
      <c r="P84" s="18">
        <v>2.6</v>
      </c>
    </row>
    <row r="85" spans="1:16" x14ac:dyDescent="0.25">
      <c r="A85" t="s">
        <v>48</v>
      </c>
      <c r="B85" t="s">
        <v>22</v>
      </c>
      <c r="C85" t="s">
        <v>23</v>
      </c>
      <c r="D85" t="s">
        <v>23</v>
      </c>
      <c r="E85" t="s">
        <v>49</v>
      </c>
      <c r="F85" s="1" t="s">
        <v>50</v>
      </c>
      <c r="G85" t="s">
        <v>17</v>
      </c>
      <c r="H85" t="s">
        <v>15</v>
      </c>
      <c r="I85" s="4">
        <v>210</v>
      </c>
      <c r="J85" s="10">
        <v>231</v>
      </c>
      <c r="K85" s="22" t="s">
        <v>53</v>
      </c>
      <c r="L85" t="s">
        <v>53</v>
      </c>
      <c r="M85" t="s">
        <v>53</v>
      </c>
      <c r="N85" t="s">
        <v>53</v>
      </c>
      <c r="O85" s="23">
        <v>1.42</v>
      </c>
      <c r="P85" s="18">
        <v>7.3</v>
      </c>
    </row>
    <row r="86" spans="1:16" x14ac:dyDescent="0.25">
      <c r="A86" t="s">
        <v>54</v>
      </c>
      <c r="B86" t="s">
        <v>22</v>
      </c>
      <c r="C86" t="s">
        <v>23</v>
      </c>
      <c r="D86" t="s">
        <v>23</v>
      </c>
      <c r="E86" t="s">
        <v>55</v>
      </c>
      <c r="F86" s="1" t="s">
        <v>56</v>
      </c>
      <c r="G86" t="s">
        <v>17</v>
      </c>
      <c r="H86" t="s">
        <v>15</v>
      </c>
      <c r="I86" s="4">
        <v>0</v>
      </c>
      <c r="J86" s="10">
        <v>0</v>
      </c>
      <c r="K86" s="22" t="s">
        <v>53</v>
      </c>
      <c r="L86" t="s">
        <v>53</v>
      </c>
      <c r="M86" t="s">
        <v>53</v>
      </c>
      <c r="N86" t="s">
        <v>53</v>
      </c>
      <c r="O86" s="23">
        <v>1.3</v>
      </c>
      <c r="P86" s="18">
        <v>21.62</v>
      </c>
    </row>
    <row r="87" spans="1:16" x14ac:dyDescent="0.25">
      <c r="A87" t="s">
        <v>59</v>
      </c>
      <c r="B87" t="s">
        <v>22</v>
      </c>
      <c r="C87" t="s">
        <v>23</v>
      </c>
      <c r="D87" t="s">
        <v>23</v>
      </c>
      <c r="E87" t="s">
        <v>60</v>
      </c>
      <c r="F87" s="1" t="s">
        <v>61</v>
      </c>
      <c r="G87" t="s">
        <v>17</v>
      </c>
      <c r="H87" t="s">
        <v>15</v>
      </c>
      <c r="I87" s="4">
        <v>1</v>
      </c>
      <c r="J87" s="10">
        <v>0</v>
      </c>
      <c r="K87" s="22" t="s">
        <v>53</v>
      </c>
      <c r="L87" t="s">
        <v>53</v>
      </c>
      <c r="M87" t="s">
        <v>53</v>
      </c>
      <c r="N87" t="s">
        <v>53</v>
      </c>
      <c r="O87" s="23">
        <v>0.19</v>
      </c>
      <c r="P87" s="18">
        <v>4.74</v>
      </c>
    </row>
    <row r="88" spans="1:16" x14ac:dyDescent="0.25">
      <c r="A88" t="s">
        <v>64</v>
      </c>
      <c r="B88" t="s">
        <v>22</v>
      </c>
      <c r="C88" t="s">
        <v>23</v>
      </c>
      <c r="D88" t="s">
        <v>23</v>
      </c>
      <c r="E88" t="s">
        <v>65</v>
      </c>
      <c r="F88" s="1" t="s">
        <v>66</v>
      </c>
      <c r="G88" t="s">
        <v>17</v>
      </c>
      <c r="H88" t="s">
        <v>15</v>
      </c>
      <c r="I88" s="4">
        <v>0</v>
      </c>
      <c r="J88" s="10">
        <v>0</v>
      </c>
      <c r="K88" s="22" t="s">
        <v>53</v>
      </c>
      <c r="L88" t="s">
        <v>53</v>
      </c>
      <c r="M88" t="s">
        <v>53</v>
      </c>
      <c r="N88" t="s">
        <v>53</v>
      </c>
      <c r="O88" s="23">
        <v>0.02</v>
      </c>
      <c r="P88" s="18">
        <v>2.54</v>
      </c>
    </row>
    <row r="89" spans="1:16" x14ac:dyDescent="0.25">
      <c r="A89" t="s">
        <v>69</v>
      </c>
      <c r="B89" t="s">
        <v>22</v>
      </c>
      <c r="C89" t="s">
        <v>23</v>
      </c>
      <c r="D89" t="s">
        <v>23</v>
      </c>
      <c r="E89" t="s">
        <v>70</v>
      </c>
      <c r="F89" s="1" t="s">
        <v>71</v>
      </c>
      <c r="G89" t="s">
        <v>17</v>
      </c>
      <c r="H89" t="s">
        <v>15</v>
      </c>
      <c r="I89" s="4">
        <v>0</v>
      </c>
      <c r="J89" s="10">
        <v>0</v>
      </c>
      <c r="K89" s="22" t="s">
        <v>53</v>
      </c>
      <c r="L89" t="s">
        <v>53</v>
      </c>
      <c r="M89" t="s">
        <v>53</v>
      </c>
      <c r="N89" t="s">
        <v>53</v>
      </c>
      <c r="O89" s="23">
        <v>0.53</v>
      </c>
      <c r="P89" s="18">
        <v>72.099999999999994</v>
      </c>
    </row>
    <row r="90" spans="1:16" x14ac:dyDescent="0.25">
      <c r="A90" t="s">
        <v>74</v>
      </c>
      <c r="B90" t="s">
        <v>22</v>
      </c>
      <c r="C90" t="s">
        <v>23</v>
      </c>
      <c r="D90" t="s">
        <v>23</v>
      </c>
      <c r="E90" t="s">
        <v>75</v>
      </c>
      <c r="F90" s="1" t="s">
        <v>76</v>
      </c>
      <c r="G90" t="s">
        <v>17</v>
      </c>
      <c r="H90" t="s">
        <v>15</v>
      </c>
      <c r="I90" s="7">
        <v>0</v>
      </c>
      <c r="J90" s="11">
        <v>0</v>
      </c>
      <c r="K90" s="22" t="s">
        <v>53</v>
      </c>
      <c r="L90" t="s">
        <v>53</v>
      </c>
      <c r="M90" t="s">
        <v>53</v>
      </c>
      <c r="N90" s="8" t="s">
        <v>53</v>
      </c>
      <c r="O90" s="23">
        <v>0.04</v>
      </c>
      <c r="P90" s="18">
        <v>76.959999999999994</v>
      </c>
    </row>
    <row r="91" spans="1:16" x14ac:dyDescent="0.25">
      <c r="A91" t="s">
        <v>79</v>
      </c>
      <c r="B91" t="s">
        <v>22</v>
      </c>
      <c r="C91" t="s">
        <v>23</v>
      </c>
      <c r="D91" t="s">
        <v>23</v>
      </c>
      <c r="E91" t="s">
        <v>80</v>
      </c>
      <c r="F91" s="1" t="s">
        <v>81</v>
      </c>
      <c r="G91" t="s">
        <v>17</v>
      </c>
      <c r="H91" t="s">
        <v>15</v>
      </c>
      <c r="I91" s="7">
        <v>0</v>
      </c>
      <c r="J91" s="11">
        <v>0</v>
      </c>
      <c r="K91" s="22" t="s">
        <v>53</v>
      </c>
      <c r="L91" t="s">
        <v>53</v>
      </c>
      <c r="M91" t="s">
        <v>53</v>
      </c>
      <c r="N91" s="8" t="s">
        <v>53</v>
      </c>
      <c r="O91" s="23">
        <v>0</v>
      </c>
      <c r="P91" s="18">
        <v>4.46</v>
      </c>
    </row>
    <row r="92" spans="1:16" x14ac:dyDescent="0.25">
      <c r="A92" t="s">
        <v>97</v>
      </c>
      <c r="B92" t="s">
        <v>22</v>
      </c>
      <c r="C92" t="s">
        <v>23</v>
      </c>
      <c r="D92" t="s">
        <v>23</v>
      </c>
      <c r="E92" t="s">
        <v>100</v>
      </c>
      <c r="F92" s="1" t="s">
        <v>94</v>
      </c>
      <c r="G92" t="s">
        <v>17</v>
      </c>
      <c r="H92" t="s">
        <v>15</v>
      </c>
      <c r="I92" s="7">
        <v>0</v>
      </c>
      <c r="J92" s="11">
        <v>0</v>
      </c>
      <c r="K92" s="22" t="s">
        <v>53</v>
      </c>
      <c r="L92" t="s">
        <v>53</v>
      </c>
      <c r="M92" t="s">
        <v>53</v>
      </c>
      <c r="N92" s="8" t="s">
        <v>53</v>
      </c>
      <c r="O92" s="23">
        <v>0.26</v>
      </c>
      <c r="P92" s="18">
        <v>11.39</v>
      </c>
    </row>
    <row r="93" spans="1:16" x14ac:dyDescent="0.25">
      <c r="A93" t="s">
        <v>98</v>
      </c>
      <c r="B93" t="s">
        <v>22</v>
      </c>
      <c r="C93" t="s">
        <v>23</v>
      </c>
      <c r="D93" t="s">
        <v>23</v>
      </c>
      <c r="E93" t="s">
        <v>109</v>
      </c>
      <c r="F93" s="1" t="s">
        <v>95</v>
      </c>
      <c r="G93" t="s">
        <v>17</v>
      </c>
      <c r="H93" t="s">
        <v>15</v>
      </c>
      <c r="I93" s="7">
        <v>0</v>
      </c>
      <c r="J93" s="11">
        <v>0</v>
      </c>
      <c r="K93" s="22" t="s">
        <v>53</v>
      </c>
      <c r="L93" t="s">
        <v>53</v>
      </c>
      <c r="M93" t="s">
        <v>53</v>
      </c>
      <c r="N93" s="8" t="s">
        <v>53</v>
      </c>
      <c r="O93" s="23">
        <v>0.19</v>
      </c>
      <c r="P93" s="18">
        <v>35.200000000000003</v>
      </c>
    </row>
    <row r="94" spans="1:16" s="30" customFormat="1" x14ac:dyDescent="0.25">
      <c r="A94" s="30" t="s">
        <v>99</v>
      </c>
      <c r="B94" s="30" t="s">
        <v>22</v>
      </c>
      <c r="C94" s="30" t="s">
        <v>23</v>
      </c>
      <c r="D94" s="30" t="s">
        <v>23</v>
      </c>
      <c r="E94" s="30" t="s">
        <v>112</v>
      </c>
      <c r="F94" s="31" t="s">
        <v>96</v>
      </c>
      <c r="G94" s="30" t="s">
        <v>17</v>
      </c>
      <c r="H94" s="30" t="s">
        <v>15</v>
      </c>
      <c r="I94" s="32">
        <v>0</v>
      </c>
      <c r="J94" s="33">
        <v>0</v>
      </c>
      <c r="K94" s="34" t="s">
        <v>53</v>
      </c>
      <c r="L94" s="30" t="s">
        <v>53</v>
      </c>
      <c r="M94" s="30" t="s">
        <v>53</v>
      </c>
      <c r="N94" s="35" t="s">
        <v>53</v>
      </c>
      <c r="O94" s="34">
        <v>0.37</v>
      </c>
      <c r="P94" s="30">
        <v>2.63</v>
      </c>
    </row>
    <row r="95" spans="1:16" x14ac:dyDescent="0.25">
      <c r="A95" t="s">
        <v>8</v>
      </c>
      <c r="B95" t="s">
        <v>9</v>
      </c>
      <c r="C95" t="s">
        <v>10</v>
      </c>
      <c r="D95" t="s">
        <v>11</v>
      </c>
      <c r="E95" t="s">
        <v>12</v>
      </c>
      <c r="F95" s="1" t="s">
        <v>13</v>
      </c>
      <c r="G95" t="s">
        <v>16</v>
      </c>
      <c r="H95" t="s">
        <v>15</v>
      </c>
      <c r="I95" s="4">
        <v>0</v>
      </c>
      <c r="J95" s="10">
        <v>0</v>
      </c>
      <c r="K95" s="22">
        <v>4.55</v>
      </c>
      <c r="L95" s="5">
        <v>1203.3</v>
      </c>
      <c r="M95" s="5">
        <v>52.9</v>
      </c>
      <c r="N95" s="5">
        <v>4</v>
      </c>
      <c r="O95" s="23" t="s">
        <v>53</v>
      </c>
      <c r="P95" s="18" t="s">
        <v>53</v>
      </c>
    </row>
    <row r="96" spans="1:16" x14ac:dyDescent="0.25">
      <c r="A96" t="s">
        <v>21</v>
      </c>
      <c r="B96" t="s">
        <v>9</v>
      </c>
      <c r="C96" t="s">
        <v>10</v>
      </c>
      <c r="D96" t="s">
        <v>11</v>
      </c>
      <c r="E96" t="s">
        <v>26</v>
      </c>
      <c r="F96" s="1" t="s">
        <v>25</v>
      </c>
      <c r="G96" t="s">
        <v>16</v>
      </c>
      <c r="H96" t="s">
        <v>15</v>
      </c>
      <c r="I96" s="4">
        <v>0</v>
      </c>
      <c r="J96" s="10">
        <v>0</v>
      </c>
      <c r="K96" s="22">
        <v>0.3</v>
      </c>
      <c r="L96" s="5">
        <v>1046.24</v>
      </c>
      <c r="M96" s="5">
        <v>74.3</v>
      </c>
      <c r="N96" s="5">
        <v>28.8</v>
      </c>
      <c r="O96" s="23" t="s">
        <v>53</v>
      </c>
      <c r="P96" s="18" t="s">
        <v>53</v>
      </c>
    </row>
    <row r="97" spans="1:16" x14ac:dyDescent="0.25">
      <c r="A97" t="s">
        <v>28</v>
      </c>
      <c r="B97" t="s">
        <v>9</v>
      </c>
      <c r="C97" t="s">
        <v>10</v>
      </c>
      <c r="D97" t="s">
        <v>11</v>
      </c>
      <c r="E97" t="s">
        <v>31</v>
      </c>
      <c r="F97" s="1" t="s">
        <v>30</v>
      </c>
      <c r="G97" t="s">
        <v>16</v>
      </c>
      <c r="H97" t="s">
        <v>15</v>
      </c>
      <c r="I97" s="4">
        <v>0</v>
      </c>
      <c r="J97" s="10">
        <v>0</v>
      </c>
      <c r="K97" s="22">
        <v>11</v>
      </c>
      <c r="L97" s="28" t="s">
        <v>85</v>
      </c>
      <c r="M97" s="5">
        <v>648.79999999999995</v>
      </c>
      <c r="N97" s="5">
        <v>22.8</v>
      </c>
      <c r="O97" s="23" t="s">
        <v>53</v>
      </c>
      <c r="P97" s="18" t="s">
        <v>53</v>
      </c>
    </row>
    <row r="98" spans="1:16" x14ac:dyDescent="0.25">
      <c r="A98" t="s">
        <v>33</v>
      </c>
      <c r="B98" t="s">
        <v>9</v>
      </c>
      <c r="C98" t="s">
        <v>10</v>
      </c>
      <c r="D98" t="s">
        <v>11</v>
      </c>
      <c r="E98" t="s">
        <v>36</v>
      </c>
      <c r="F98" s="1" t="s">
        <v>35</v>
      </c>
      <c r="G98" t="s">
        <v>16</v>
      </c>
      <c r="H98" t="s">
        <v>15</v>
      </c>
      <c r="I98" s="4">
        <v>0</v>
      </c>
      <c r="J98" s="10">
        <v>0</v>
      </c>
      <c r="K98" s="22">
        <v>2</v>
      </c>
      <c r="L98" s="5">
        <v>2419.6</v>
      </c>
      <c r="M98" s="5">
        <v>36.9</v>
      </c>
      <c r="N98" s="5">
        <v>9.8000000000000007</v>
      </c>
      <c r="O98" s="23" t="s">
        <v>53</v>
      </c>
      <c r="P98" s="18" t="s">
        <v>53</v>
      </c>
    </row>
    <row r="99" spans="1:16" x14ac:dyDescent="0.25">
      <c r="A99" t="s">
        <v>38</v>
      </c>
      <c r="B99" t="s">
        <v>9</v>
      </c>
      <c r="C99" t="s">
        <v>10</v>
      </c>
      <c r="D99" t="s">
        <v>11</v>
      </c>
      <c r="E99" t="s">
        <v>41</v>
      </c>
      <c r="F99" s="1" t="s">
        <v>40</v>
      </c>
      <c r="G99" t="s">
        <v>16</v>
      </c>
      <c r="H99" t="s">
        <v>15</v>
      </c>
      <c r="I99" s="4">
        <v>0</v>
      </c>
      <c r="J99" s="10">
        <v>0</v>
      </c>
      <c r="K99" s="22">
        <v>13</v>
      </c>
      <c r="L99" s="5">
        <v>727</v>
      </c>
      <c r="M99" s="5">
        <v>64.5</v>
      </c>
      <c r="N99" s="5">
        <v>42.6</v>
      </c>
      <c r="O99" s="23" t="s">
        <v>53</v>
      </c>
      <c r="P99" s="18" t="s">
        <v>53</v>
      </c>
    </row>
    <row r="100" spans="1:16" x14ac:dyDescent="0.25">
      <c r="A100" t="s">
        <v>43</v>
      </c>
      <c r="B100" t="s">
        <v>9</v>
      </c>
      <c r="C100" t="s">
        <v>10</v>
      </c>
      <c r="D100" t="s">
        <v>11</v>
      </c>
      <c r="E100" t="s">
        <v>46</v>
      </c>
      <c r="F100" s="1" t="s">
        <v>45</v>
      </c>
      <c r="G100" t="s">
        <v>16</v>
      </c>
      <c r="H100" t="s">
        <v>15</v>
      </c>
      <c r="I100" s="4">
        <v>0</v>
      </c>
      <c r="J100" s="10">
        <v>0</v>
      </c>
      <c r="K100" s="22">
        <v>3</v>
      </c>
      <c r="L100" s="5">
        <v>816.4</v>
      </c>
      <c r="M100" s="5">
        <v>36.4</v>
      </c>
      <c r="N100" s="5">
        <v>4.0999999999999996</v>
      </c>
      <c r="O100" s="23" t="s">
        <v>53</v>
      </c>
      <c r="P100" s="18" t="s">
        <v>53</v>
      </c>
    </row>
    <row r="101" spans="1:16" x14ac:dyDescent="0.25">
      <c r="A101" t="s">
        <v>48</v>
      </c>
      <c r="B101" t="s">
        <v>9</v>
      </c>
      <c r="C101" t="s">
        <v>10</v>
      </c>
      <c r="D101" t="s">
        <v>11</v>
      </c>
      <c r="E101" t="s">
        <v>51</v>
      </c>
      <c r="F101" s="1" t="s">
        <v>50</v>
      </c>
      <c r="G101" t="s">
        <v>16</v>
      </c>
      <c r="H101" t="s">
        <v>15</v>
      </c>
      <c r="I101" s="4">
        <v>0</v>
      </c>
      <c r="J101" s="10">
        <v>0</v>
      </c>
      <c r="K101" s="22">
        <v>5.2</v>
      </c>
      <c r="L101" s="5">
        <v>613.1</v>
      </c>
      <c r="M101" s="5">
        <v>27.5</v>
      </c>
      <c r="N101" s="5">
        <v>9.8000000000000007</v>
      </c>
      <c r="O101" s="23" t="s">
        <v>53</v>
      </c>
      <c r="P101" s="18" t="s">
        <v>53</v>
      </c>
    </row>
    <row r="102" spans="1:16" x14ac:dyDescent="0.25">
      <c r="A102" t="s">
        <v>54</v>
      </c>
      <c r="B102" t="s">
        <v>9</v>
      </c>
      <c r="C102" t="s">
        <v>10</v>
      </c>
      <c r="D102" t="s">
        <v>11</v>
      </c>
      <c r="E102" t="s">
        <v>57</v>
      </c>
      <c r="F102" s="1" t="s">
        <v>56</v>
      </c>
      <c r="G102" t="s">
        <v>16</v>
      </c>
      <c r="H102" t="s">
        <v>15</v>
      </c>
      <c r="I102" s="4">
        <v>0</v>
      </c>
      <c r="J102" s="10">
        <v>0</v>
      </c>
      <c r="K102" s="22">
        <v>36</v>
      </c>
      <c r="L102" s="5">
        <v>2419.1999999999998</v>
      </c>
      <c r="M102" s="5">
        <v>325.5</v>
      </c>
      <c r="N102" s="5">
        <v>6.3</v>
      </c>
      <c r="O102" s="23" t="s">
        <v>53</v>
      </c>
      <c r="P102" s="18" t="s">
        <v>53</v>
      </c>
    </row>
    <row r="103" spans="1:16" x14ac:dyDescent="0.25">
      <c r="A103" t="s">
        <v>59</v>
      </c>
      <c r="B103" t="s">
        <v>9</v>
      </c>
      <c r="C103" t="s">
        <v>10</v>
      </c>
      <c r="D103" t="s">
        <v>11</v>
      </c>
      <c r="E103" t="s">
        <v>62</v>
      </c>
      <c r="F103" s="1" t="s">
        <v>61</v>
      </c>
      <c r="G103" t="s">
        <v>16</v>
      </c>
      <c r="H103" t="s">
        <v>15</v>
      </c>
      <c r="I103" s="4">
        <v>0</v>
      </c>
      <c r="J103" s="10">
        <v>0</v>
      </c>
      <c r="K103" s="22">
        <v>60</v>
      </c>
      <c r="L103" s="5">
        <v>980.4</v>
      </c>
      <c r="M103" s="5">
        <v>17.100000000000001</v>
      </c>
      <c r="N103" s="5">
        <v>8.4</v>
      </c>
      <c r="O103" s="23" t="s">
        <v>53</v>
      </c>
      <c r="P103" s="18" t="s">
        <v>53</v>
      </c>
    </row>
    <row r="104" spans="1:16" x14ac:dyDescent="0.25">
      <c r="A104" t="s">
        <v>64</v>
      </c>
      <c r="B104" t="s">
        <v>9</v>
      </c>
      <c r="C104" t="s">
        <v>10</v>
      </c>
      <c r="D104" t="s">
        <v>11</v>
      </c>
      <c r="E104" t="s">
        <v>67</v>
      </c>
      <c r="F104" s="1" t="s">
        <v>66</v>
      </c>
      <c r="G104" t="s">
        <v>16</v>
      </c>
      <c r="H104" t="s">
        <v>15</v>
      </c>
      <c r="I104" s="4">
        <v>0</v>
      </c>
      <c r="J104" s="10">
        <v>0</v>
      </c>
      <c r="K104" s="22">
        <v>39</v>
      </c>
      <c r="L104" s="5">
        <v>770.1</v>
      </c>
      <c r="M104" s="5">
        <v>156.5</v>
      </c>
      <c r="N104" s="5">
        <v>8.6</v>
      </c>
      <c r="O104" s="23" t="s">
        <v>53</v>
      </c>
      <c r="P104" s="18" t="s">
        <v>53</v>
      </c>
    </row>
    <row r="105" spans="1:16" x14ac:dyDescent="0.25">
      <c r="A105" t="s">
        <v>69</v>
      </c>
      <c r="B105" t="s">
        <v>9</v>
      </c>
      <c r="C105" t="s">
        <v>10</v>
      </c>
      <c r="D105" t="s">
        <v>11</v>
      </c>
      <c r="E105" t="s">
        <v>72</v>
      </c>
      <c r="F105" s="1" t="s">
        <v>71</v>
      </c>
      <c r="G105" t="s">
        <v>16</v>
      </c>
      <c r="H105" t="s">
        <v>15</v>
      </c>
      <c r="I105" s="4">
        <v>0</v>
      </c>
      <c r="J105" s="10">
        <v>0</v>
      </c>
      <c r="K105" s="22">
        <v>8</v>
      </c>
      <c r="L105" s="5">
        <v>387.3</v>
      </c>
      <c r="M105" s="5">
        <v>25.6</v>
      </c>
      <c r="N105" s="5">
        <v>10.9</v>
      </c>
      <c r="O105" s="23" t="s">
        <v>53</v>
      </c>
      <c r="P105" s="18" t="s">
        <v>53</v>
      </c>
    </row>
    <row r="106" spans="1:16" x14ac:dyDescent="0.25">
      <c r="A106" t="s">
        <v>74</v>
      </c>
      <c r="B106" t="s">
        <v>9</v>
      </c>
      <c r="C106" t="s">
        <v>10</v>
      </c>
      <c r="D106" t="s">
        <v>11</v>
      </c>
      <c r="E106" t="s">
        <v>77</v>
      </c>
      <c r="F106" s="1" t="s">
        <v>76</v>
      </c>
      <c r="G106" t="s">
        <v>16</v>
      </c>
      <c r="H106" t="s">
        <v>15</v>
      </c>
      <c r="I106" s="7">
        <v>0</v>
      </c>
      <c r="J106" s="11">
        <v>0</v>
      </c>
      <c r="K106" s="22">
        <v>28.5</v>
      </c>
      <c r="L106" s="5">
        <v>206</v>
      </c>
      <c r="M106" s="5">
        <v>9.6999999999999993</v>
      </c>
      <c r="N106" s="21">
        <v>48</v>
      </c>
      <c r="O106" s="23" t="s">
        <v>53</v>
      </c>
      <c r="P106" s="18" t="s">
        <v>53</v>
      </c>
    </row>
    <row r="107" spans="1:16" x14ac:dyDescent="0.25">
      <c r="A107" t="s">
        <v>79</v>
      </c>
      <c r="B107" t="s">
        <v>9</v>
      </c>
      <c r="C107" t="s">
        <v>10</v>
      </c>
      <c r="D107" t="s">
        <v>11</v>
      </c>
      <c r="E107" t="s">
        <v>82</v>
      </c>
      <c r="F107" s="1" t="s">
        <v>81</v>
      </c>
      <c r="G107" t="s">
        <v>16</v>
      </c>
      <c r="H107" t="s">
        <v>15</v>
      </c>
      <c r="I107" s="7">
        <v>0</v>
      </c>
      <c r="J107" s="11">
        <v>0</v>
      </c>
      <c r="K107" s="22">
        <v>10.5</v>
      </c>
      <c r="L107" s="5">
        <v>1120</v>
      </c>
      <c r="M107" s="5">
        <v>161</v>
      </c>
      <c r="N107" s="21">
        <v>4.0999999999999996</v>
      </c>
      <c r="O107" s="23" t="s">
        <v>53</v>
      </c>
      <c r="P107" s="18" t="s">
        <v>53</v>
      </c>
    </row>
    <row r="108" spans="1:16" x14ac:dyDescent="0.25">
      <c r="A108" t="s">
        <v>97</v>
      </c>
      <c r="B108" t="s">
        <v>9</v>
      </c>
      <c r="C108" t="s">
        <v>10</v>
      </c>
      <c r="D108" t="s">
        <v>11</v>
      </c>
      <c r="E108" t="s">
        <v>101</v>
      </c>
      <c r="F108" s="1" t="s">
        <v>94</v>
      </c>
      <c r="G108" t="s">
        <v>16</v>
      </c>
      <c r="H108" t="s">
        <v>15</v>
      </c>
      <c r="I108" s="7">
        <v>0</v>
      </c>
      <c r="J108" s="11">
        <v>0</v>
      </c>
      <c r="K108" s="22">
        <v>4.5</v>
      </c>
      <c r="L108" s="5">
        <v>270</v>
      </c>
      <c r="M108" s="5">
        <v>45</v>
      </c>
      <c r="N108" s="21">
        <v>3.1</v>
      </c>
      <c r="O108" s="23" t="s">
        <v>53</v>
      </c>
      <c r="P108" s="18" t="s">
        <v>53</v>
      </c>
    </row>
    <row r="109" spans="1:16" x14ac:dyDescent="0.25">
      <c r="A109" t="s">
        <v>98</v>
      </c>
      <c r="B109" t="s">
        <v>9</v>
      </c>
      <c r="C109" t="s">
        <v>10</v>
      </c>
      <c r="D109" t="s">
        <v>11</v>
      </c>
      <c r="E109" t="s">
        <v>110</v>
      </c>
      <c r="F109" s="1" t="s">
        <v>95</v>
      </c>
      <c r="G109" t="s">
        <v>16</v>
      </c>
      <c r="H109" t="s">
        <v>15</v>
      </c>
      <c r="I109" s="7">
        <v>0</v>
      </c>
      <c r="J109" s="11">
        <v>0</v>
      </c>
      <c r="K109" s="22">
        <v>17</v>
      </c>
      <c r="L109" s="5">
        <v>1120</v>
      </c>
      <c r="M109" s="5">
        <v>111</v>
      </c>
      <c r="N109" s="21">
        <v>12.1</v>
      </c>
      <c r="O109" s="23" t="s">
        <v>53</v>
      </c>
      <c r="P109" s="18" t="s">
        <v>53</v>
      </c>
    </row>
    <row r="110" spans="1:16" x14ac:dyDescent="0.25">
      <c r="A110" t="s">
        <v>99</v>
      </c>
      <c r="B110" t="s">
        <v>9</v>
      </c>
      <c r="C110" t="s">
        <v>10</v>
      </c>
      <c r="D110" t="s">
        <v>11</v>
      </c>
      <c r="E110" t="s">
        <v>113</v>
      </c>
      <c r="F110" s="1" t="s">
        <v>96</v>
      </c>
      <c r="G110" t="s">
        <v>16</v>
      </c>
      <c r="H110" t="s">
        <v>15</v>
      </c>
      <c r="I110" s="7">
        <v>0</v>
      </c>
      <c r="J110" s="11">
        <v>0</v>
      </c>
      <c r="K110" s="22">
        <v>7.5</v>
      </c>
      <c r="L110" s="5">
        <v>345</v>
      </c>
      <c r="M110" s="5">
        <v>13.1</v>
      </c>
      <c r="N110" s="21">
        <v>2</v>
      </c>
      <c r="O110" s="23" t="s">
        <v>53</v>
      </c>
      <c r="P110" s="18" t="s">
        <v>53</v>
      </c>
    </row>
    <row r="111" spans="1:16" x14ac:dyDescent="0.25">
      <c r="A111" t="s">
        <v>8</v>
      </c>
      <c r="B111" t="s">
        <v>9</v>
      </c>
      <c r="C111" t="s">
        <v>10</v>
      </c>
      <c r="D111" t="s">
        <v>11</v>
      </c>
      <c r="E111" t="s">
        <v>12</v>
      </c>
      <c r="F111" s="1" t="s">
        <v>13</v>
      </c>
      <c r="G111" t="s">
        <v>14</v>
      </c>
      <c r="H111" t="s">
        <v>15</v>
      </c>
      <c r="I111" s="4">
        <v>3050</v>
      </c>
      <c r="J111" s="10">
        <v>5250</v>
      </c>
      <c r="K111" s="22">
        <v>140</v>
      </c>
      <c r="L111" s="5">
        <v>328200000</v>
      </c>
      <c r="M111" s="5">
        <v>18600000</v>
      </c>
      <c r="N111" s="5">
        <v>4800000</v>
      </c>
      <c r="O111" s="23">
        <v>20</v>
      </c>
      <c r="P111" s="18">
        <v>2400</v>
      </c>
    </row>
    <row r="112" spans="1:16" x14ac:dyDescent="0.25">
      <c r="A112" t="s">
        <v>21</v>
      </c>
      <c r="B112" t="s">
        <v>9</v>
      </c>
      <c r="C112" t="s">
        <v>10</v>
      </c>
      <c r="D112" t="s">
        <v>11</v>
      </c>
      <c r="E112" t="s">
        <v>26</v>
      </c>
      <c r="F112" s="1" t="s">
        <v>25</v>
      </c>
      <c r="G112" t="s">
        <v>14</v>
      </c>
      <c r="H112" t="s">
        <v>15</v>
      </c>
      <c r="I112" s="4">
        <v>615</v>
      </c>
      <c r="J112" s="10">
        <v>1600</v>
      </c>
      <c r="K112" s="22">
        <v>245</v>
      </c>
      <c r="L112" s="5">
        <v>114500000</v>
      </c>
      <c r="M112" s="5">
        <v>64400000</v>
      </c>
      <c r="N112" s="5">
        <v>11190000</v>
      </c>
      <c r="O112" s="23">
        <v>0</v>
      </c>
      <c r="P112" s="18">
        <v>604</v>
      </c>
    </row>
    <row r="113" spans="1:16" x14ac:dyDescent="0.25">
      <c r="A113" t="s">
        <v>28</v>
      </c>
      <c r="B113" t="s">
        <v>9</v>
      </c>
      <c r="C113" t="s">
        <v>10</v>
      </c>
      <c r="D113" t="s">
        <v>11</v>
      </c>
      <c r="E113" t="s">
        <v>31</v>
      </c>
      <c r="F113" s="1" t="s">
        <v>30</v>
      </c>
      <c r="G113" t="s">
        <v>14</v>
      </c>
      <c r="H113" t="s">
        <v>15</v>
      </c>
      <c r="I113" s="4">
        <v>2150</v>
      </c>
      <c r="J113" s="10">
        <v>300</v>
      </c>
      <c r="K113" s="22">
        <v>400</v>
      </c>
      <c r="L113" s="28" t="s">
        <v>85</v>
      </c>
      <c r="M113" s="5">
        <v>23300000</v>
      </c>
      <c r="N113" s="5">
        <v>9800000</v>
      </c>
      <c r="O113" s="23">
        <v>10</v>
      </c>
      <c r="P113" s="18">
        <v>2840</v>
      </c>
    </row>
    <row r="114" spans="1:16" x14ac:dyDescent="0.25">
      <c r="A114" t="s">
        <v>33</v>
      </c>
      <c r="B114" t="s">
        <v>9</v>
      </c>
      <c r="C114" t="s">
        <v>10</v>
      </c>
      <c r="D114" t="s">
        <v>11</v>
      </c>
      <c r="E114" t="s">
        <v>36</v>
      </c>
      <c r="F114" s="1" t="s">
        <v>35</v>
      </c>
      <c r="G114" t="s">
        <v>14</v>
      </c>
      <c r="H114" t="s">
        <v>15</v>
      </c>
      <c r="I114" s="4">
        <v>355</v>
      </c>
      <c r="J114" s="10">
        <v>52</v>
      </c>
      <c r="K114" s="22">
        <v>280</v>
      </c>
      <c r="L114" s="5">
        <v>1986300000</v>
      </c>
      <c r="M114" s="5">
        <v>119900000</v>
      </c>
      <c r="N114" s="5">
        <v>19100000</v>
      </c>
      <c r="O114" s="23">
        <v>0</v>
      </c>
      <c r="P114" s="18">
        <v>210</v>
      </c>
    </row>
    <row r="115" spans="1:16" x14ac:dyDescent="0.25">
      <c r="A115" t="s">
        <v>38</v>
      </c>
      <c r="B115" t="s">
        <v>9</v>
      </c>
      <c r="C115" t="s">
        <v>10</v>
      </c>
      <c r="D115" t="s">
        <v>11</v>
      </c>
      <c r="E115" t="s">
        <v>41</v>
      </c>
      <c r="F115" s="1" t="s">
        <v>40</v>
      </c>
      <c r="G115" t="s">
        <v>14</v>
      </c>
      <c r="H115" t="s">
        <v>15</v>
      </c>
      <c r="I115" s="4">
        <v>1195</v>
      </c>
      <c r="J115" s="10">
        <v>300</v>
      </c>
      <c r="K115" s="22">
        <v>550</v>
      </c>
      <c r="L115" s="5">
        <v>26130000</v>
      </c>
      <c r="M115" s="5">
        <v>5540000</v>
      </c>
      <c r="N115" s="5">
        <v>4550000</v>
      </c>
      <c r="O115" s="23">
        <v>0</v>
      </c>
      <c r="P115" s="18">
        <v>120</v>
      </c>
    </row>
    <row r="116" spans="1:16" x14ac:dyDescent="0.25">
      <c r="A116" t="s">
        <v>43</v>
      </c>
      <c r="B116" t="s">
        <v>9</v>
      </c>
      <c r="C116" t="s">
        <v>10</v>
      </c>
      <c r="D116" t="s">
        <v>11</v>
      </c>
      <c r="E116" t="s">
        <v>46</v>
      </c>
      <c r="F116" s="1" t="s">
        <v>45</v>
      </c>
      <c r="G116" t="s">
        <v>14</v>
      </c>
      <c r="H116" t="s">
        <v>15</v>
      </c>
      <c r="I116" s="4">
        <v>590</v>
      </c>
      <c r="J116" s="10">
        <v>385</v>
      </c>
      <c r="K116" s="22">
        <v>225</v>
      </c>
      <c r="L116" s="5">
        <v>12100000</v>
      </c>
      <c r="M116" s="5">
        <v>4650000</v>
      </c>
      <c r="N116" s="5">
        <v>5210000</v>
      </c>
      <c r="O116" s="23">
        <v>190</v>
      </c>
      <c r="P116" s="18">
        <v>80</v>
      </c>
    </row>
    <row r="117" spans="1:16" x14ac:dyDescent="0.25">
      <c r="A117" t="s">
        <v>48</v>
      </c>
      <c r="B117" t="s">
        <v>9</v>
      </c>
      <c r="C117" t="s">
        <v>10</v>
      </c>
      <c r="D117" t="s">
        <v>11</v>
      </c>
      <c r="E117" t="s">
        <v>51</v>
      </c>
      <c r="F117" s="1" t="s">
        <v>50</v>
      </c>
      <c r="G117" t="s">
        <v>14</v>
      </c>
      <c r="H117" t="s">
        <v>15</v>
      </c>
      <c r="I117" s="4">
        <v>1520</v>
      </c>
      <c r="J117" s="10">
        <v>1060</v>
      </c>
      <c r="K117" s="22">
        <v>95</v>
      </c>
      <c r="L117" s="5">
        <v>8400000</v>
      </c>
      <c r="M117" s="5">
        <v>6200000</v>
      </c>
      <c r="N117" s="5">
        <v>5100000</v>
      </c>
      <c r="O117" s="23">
        <v>90</v>
      </c>
      <c r="P117" s="18">
        <v>50</v>
      </c>
    </row>
    <row r="118" spans="1:16" x14ac:dyDescent="0.25">
      <c r="A118" t="s">
        <v>54</v>
      </c>
      <c r="B118" t="s">
        <v>9</v>
      </c>
      <c r="C118" t="s">
        <v>10</v>
      </c>
      <c r="D118" t="s">
        <v>11</v>
      </c>
      <c r="E118" t="s">
        <v>57</v>
      </c>
      <c r="F118" s="1" t="s">
        <v>56</v>
      </c>
      <c r="G118" t="s">
        <v>14</v>
      </c>
      <c r="H118" t="s">
        <v>15</v>
      </c>
      <c r="I118" s="4">
        <v>970</v>
      </c>
      <c r="J118" s="10">
        <v>1895</v>
      </c>
      <c r="K118" s="22">
        <v>1000</v>
      </c>
      <c r="L118" s="5">
        <v>16070000</v>
      </c>
      <c r="M118" s="5">
        <v>200000</v>
      </c>
      <c r="N118" s="5">
        <v>630000</v>
      </c>
      <c r="O118" s="23">
        <v>80</v>
      </c>
      <c r="P118" s="18">
        <v>370</v>
      </c>
    </row>
    <row r="119" spans="1:16" x14ac:dyDescent="0.25">
      <c r="A119" t="s">
        <v>59</v>
      </c>
      <c r="B119" t="s">
        <v>9</v>
      </c>
      <c r="C119" t="s">
        <v>10</v>
      </c>
      <c r="D119" t="s">
        <v>11</v>
      </c>
      <c r="E119" t="s">
        <v>62</v>
      </c>
      <c r="F119" s="1" t="s">
        <v>61</v>
      </c>
      <c r="G119" t="s">
        <v>14</v>
      </c>
      <c r="H119" t="s">
        <v>15</v>
      </c>
      <c r="I119" s="4">
        <v>720</v>
      </c>
      <c r="J119" s="10">
        <v>985</v>
      </c>
      <c r="K119" s="22">
        <v>2250</v>
      </c>
      <c r="L119" s="5">
        <v>15800000</v>
      </c>
      <c r="M119" s="5">
        <v>21100000</v>
      </c>
      <c r="N119" s="5">
        <v>24270000</v>
      </c>
      <c r="O119" s="23">
        <v>100</v>
      </c>
      <c r="P119" s="18">
        <v>800</v>
      </c>
    </row>
    <row r="120" spans="1:16" x14ac:dyDescent="0.25">
      <c r="A120" t="s">
        <v>64</v>
      </c>
      <c r="B120" t="s">
        <v>9</v>
      </c>
      <c r="C120" t="s">
        <v>10</v>
      </c>
      <c r="D120" t="s">
        <v>11</v>
      </c>
      <c r="E120" t="s">
        <v>67</v>
      </c>
      <c r="F120" s="1" t="s">
        <v>66</v>
      </c>
      <c r="G120" t="s">
        <v>14</v>
      </c>
      <c r="H120" t="s">
        <v>15</v>
      </c>
      <c r="I120" s="4">
        <v>970</v>
      </c>
      <c r="J120" s="10">
        <v>3650</v>
      </c>
      <c r="K120" s="22">
        <v>155</v>
      </c>
      <c r="L120" s="5">
        <v>101700000</v>
      </c>
      <c r="M120" s="5">
        <v>5200000</v>
      </c>
      <c r="N120" s="5">
        <v>4100000</v>
      </c>
      <c r="O120" s="23">
        <v>10</v>
      </c>
      <c r="P120" s="18">
        <v>290</v>
      </c>
    </row>
    <row r="121" spans="1:16" x14ac:dyDescent="0.25">
      <c r="A121" t="s">
        <v>69</v>
      </c>
      <c r="B121" t="s">
        <v>9</v>
      </c>
      <c r="C121" t="s">
        <v>10</v>
      </c>
      <c r="D121" t="s">
        <v>11</v>
      </c>
      <c r="E121" t="s">
        <v>72</v>
      </c>
      <c r="F121" s="1" t="s">
        <v>71</v>
      </c>
      <c r="G121" t="s">
        <v>14</v>
      </c>
      <c r="H121" t="s">
        <v>15</v>
      </c>
      <c r="I121" s="4">
        <v>2695</v>
      </c>
      <c r="J121" s="10">
        <v>2635</v>
      </c>
      <c r="K121" s="22">
        <v>230</v>
      </c>
      <c r="L121" s="5">
        <v>155310000</v>
      </c>
      <c r="M121" s="5">
        <v>11190000</v>
      </c>
      <c r="N121" s="5">
        <v>9900000</v>
      </c>
      <c r="O121" s="23">
        <v>10</v>
      </c>
      <c r="P121" s="18">
        <v>160</v>
      </c>
    </row>
    <row r="122" spans="1:16" x14ac:dyDescent="0.25">
      <c r="A122" t="s">
        <v>74</v>
      </c>
      <c r="B122" t="s">
        <v>9</v>
      </c>
      <c r="C122" t="s">
        <v>10</v>
      </c>
      <c r="D122" t="s">
        <v>11</v>
      </c>
      <c r="E122" t="s">
        <v>77</v>
      </c>
      <c r="F122" s="1" t="s">
        <v>76</v>
      </c>
      <c r="G122" t="s">
        <v>14</v>
      </c>
      <c r="H122" t="s">
        <v>15</v>
      </c>
      <c r="I122" s="7">
        <v>2450</v>
      </c>
      <c r="J122" s="11">
        <v>3250</v>
      </c>
      <c r="K122" s="22">
        <v>140</v>
      </c>
      <c r="L122" s="5">
        <v>59400000</v>
      </c>
      <c r="M122" s="5">
        <v>6310000</v>
      </c>
      <c r="N122" s="21">
        <v>950000</v>
      </c>
      <c r="O122" s="23">
        <v>10</v>
      </c>
      <c r="P122" s="18">
        <v>610</v>
      </c>
    </row>
    <row r="123" spans="1:16" x14ac:dyDescent="0.25">
      <c r="A123" t="s">
        <v>79</v>
      </c>
      <c r="B123" t="s">
        <v>9</v>
      </c>
      <c r="C123" t="s">
        <v>10</v>
      </c>
      <c r="D123" t="s">
        <v>11</v>
      </c>
      <c r="E123" t="s">
        <v>82</v>
      </c>
      <c r="F123" s="1" t="s">
        <v>81</v>
      </c>
      <c r="G123" t="s">
        <v>14</v>
      </c>
      <c r="H123" t="s">
        <v>15</v>
      </c>
      <c r="I123" s="7">
        <v>3650</v>
      </c>
      <c r="J123" s="11">
        <v>7400</v>
      </c>
      <c r="K123" s="22">
        <v>150</v>
      </c>
      <c r="L123" s="5">
        <v>69100000</v>
      </c>
      <c r="M123" s="5">
        <v>1300000000</v>
      </c>
      <c r="N123" s="21">
        <v>494000000</v>
      </c>
      <c r="O123" s="23">
        <v>0</v>
      </c>
      <c r="P123" s="18">
        <v>210</v>
      </c>
    </row>
    <row r="124" spans="1:16" x14ac:dyDescent="0.25">
      <c r="A124" t="s">
        <v>97</v>
      </c>
      <c r="B124" t="s">
        <v>9</v>
      </c>
      <c r="C124" t="s">
        <v>10</v>
      </c>
      <c r="D124" t="s">
        <v>11</v>
      </c>
      <c r="E124" t="s">
        <v>101</v>
      </c>
      <c r="F124" s="1" t="s">
        <v>94</v>
      </c>
      <c r="G124" t="s">
        <v>14</v>
      </c>
      <c r="H124" t="s">
        <v>15</v>
      </c>
      <c r="I124" s="7">
        <v>1395</v>
      </c>
      <c r="J124" s="11">
        <v>2035</v>
      </c>
      <c r="K124" s="22">
        <v>35</v>
      </c>
      <c r="L124" s="5">
        <v>2420000000</v>
      </c>
      <c r="M124" s="5">
        <v>2420000000</v>
      </c>
      <c r="N124" s="21">
        <v>687000000</v>
      </c>
      <c r="O124" s="23">
        <v>0</v>
      </c>
      <c r="P124" s="18">
        <v>250</v>
      </c>
    </row>
    <row r="125" spans="1:16" x14ac:dyDescent="0.25">
      <c r="A125" t="s">
        <v>98</v>
      </c>
      <c r="B125" t="s">
        <v>9</v>
      </c>
      <c r="C125" t="s">
        <v>10</v>
      </c>
      <c r="D125" t="s">
        <v>11</v>
      </c>
      <c r="E125" t="s">
        <v>110</v>
      </c>
      <c r="F125" s="1" t="s">
        <v>95</v>
      </c>
      <c r="G125" t="s">
        <v>14</v>
      </c>
      <c r="H125" t="s">
        <v>15</v>
      </c>
      <c r="I125" s="7">
        <v>3850</v>
      </c>
      <c r="J125" s="11">
        <v>1255</v>
      </c>
      <c r="K125" s="22">
        <v>210</v>
      </c>
      <c r="L125" s="5">
        <v>437000000</v>
      </c>
      <c r="M125" s="5">
        <v>137000000</v>
      </c>
      <c r="N125" s="21">
        <v>164000000</v>
      </c>
      <c r="O125" s="23">
        <v>0</v>
      </c>
      <c r="P125" s="18">
        <v>70</v>
      </c>
    </row>
    <row r="126" spans="1:16" x14ac:dyDescent="0.25">
      <c r="A126" t="s">
        <v>99</v>
      </c>
      <c r="B126" t="s">
        <v>9</v>
      </c>
      <c r="C126" t="s">
        <v>10</v>
      </c>
      <c r="D126" t="s">
        <v>11</v>
      </c>
      <c r="E126" t="s">
        <v>113</v>
      </c>
      <c r="F126" s="1" t="s">
        <v>96</v>
      </c>
      <c r="G126" t="s">
        <v>14</v>
      </c>
      <c r="H126" t="s">
        <v>15</v>
      </c>
      <c r="I126" s="7">
        <v>3800</v>
      </c>
      <c r="J126" s="11">
        <v>1265</v>
      </c>
      <c r="K126" s="22">
        <v>20</v>
      </c>
      <c r="L126" s="5">
        <v>309000000</v>
      </c>
      <c r="M126" s="5">
        <v>222000000</v>
      </c>
      <c r="N126" s="21">
        <v>173000000</v>
      </c>
      <c r="O126" s="22">
        <v>40</v>
      </c>
      <c r="P126" s="18">
        <v>840</v>
      </c>
    </row>
    <row r="127" spans="1:16" x14ac:dyDescent="0.25">
      <c r="A127" t="s">
        <v>8</v>
      </c>
      <c r="B127" t="s">
        <v>9</v>
      </c>
      <c r="C127" t="s">
        <v>10</v>
      </c>
      <c r="D127" t="s">
        <v>11</v>
      </c>
      <c r="E127" t="s">
        <v>12</v>
      </c>
      <c r="F127" s="1" t="s">
        <v>13</v>
      </c>
      <c r="G127" t="s">
        <v>17</v>
      </c>
      <c r="H127" t="s">
        <v>15</v>
      </c>
      <c r="I127" s="4">
        <v>0</v>
      </c>
      <c r="J127" s="10">
        <v>0</v>
      </c>
      <c r="K127" s="22" t="s">
        <v>53</v>
      </c>
      <c r="L127" t="s">
        <v>53</v>
      </c>
      <c r="M127" t="s">
        <v>53</v>
      </c>
      <c r="N127" t="s">
        <v>53</v>
      </c>
      <c r="O127" s="23">
        <v>0.54</v>
      </c>
      <c r="P127" s="18">
        <v>23.5</v>
      </c>
    </row>
    <row r="128" spans="1:16" x14ac:dyDescent="0.25">
      <c r="A128" t="s">
        <v>21</v>
      </c>
      <c r="B128" t="s">
        <v>9</v>
      </c>
      <c r="C128" t="s">
        <v>10</v>
      </c>
      <c r="D128" t="s">
        <v>11</v>
      </c>
      <c r="E128" t="s">
        <v>26</v>
      </c>
      <c r="F128" s="1" t="s">
        <v>25</v>
      </c>
      <c r="G128" t="s">
        <v>17</v>
      </c>
      <c r="H128" t="s">
        <v>15</v>
      </c>
      <c r="I128" s="4">
        <v>0</v>
      </c>
      <c r="J128" s="10">
        <v>0</v>
      </c>
      <c r="K128" s="22" t="s">
        <v>53</v>
      </c>
      <c r="L128" t="s">
        <v>53</v>
      </c>
      <c r="M128" t="s">
        <v>53</v>
      </c>
      <c r="N128" t="s">
        <v>53</v>
      </c>
      <c r="O128" s="23">
        <v>0</v>
      </c>
      <c r="P128" s="18">
        <v>3.13</v>
      </c>
    </row>
    <row r="129" spans="1:16" x14ac:dyDescent="0.25">
      <c r="A129" t="s">
        <v>28</v>
      </c>
      <c r="B129" t="s">
        <v>9</v>
      </c>
      <c r="C129" t="s">
        <v>10</v>
      </c>
      <c r="D129" t="s">
        <v>11</v>
      </c>
      <c r="E129" t="s">
        <v>31</v>
      </c>
      <c r="F129" s="1" t="s">
        <v>30</v>
      </c>
      <c r="G129" t="s">
        <v>17</v>
      </c>
      <c r="H129" t="s">
        <v>15</v>
      </c>
      <c r="I129" s="4">
        <v>2</v>
      </c>
      <c r="J129" s="10">
        <v>10</v>
      </c>
      <c r="K129" s="22" t="s">
        <v>53</v>
      </c>
      <c r="L129" t="s">
        <v>53</v>
      </c>
      <c r="M129" t="s">
        <v>53</v>
      </c>
      <c r="N129" t="s">
        <v>53</v>
      </c>
      <c r="O129" s="23">
        <v>0.17</v>
      </c>
      <c r="P129" s="18">
        <v>18.68</v>
      </c>
    </row>
    <row r="130" spans="1:16" x14ac:dyDescent="0.25">
      <c r="A130" t="s">
        <v>33</v>
      </c>
      <c r="B130" t="s">
        <v>9</v>
      </c>
      <c r="C130" t="s">
        <v>10</v>
      </c>
      <c r="D130" t="s">
        <v>11</v>
      </c>
      <c r="E130" t="s">
        <v>36</v>
      </c>
      <c r="F130" s="1" t="s">
        <v>35</v>
      </c>
      <c r="G130" t="s">
        <v>17</v>
      </c>
      <c r="H130" t="s">
        <v>15</v>
      </c>
      <c r="I130" s="4">
        <v>0</v>
      </c>
      <c r="J130" s="10">
        <v>0</v>
      </c>
      <c r="K130" s="22" t="s">
        <v>53</v>
      </c>
      <c r="L130" t="s">
        <v>53</v>
      </c>
      <c r="M130" t="s">
        <v>53</v>
      </c>
      <c r="N130" t="s">
        <v>53</v>
      </c>
      <c r="O130" s="23">
        <v>0.22</v>
      </c>
      <c r="P130" s="18">
        <v>9.33</v>
      </c>
    </row>
    <row r="131" spans="1:16" x14ac:dyDescent="0.25">
      <c r="A131" t="s">
        <v>38</v>
      </c>
      <c r="B131" t="s">
        <v>9</v>
      </c>
      <c r="C131" t="s">
        <v>10</v>
      </c>
      <c r="D131" t="s">
        <v>11</v>
      </c>
      <c r="E131" t="s">
        <v>41</v>
      </c>
      <c r="F131" s="1" t="s">
        <v>40</v>
      </c>
      <c r="G131" t="s">
        <v>17</v>
      </c>
      <c r="H131" t="s">
        <v>15</v>
      </c>
      <c r="I131" s="4">
        <v>1</v>
      </c>
      <c r="J131" s="10">
        <v>0</v>
      </c>
      <c r="K131" s="22" t="s">
        <v>53</v>
      </c>
      <c r="L131" t="s">
        <v>53</v>
      </c>
      <c r="M131" t="s">
        <v>53</v>
      </c>
      <c r="N131" t="s">
        <v>53</v>
      </c>
      <c r="O131" s="23">
        <v>0.3</v>
      </c>
      <c r="P131" s="18">
        <v>8.31</v>
      </c>
    </row>
    <row r="132" spans="1:16" x14ac:dyDescent="0.25">
      <c r="A132" t="s">
        <v>43</v>
      </c>
      <c r="B132" t="s">
        <v>9</v>
      </c>
      <c r="C132" t="s">
        <v>10</v>
      </c>
      <c r="D132" t="s">
        <v>11</v>
      </c>
      <c r="E132" t="s">
        <v>46</v>
      </c>
      <c r="F132" s="1" t="s">
        <v>45</v>
      </c>
      <c r="G132" t="s">
        <v>17</v>
      </c>
      <c r="H132" t="s">
        <v>15</v>
      </c>
      <c r="I132" s="4">
        <v>0</v>
      </c>
      <c r="J132" s="10">
        <v>0</v>
      </c>
      <c r="K132" s="22" t="s">
        <v>53</v>
      </c>
      <c r="L132" t="s">
        <v>53</v>
      </c>
      <c r="M132" t="s">
        <v>53</v>
      </c>
      <c r="N132" t="s">
        <v>53</v>
      </c>
      <c r="O132" s="23">
        <v>0.71</v>
      </c>
      <c r="P132" s="18">
        <v>3.77</v>
      </c>
    </row>
    <row r="133" spans="1:16" x14ac:dyDescent="0.25">
      <c r="A133" t="s">
        <v>48</v>
      </c>
      <c r="B133" t="s">
        <v>9</v>
      </c>
      <c r="C133" t="s">
        <v>10</v>
      </c>
      <c r="D133" t="s">
        <v>11</v>
      </c>
      <c r="E133" t="s">
        <v>51</v>
      </c>
      <c r="F133" s="1" t="s">
        <v>50</v>
      </c>
      <c r="G133" t="s">
        <v>17</v>
      </c>
      <c r="H133" t="s">
        <v>15</v>
      </c>
      <c r="I133" s="4">
        <v>1</v>
      </c>
      <c r="J133" s="10">
        <v>0</v>
      </c>
      <c r="K133" s="22" t="s">
        <v>53</v>
      </c>
      <c r="L133" t="s">
        <v>53</v>
      </c>
      <c r="M133" t="s">
        <v>53</v>
      </c>
      <c r="N133" t="s">
        <v>53</v>
      </c>
      <c r="O133" s="23">
        <v>0.88</v>
      </c>
      <c r="P133" s="18">
        <v>5.82</v>
      </c>
    </row>
    <row r="134" spans="1:16" x14ac:dyDescent="0.25">
      <c r="A134" t="s">
        <v>54</v>
      </c>
      <c r="B134" t="s">
        <v>9</v>
      </c>
      <c r="C134" t="s">
        <v>10</v>
      </c>
      <c r="D134" t="s">
        <v>11</v>
      </c>
      <c r="E134" t="s">
        <v>57</v>
      </c>
      <c r="F134" s="1" t="s">
        <v>56</v>
      </c>
      <c r="G134" t="s">
        <v>17</v>
      </c>
      <c r="H134" t="s">
        <v>15</v>
      </c>
      <c r="I134" s="4">
        <v>2</v>
      </c>
      <c r="J134" s="10">
        <v>1</v>
      </c>
      <c r="K134" s="22" t="s">
        <v>53</v>
      </c>
      <c r="L134" t="s">
        <v>53</v>
      </c>
      <c r="M134" t="s">
        <v>53</v>
      </c>
      <c r="N134" t="s">
        <v>53</v>
      </c>
      <c r="O134" s="23">
        <v>8.5500000000000007</v>
      </c>
      <c r="P134" s="18">
        <v>10.7</v>
      </c>
    </row>
    <row r="135" spans="1:16" x14ac:dyDescent="0.25">
      <c r="A135" t="s">
        <v>59</v>
      </c>
      <c r="B135" t="s">
        <v>9</v>
      </c>
      <c r="C135" t="s">
        <v>10</v>
      </c>
      <c r="D135" t="s">
        <v>11</v>
      </c>
      <c r="E135" t="s">
        <v>62</v>
      </c>
      <c r="F135" s="1" t="s">
        <v>61</v>
      </c>
      <c r="G135" t="s">
        <v>17</v>
      </c>
      <c r="H135" t="s">
        <v>15</v>
      </c>
      <c r="I135" s="4">
        <v>0</v>
      </c>
      <c r="J135" s="10">
        <v>0</v>
      </c>
      <c r="K135" s="22" t="s">
        <v>53</v>
      </c>
      <c r="L135" t="s">
        <v>53</v>
      </c>
      <c r="M135" t="s">
        <v>53</v>
      </c>
      <c r="N135" t="s">
        <v>53</v>
      </c>
      <c r="O135" s="23">
        <v>0.11</v>
      </c>
      <c r="P135" s="18">
        <v>25.5</v>
      </c>
    </row>
    <row r="136" spans="1:16" x14ac:dyDescent="0.25">
      <c r="A136" t="s">
        <v>64</v>
      </c>
      <c r="B136" t="s">
        <v>9</v>
      </c>
      <c r="C136" t="s">
        <v>10</v>
      </c>
      <c r="D136" t="s">
        <v>11</v>
      </c>
      <c r="E136" t="s">
        <v>67</v>
      </c>
      <c r="F136" s="1" t="s">
        <v>66</v>
      </c>
      <c r="G136" t="s">
        <v>17</v>
      </c>
      <c r="H136" t="s">
        <v>15</v>
      </c>
      <c r="I136" s="4">
        <v>0</v>
      </c>
      <c r="J136" s="10">
        <v>0</v>
      </c>
      <c r="K136" s="22" t="s">
        <v>53</v>
      </c>
      <c r="L136" t="s">
        <v>53</v>
      </c>
      <c r="M136" t="s">
        <v>53</v>
      </c>
      <c r="N136" t="s">
        <v>53</v>
      </c>
      <c r="O136" s="23">
        <v>0.43</v>
      </c>
      <c r="P136" s="18">
        <v>21.84</v>
      </c>
    </row>
    <row r="137" spans="1:16" x14ac:dyDescent="0.25">
      <c r="A137" t="s">
        <v>69</v>
      </c>
      <c r="B137" t="s">
        <v>9</v>
      </c>
      <c r="C137" t="s">
        <v>10</v>
      </c>
      <c r="D137" t="s">
        <v>11</v>
      </c>
      <c r="E137" t="s">
        <v>72</v>
      </c>
      <c r="F137" s="1" t="s">
        <v>71</v>
      </c>
      <c r="G137" t="s">
        <v>17</v>
      </c>
      <c r="H137" t="s">
        <v>15</v>
      </c>
      <c r="I137" s="4">
        <v>0</v>
      </c>
      <c r="J137" s="10">
        <v>0</v>
      </c>
      <c r="K137" s="22" t="s">
        <v>53</v>
      </c>
      <c r="L137" t="s">
        <v>53</v>
      </c>
      <c r="M137" t="s">
        <v>53</v>
      </c>
      <c r="N137" t="s">
        <v>53</v>
      </c>
      <c r="O137" s="23">
        <v>0.01</v>
      </c>
      <c r="P137" s="18">
        <v>0.72</v>
      </c>
    </row>
    <row r="138" spans="1:16" x14ac:dyDescent="0.25">
      <c r="A138" t="s">
        <v>74</v>
      </c>
      <c r="B138" t="s">
        <v>9</v>
      </c>
      <c r="C138" t="s">
        <v>10</v>
      </c>
      <c r="D138" t="s">
        <v>11</v>
      </c>
      <c r="E138" t="s">
        <v>77</v>
      </c>
      <c r="F138" s="1" t="s">
        <v>76</v>
      </c>
      <c r="G138" t="s">
        <v>17</v>
      </c>
      <c r="H138" t="s">
        <v>15</v>
      </c>
      <c r="I138" s="7">
        <v>0</v>
      </c>
      <c r="J138" s="11">
        <v>0</v>
      </c>
      <c r="K138" s="22" t="s">
        <v>53</v>
      </c>
      <c r="L138" t="s">
        <v>53</v>
      </c>
      <c r="M138" t="s">
        <v>53</v>
      </c>
      <c r="N138" s="8" t="s">
        <v>53</v>
      </c>
      <c r="O138" s="23">
        <v>0.52</v>
      </c>
      <c r="P138" s="18">
        <v>80.010000000000005</v>
      </c>
    </row>
    <row r="139" spans="1:16" x14ac:dyDescent="0.25">
      <c r="A139" t="s">
        <v>79</v>
      </c>
      <c r="B139" t="s">
        <v>9</v>
      </c>
      <c r="C139" t="s">
        <v>10</v>
      </c>
      <c r="D139" t="s">
        <v>11</v>
      </c>
      <c r="E139" t="s">
        <v>82</v>
      </c>
      <c r="F139" s="1" t="s">
        <v>81</v>
      </c>
      <c r="G139" t="s">
        <v>17</v>
      </c>
      <c r="H139" t="s">
        <v>15</v>
      </c>
      <c r="I139" s="7">
        <v>0</v>
      </c>
      <c r="J139" s="11">
        <v>0</v>
      </c>
      <c r="K139" s="22" t="s">
        <v>53</v>
      </c>
      <c r="L139" t="s">
        <v>53</v>
      </c>
      <c r="M139" t="s">
        <v>53</v>
      </c>
      <c r="N139" s="8" t="s">
        <v>53</v>
      </c>
      <c r="O139" s="23">
        <v>0</v>
      </c>
      <c r="P139" s="18">
        <v>3.63</v>
      </c>
    </row>
    <row r="140" spans="1:16" x14ac:dyDescent="0.25">
      <c r="A140" t="s">
        <v>97</v>
      </c>
      <c r="B140" t="s">
        <v>9</v>
      </c>
      <c r="C140" t="s">
        <v>10</v>
      </c>
      <c r="D140" t="s">
        <v>11</v>
      </c>
      <c r="E140" t="s">
        <v>101</v>
      </c>
      <c r="F140" s="1" t="s">
        <v>94</v>
      </c>
      <c r="G140" t="s">
        <v>17</v>
      </c>
      <c r="H140" t="s">
        <v>15</v>
      </c>
      <c r="I140" s="7">
        <v>0</v>
      </c>
      <c r="J140" s="11">
        <v>0</v>
      </c>
      <c r="K140" s="22" t="s">
        <v>53</v>
      </c>
      <c r="L140" t="s">
        <v>53</v>
      </c>
      <c r="M140" t="s">
        <v>53</v>
      </c>
      <c r="N140" s="8" t="s">
        <v>53</v>
      </c>
      <c r="O140" s="23">
        <v>0.17</v>
      </c>
      <c r="P140" s="18">
        <v>41.82</v>
      </c>
    </row>
    <row r="141" spans="1:16" x14ac:dyDescent="0.25">
      <c r="A141" t="s">
        <v>98</v>
      </c>
      <c r="B141" t="s">
        <v>9</v>
      </c>
      <c r="C141" t="s">
        <v>10</v>
      </c>
      <c r="D141" t="s">
        <v>11</v>
      </c>
      <c r="E141" t="s">
        <v>110</v>
      </c>
      <c r="F141" s="1" t="s">
        <v>95</v>
      </c>
      <c r="G141" t="s">
        <v>17</v>
      </c>
      <c r="H141" t="s">
        <v>15</v>
      </c>
      <c r="I141" s="7">
        <v>0</v>
      </c>
      <c r="J141" s="11">
        <v>0.5</v>
      </c>
      <c r="K141" s="22" t="s">
        <v>53</v>
      </c>
      <c r="L141" t="s">
        <v>53</v>
      </c>
      <c r="M141" t="s">
        <v>53</v>
      </c>
      <c r="N141" s="8" t="s">
        <v>53</v>
      </c>
      <c r="O141" s="23">
        <v>0.34</v>
      </c>
      <c r="P141" s="18">
        <v>54.77</v>
      </c>
    </row>
    <row r="142" spans="1:16" s="30" customFormat="1" x14ac:dyDescent="0.25">
      <c r="A142" s="30" t="s">
        <v>99</v>
      </c>
      <c r="B142" s="30" t="s">
        <v>9</v>
      </c>
      <c r="C142" s="30" t="s">
        <v>10</v>
      </c>
      <c r="D142" s="30" t="s">
        <v>11</v>
      </c>
      <c r="E142" s="30" t="s">
        <v>113</v>
      </c>
      <c r="F142" s="31" t="s">
        <v>96</v>
      </c>
      <c r="G142" s="30" t="s">
        <v>17</v>
      </c>
      <c r="H142" s="30" t="s">
        <v>15</v>
      </c>
      <c r="I142" s="32">
        <v>0.5</v>
      </c>
      <c r="J142" s="33">
        <v>0</v>
      </c>
      <c r="K142" s="34" t="s">
        <v>53</v>
      </c>
      <c r="L142" s="30" t="s">
        <v>53</v>
      </c>
      <c r="M142" s="30" t="s">
        <v>53</v>
      </c>
      <c r="N142" s="35" t="s">
        <v>53</v>
      </c>
      <c r="O142" s="34">
        <v>0</v>
      </c>
      <c r="P142" s="30">
        <v>3.34</v>
      </c>
    </row>
    <row r="143" spans="1:16" x14ac:dyDescent="0.25">
      <c r="F143" s="1"/>
    </row>
    <row r="144" spans="1:16" x14ac:dyDescent="0.25">
      <c r="F144" s="1"/>
    </row>
  </sheetData>
  <sortState xmlns:xlrd2="http://schemas.microsoft.com/office/spreadsheetml/2017/richdata2" ref="A2:U144">
    <sortCondition ref="B2:B144"/>
    <sortCondition ref="G2:G144"/>
  </sortState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11"/>
  <sheetViews>
    <sheetView topLeftCell="A4" workbookViewId="0">
      <selection activeCell="M24" sqref="M24"/>
    </sheetView>
  </sheetViews>
  <sheetFormatPr defaultRowHeight="15" x14ac:dyDescent="0.25"/>
  <cols>
    <col min="6" max="6" width="13.7109375" bestFit="1" customWidth="1"/>
    <col min="8" max="8" width="13.42578125" bestFit="1" customWidth="1"/>
    <col min="9" max="9" width="14.28515625" bestFit="1" customWidth="1"/>
    <col min="11" max="11" width="13.42578125" bestFit="1" customWidth="1"/>
  </cols>
  <sheetData>
    <row r="1" spans="1:26" x14ac:dyDescent="0.25">
      <c r="A1" t="s">
        <v>161</v>
      </c>
      <c r="B1" s="73" t="s">
        <v>162</v>
      </c>
      <c r="C1" s="73" t="s">
        <v>163</v>
      </c>
      <c r="D1" s="73" t="s">
        <v>164</v>
      </c>
      <c r="E1" s="73" t="s">
        <v>165</v>
      </c>
      <c r="F1" s="73" t="s">
        <v>166</v>
      </c>
      <c r="G1" s="73" t="s">
        <v>167</v>
      </c>
      <c r="H1" s="73" t="s">
        <v>168</v>
      </c>
      <c r="I1" s="73" t="s">
        <v>169</v>
      </c>
      <c r="J1" s="73" t="s">
        <v>170</v>
      </c>
      <c r="K1" s="73" t="s">
        <v>171</v>
      </c>
      <c r="L1" s="73" t="s">
        <v>172</v>
      </c>
      <c r="M1" s="73" t="s">
        <v>173</v>
      </c>
      <c r="N1" s="74" t="s">
        <v>174</v>
      </c>
      <c r="O1" s="74" t="s">
        <v>175</v>
      </c>
      <c r="P1" s="73" t="s">
        <v>176</v>
      </c>
      <c r="Q1" s="74" t="s">
        <v>177</v>
      </c>
      <c r="R1" s="74" t="s">
        <v>178</v>
      </c>
      <c r="S1" s="74" t="s">
        <v>179</v>
      </c>
    </row>
    <row r="2" spans="1:26" x14ac:dyDescent="0.25">
      <c r="A2" s="73" t="s">
        <v>180</v>
      </c>
      <c r="B2" s="75" t="s">
        <v>181</v>
      </c>
      <c r="C2" s="73" t="s">
        <v>12</v>
      </c>
      <c r="D2" s="73" t="s">
        <v>182</v>
      </c>
      <c r="E2" s="73" t="s">
        <v>183</v>
      </c>
      <c r="F2" s="76">
        <v>42086</v>
      </c>
      <c r="H2" s="76">
        <v>42087</v>
      </c>
      <c r="I2" s="76">
        <v>42087</v>
      </c>
      <c r="J2" s="73" t="s">
        <v>184</v>
      </c>
      <c r="K2" s="76">
        <v>42088</v>
      </c>
      <c r="L2" s="76" t="s">
        <v>185</v>
      </c>
      <c r="M2" s="73" t="s">
        <v>186</v>
      </c>
      <c r="N2" s="77">
        <v>20</v>
      </c>
      <c r="O2" s="77">
        <v>0.5</v>
      </c>
      <c r="P2" s="78">
        <f>LOG(O2)-LOG(N2)</f>
        <v>-1.6020599913279625</v>
      </c>
      <c r="Q2" s="77">
        <v>2400</v>
      </c>
      <c r="R2" s="77">
        <v>21.9</v>
      </c>
      <c r="S2" s="78">
        <f>LOG(R2)-LOG(Q2)</f>
        <v>-2.0397671268714879</v>
      </c>
    </row>
    <row r="3" spans="1:26" x14ac:dyDescent="0.25">
      <c r="A3" s="73" t="s">
        <v>187</v>
      </c>
      <c r="B3" s="75" t="s">
        <v>181</v>
      </c>
      <c r="C3" s="73" t="s">
        <v>20</v>
      </c>
      <c r="D3" s="73" t="s">
        <v>188</v>
      </c>
      <c r="E3" s="73" t="s">
        <v>189</v>
      </c>
      <c r="F3" s="76">
        <v>42094</v>
      </c>
      <c r="H3" s="76">
        <v>42095</v>
      </c>
      <c r="I3" s="76">
        <v>42095</v>
      </c>
      <c r="J3" s="73" t="s">
        <v>190</v>
      </c>
      <c r="K3" s="76"/>
      <c r="L3" s="76" t="s">
        <v>185</v>
      </c>
      <c r="M3" s="73" t="s">
        <v>186</v>
      </c>
      <c r="N3" s="77">
        <v>30</v>
      </c>
      <c r="O3" s="77">
        <v>0.1</v>
      </c>
      <c r="P3" s="78">
        <f>LOG(O3)-LOG(N3)</f>
        <v>-2.4771212547196626</v>
      </c>
      <c r="Q3" s="77">
        <v>3500</v>
      </c>
      <c r="R3" s="77">
        <v>39.5</v>
      </c>
      <c r="S3" s="78">
        <f>LOG(R3)-LOG(Q3)</f>
        <v>-1.9474709487238155</v>
      </c>
      <c r="T3" s="73"/>
    </row>
    <row r="4" spans="1:26" x14ac:dyDescent="0.25">
      <c r="A4" s="73" t="s">
        <v>191</v>
      </c>
      <c r="B4" s="75" t="s">
        <v>192</v>
      </c>
      <c r="C4" s="73" t="s">
        <v>24</v>
      </c>
      <c r="D4" s="79" t="s">
        <v>193</v>
      </c>
      <c r="E4" s="79" t="s">
        <v>194</v>
      </c>
      <c r="F4" s="76">
        <v>42114</v>
      </c>
      <c r="G4" s="18"/>
      <c r="H4" s="76">
        <v>42115</v>
      </c>
      <c r="I4" s="76">
        <v>42115</v>
      </c>
      <c r="J4" s="73" t="s">
        <v>195</v>
      </c>
      <c r="K4" s="79"/>
      <c r="L4" s="76" t="s">
        <v>185</v>
      </c>
      <c r="M4" s="73" t="s">
        <v>186</v>
      </c>
      <c r="N4" s="80">
        <v>8</v>
      </c>
      <c r="O4" s="80">
        <v>0.01</v>
      </c>
      <c r="P4" s="78">
        <f>LOG(O4)-LOG(N4)</f>
        <v>-2.9030899869919438</v>
      </c>
      <c r="Q4" s="80">
        <v>1044</v>
      </c>
      <c r="R4" s="80">
        <v>0.09</v>
      </c>
      <c r="S4" s="78">
        <f>LOG(R4)-LOG(Q4)</f>
        <v>-4.0644579892269181</v>
      </c>
      <c r="T4" s="18"/>
      <c r="U4" s="18"/>
      <c r="V4" s="18"/>
      <c r="W4" s="18"/>
      <c r="X4" s="18"/>
      <c r="Y4" s="18"/>
      <c r="Z4" s="18"/>
    </row>
    <row r="5" spans="1:26" x14ac:dyDescent="0.25">
      <c r="A5" s="73" t="s">
        <v>196</v>
      </c>
      <c r="B5" s="75" t="s">
        <v>192</v>
      </c>
      <c r="C5" s="73" t="s">
        <v>26</v>
      </c>
      <c r="D5" s="73" t="s">
        <v>182</v>
      </c>
      <c r="E5" s="73" t="s">
        <v>183</v>
      </c>
      <c r="F5" s="76">
        <v>42114</v>
      </c>
      <c r="H5" s="76">
        <v>42115</v>
      </c>
      <c r="I5" s="76">
        <v>42115</v>
      </c>
      <c r="J5" s="73" t="s">
        <v>197</v>
      </c>
      <c r="K5" s="73"/>
      <c r="L5" s="76" t="s">
        <v>185</v>
      </c>
      <c r="M5" s="73" t="s">
        <v>186</v>
      </c>
      <c r="N5" s="77">
        <v>0</v>
      </c>
      <c r="O5" s="77">
        <v>0</v>
      </c>
      <c r="P5" s="78" t="e">
        <f t="shared" ref="P5:P12" si="0">LOG(O5)-LOG(N5)</f>
        <v>#NUM!</v>
      </c>
      <c r="Q5" s="77">
        <v>704</v>
      </c>
      <c r="R5" s="77">
        <v>2.9</v>
      </c>
      <c r="S5" s="78">
        <f t="shared" ref="S5:S12" si="1">LOG(R5)-LOG(Q5)</f>
        <v>-2.3851746612431559</v>
      </c>
    </row>
    <row r="6" spans="1:26" x14ac:dyDescent="0.25">
      <c r="A6" s="73" t="s">
        <v>198</v>
      </c>
      <c r="B6" s="75" t="s">
        <v>192</v>
      </c>
      <c r="C6" s="73" t="s">
        <v>27</v>
      </c>
      <c r="D6" s="73" t="s">
        <v>188</v>
      </c>
      <c r="E6" s="73" t="s">
        <v>189</v>
      </c>
      <c r="F6" s="76">
        <v>42115</v>
      </c>
      <c r="H6" s="76">
        <v>42116</v>
      </c>
      <c r="I6" s="76">
        <v>42116</v>
      </c>
      <c r="J6" s="73" t="s">
        <v>190</v>
      </c>
      <c r="K6" s="73"/>
      <c r="L6" s="76" t="s">
        <v>185</v>
      </c>
      <c r="M6" s="73" t="s">
        <v>186</v>
      </c>
      <c r="N6" s="77">
        <v>0</v>
      </c>
      <c r="O6" s="77">
        <v>0.08</v>
      </c>
      <c r="P6" s="78" t="e">
        <f t="shared" si="0"/>
        <v>#NUM!</v>
      </c>
      <c r="Q6" s="77">
        <v>336</v>
      </c>
      <c r="R6" s="77">
        <v>48</v>
      </c>
      <c r="S6" s="78">
        <f t="shared" si="1"/>
        <v>-0.84509804001425692</v>
      </c>
    </row>
    <row r="7" spans="1:26" x14ac:dyDescent="0.25">
      <c r="A7" s="73" t="s">
        <v>199</v>
      </c>
      <c r="B7" s="75" t="s">
        <v>127</v>
      </c>
      <c r="C7" s="73" t="s">
        <v>29</v>
      </c>
      <c r="D7" s="79" t="s">
        <v>193</v>
      </c>
      <c r="E7" s="79" t="s">
        <v>194</v>
      </c>
      <c r="F7" s="76">
        <v>42142</v>
      </c>
      <c r="H7" s="76">
        <v>42143</v>
      </c>
      <c r="I7" s="76">
        <v>42143</v>
      </c>
      <c r="J7" s="73" t="s">
        <v>195</v>
      </c>
      <c r="K7" s="73"/>
      <c r="L7" s="76" t="s">
        <v>185</v>
      </c>
      <c r="M7" s="73" t="s">
        <v>186</v>
      </c>
      <c r="N7" s="77">
        <v>20</v>
      </c>
      <c r="O7" s="77">
        <v>6</v>
      </c>
      <c r="P7" s="78">
        <f t="shared" si="0"/>
        <v>-0.52287874528033762</v>
      </c>
      <c r="Q7" s="77">
        <v>2620</v>
      </c>
      <c r="R7" s="77">
        <v>738</v>
      </c>
      <c r="S7" s="78">
        <f t="shared" si="1"/>
        <v>-0.55024492949670378</v>
      </c>
    </row>
    <row r="8" spans="1:26" x14ac:dyDescent="0.25">
      <c r="A8" s="73" t="s">
        <v>200</v>
      </c>
      <c r="B8" s="75" t="s">
        <v>127</v>
      </c>
      <c r="C8" s="73" t="s">
        <v>31</v>
      </c>
      <c r="D8" s="73" t="s">
        <v>182</v>
      </c>
      <c r="E8" s="73" t="s">
        <v>183</v>
      </c>
      <c r="F8" s="76">
        <v>42142</v>
      </c>
      <c r="H8" s="76">
        <v>42143</v>
      </c>
      <c r="I8" s="76">
        <v>42143</v>
      </c>
      <c r="J8" s="73" t="s">
        <v>197</v>
      </c>
      <c r="K8" s="73"/>
      <c r="L8" s="76" t="s">
        <v>185</v>
      </c>
      <c r="M8" s="73" t="s">
        <v>186</v>
      </c>
      <c r="N8" s="77">
        <v>10</v>
      </c>
      <c r="O8" s="77">
        <v>16</v>
      </c>
      <c r="P8" s="78">
        <f t="shared" si="0"/>
        <v>0.20411998265592479</v>
      </c>
      <c r="Q8" s="77">
        <v>2840</v>
      </c>
      <c r="R8" s="77">
        <v>1736</v>
      </c>
      <c r="S8" s="78">
        <f t="shared" si="1"/>
        <v>-0.21376861920656465</v>
      </c>
    </row>
    <row r="9" spans="1:26" x14ac:dyDescent="0.25">
      <c r="A9" s="73" t="s">
        <v>201</v>
      </c>
      <c r="B9" s="75" t="s">
        <v>127</v>
      </c>
      <c r="C9" s="73" t="s">
        <v>32</v>
      </c>
      <c r="D9" s="73" t="s">
        <v>188</v>
      </c>
      <c r="E9" s="73" t="s">
        <v>189</v>
      </c>
      <c r="F9" s="76">
        <v>42143</v>
      </c>
      <c r="H9" s="76">
        <v>42144</v>
      </c>
      <c r="I9" s="76">
        <v>42144</v>
      </c>
      <c r="J9" s="73" t="s">
        <v>197</v>
      </c>
      <c r="K9" s="73"/>
      <c r="L9" s="76" t="s">
        <v>185</v>
      </c>
      <c r="M9" s="73" t="s">
        <v>186</v>
      </c>
      <c r="N9" s="77">
        <v>10</v>
      </c>
      <c r="O9" s="77">
        <v>0</v>
      </c>
      <c r="P9" s="78" t="e">
        <f t="shared" si="0"/>
        <v>#NUM!</v>
      </c>
      <c r="Q9" s="77">
        <v>80</v>
      </c>
      <c r="R9" s="77">
        <v>0</v>
      </c>
      <c r="S9" s="78" t="e">
        <f t="shared" si="1"/>
        <v>#NUM!</v>
      </c>
    </row>
    <row r="10" spans="1:26" x14ac:dyDescent="0.25">
      <c r="A10" s="73" t="s">
        <v>202</v>
      </c>
      <c r="B10" s="75" t="s">
        <v>203</v>
      </c>
      <c r="C10" s="73" t="s">
        <v>34</v>
      </c>
      <c r="D10" s="79" t="s">
        <v>193</v>
      </c>
      <c r="E10" s="79" t="s">
        <v>194</v>
      </c>
      <c r="F10" s="76">
        <v>42170</v>
      </c>
      <c r="H10" s="76">
        <v>42171</v>
      </c>
      <c r="I10" s="76">
        <v>42171</v>
      </c>
      <c r="J10" s="73" t="s">
        <v>195</v>
      </c>
      <c r="K10" s="73"/>
      <c r="L10" s="76" t="s">
        <v>185</v>
      </c>
      <c r="M10" s="73" t="s">
        <v>186</v>
      </c>
      <c r="N10" s="77">
        <v>150</v>
      </c>
      <c r="O10" s="77">
        <v>4.4999999999999998E-2</v>
      </c>
      <c r="P10" s="78">
        <f t="shared" si="0"/>
        <v>-3.5228787452803374</v>
      </c>
      <c r="Q10" s="77">
        <v>280</v>
      </c>
      <c r="R10" s="77">
        <v>0.3</v>
      </c>
      <c r="S10" s="78">
        <f t="shared" si="1"/>
        <v>-2.9700367766225568</v>
      </c>
    </row>
    <row r="11" spans="1:26" x14ac:dyDescent="0.25">
      <c r="A11" s="73" t="s">
        <v>204</v>
      </c>
      <c r="B11" s="75" t="s">
        <v>203</v>
      </c>
      <c r="C11" s="73" t="s">
        <v>36</v>
      </c>
      <c r="D11" s="73" t="s">
        <v>182</v>
      </c>
      <c r="E11" s="73" t="s">
        <v>183</v>
      </c>
      <c r="F11" s="76">
        <v>42170</v>
      </c>
      <c r="H11" s="76">
        <v>42171</v>
      </c>
      <c r="I11" s="76">
        <v>42171</v>
      </c>
      <c r="J11" s="73" t="s">
        <v>197</v>
      </c>
      <c r="K11" s="73"/>
      <c r="L11" s="76" t="s">
        <v>185</v>
      </c>
      <c r="M11" s="73" t="s">
        <v>186</v>
      </c>
      <c r="N11" s="77">
        <v>0</v>
      </c>
      <c r="O11" s="77">
        <v>0.2</v>
      </c>
      <c r="P11" s="78" t="e">
        <f t="shared" si="0"/>
        <v>#NUM!</v>
      </c>
      <c r="Q11" s="77">
        <v>210</v>
      </c>
      <c r="R11" s="77">
        <v>0.1</v>
      </c>
      <c r="S11" s="78">
        <f t="shared" si="1"/>
        <v>-3.3222192947339191</v>
      </c>
    </row>
    <row r="12" spans="1:26" x14ac:dyDescent="0.25">
      <c r="A12" s="73" t="s">
        <v>205</v>
      </c>
      <c r="B12" s="75" t="s">
        <v>203</v>
      </c>
      <c r="C12" s="73" t="s">
        <v>37</v>
      </c>
      <c r="D12" s="73" t="s">
        <v>188</v>
      </c>
      <c r="E12" s="73" t="s">
        <v>189</v>
      </c>
      <c r="F12" s="76">
        <v>42171</v>
      </c>
      <c r="H12" s="76">
        <v>42172</v>
      </c>
      <c r="I12" s="76">
        <v>42172</v>
      </c>
      <c r="J12" s="73" t="s">
        <v>197</v>
      </c>
      <c r="K12" s="73"/>
      <c r="L12" s="76" t="s">
        <v>185</v>
      </c>
      <c r="M12" s="73" t="s">
        <v>186</v>
      </c>
      <c r="N12" s="77">
        <v>0</v>
      </c>
      <c r="O12" s="77">
        <v>0</v>
      </c>
      <c r="P12" s="78" t="e">
        <f t="shared" si="0"/>
        <v>#NUM!</v>
      </c>
      <c r="Q12" s="77">
        <v>100</v>
      </c>
      <c r="R12" s="77">
        <v>0.26</v>
      </c>
      <c r="S12" s="78">
        <f t="shared" si="1"/>
        <v>-2.5850266520291818</v>
      </c>
    </row>
    <row r="13" spans="1:26" x14ac:dyDescent="0.25">
      <c r="A13" s="79" t="s">
        <v>206</v>
      </c>
      <c r="B13" s="81" t="s">
        <v>207</v>
      </c>
      <c r="C13" s="79" t="s">
        <v>39</v>
      </c>
      <c r="D13" s="79" t="s">
        <v>193</v>
      </c>
      <c r="E13" s="79" t="s">
        <v>194</v>
      </c>
      <c r="F13" s="76">
        <v>42205</v>
      </c>
      <c r="G13" s="73"/>
      <c r="H13" s="76">
        <v>42206</v>
      </c>
      <c r="I13" s="76">
        <v>42206</v>
      </c>
      <c r="J13" s="73" t="s">
        <v>195</v>
      </c>
      <c r="K13" s="73"/>
      <c r="L13" s="76" t="s">
        <v>185</v>
      </c>
      <c r="M13" s="73" t="s">
        <v>186</v>
      </c>
      <c r="N13" s="77"/>
      <c r="O13" s="77"/>
      <c r="P13" s="77"/>
      <c r="Q13" s="77"/>
      <c r="R13" s="77"/>
      <c r="S13" s="78"/>
    </row>
    <row r="14" spans="1:26" x14ac:dyDescent="0.25">
      <c r="A14" s="79" t="s">
        <v>208</v>
      </c>
      <c r="B14" s="81" t="s">
        <v>207</v>
      </c>
      <c r="C14" s="79" t="s">
        <v>41</v>
      </c>
      <c r="D14" s="73" t="s">
        <v>182</v>
      </c>
      <c r="E14" s="73" t="s">
        <v>183</v>
      </c>
      <c r="F14" s="76">
        <v>42205</v>
      </c>
      <c r="G14" s="73"/>
      <c r="H14" s="76">
        <v>42206</v>
      </c>
      <c r="I14" s="76">
        <v>42206</v>
      </c>
      <c r="J14" s="73" t="s">
        <v>197</v>
      </c>
      <c r="K14" s="73"/>
      <c r="L14" s="76" t="s">
        <v>185</v>
      </c>
      <c r="M14" s="73" t="s">
        <v>186</v>
      </c>
      <c r="N14" s="77"/>
      <c r="O14" s="77"/>
      <c r="P14" s="77"/>
      <c r="Q14" s="77"/>
      <c r="R14" s="77"/>
      <c r="S14" s="78"/>
    </row>
    <row r="15" spans="1:26" x14ac:dyDescent="0.25">
      <c r="A15" s="82" t="s">
        <v>209</v>
      </c>
      <c r="B15" s="81" t="s">
        <v>207</v>
      </c>
      <c r="C15" s="82" t="s">
        <v>42</v>
      </c>
      <c r="D15" s="73" t="s">
        <v>188</v>
      </c>
      <c r="E15" s="73" t="s">
        <v>189</v>
      </c>
      <c r="F15" s="83">
        <v>42206</v>
      </c>
      <c r="G15" s="84"/>
      <c r="H15" s="83">
        <v>42207</v>
      </c>
      <c r="I15" s="83">
        <v>42207</v>
      </c>
      <c r="J15" s="84" t="s">
        <v>197</v>
      </c>
      <c r="K15" s="84"/>
      <c r="L15" s="83" t="s">
        <v>185</v>
      </c>
      <c r="M15" s="84" t="s">
        <v>186</v>
      </c>
      <c r="N15" s="77"/>
      <c r="O15" s="77"/>
      <c r="P15" s="77"/>
      <c r="Q15" s="77"/>
      <c r="R15" s="77"/>
      <c r="S15" s="78"/>
    </row>
    <row r="16" spans="1:26" x14ac:dyDescent="0.25">
      <c r="A16" s="73" t="s">
        <v>210</v>
      </c>
      <c r="B16" s="73" t="s">
        <v>211</v>
      </c>
      <c r="C16" s="73" t="s">
        <v>44</v>
      </c>
      <c r="D16" s="79" t="s">
        <v>193</v>
      </c>
      <c r="E16" s="79" t="s">
        <v>194</v>
      </c>
      <c r="F16" s="76">
        <v>42233</v>
      </c>
      <c r="G16" s="73"/>
      <c r="H16" s="76">
        <v>42234</v>
      </c>
      <c r="I16" s="76">
        <v>42234</v>
      </c>
      <c r="J16" s="73" t="s">
        <v>195</v>
      </c>
      <c r="K16" s="73"/>
      <c r="N16" s="77"/>
      <c r="O16" s="77"/>
      <c r="P16" s="77"/>
      <c r="Q16" s="77"/>
      <c r="R16" s="77"/>
      <c r="S16" s="78"/>
    </row>
    <row r="17" spans="1:21" x14ac:dyDescent="0.25">
      <c r="A17" s="73" t="s">
        <v>212</v>
      </c>
      <c r="B17" s="73" t="s">
        <v>211</v>
      </c>
      <c r="C17" s="73" t="s">
        <v>46</v>
      </c>
      <c r="D17" s="73" t="s">
        <v>182</v>
      </c>
      <c r="E17" s="73" t="s">
        <v>183</v>
      </c>
      <c r="F17" s="76">
        <v>42233</v>
      </c>
      <c r="G17" s="73"/>
      <c r="H17" s="76">
        <v>42234</v>
      </c>
      <c r="I17" s="76">
        <v>42234</v>
      </c>
      <c r="J17" s="73" t="s">
        <v>197</v>
      </c>
      <c r="K17" s="73"/>
      <c r="N17" s="77"/>
      <c r="O17" s="77"/>
      <c r="P17" s="77"/>
      <c r="Q17" s="77"/>
      <c r="R17" s="77"/>
      <c r="S17" s="78"/>
    </row>
    <row r="18" spans="1:21" x14ac:dyDescent="0.25">
      <c r="A18" s="73" t="s">
        <v>213</v>
      </c>
      <c r="B18" s="73" t="s">
        <v>211</v>
      </c>
      <c r="C18" s="73" t="s">
        <v>47</v>
      </c>
      <c r="D18" s="73" t="s">
        <v>188</v>
      </c>
      <c r="E18" s="73" t="s">
        <v>189</v>
      </c>
      <c r="F18" s="76">
        <v>42241</v>
      </c>
      <c r="G18" s="73"/>
      <c r="H18" s="76">
        <v>42242</v>
      </c>
      <c r="I18" s="76">
        <v>42242</v>
      </c>
      <c r="J18" s="73" t="s">
        <v>197</v>
      </c>
      <c r="K18" s="73"/>
      <c r="N18" s="77"/>
      <c r="O18" s="77"/>
      <c r="P18" s="85" t="s">
        <v>214</v>
      </c>
      <c r="Q18" s="85"/>
      <c r="R18" s="77"/>
      <c r="S18" s="78"/>
    </row>
    <row r="19" spans="1:21" x14ac:dyDescent="0.25">
      <c r="A19" s="73" t="s">
        <v>215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N19" s="77"/>
      <c r="O19" s="77"/>
      <c r="P19" s="77"/>
      <c r="Q19" s="77"/>
      <c r="R19" s="77"/>
      <c r="S19" s="78"/>
    </row>
    <row r="20" spans="1:2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N20" s="77"/>
      <c r="O20" s="77"/>
      <c r="P20" s="77"/>
      <c r="Q20" s="77"/>
      <c r="R20" s="77"/>
      <c r="S20" s="78"/>
    </row>
    <row r="21" spans="1:2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N21" s="77"/>
      <c r="O21" s="77"/>
      <c r="P21" s="77"/>
      <c r="Q21" s="77"/>
      <c r="R21" s="77"/>
      <c r="S21" s="78"/>
    </row>
    <row r="22" spans="1:21" ht="75" x14ac:dyDescent="0.25">
      <c r="A22" s="86" t="s">
        <v>216</v>
      </c>
      <c r="B22" s="86" t="s">
        <v>217</v>
      </c>
      <c r="C22" s="87" t="s">
        <v>218</v>
      </c>
      <c r="D22" s="86" t="s">
        <v>219</v>
      </c>
      <c r="E22" s="86" t="s">
        <v>220</v>
      </c>
      <c r="F22" s="86" t="s">
        <v>221</v>
      </c>
      <c r="G22" s="88" t="s">
        <v>222</v>
      </c>
      <c r="H22" s="86" t="s">
        <v>223</v>
      </c>
      <c r="I22" s="89" t="s">
        <v>224</v>
      </c>
      <c r="J22" s="86" t="s">
        <v>225</v>
      </c>
      <c r="K22" s="90" t="s">
        <v>226</v>
      </c>
      <c r="L22" s="91" t="s">
        <v>227</v>
      </c>
      <c r="M22" s="91" t="s">
        <v>228</v>
      </c>
      <c r="N22" s="86" t="s">
        <v>229</v>
      </c>
      <c r="O22" s="86" t="s">
        <v>230</v>
      </c>
      <c r="P22" s="86" t="s">
        <v>231</v>
      </c>
      <c r="Q22" s="86" t="s">
        <v>232</v>
      </c>
      <c r="R22" s="92"/>
      <c r="S22" s="92"/>
      <c r="T22" s="92"/>
      <c r="U22" s="92"/>
    </row>
    <row r="23" spans="1:21" x14ac:dyDescent="0.25">
      <c r="A23" s="212" t="s">
        <v>233</v>
      </c>
      <c r="B23" s="208" t="s">
        <v>9</v>
      </c>
      <c r="C23" s="93" t="s">
        <v>234</v>
      </c>
      <c r="D23" s="94">
        <v>2</v>
      </c>
      <c r="E23" s="94">
        <v>240</v>
      </c>
      <c r="F23" s="94">
        <v>0.1</v>
      </c>
      <c r="G23" s="95"/>
      <c r="H23" s="94"/>
      <c r="I23" s="96"/>
      <c r="J23" s="94">
        <v>0.5</v>
      </c>
      <c r="K23" s="97">
        <f t="shared" ref="K23:K38" si="2">J23/0.5</f>
        <v>1</v>
      </c>
      <c r="L23" s="98">
        <f>D23/F23*K23</f>
        <v>20</v>
      </c>
      <c r="M23" s="98">
        <f>E23/F23*K23</f>
        <v>2400</v>
      </c>
      <c r="N23" s="94"/>
      <c r="O23" s="94">
        <v>9</v>
      </c>
      <c r="P23" s="208">
        <f t="shared" ref="P23" si="3">LOG(L24)-LOG(L23)</f>
        <v>-1.5713911715615105</v>
      </c>
      <c r="Q23" s="208">
        <f>LOG(M24)-LOG(M23)</f>
        <v>-2.0090983071050355</v>
      </c>
    </row>
    <row r="24" spans="1:21" x14ac:dyDescent="0.25">
      <c r="A24" s="212"/>
      <c r="B24" s="208"/>
      <c r="C24" s="99" t="s">
        <v>235</v>
      </c>
      <c r="D24" s="100">
        <v>5</v>
      </c>
      <c r="E24" s="100">
        <v>219</v>
      </c>
      <c r="F24" s="100">
        <v>100</v>
      </c>
      <c r="G24" s="101">
        <v>440</v>
      </c>
      <c r="H24" s="100">
        <f>G24-30</f>
        <v>410</v>
      </c>
      <c r="I24" s="102">
        <f>H24/G24*F24</f>
        <v>93.181818181818173</v>
      </c>
      <c r="J24" s="100">
        <v>5</v>
      </c>
      <c r="K24" s="103">
        <f t="shared" si="2"/>
        <v>10</v>
      </c>
      <c r="L24" s="104">
        <f>D24/I24*K24</f>
        <v>0.53658536585365857</v>
      </c>
      <c r="M24" s="104">
        <f>E24/I24*K24</f>
        <v>23.502439024390249</v>
      </c>
      <c r="N24" s="100" t="s">
        <v>236</v>
      </c>
      <c r="O24" s="94">
        <v>8</v>
      </c>
      <c r="P24" s="208"/>
      <c r="Q24" s="208"/>
    </row>
    <row r="25" spans="1:21" x14ac:dyDescent="0.25">
      <c r="A25" s="212"/>
      <c r="B25" s="208" t="s">
        <v>237</v>
      </c>
      <c r="C25" s="93" t="s">
        <v>234</v>
      </c>
      <c r="D25" s="94">
        <v>3</v>
      </c>
      <c r="E25" s="94">
        <v>350</v>
      </c>
      <c r="F25" s="94">
        <v>0.1</v>
      </c>
      <c r="G25" s="95"/>
      <c r="H25" s="94"/>
      <c r="I25" s="96"/>
      <c r="J25" s="94">
        <v>0.5</v>
      </c>
      <c r="K25" s="97">
        <f t="shared" si="2"/>
        <v>1</v>
      </c>
      <c r="L25" s="98">
        <f>D25/F25*K25</f>
        <v>30</v>
      </c>
      <c r="M25" s="98">
        <f>E25/F25*K25</f>
        <v>3500</v>
      </c>
      <c r="N25" s="94" t="s">
        <v>236</v>
      </c>
      <c r="O25" s="213">
        <v>12</v>
      </c>
      <c r="P25" s="208">
        <f>LOG(L26)-LOG(L25)</f>
        <v>-2.4414057024531277</v>
      </c>
      <c r="Q25" s="208">
        <f>LOG(M26)-LOG(M25)</f>
        <v>-1.9117553964572809</v>
      </c>
    </row>
    <row r="26" spans="1:21" x14ac:dyDescent="0.25">
      <c r="A26" s="212"/>
      <c r="B26" s="208"/>
      <c r="C26" s="99" t="s">
        <v>235</v>
      </c>
      <c r="D26" s="100">
        <v>1</v>
      </c>
      <c r="E26" s="100">
        <v>395</v>
      </c>
      <c r="F26" s="100">
        <v>100</v>
      </c>
      <c r="G26" s="101">
        <v>380</v>
      </c>
      <c r="H26" s="100">
        <f>G26-30</f>
        <v>350</v>
      </c>
      <c r="I26" s="102">
        <f>H26/G26*F26</f>
        <v>92.10526315789474</v>
      </c>
      <c r="J26" s="100">
        <v>5</v>
      </c>
      <c r="K26" s="103">
        <f t="shared" si="2"/>
        <v>10</v>
      </c>
      <c r="L26" s="104">
        <f>D26/I26*K26</f>
        <v>0.10857142857142857</v>
      </c>
      <c r="M26" s="104">
        <f>E26/I26*K26</f>
        <v>42.885714285714286</v>
      </c>
      <c r="N26" s="100" t="s">
        <v>238</v>
      </c>
      <c r="O26" s="213"/>
      <c r="P26" s="208"/>
      <c r="Q26" s="208"/>
    </row>
    <row r="27" spans="1:21" x14ac:dyDescent="0.25">
      <c r="A27" s="212" t="s">
        <v>239</v>
      </c>
      <c r="B27" s="208" t="s">
        <v>9</v>
      </c>
      <c r="C27" s="93" t="s">
        <v>234</v>
      </c>
      <c r="D27" s="94">
        <v>0</v>
      </c>
      <c r="E27" s="94">
        <v>151</v>
      </c>
      <c r="F27" s="94">
        <v>0.25</v>
      </c>
      <c r="G27" s="95"/>
      <c r="H27" s="94"/>
      <c r="I27" s="96"/>
      <c r="J27" s="94">
        <v>0.5</v>
      </c>
      <c r="K27" s="97">
        <f t="shared" si="2"/>
        <v>1</v>
      </c>
      <c r="L27" s="98">
        <f>D27/F27*K27</f>
        <v>0</v>
      </c>
      <c r="M27" s="98">
        <f>E27/F27*K27</f>
        <v>604</v>
      </c>
      <c r="N27" s="94"/>
      <c r="O27" s="208">
        <v>13</v>
      </c>
      <c r="P27" s="213"/>
      <c r="Q27" s="208">
        <f>LOG(M28)-LOG(M27)</f>
        <v>-2.2849592662638232</v>
      </c>
    </row>
    <row r="28" spans="1:21" x14ac:dyDescent="0.25">
      <c r="A28" s="212"/>
      <c r="B28" s="208"/>
      <c r="C28" s="99" t="s">
        <v>235</v>
      </c>
      <c r="D28" s="100">
        <v>0</v>
      </c>
      <c r="E28" s="100">
        <v>97</v>
      </c>
      <c r="F28" s="100">
        <v>100</v>
      </c>
      <c r="G28" s="101">
        <v>420</v>
      </c>
      <c r="H28" s="100">
        <f>G28-30</f>
        <v>390</v>
      </c>
      <c r="I28" s="102">
        <f>H28/G28*F28</f>
        <v>92.857142857142861</v>
      </c>
      <c r="J28" s="100">
        <v>1.5</v>
      </c>
      <c r="K28" s="103">
        <f t="shared" si="2"/>
        <v>3</v>
      </c>
      <c r="L28" s="104">
        <f>D28/I28*K28</f>
        <v>0</v>
      </c>
      <c r="M28" s="104">
        <f>E28/I28*K28</f>
        <v>3.1338461538461537</v>
      </c>
      <c r="N28" s="100" t="s">
        <v>236</v>
      </c>
      <c r="O28" s="208"/>
      <c r="P28" s="213"/>
      <c r="Q28" s="208"/>
    </row>
    <row r="29" spans="1:21" x14ac:dyDescent="0.25">
      <c r="A29" s="212"/>
      <c r="B29" s="208" t="s">
        <v>237</v>
      </c>
      <c r="C29" s="93" t="s">
        <v>234</v>
      </c>
      <c r="D29" s="94">
        <v>0</v>
      </c>
      <c r="E29" s="94">
        <v>28</v>
      </c>
      <c r="F29" s="94">
        <v>0.25</v>
      </c>
      <c r="G29" s="95"/>
      <c r="H29" s="94"/>
      <c r="I29" s="96"/>
      <c r="J29" s="94">
        <v>1.5</v>
      </c>
      <c r="K29" s="97">
        <f t="shared" si="2"/>
        <v>3</v>
      </c>
      <c r="L29" s="98">
        <f>D29/F29*K29</f>
        <v>0</v>
      </c>
      <c r="M29" s="98">
        <f>E29/F29*K29</f>
        <v>336</v>
      </c>
      <c r="N29" s="94"/>
      <c r="O29" s="208"/>
      <c r="P29" s="208"/>
      <c r="Q29" s="208">
        <f>LOG(M30)-LOG(M29)</f>
        <v>-0.80993171815482379</v>
      </c>
    </row>
    <row r="30" spans="1:21" x14ac:dyDescent="0.25">
      <c r="A30" s="212"/>
      <c r="B30" s="208"/>
      <c r="C30" s="99" t="s">
        <v>235</v>
      </c>
      <c r="D30" s="100">
        <v>1</v>
      </c>
      <c r="E30" s="100">
        <v>603</v>
      </c>
      <c r="F30" s="100">
        <v>100</v>
      </c>
      <c r="G30" s="101">
        <v>410</v>
      </c>
      <c r="H30" s="100">
        <f>G30-30</f>
        <v>380</v>
      </c>
      <c r="I30" s="102">
        <f>H30/G30*F30</f>
        <v>92.682926829268297</v>
      </c>
      <c r="J30" s="100">
        <v>4</v>
      </c>
      <c r="K30" s="103">
        <f t="shared" si="2"/>
        <v>8</v>
      </c>
      <c r="L30" s="104">
        <f>D30/I30*K30</f>
        <v>8.6315789473684207E-2</v>
      </c>
      <c r="M30" s="104">
        <f>E30/I30*K30</f>
        <v>52.048421052631575</v>
      </c>
      <c r="N30" s="100" t="s">
        <v>240</v>
      </c>
      <c r="O30" s="208"/>
      <c r="P30" s="208"/>
      <c r="Q30" s="208"/>
    </row>
    <row r="31" spans="1:21" x14ac:dyDescent="0.25">
      <c r="A31" s="212"/>
      <c r="B31" s="208" t="s">
        <v>22</v>
      </c>
      <c r="C31" s="93" t="s">
        <v>234</v>
      </c>
      <c r="D31" s="94">
        <v>1</v>
      </c>
      <c r="E31" s="94">
        <v>128</v>
      </c>
      <c r="F31" s="94">
        <v>0.25</v>
      </c>
      <c r="G31" s="95"/>
      <c r="H31" s="94"/>
      <c r="I31" s="96"/>
      <c r="J31" s="94">
        <v>1</v>
      </c>
      <c r="K31" s="97">
        <f t="shared" si="2"/>
        <v>2</v>
      </c>
      <c r="L31" s="98">
        <f>D31/F31*K31</f>
        <v>8</v>
      </c>
      <c r="M31" s="98">
        <f>E31/F31*K31</f>
        <v>1024</v>
      </c>
      <c r="N31" s="94"/>
      <c r="O31" s="208"/>
      <c r="P31" s="208">
        <f>LOG(L32)-LOG(L31)</f>
        <v>-2.8756517386450042</v>
      </c>
      <c r="Q31" s="208">
        <f>LOG(M32)-LOG(M31)</f>
        <v>-4.0286191988535478</v>
      </c>
    </row>
    <row r="32" spans="1:21" x14ac:dyDescent="0.25">
      <c r="A32" s="212"/>
      <c r="B32" s="208"/>
      <c r="C32" s="99" t="s">
        <v>235</v>
      </c>
      <c r="D32" s="100">
        <v>1</v>
      </c>
      <c r="E32" s="100">
        <v>9</v>
      </c>
      <c r="F32" s="100">
        <v>100</v>
      </c>
      <c r="G32" s="101">
        <v>490</v>
      </c>
      <c r="H32" s="100">
        <f>G32-30</f>
        <v>460</v>
      </c>
      <c r="I32" s="102">
        <f>H32/G32*F32</f>
        <v>93.877551020408163</v>
      </c>
      <c r="J32" s="100">
        <v>0.5</v>
      </c>
      <c r="K32" s="103">
        <f t="shared" si="2"/>
        <v>1</v>
      </c>
      <c r="L32" s="104">
        <f>D32/I32*K32</f>
        <v>1.0652173913043479E-2</v>
      </c>
      <c r="M32" s="104">
        <f>E32/I32*K32</f>
        <v>9.5869565217391303E-2</v>
      </c>
      <c r="N32" s="100" t="s">
        <v>241</v>
      </c>
      <c r="O32" s="208"/>
      <c r="P32" s="208"/>
      <c r="Q32" s="208"/>
    </row>
    <row r="33" spans="1:17" x14ac:dyDescent="0.25">
      <c r="A33" s="212" t="s">
        <v>242</v>
      </c>
      <c r="B33" s="208" t="s">
        <v>9</v>
      </c>
      <c r="C33" s="93" t="s">
        <v>234</v>
      </c>
      <c r="D33" s="94">
        <v>1</v>
      </c>
      <c r="E33" s="94">
        <v>284</v>
      </c>
      <c r="F33" s="94">
        <v>0.1</v>
      </c>
      <c r="G33" s="95"/>
      <c r="H33" s="94"/>
      <c r="I33" s="96"/>
      <c r="J33" s="94">
        <v>0.5</v>
      </c>
      <c r="K33" s="97">
        <f t="shared" si="2"/>
        <v>1</v>
      </c>
      <c r="L33" s="98">
        <f>D33/F33*K33</f>
        <v>10</v>
      </c>
      <c r="M33" s="98">
        <f>E33/F33*K33</f>
        <v>2840</v>
      </c>
      <c r="N33" s="94" t="s">
        <v>243</v>
      </c>
      <c r="O33" s="208">
        <v>16</v>
      </c>
      <c r="P33" s="208"/>
      <c r="Q33" s="208">
        <f>LOG(M34)-LOG(M33)</f>
        <v>-2.1819767847827132</v>
      </c>
    </row>
    <row r="34" spans="1:17" x14ac:dyDescent="0.25">
      <c r="A34" s="212"/>
      <c r="B34" s="208"/>
      <c r="C34" s="99" t="s">
        <v>235</v>
      </c>
      <c r="D34" s="100">
        <v>2</v>
      </c>
      <c r="E34" s="100">
        <v>217</v>
      </c>
      <c r="F34" s="100">
        <v>100</v>
      </c>
      <c r="G34" s="101">
        <v>425</v>
      </c>
      <c r="H34" s="100">
        <f>G34-30</f>
        <v>395</v>
      </c>
      <c r="I34" s="102">
        <f>H34/G34*F34</f>
        <v>92.941176470588232</v>
      </c>
      <c r="J34" s="100">
        <v>4</v>
      </c>
      <c r="K34" s="103">
        <f t="shared" si="2"/>
        <v>8</v>
      </c>
      <c r="L34" s="104">
        <f>D34/I34*K34</f>
        <v>0.17215189873417722</v>
      </c>
      <c r="M34" s="104">
        <f>E34/I34*K34</f>
        <v>18.678481012658228</v>
      </c>
      <c r="N34" s="100" t="s">
        <v>236</v>
      </c>
      <c r="O34" s="208"/>
      <c r="P34" s="208"/>
      <c r="Q34" s="208"/>
    </row>
    <row r="35" spans="1:17" x14ac:dyDescent="0.25">
      <c r="A35" s="212"/>
      <c r="B35" s="208" t="s">
        <v>237</v>
      </c>
      <c r="C35" s="93" t="s">
        <v>234</v>
      </c>
      <c r="D35" s="94">
        <v>1</v>
      </c>
      <c r="E35" s="94">
        <v>8</v>
      </c>
      <c r="F35" s="94">
        <v>0.1</v>
      </c>
      <c r="G35" s="95"/>
      <c r="H35" s="94"/>
      <c r="I35" s="96"/>
      <c r="J35" s="94">
        <v>0.5</v>
      </c>
      <c r="K35" s="97">
        <f t="shared" si="2"/>
        <v>1</v>
      </c>
      <c r="L35" s="98">
        <f>D35/F35*K35</f>
        <v>10</v>
      </c>
      <c r="M35" s="98">
        <f>E35/F35*K35</f>
        <v>80</v>
      </c>
      <c r="N35" s="94" t="s">
        <v>236</v>
      </c>
      <c r="O35" s="208"/>
      <c r="P35" s="208"/>
      <c r="Q35" s="208" t="s">
        <v>244</v>
      </c>
    </row>
    <row r="36" spans="1:17" x14ac:dyDescent="0.25">
      <c r="A36" s="212"/>
      <c r="B36" s="208"/>
      <c r="C36" s="99" t="s">
        <v>235</v>
      </c>
      <c r="D36" s="100">
        <v>0</v>
      </c>
      <c r="E36" s="100">
        <v>0</v>
      </c>
      <c r="F36" s="100">
        <v>100</v>
      </c>
      <c r="G36" s="101">
        <v>490</v>
      </c>
      <c r="H36" s="100">
        <f>G36-30</f>
        <v>460</v>
      </c>
      <c r="I36" s="102">
        <f>H36/G36*F36</f>
        <v>93.877551020408163</v>
      </c>
      <c r="J36" s="100">
        <v>0.5</v>
      </c>
      <c r="K36" s="103">
        <f t="shared" si="2"/>
        <v>1</v>
      </c>
      <c r="L36" s="104">
        <f>D36/I36*K36</f>
        <v>0</v>
      </c>
      <c r="M36" s="104">
        <f>E36/I36*K36</f>
        <v>0</v>
      </c>
      <c r="N36" s="100" t="s">
        <v>236</v>
      </c>
      <c r="O36" s="208"/>
      <c r="P36" s="208"/>
      <c r="Q36" s="208"/>
    </row>
    <row r="37" spans="1:17" x14ac:dyDescent="0.25">
      <c r="A37" s="212"/>
      <c r="B37" s="208" t="s">
        <v>22</v>
      </c>
      <c r="C37" s="93" t="s">
        <v>234</v>
      </c>
      <c r="D37" s="94">
        <v>2</v>
      </c>
      <c r="E37" s="94">
        <v>262</v>
      </c>
      <c r="F37" s="94">
        <v>0.1</v>
      </c>
      <c r="G37" s="95"/>
      <c r="H37" s="94"/>
      <c r="I37" s="96"/>
      <c r="J37" s="94">
        <v>0.5</v>
      </c>
      <c r="K37" s="97">
        <f t="shared" si="2"/>
        <v>1</v>
      </c>
      <c r="L37" s="98">
        <f>D37/F37*K37</f>
        <v>20</v>
      </c>
      <c r="M37" s="98">
        <f>E37/F37*K37</f>
        <v>2620</v>
      </c>
      <c r="N37" s="94" t="s">
        <v>243</v>
      </c>
      <c r="O37" s="208"/>
      <c r="P37" s="208">
        <f>LOG(L38)-LOG(L37)</f>
        <v>-2.4942335638308073</v>
      </c>
      <c r="Q37" s="208">
        <f>LOG(M38)-LOG(M37)</f>
        <v>-2.5215997480471737</v>
      </c>
    </row>
    <row r="38" spans="1:17" x14ac:dyDescent="0.25">
      <c r="A38" s="212"/>
      <c r="B38" s="208"/>
      <c r="C38" s="99" t="s">
        <v>235</v>
      </c>
      <c r="D38" s="105">
        <v>6</v>
      </c>
      <c r="E38" s="105">
        <v>738</v>
      </c>
      <c r="F38" s="100">
        <v>100</v>
      </c>
      <c r="G38" s="101">
        <v>470</v>
      </c>
      <c r="H38" s="100">
        <f>G38-30</f>
        <v>440</v>
      </c>
      <c r="I38" s="102">
        <f>H38/G38*F38</f>
        <v>93.61702127659575</v>
      </c>
      <c r="J38" s="100">
        <v>0.5</v>
      </c>
      <c r="K38" s="103">
        <f t="shared" si="2"/>
        <v>1</v>
      </c>
      <c r="L38" s="104">
        <f>D38/I38*K38</f>
        <v>6.4090909090909087E-2</v>
      </c>
      <c r="M38" s="104">
        <f>E38/I38*K38</f>
        <v>7.8831818181818178</v>
      </c>
      <c r="N38" s="100" t="s">
        <v>245</v>
      </c>
      <c r="O38" s="208"/>
      <c r="P38" s="208"/>
      <c r="Q38" s="208"/>
    </row>
    <row r="39" spans="1:17" x14ac:dyDescent="0.25">
      <c r="A39" s="212"/>
      <c r="B39" s="94" t="s">
        <v>22</v>
      </c>
      <c r="C39" s="23" t="s">
        <v>234</v>
      </c>
      <c r="D39" s="94">
        <v>1</v>
      </c>
      <c r="E39" s="94">
        <v>15</v>
      </c>
      <c r="F39" s="106">
        <v>0.1</v>
      </c>
      <c r="G39" s="95"/>
      <c r="H39" s="106"/>
      <c r="I39" s="107"/>
      <c r="J39" s="106">
        <v>0.5</v>
      </c>
      <c r="K39" s="108">
        <v>1</v>
      </c>
      <c r="L39" s="98">
        <f>D39/F39*K39</f>
        <v>10</v>
      </c>
      <c r="M39" s="98">
        <f>E39/F39*K39</f>
        <v>150</v>
      </c>
      <c r="N39" s="106" t="s">
        <v>246</v>
      </c>
      <c r="O39" s="208"/>
      <c r="P39" s="94"/>
      <c r="Q39" s="94"/>
    </row>
    <row r="40" spans="1:17" x14ac:dyDescent="0.25">
      <c r="A40" s="212"/>
      <c r="B40" s="94" t="s">
        <v>247</v>
      </c>
      <c r="C40" s="93" t="s">
        <v>234</v>
      </c>
      <c r="D40" s="94">
        <v>0</v>
      </c>
      <c r="E40" s="94">
        <v>350</v>
      </c>
      <c r="F40" s="94">
        <v>0.25</v>
      </c>
      <c r="G40" s="95"/>
      <c r="H40" s="94"/>
      <c r="I40" s="96"/>
      <c r="J40" s="94">
        <v>0.5</v>
      </c>
      <c r="K40" s="97">
        <v>1</v>
      </c>
      <c r="L40" s="98">
        <f>D40/F40*K40</f>
        <v>0</v>
      </c>
      <c r="M40" s="98">
        <f>E40/F40*K40</f>
        <v>1400</v>
      </c>
      <c r="N40" s="106" t="s">
        <v>246</v>
      </c>
      <c r="O40" s="208"/>
      <c r="P40" s="94"/>
      <c r="Q40" s="94"/>
    </row>
    <row r="41" spans="1:17" x14ac:dyDescent="0.25">
      <c r="A41" s="212" t="s">
        <v>248</v>
      </c>
      <c r="B41" s="208" t="s">
        <v>9</v>
      </c>
      <c r="C41" s="93" t="s">
        <v>234</v>
      </c>
      <c r="D41" s="94">
        <v>0</v>
      </c>
      <c r="E41" s="94">
        <v>21</v>
      </c>
      <c r="F41" s="94">
        <v>0.1</v>
      </c>
      <c r="G41" s="95"/>
      <c r="H41" s="94"/>
      <c r="I41" s="96"/>
      <c r="J41" s="94">
        <v>0.5</v>
      </c>
      <c r="K41" s="97">
        <f t="shared" ref="K41:K104" si="4">J41/0.5</f>
        <v>1</v>
      </c>
      <c r="L41" s="98">
        <f>D41/F41*K41</f>
        <v>0</v>
      </c>
      <c r="M41" s="98">
        <f>E41/F41*K41</f>
        <v>210</v>
      </c>
      <c r="N41" s="94" t="s">
        <v>249</v>
      </c>
      <c r="O41" s="208">
        <v>19</v>
      </c>
      <c r="P41" s="213"/>
      <c r="Q41" s="208">
        <f>LOG(M42)-LOG(M41)</f>
        <v>-1.352281796768076</v>
      </c>
    </row>
    <row r="42" spans="1:17" x14ac:dyDescent="0.25">
      <c r="A42" s="212"/>
      <c r="B42" s="208"/>
      <c r="C42" s="99" t="s">
        <v>235</v>
      </c>
      <c r="D42" s="100">
        <v>5</v>
      </c>
      <c r="E42" s="100">
        <v>216</v>
      </c>
      <c r="F42" s="100">
        <v>100</v>
      </c>
      <c r="G42" s="101">
        <v>405</v>
      </c>
      <c r="H42" s="100">
        <f>G42-30</f>
        <v>375</v>
      </c>
      <c r="I42" s="102">
        <f>H42/G42*F42</f>
        <v>92.592592592592595</v>
      </c>
      <c r="J42" s="100">
        <v>2</v>
      </c>
      <c r="K42" s="103">
        <f t="shared" si="4"/>
        <v>4</v>
      </c>
      <c r="L42" s="104">
        <f>D42/I42*K42</f>
        <v>0.216</v>
      </c>
      <c r="M42" s="104">
        <f>E42/I42*K42</f>
        <v>9.3311999999999991</v>
      </c>
      <c r="N42" s="100" t="s">
        <v>250</v>
      </c>
      <c r="O42" s="208"/>
      <c r="P42" s="213"/>
      <c r="Q42" s="208"/>
    </row>
    <row r="43" spans="1:17" x14ac:dyDescent="0.25">
      <c r="A43" s="212"/>
      <c r="B43" s="208" t="s">
        <v>237</v>
      </c>
      <c r="C43" s="93" t="s">
        <v>234</v>
      </c>
      <c r="D43" s="94">
        <v>0</v>
      </c>
      <c r="E43" s="94">
        <v>10</v>
      </c>
      <c r="F43" s="94">
        <v>0.1</v>
      </c>
      <c r="G43" s="95"/>
      <c r="H43" s="94"/>
      <c r="I43" s="96"/>
      <c r="J43" s="94">
        <v>0.5</v>
      </c>
      <c r="K43" s="97">
        <f t="shared" si="4"/>
        <v>1</v>
      </c>
      <c r="L43" s="98">
        <f>D43/F43*K43</f>
        <v>0</v>
      </c>
      <c r="M43" s="98">
        <f>E43/F43*K43</f>
        <v>100</v>
      </c>
      <c r="N43" s="94" t="s">
        <v>249</v>
      </c>
      <c r="O43" s="208"/>
      <c r="P43" s="208"/>
      <c r="Q43" s="208">
        <f>LOG(M44)-LOG(M43)</f>
        <v>-1.5570305539393698</v>
      </c>
    </row>
    <row r="44" spans="1:17" x14ac:dyDescent="0.25">
      <c r="A44" s="212"/>
      <c r="B44" s="208"/>
      <c r="C44" s="99" t="s">
        <v>235</v>
      </c>
      <c r="D44" s="100">
        <v>0</v>
      </c>
      <c r="E44" s="100">
        <v>261</v>
      </c>
      <c r="F44" s="100">
        <v>100</v>
      </c>
      <c r="G44" s="101">
        <v>510</v>
      </c>
      <c r="H44" s="100">
        <f>G44-30</f>
        <v>480</v>
      </c>
      <c r="I44" s="102">
        <f>H44/G44*F44</f>
        <v>94.117647058823522</v>
      </c>
      <c r="J44" s="100">
        <v>0.5</v>
      </c>
      <c r="K44" s="103">
        <f t="shared" si="4"/>
        <v>1</v>
      </c>
      <c r="L44" s="104">
        <f>D44/I44*K44</f>
        <v>0</v>
      </c>
      <c r="M44" s="104">
        <f>E44/I44*K44</f>
        <v>2.7731250000000003</v>
      </c>
      <c r="N44" s="100" t="s">
        <v>250</v>
      </c>
      <c r="O44" s="208"/>
      <c r="P44" s="208"/>
      <c r="Q44" s="208"/>
    </row>
    <row r="45" spans="1:17" x14ac:dyDescent="0.25">
      <c r="A45" s="212"/>
      <c r="B45" s="208" t="s">
        <v>22</v>
      </c>
      <c r="C45" s="93" t="s">
        <v>234</v>
      </c>
      <c r="D45" s="94">
        <v>15</v>
      </c>
      <c r="E45" s="94">
        <v>28</v>
      </c>
      <c r="F45" s="94">
        <v>0.1</v>
      </c>
      <c r="G45" s="95"/>
      <c r="H45" s="94"/>
      <c r="I45" s="96"/>
      <c r="J45" s="94">
        <v>0.5</v>
      </c>
      <c r="K45" s="97">
        <f t="shared" si="4"/>
        <v>1</v>
      </c>
      <c r="L45" s="98">
        <f>D45/F45*K45</f>
        <v>150</v>
      </c>
      <c r="M45" s="98">
        <f>E45/F45*K45</f>
        <v>280</v>
      </c>
      <c r="N45" s="94" t="s">
        <v>249</v>
      </c>
      <c r="O45" s="208"/>
      <c r="P45" s="208">
        <f>LOG(L46)-LOG(L45)</f>
        <v>-2.4965498065579883</v>
      </c>
      <c r="Q45" s="208">
        <f>LOG(M46)-LOG(M45)</f>
        <v>-1.9614366048606393</v>
      </c>
    </row>
    <row r="46" spans="1:17" x14ac:dyDescent="0.25">
      <c r="A46" s="212"/>
      <c r="B46" s="208"/>
      <c r="C46" s="99" t="s">
        <v>235</v>
      </c>
      <c r="D46" s="100">
        <v>45</v>
      </c>
      <c r="E46" s="100">
        <v>288</v>
      </c>
      <c r="F46" s="100">
        <v>100</v>
      </c>
      <c r="G46" s="101">
        <v>510</v>
      </c>
      <c r="H46" s="100">
        <f>G46-30</f>
        <v>480</v>
      </c>
      <c r="I46" s="102">
        <f>H46/G46*F46</f>
        <v>94.117647058823522</v>
      </c>
      <c r="J46" s="100">
        <v>0.5</v>
      </c>
      <c r="K46" s="103">
        <f t="shared" si="4"/>
        <v>1</v>
      </c>
      <c r="L46" s="104">
        <f>D46/I46*K46</f>
        <v>0.47812500000000002</v>
      </c>
      <c r="M46" s="104">
        <f>E46/I46*K46</f>
        <v>3.06</v>
      </c>
      <c r="N46" s="100" t="s">
        <v>250</v>
      </c>
      <c r="O46" s="208"/>
      <c r="P46" s="208"/>
      <c r="Q46" s="208"/>
    </row>
    <row r="47" spans="1:17" x14ac:dyDescent="0.25">
      <c r="A47" s="212" t="s">
        <v>251</v>
      </c>
      <c r="B47" s="208" t="s">
        <v>9</v>
      </c>
      <c r="C47" s="93" t="s">
        <v>234</v>
      </c>
      <c r="D47" s="94">
        <v>0</v>
      </c>
      <c r="E47" s="94">
        <v>12</v>
      </c>
      <c r="F47" s="94">
        <v>0.1</v>
      </c>
      <c r="G47" s="95"/>
      <c r="H47" s="94"/>
      <c r="I47" s="96"/>
      <c r="J47" s="94">
        <v>0.5</v>
      </c>
      <c r="K47" s="97">
        <f t="shared" si="4"/>
        <v>1</v>
      </c>
      <c r="L47" s="98">
        <f>D47/F47*K47</f>
        <v>0</v>
      </c>
      <c r="M47" s="98">
        <f>E47/F47*K47</f>
        <v>120</v>
      </c>
      <c r="N47" s="94" t="s">
        <v>249</v>
      </c>
      <c r="O47" s="208">
        <v>28</v>
      </c>
      <c r="P47" s="213"/>
      <c r="Q47" s="208">
        <f>LOG(M48)-LOG(M47)</f>
        <v>-1.1595157948461272</v>
      </c>
    </row>
    <row r="48" spans="1:17" x14ac:dyDescent="0.25">
      <c r="A48" s="212"/>
      <c r="B48" s="208"/>
      <c r="C48" s="99" t="s">
        <v>235</v>
      </c>
      <c r="D48" s="100">
        <v>7</v>
      </c>
      <c r="E48" s="100">
        <v>192</v>
      </c>
      <c r="F48" s="100">
        <v>100</v>
      </c>
      <c r="G48" s="101">
        <v>395</v>
      </c>
      <c r="H48" s="100">
        <f>G48-30</f>
        <v>365</v>
      </c>
      <c r="I48" s="102">
        <f>H48/G48*F48</f>
        <v>92.405063291139243</v>
      </c>
      <c r="J48" s="100">
        <v>2</v>
      </c>
      <c r="K48" s="103">
        <f t="shared" si="4"/>
        <v>4</v>
      </c>
      <c r="L48" s="104">
        <f>D48/I48*K48</f>
        <v>0.303013698630137</v>
      </c>
      <c r="M48" s="104">
        <f>E48/I48*K48</f>
        <v>8.311232876712328</v>
      </c>
      <c r="N48" s="100" t="s">
        <v>250</v>
      </c>
      <c r="O48" s="208"/>
      <c r="P48" s="213"/>
      <c r="Q48" s="208"/>
    </row>
    <row r="49" spans="1:17" x14ac:dyDescent="0.25">
      <c r="A49" s="212"/>
      <c r="B49" s="208" t="s">
        <v>237</v>
      </c>
      <c r="C49" s="93" t="s">
        <v>234</v>
      </c>
      <c r="D49" s="94">
        <v>0</v>
      </c>
      <c r="E49" s="94">
        <v>2</v>
      </c>
      <c r="F49" s="94">
        <v>0.1</v>
      </c>
      <c r="G49" s="95"/>
      <c r="H49" s="94"/>
      <c r="I49" s="96"/>
      <c r="J49" s="94">
        <v>0.5</v>
      </c>
      <c r="K49" s="97">
        <f t="shared" si="4"/>
        <v>1</v>
      </c>
      <c r="L49" s="98">
        <f>D49/F49*K49</f>
        <v>0</v>
      </c>
      <c r="M49" s="98">
        <f>E49/F49*K49</f>
        <v>20</v>
      </c>
      <c r="N49" s="94" t="s">
        <v>249</v>
      </c>
      <c r="O49" s="208"/>
      <c r="P49" s="208"/>
      <c r="Q49" s="208"/>
    </row>
    <row r="50" spans="1:17" x14ac:dyDescent="0.25">
      <c r="A50" s="212"/>
      <c r="B50" s="208"/>
      <c r="C50" s="99" t="s">
        <v>235</v>
      </c>
      <c r="D50" s="100">
        <v>0</v>
      </c>
      <c r="E50" s="100">
        <v>0</v>
      </c>
      <c r="F50" s="100">
        <v>100</v>
      </c>
      <c r="G50" s="101">
        <v>510</v>
      </c>
      <c r="H50" s="100">
        <f>G50-30</f>
        <v>480</v>
      </c>
      <c r="I50" s="102">
        <f>H50/G50*F50</f>
        <v>94.117647058823522</v>
      </c>
      <c r="J50" s="101">
        <v>0.5</v>
      </c>
      <c r="K50" s="103">
        <f t="shared" si="4"/>
        <v>1</v>
      </c>
      <c r="L50" s="104">
        <f>D50/I50*K50</f>
        <v>0</v>
      </c>
      <c r="M50" s="104">
        <f>E50/I50*K50</f>
        <v>0</v>
      </c>
      <c r="N50" s="100" t="s">
        <v>250</v>
      </c>
      <c r="O50" s="208"/>
      <c r="P50" s="208"/>
      <c r="Q50" s="208"/>
    </row>
    <row r="51" spans="1:17" x14ac:dyDescent="0.25">
      <c r="A51" s="212"/>
      <c r="B51" s="208" t="s">
        <v>22</v>
      </c>
      <c r="C51" s="93" t="s">
        <v>234</v>
      </c>
      <c r="D51" s="94">
        <v>1</v>
      </c>
      <c r="E51" s="94">
        <v>29</v>
      </c>
      <c r="F51" s="94">
        <v>0.1</v>
      </c>
      <c r="G51" s="95"/>
      <c r="H51" s="94"/>
      <c r="I51" s="96"/>
      <c r="J51" s="94">
        <v>0.5</v>
      </c>
      <c r="K51" s="97">
        <f t="shared" si="4"/>
        <v>1</v>
      </c>
      <c r="L51" s="98">
        <f>D51/F51*K51</f>
        <v>10</v>
      </c>
      <c r="M51" s="98">
        <f>E51/F51*K51</f>
        <v>290</v>
      </c>
      <c r="N51" s="94" t="s">
        <v>249</v>
      </c>
      <c r="O51" s="208"/>
      <c r="P51" s="208">
        <f>LOG(L52)-LOG(L51)</f>
        <v>-1.8936097855836089</v>
      </c>
      <c r="Q51" s="208">
        <f>LOG(M52)-LOG(M51)</f>
        <v>-1.828807664419585</v>
      </c>
    </row>
    <row r="52" spans="1:17" x14ac:dyDescent="0.25">
      <c r="A52" s="212"/>
      <c r="B52" s="208"/>
      <c r="C52" s="99" t="s">
        <v>235</v>
      </c>
      <c r="D52" s="100">
        <v>12</v>
      </c>
      <c r="E52" s="100">
        <v>404</v>
      </c>
      <c r="F52" s="100">
        <v>100</v>
      </c>
      <c r="G52" s="101">
        <v>494</v>
      </c>
      <c r="H52" s="100">
        <f>G52-30</f>
        <v>464</v>
      </c>
      <c r="I52" s="102">
        <f>H52/G52*F52</f>
        <v>93.927125506072869</v>
      </c>
      <c r="J52" s="100">
        <v>0.5</v>
      </c>
      <c r="K52" s="103">
        <f t="shared" si="4"/>
        <v>1</v>
      </c>
      <c r="L52" s="104">
        <f>D52/I52*K52</f>
        <v>0.12775862068965518</v>
      </c>
      <c r="M52" s="104">
        <f>E52/I52*K52</f>
        <v>4.3012068965517241</v>
      </c>
      <c r="N52" s="100" t="s">
        <v>250</v>
      </c>
      <c r="O52" s="208"/>
      <c r="P52" s="208"/>
      <c r="Q52" s="208"/>
    </row>
    <row r="53" spans="1:17" x14ac:dyDescent="0.25">
      <c r="A53" s="212" t="s">
        <v>252</v>
      </c>
      <c r="B53" s="208" t="s">
        <v>9</v>
      </c>
      <c r="C53" s="93" t="s">
        <v>234</v>
      </c>
      <c r="D53" s="94">
        <v>19</v>
      </c>
      <c r="E53" s="94">
        <v>8</v>
      </c>
      <c r="F53" s="94">
        <v>0.1</v>
      </c>
      <c r="G53" s="95"/>
      <c r="H53" s="94"/>
      <c r="I53" s="96"/>
      <c r="J53" s="94">
        <v>0.5</v>
      </c>
      <c r="K53" s="97">
        <f t="shared" si="4"/>
        <v>1</v>
      </c>
      <c r="L53" s="98">
        <f>D53/F53*K53</f>
        <v>190</v>
      </c>
      <c r="M53" s="98">
        <f>E53/F53*K53</f>
        <v>80</v>
      </c>
      <c r="N53" s="94" t="s">
        <v>249</v>
      </c>
      <c r="O53" s="208" t="s">
        <v>253</v>
      </c>
      <c r="P53" s="208">
        <f>LOG(L54)-LOG(L53)</f>
        <v>-2.4270249820395589</v>
      </c>
      <c r="Q53" s="208">
        <f>LOG(M54)-LOG(M53)</f>
        <v>-1.3268372592702666</v>
      </c>
    </row>
    <row r="54" spans="1:17" x14ac:dyDescent="0.25">
      <c r="A54" s="212"/>
      <c r="B54" s="208"/>
      <c r="C54" s="99" t="s">
        <v>235</v>
      </c>
      <c r="D54" s="100">
        <v>33</v>
      </c>
      <c r="E54" s="100">
        <v>175</v>
      </c>
      <c r="F54" s="100">
        <v>100</v>
      </c>
      <c r="G54" s="101">
        <v>420</v>
      </c>
      <c r="H54" s="100">
        <f>G54-30</f>
        <v>390</v>
      </c>
      <c r="I54" s="102">
        <f>H54/G54*F54</f>
        <v>92.857142857142861</v>
      </c>
      <c r="J54" s="100">
        <v>1</v>
      </c>
      <c r="K54" s="103">
        <f t="shared" si="4"/>
        <v>2</v>
      </c>
      <c r="L54" s="104">
        <f>D54/I54*K54</f>
        <v>0.71076923076923071</v>
      </c>
      <c r="M54" s="104">
        <f>E54/I54*K54</f>
        <v>3.7692307692307692</v>
      </c>
      <c r="N54" s="100" t="s">
        <v>250</v>
      </c>
      <c r="O54" s="208"/>
      <c r="P54" s="208"/>
      <c r="Q54" s="208"/>
    </row>
    <row r="55" spans="1:17" x14ac:dyDescent="0.25">
      <c r="A55" s="212"/>
      <c r="B55" s="208" t="s">
        <v>237</v>
      </c>
      <c r="C55" s="93" t="s">
        <v>234</v>
      </c>
      <c r="D55" s="94">
        <v>342</v>
      </c>
      <c r="E55" s="94">
        <v>1031</v>
      </c>
      <c r="F55" s="94">
        <v>0.1</v>
      </c>
      <c r="G55" s="95"/>
      <c r="H55" s="94"/>
      <c r="I55" s="96"/>
      <c r="J55" s="94">
        <v>0.5</v>
      </c>
      <c r="K55" s="97">
        <f t="shared" si="4"/>
        <v>1</v>
      </c>
      <c r="L55" s="98">
        <f>D55/F55*K55</f>
        <v>3420</v>
      </c>
      <c r="M55" s="98">
        <f>E55/F55*K55</f>
        <v>10310</v>
      </c>
      <c r="N55" s="94" t="s">
        <v>249</v>
      </c>
      <c r="O55" s="208"/>
      <c r="P55" s="208">
        <f>LOG(L56)-LOG(L55)</f>
        <v>-1.8366764934308182</v>
      </c>
      <c r="Q55" s="208">
        <f>LOG(M56)-LOG(M55)</f>
        <v>-4.8082037102925188</v>
      </c>
    </row>
    <row r="56" spans="1:17" x14ac:dyDescent="0.25">
      <c r="A56" s="212"/>
      <c r="B56" s="208"/>
      <c r="C56" s="99" t="s">
        <v>235</v>
      </c>
      <c r="D56" s="105">
        <v>4660</v>
      </c>
      <c r="E56" s="100">
        <v>15</v>
      </c>
      <c r="F56" s="100">
        <v>100</v>
      </c>
      <c r="G56" s="101">
        <v>465</v>
      </c>
      <c r="H56" s="100">
        <f>G56-30</f>
        <v>435</v>
      </c>
      <c r="I56" s="102">
        <f>H56/G56*F56</f>
        <v>93.548387096774192</v>
      </c>
      <c r="J56" s="101">
        <v>0.5</v>
      </c>
      <c r="K56" s="103">
        <f t="shared" si="4"/>
        <v>1</v>
      </c>
      <c r="L56" s="104">
        <f>D56/I56*K56</f>
        <v>49.813793103448276</v>
      </c>
      <c r="M56" s="104">
        <f>E56/I56*K56</f>
        <v>0.16034482758620691</v>
      </c>
      <c r="N56" s="100" t="s">
        <v>254</v>
      </c>
      <c r="O56" s="208"/>
      <c r="P56" s="208"/>
      <c r="Q56" s="208"/>
    </row>
    <row r="57" spans="1:17" x14ac:dyDescent="0.25">
      <c r="A57" s="212"/>
      <c r="B57" s="208" t="s">
        <v>22</v>
      </c>
      <c r="C57" s="93" t="s">
        <v>234</v>
      </c>
      <c r="D57" s="94">
        <v>3</v>
      </c>
      <c r="E57" s="94">
        <v>135</v>
      </c>
      <c r="F57" s="94">
        <v>0.1</v>
      </c>
      <c r="G57" s="95"/>
      <c r="H57" s="94"/>
      <c r="I57" s="96"/>
      <c r="J57" s="94">
        <v>0.5</v>
      </c>
      <c r="K57" s="97">
        <f t="shared" si="4"/>
        <v>1</v>
      </c>
      <c r="L57" s="98">
        <f>D57/F57*K57</f>
        <v>30</v>
      </c>
      <c r="M57" s="98">
        <f>E57/F57*K57</f>
        <v>1350</v>
      </c>
      <c r="N57" s="94" t="s">
        <v>249</v>
      </c>
      <c r="O57" s="208"/>
      <c r="P57" s="208">
        <f>LOG(L58)-LOG(L57)</f>
        <v>-1.6169409154155676</v>
      </c>
      <c r="Q57" s="208">
        <f>LOG(M58)-LOG(M57)</f>
        <v>-2.7152725155584183</v>
      </c>
    </row>
    <row r="58" spans="1:17" x14ac:dyDescent="0.25">
      <c r="A58" s="212"/>
      <c r="B58" s="208"/>
      <c r="C58" s="99" t="s">
        <v>235</v>
      </c>
      <c r="D58" s="100">
        <v>68</v>
      </c>
      <c r="E58" s="100">
        <v>244</v>
      </c>
      <c r="F58" s="100">
        <v>100</v>
      </c>
      <c r="G58" s="101">
        <v>486</v>
      </c>
      <c r="H58" s="100">
        <f>G58-30</f>
        <v>456</v>
      </c>
      <c r="I58" s="102">
        <f>H58/G58*F58</f>
        <v>93.827160493827151</v>
      </c>
      <c r="J58" s="100">
        <v>0.5</v>
      </c>
      <c r="K58" s="103">
        <f t="shared" si="4"/>
        <v>1</v>
      </c>
      <c r="L58" s="104">
        <f>D58/I58*K58</f>
        <v>0.72473684210526323</v>
      </c>
      <c r="M58" s="104">
        <f>E58/I58*K58</f>
        <v>2.600526315789474</v>
      </c>
      <c r="N58" s="100" t="s">
        <v>250</v>
      </c>
      <c r="O58" s="208"/>
      <c r="P58" s="208"/>
      <c r="Q58" s="208"/>
    </row>
    <row r="59" spans="1:17" x14ac:dyDescent="0.25">
      <c r="A59" s="212" t="s">
        <v>255</v>
      </c>
      <c r="B59" s="208" t="s">
        <v>9</v>
      </c>
      <c r="C59" s="93" t="s">
        <v>234</v>
      </c>
      <c r="D59" s="94">
        <v>9</v>
      </c>
      <c r="E59" s="94">
        <v>5</v>
      </c>
      <c r="F59" s="94">
        <v>0.1</v>
      </c>
      <c r="G59" s="95"/>
      <c r="H59" s="94"/>
      <c r="I59" s="96"/>
      <c r="J59" s="94">
        <v>0.5</v>
      </c>
      <c r="K59" s="97">
        <f t="shared" si="4"/>
        <v>1</v>
      </c>
      <c r="L59" s="98">
        <f>D59/F59*K59</f>
        <v>90</v>
      </c>
      <c r="M59" s="98">
        <f>E59/F59*K59</f>
        <v>50</v>
      </c>
      <c r="N59" s="94" t="s">
        <v>249</v>
      </c>
      <c r="O59" s="208" t="s">
        <v>256</v>
      </c>
      <c r="P59" s="208">
        <f>LOG(L60)-LOG(L59)</f>
        <v>-2.0111392809536208</v>
      </c>
      <c r="Q59" s="208">
        <f>LOG(M60)-LOG(M59)</f>
        <v>-0.93408172853585125</v>
      </c>
    </row>
    <row r="60" spans="1:17" x14ac:dyDescent="0.25">
      <c r="A60" s="212"/>
      <c r="B60" s="208"/>
      <c r="C60" s="99" t="s">
        <v>235</v>
      </c>
      <c r="D60" s="100">
        <v>41</v>
      </c>
      <c r="E60" s="100">
        <v>272</v>
      </c>
      <c r="F60" s="100">
        <v>100</v>
      </c>
      <c r="G60" s="101">
        <v>460</v>
      </c>
      <c r="H60" s="100">
        <f>G60-30</f>
        <v>430</v>
      </c>
      <c r="I60" s="102">
        <f>H60/G60*F60</f>
        <v>93.478260869565219</v>
      </c>
      <c r="J60" s="100">
        <v>1</v>
      </c>
      <c r="K60" s="103">
        <f t="shared" si="4"/>
        <v>2</v>
      </c>
      <c r="L60" s="104">
        <f>D60/I60*K60</f>
        <v>0.87720930232558136</v>
      </c>
      <c r="M60" s="104">
        <f>E60/I60*K60</f>
        <v>5.8195348837209302</v>
      </c>
      <c r="N60" s="100" t="s">
        <v>250</v>
      </c>
      <c r="O60" s="208"/>
      <c r="P60" s="208"/>
      <c r="Q60" s="208"/>
    </row>
    <row r="61" spans="1:17" x14ac:dyDescent="0.25">
      <c r="A61" s="212"/>
      <c r="B61" s="208" t="s">
        <v>237</v>
      </c>
      <c r="C61" s="93" t="s">
        <v>234</v>
      </c>
      <c r="D61" s="94">
        <v>283</v>
      </c>
      <c r="E61" s="94">
        <v>679</v>
      </c>
      <c r="F61" s="94">
        <v>0.1</v>
      </c>
      <c r="G61" s="95"/>
      <c r="H61" s="94"/>
      <c r="I61" s="96"/>
      <c r="J61" s="94">
        <v>0.5</v>
      </c>
      <c r="K61" s="97">
        <f t="shared" si="4"/>
        <v>1</v>
      </c>
      <c r="L61" s="98">
        <f>D61/F61*K61</f>
        <v>2830</v>
      </c>
      <c r="M61" s="98">
        <f>E61/F61*K61</f>
        <v>6790</v>
      </c>
      <c r="N61" s="94" t="s">
        <v>249</v>
      </c>
      <c r="O61" s="208"/>
      <c r="P61" s="208">
        <f>LOG(L62)-LOG(L61)</f>
        <v>-5.1241586713665139</v>
      </c>
      <c r="Q61" s="208">
        <f>LOG(M62)-LOG(M61)</f>
        <v>-5.8052720057867067</v>
      </c>
    </row>
    <row r="62" spans="1:17" x14ac:dyDescent="0.25">
      <c r="A62" s="212"/>
      <c r="B62" s="208"/>
      <c r="C62" s="99" t="s">
        <v>235</v>
      </c>
      <c r="D62" s="100">
        <v>2</v>
      </c>
      <c r="E62" s="100">
        <v>1</v>
      </c>
      <c r="F62" s="100">
        <v>100</v>
      </c>
      <c r="G62" s="101">
        <v>505</v>
      </c>
      <c r="H62" s="100">
        <f>G62-30</f>
        <v>475</v>
      </c>
      <c r="I62" s="102">
        <f>H62/G62*F62</f>
        <v>94.059405940594047</v>
      </c>
      <c r="J62" s="101">
        <v>0.5</v>
      </c>
      <c r="K62" s="103">
        <f t="shared" si="4"/>
        <v>1</v>
      </c>
      <c r="L62" s="104">
        <f>D62/I62*K62</f>
        <v>2.1263157894736845E-2</v>
      </c>
      <c r="M62" s="104">
        <f>E62/I62*K62</f>
        <v>1.0631578947368422E-2</v>
      </c>
      <c r="N62" s="100" t="s">
        <v>250</v>
      </c>
      <c r="O62" s="208"/>
      <c r="P62" s="208"/>
      <c r="Q62" s="208"/>
    </row>
    <row r="63" spans="1:17" x14ac:dyDescent="0.25">
      <c r="A63" s="212"/>
      <c r="B63" s="208" t="s">
        <v>22</v>
      </c>
      <c r="C63" s="93" t="s">
        <v>234</v>
      </c>
      <c r="D63" s="94">
        <v>5</v>
      </c>
      <c r="E63" s="94">
        <v>114</v>
      </c>
      <c r="F63" s="94">
        <v>0.1</v>
      </c>
      <c r="G63" s="95"/>
      <c r="H63" s="94"/>
      <c r="I63" s="96"/>
      <c r="J63" s="94">
        <v>0.5</v>
      </c>
      <c r="K63" s="97">
        <f t="shared" si="4"/>
        <v>1</v>
      </c>
      <c r="L63" s="98">
        <f>D63/F63*K63</f>
        <v>50</v>
      </c>
      <c r="M63" s="98">
        <f>E63/F63*K63</f>
        <v>1140</v>
      </c>
      <c r="N63" s="94" t="s">
        <v>249</v>
      </c>
      <c r="O63" s="208"/>
      <c r="P63" s="208">
        <f>LOG(L64)-LOG(L63)</f>
        <v>-1.5470896397686893</v>
      </c>
      <c r="Q63" s="208">
        <f>LOG(M64)-LOG(M63)</f>
        <v>-2.1938200260161129</v>
      </c>
    </row>
    <row r="64" spans="1:17" x14ac:dyDescent="0.25">
      <c r="A64" s="212"/>
      <c r="B64" s="208"/>
      <c r="C64" s="99" t="s">
        <v>235</v>
      </c>
      <c r="D64" s="100">
        <v>133</v>
      </c>
      <c r="E64" s="100">
        <v>684</v>
      </c>
      <c r="F64" s="100">
        <v>100</v>
      </c>
      <c r="G64" s="101">
        <v>480</v>
      </c>
      <c r="H64" s="100">
        <f>G64-30</f>
        <v>450</v>
      </c>
      <c r="I64" s="102">
        <f>H64/G64*F64</f>
        <v>93.75</v>
      </c>
      <c r="J64" s="100">
        <v>0.5</v>
      </c>
      <c r="K64" s="103">
        <f t="shared" si="4"/>
        <v>1</v>
      </c>
      <c r="L64" s="104">
        <f>D64/I64*K64</f>
        <v>1.4186666666666667</v>
      </c>
      <c r="M64" s="104">
        <f>E64/I64*K64</f>
        <v>7.2960000000000003</v>
      </c>
      <c r="N64" s="100" t="s">
        <v>250</v>
      </c>
      <c r="O64" s="208"/>
      <c r="P64" s="208"/>
      <c r="Q64" s="208"/>
    </row>
    <row r="65" spans="1:17" x14ac:dyDescent="0.25">
      <c r="A65" s="212" t="s">
        <v>257</v>
      </c>
      <c r="B65" s="208" t="s">
        <v>9</v>
      </c>
      <c r="C65" s="93" t="s">
        <v>234</v>
      </c>
      <c r="D65" s="94">
        <v>8</v>
      </c>
      <c r="E65" s="94">
        <v>37</v>
      </c>
      <c r="F65" s="94">
        <v>0.1</v>
      </c>
      <c r="G65" s="95"/>
      <c r="H65" s="94"/>
      <c r="I65" s="96"/>
      <c r="J65" s="94">
        <v>0.5</v>
      </c>
      <c r="K65" s="97">
        <f t="shared" si="4"/>
        <v>1</v>
      </c>
      <c r="L65" s="98">
        <f>D65/F65*K65</f>
        <v>80</v>
      </c>
      <c r="M65" s="98">
        <f>E65/F65*K65</f>
        <v>370</v>
      </c>
      <c r="N65" s="94" t="s">
        <v>258</v>
      </c>
      <c r="O65" s="208">
        <v>36</v>
      </c>
      <c r="P65" s="208">
        <f>LOG(L66)-LOG(L65)</f>
        <v>-0.97114268551430571</v>
      </c>
      <c r="Q65" s="208">
        <f>LOG(M66)-LOG(M65)</f>
        <v>-1.5389081519033274</v>
      </c>
    </row>
    <row r="66" spans="1:17" x14ac:dyDescent="0.25">
      <c r="A66" s="212"/>
      <c r="B66" s="208"/>
      <c r="C66" s="99" t="s">
        <v>235</v>
      </c>
      <c r="D66" s="100">
        <v>199</v>
      </c>
      <c r="E66" s="100">
        <v>249</v>
      </c>
      <c r="F66" s="100">
        <v>100</v>
      </c>
      <c r="G66" s="101">
        <v>435</v>
      </c>
      <c r="H66" s="100">
        <f>G66-30</f>
        <v>405</v>
      </c>
      <c r="I66" s="102">
        <f>H66/G66*F66</f>
        <v>93.103448275862064</v>
      </c>
      <c r="J66" s="100">
        <v>2</v>
      </c>
      <c r="K66" s="103">
        <f t="shared" si="4"/>
        <v>4</v>
      </c>
      <c r="L66" s="104">
        <f>D66/I66*K66</f>
        <v>8.5496296296296297</v>
      </c>
      <c r="M66" s="104">
        <f>E66/I66*K66</f>
        <v>10.697777777777778</v>
      </c>
      <c r="N66" s="100" t="s">
        <v>250</v>
      </c>
      <c r="O66" s="208"/>
      <c r="P66" s="208"/>
      <c r="Q66" s="208"/>
    </row>
    <row r="67" spans="1:17" x14ac:dyDescent="0.25">
      <c r="A67" s="212"/>
      <c r="B67" s="208" t="s">
        <v>237</v>
      </c>
      <c r="C67" s="93" t="s">
        <v>234</v>
      </c>
      <c r="D67" s="94">
        <v>2</v>
      </c>
      <c r="E67" s="94">
        <v>289</v>
      </c>
      <c r="F67" s="94">
        <v>0.1</v>
      </c>
      <c r="G67" s="95"/>
      <c r="H67" s="94"/>
      <c r="I67" s="96"/>
      <c r="J67" s="94">
        <v>0.5</v>
      </c>
      <c r="K67" s="97">
        <f t="shared" si="4"/>
        <v>1</v>
      </c>
      <c r="L67" s="98">
        <f>D67/F67*K67</f>
        <v>20</v>
      </c>
      <c r="M67" s="98">
        <f>E67/F67*K67</f>
        <v>2890</v>
      </c>
      <c r="N67" s="94" t="s">
        <v>249</v>
      </c>
      <c r="O67" s="208"/>
      <c r="P67" s="208">
        <f>LOG(L68)-LOG(L67)</f>
        <v>-0.76834265294265214</v>
      </c>
      <c r="Q67" s="208">
        <f>LOG(M68)-LOG(M67)</f>
        <v>-2.8172374195637424</v>
      </c>
    </row>
    <row r="68" spans="1:17" x14ac:dyDescent="0.25">
      <c r="A68" s="212"/>
      <c r="B68" s="208"/>
      <c r="C68" s="99" t="s">
        <v>235</v>
      </c>
      <c r="D68" s="100">
        <v>79</v>
      </c>
      <c r="E68" s="100">
        <v>102</v>
      </c>
      <c r="F68" s="100">
        <v>100</v>
      </c>
      <c r="G68" s="101">
        <v>410</v>
      </c>
      <c r="H68" s="100">
        <f>G68-30</f>
        <v>380</v>
      </c>
      <c r="I68" s="102">
        <f>H68/G68*F68</f>
        <v>92.682926829268297</v>
      </c>
      <c r="J68" s="100">
        <v>2</v>
      </c>
      <c r="K68" s="103">
        <f t="shared" si="4"/>
        <v>4</v>
      </c>
      <c r="L68" s="104">
        <f>D68/I68*K68</f>
        <v>3.4094736842105262</v>
      </c>
      <c r="M68" s="104">
        <f>E68/I68*K68</f>
        <v>4.4021052631578943</v>
      </c>
      <c r="N68" s="100" t="s">
        <v>250</v>
      </c>
      <c r="O68" s="208"/>
      <c r="P68" s="208"/>
      <c r="Q68" s="208"/>
    </row>
    <row r="69" spans="1:17" x14ac:dyDescent="0.25">
      <c r="A69" s="212"/>
      <c r="B69" s="208" t="s">
        <v>22</v>
      </c>
      <c r="C69" s="93" t="s">
        <v>234</v>
      </c>
      <c r="D69" s="94">
        <v>2</v>
      </c>
      <c r="E69" s="94">
        <v>285</v>
      </c>
      <c r="F69" s="94">
        <v>0.1</v>
      </c>
      <c r="G69" s="95"/>
      <c r="H69" s="94"/>
      <c r="I69" s="96"/>
      <c r="J69" s="94">
        <v>0.5</v>
      </c>
      <c r="K69" s="97">
        <f t="shared" si="4"/>
        <v>1</v>
      </c>
      <c r="L69" s="98">
        <f>D69/F69*K69</f>
        <v>20</v>
      </c>
      <c r="M69" s="98">
        <f>E69/F69*K69</f>
        <v>2850</v>
      </c>
      <c r="N69" s="94" t="s">
        <v>249</v>
      </c>
      <c r="O69" s="208"/>
      <c r="P69" s="208">
        <f>LOG(L70)-LOG(L69)</f>
        <v>-1.1869398230440817</v>
      </c>
      <c r="Q69" s="208">
        <f>LOG(M70)-LOG(M69)</f>
        <v>-2.1200465674020608</v>
      </c>
    </row>
    <row r="70" spans="1:17" x14ac:dyDescent="0.25">
      <c r="A70" s="212"/>
      <c r="B70" s="208"/>
      <c r="C70" s="99" t="s">
        <v>235</v>
      </c>
      <c r="D70" s="105">
        <v>122</v>
      </c>
      <c r="E70" s="105">
        <v>2028</v>
      </c>
      <c r="F70" s="100">
        <v>100</v>
      </c>
      <c r="G70" s="101">
        <v>485</v>
      </c>
      <c r="H70" s="100">
        <f>G70-30</f>
        <v>455</v>
      </c>
      <c r="I70" s="102">
        <f>H70/G70*F70</f>
        <v>93.814432989690715</v>
      </c>
      <c r="J70" s="100">
        <v>0.5</v>
      </c>
      <c r="K70" s="103">
        <f t="shared" si="4"/>
        <v>1</v>
      </c>
      <c r="L70" s="104">
        <f>D70/I70*K70</f>
        <v>1.3004395604395604</v>
      </c>
      <c r="M70" s="104">
        <f>E70/I70*K70</f>
        <v>21.617142857142859</v>
      </c>
      <c r="N70" s="100" t="s">
        <v>259</v>
      </c>
      <c r="O70" s="208"/>
      <c r="P70" s="208"/>
      <c r="Q70" s="208"/>
    </row>
    <row r="71" spans="1:17" x14ac:dyDescent="0.25">
      <c r="A71" s="212" t="s">
        <v>260</v>
      </c>
      <c r="B71" s="208" t="s">
        <v>9</v>
      </c>
      <c r="C71" s="93" t="s">
        <v>234</v>
      </c>
      <c r="D71" s="94">
        <v>10</v>
      </c>
      <c r="E71" s="94">
        <v>80</v>
      </c>
      <c r="F71" s="94">
        <v>0.1</v>
      </c>
      <c r="G71" s="95"/>
      <c r="H71" s="94"/>
      <c r="I71" s="96"/>
      <c r="J71" s="94">
        <v>0.5</v>
      </c>
      <c r="K71" s="97">
        <f t="shared" si="4"/>
        <v>1</v>
      </c>
      <c r="L71" s="98">
        <f>D71/F71*K71</f>
        <v>100</v>
      </c>
      <c r="M71" s="98">
        <f>E71/F71*K71</f>
        <v>800</v>
      </c>
      <c r="N71" s="94" t="s">
        <v>261</v>
      </c>
      <c r="O71" s="208">
        <v>37</v>
      </c>
      <c r="P71" s="208">
        <f>LOG(L72)-LOG(L71)</f>
        <v>-2.9689657662600313</v>
      </c>
      <c r="Q71" s="208">
        <f>LOG(M72)-LOG(M71)</f>
        <v>-1.4965750386334025</v>
      </c>
    </row>
    <row r="72" spans="1:17" x14ac:dyDescent="0.25">
      <c r="A72" s="212"/>
      <c r="B72" s="208"/>
      <c r="C72" s="99" t="s">
        <v>235</v>
      </c>
      <c r="D72" s="100">
        <v>5</v>
      </c>
      <c r="E72" s="100">
        <v>1187</v>
      </c>
      <c r="F72" s="100">
        <v>100</v>
      </c>
      <c r="G72" s="101">
        <v>435</v>
      </c>
      <c r="H72" s="100">
        <f>G72-30</f>
        <v>405</v>
      </c>
      <c r="I72" s="102">
        <f>H72/G72*F72</f>
        <v>93.103448275862064</v>
      </c>
      <c r="J72" s="100">
        <v>1</v>
      </c>
      <c r="K72" s="103">
        <f t="shared" si="4"/>
        <v>2</v>
      </c>
      <c r="L72" s="104">
        <f>D72/I72*K72</f>
        <v>0.10740740740740741</v>
      </c>
      <c r="M72" s="104">
        <f>E72/I72*K72</f>
        <v>25.498518518518519</v>
      </c>
      <c r="N72" s="100" t="s">
        <v>250</v>
      </c>
      <c r="O72" s="208"/>
      <c r="P72" s="208"/>
      <c r="Q72" s="208"/>
    </row>
    <row r="73" spans="1:17" x14ac:dyDescent="0.25">
      <c r="A73" s="212"/>
      <c r="B73" s="208" t="s">
        <v>237</v>
      </c>
      <c r="C73" s="93" t="s">
        <v>234</v>
      </c>
      <c r="D73" s="94">
        <v>119</v>
      </c>
      <c r="E73" s="94">
        <v>4</v>
      </c>
      <c r="F73" s="94">
        <v>0.1</v>
      </c>
      <c r="G73" s="95"/>
      <c r="H73" s="94"/>
      <c r="I73" s="96"/>
      <c r="J73" s="94">
        <v>0.5</v>
      </c>
      <c r="K73" s="97">
        <f t="shared" si="4"/>
        <v>1</v>
      </c>
      <c r="L73" s="98">
        <f>D73/F73*K73</f>
        <v>1190</v>
      </c>
      <c r="M73" s="98">
        <f>E73/F73*K73</f>
        <v>40</v>
      </c>
      <c r="N73" s="94" t="s">
        <v>262</v>
      </c>
      <c r="O73" s="208"/>
      <c r="P73" s="208">
        <f>LOG(L74)-LOG(L73)</f>
        <v>-2.0567355459891492</v>
      </c>
      <c r="Q73" s="208">
        <f>LOG(M74)-LOG(M73)</f>
        <v>-1.0034883278458211</v>
      </c>
    </row>
    <row r="74" spans="1:17" x14ac:dyDescent="0.25">
      <c r="A74" s="212"/>
      <c r="B74" s="208"/>
      <c r="C74" s="99" t="s">
        <v>235</v>
      </c>
      <c r="D74" s="100">
        <v>979</v>
      </c>
      <c r="E74" s="100">
        <v>372</v>
      </c>
      <c r="F74" s="100">
        <v>100</v>
      </c>
      <c r="G74" s="101">
        <v>480</v>
      </c>
      <c r="H74" s="100">
        <f>G74-30</f>
        <v>450</v>
      </c>
      <c r="I74" s="102">
        <f>H74/G74*F74</f>
        <v>93.75</v>
      </c>
      <c r="J74" s="100">
        <v>0.5</v>
      </c>
      <c r="K74" s="103">
        <f t="shared" si="4"/>
        <v>1</v>
      </c>
      <c r="L74" s="104">
        <f>D74/I74*K74</f>
        <v>10.442666666666666</v>
      </c>
      <c r="M74" s="104">
        <f>E74/I74*K74</f>
        <v>3.968</v>
      </c>
      <c r="N74" s="100" t="s">
        <v>250</v>
      </c>
      <c r="O74" s="208"/>
      <c r="P74" s="208"/>
      <c r="Q74" s="208"/>
    </row>
    <row r="75" spans="1:17" x14ac:dyDescent="0.25">
      <c r="A75" s="212"/>
      <c r="B75" s="208" t="s">
        <v>22</v>
      </c>
      <c r="C75" s="93" t="s">
        <v>234</v>
      </c>
      <c r="D75" s="94">
        <v>0</v>
      </c>
      <c r="E75" s="94">
        <v>9</v>
      </c>
      <c r="F75" s="94">
        <v>0.1</v>
      </c>
      <c r="G75" s="95"/>
      <c r="H75" s="94"/>
      <c r="I75" s="96"/>
      <c r="J75" s="94">
        <v>0.5</v>
      </c>
      <c r="K75" s="97">
        <f t="shared" si="4"/>
        <v>1</v>
      </c>
      <c r="L75" s="98">
        <f>D75/F75*K75</f>
        <v>0</v>
      </c>
      <c r="M75" s="98">
        <f>E75/F75*K75</f>
        <v>90</v>
      </c>
      <c r="N75" s="94" t="s">
        <v>261</v>
      </c>
      <c r="O75" s="208"/>
      <c r="P75" s="208"/>
      <c r="Q75" s="208">
        <f>LOG(M76)-LOG(M75)</f>
        <v>-1.2781521565132421</v>
      </c>
    </row>
    <row r="76" spans="1:17" x14ac:dyDescent="0.25">
      <c r="A76" s="212"/>
      <c r="B76" s="208"/>
      <c r="C76" s="99" t="s">
        <v>235</v>
      </c>
      <c r="D76" s="100">
        <v>18</v>
      </c>
      <c r="E76" s="100">
        <v>445</v>
      </c>
      <c r="F76" s="100">
        <v>100</v>
      </c>
      <c r="G76" s="100">
        <v>485</v>
      </c>
      <c r="H76" s="100">
        <f>G76-30</f>
        <v>455</v>
      </c>
      <c r="I76" s="102">
        <f>H76/G76*F76</f>
        <v>93.814432989690715</v>
      </c>
      <c r="J76" s="100">
        <v>0.5</v>
      </c>
      <c r="K76" s="103">
        <f t="shared" si="4"/>
        <v>1</v>
      </c>
      <c r="L76" s="104">
        <f>D76/I76*K76</f>
        <v>0.19186813186813187</v>
      </c>
      <c r="M76" s="104">
        <f>E76/I76*K76</f>
        <v>4.7434065934065934</v>
      </c>
      <c r="N76" s="100" t="s">
        <v>250</v>
      </c>
      <c r="O76" s="208"/>
      <c r="P76" s="208"/>
      <c r="Q76" s="208"/>
    </row>
    <row r="77" spans="1:17" x14ac:dyDescent="0.25">
      <c r="A77" s="212" t="s">
        <v>263</v>
      </c>
      <c r="B77" s="208" t="s">
        <v>9</v>
      </c>
      <c r="C77" s="93" t="s">
        <v>234</v>
      </c>
      <c r="D77" s="94">
        <v>1</v>
      </c>
      <c r="E77" s="94">
        <v>29</v>
      </c>
      <c r="F77" s="94">
        <v>0.1</v>
      </c>
      <c r="G77" s="95"/>
      <c r="H77" s="94"/>
      <c r="I77" s="96"/>
      <c r="J77" s="94">
        <v>0.5</v>
      </c>
      <c r="K77" s="97">
        <f t="shared" si="4"/>
        <v>1</v>
      </c>
      <c r="L77" s="98">
        <f>D77/F77*K77</f>
        <v>10</v>
      </c>
      <c r="M77" s="98">
        <f>E77/F77*K77</f>
        <v>290</v>
      </c>
      <c r="N77" s="94" t="s">
        <v>261</v>
      </c>
      <c r="O77" s="208">
        <v>42</v>
      </c>
      <c r="P77" s="208">
        <f>LOG(L78)-LOG(L77)</f>
        <v>-1.3649397485691124</v>
      </c>
      <c r="Q77" s="208">
        <f>LOG(M78)-LOG(M77)</f>
        <v>-1.1231872296282692</v>
      </c>
    </row>
    <row r="78" spans="1:17" x14ac:dyDescent="0.25">
      <c r="A78" s="212"/>
      <c r="B78" s="208"/>
      <c r="C78" s="99" t="s">
        <v>235</v>
      </c>
      <c r="D78" s="100">
        <v>10</v>
      </c>
      <c r="E78" s="100">
        <v>506</v>
      </c>
      <c r="F78" s="100">
        <v>100</v>
      </c>
      <c r="G78" s="100">
        <v>410</v>
      </c>
      <c r="H78" s="100">
        <f>G78-30</f>
        <v>380</v>
      </c>
      <c r="I78" s="102">
        <f>H78/G78*F78</f>
        <v>92.682926829268297</v>
      </c>
      <c r="J78" s="100">
        <v>2</v>
      </c>
      <c r="K78" s="103">
        <f t="shared" si="4"/>
        <v>4</v>
      </c>
      <c r="L78" s="104">
        <f>D78/I78*K78</f>
        <v>0.43157894736842101</v>
      </c>
      <c r="M78" s="104">
        <f>E78/I78*K78</f>
        <v>21.837894736842106</v>
      </c>
      <c r="N78" s="100" t="s">
        <v>250</v>
      </c>
      <c r="O78" s="208"/>
      <c r="P78" s="208"/>
      <c r="Q78" s="208"/>
    </row>
    <row r="79" spans="1:17" x14ac:dyDescent="0.25">
      <c r="A79" s="212"/>
      <c r="B79" s="208" t="s">
        <v>237</v>
      </c>
      <c r="C79" s="93" t="s">
        <v>234</v>
      </c>
      <c r="D79" s="94">
        <v>115</v>
      </c>
      <c r="E79" s="94">
        <v>23</v>
      </c>
      <c r="F79" s="94">
        <v>0.1</v>
      </c>
      <c r="G79" s="95"/>
      <c r="H79" s="94"/>
      <c r="I79" s="96"/>
      <c r="J79" s="94">
        <v>0.5</v>
      </c>
      <c r="K79" s="97">
        <f t="shared" si="4"/>
        <v>1</v>
      </c>
      <c r="L79" s="98">
        <f>D79/F79*K79</f>
        <v>1150</v>
      </c>
      <c r="M79" s="98">
        <f>E79/F79*K79</f>
        <v>230</v>
      </c>
      <c r="N79" s="94" t="s">
        <v>249</v>
      </c>
      <c r="O79" s="208"/>
      <c r="P79" s="208">
        <f>LOG(L80)-LOG(L79)</f>
        <v>-3.7091891695177051</v>
      </c>
      <c r="Q79" s="208">
        <f>LOG(M80)-LOG(M79)</f>
        <v>-1.8218934497089934</v>
      </c>
    </row>
    <row r="80" spans="1:17" x14ac:dyDescent="0.25">
      <c r="A80" s="212"/>
      <c r="B80" s="208"/>
      <c r="C80" s="99" t="s">
        <v>235</v>
      </c>
      <c r="D80" s="100">
        <v>21</v>
      </c>
      <c r="E80" s="100">
        <v>324</v>
      </c>
      <c r="F80" s="100">
        <v>100</v>
      </c>
      <c r="G80" s="100">
        <v>460</v>
      </c>
      <c r="H80" s="100">
        <f>G80-30</f>
        <v>430</v>
      </c>
      <c r="I80" s="102">
        <f>H80/G80*F80</f>
        <v>93.478260869565219</v>
      </c>
      <c r="J80" s="100">
        <v>0.5</v>
      </c>
      <c r="K80" s="103">
        <f t="shared" si="4"/>
        <v>1</v>
      </c>
      <c r="L80" s="104">
        <f>D80/I80*K80</f>
        <v>0.22465116279069766</v>
      </c>
      <c r="M80" s="104">
        <f>E80/I80*K80</f>
        <v>3.4660465116279071</v>
      </c>
      <c r="N80" s="100" t="s">
        <v>264</v>
      </c>
      <c r="O80" s="208"/>
      <c r="P80" s="208"/>
      <c r="Q80" s="208"/>
    </row>
    <row r="81" spans="1:17" x14ac:dyDescent="0.25">
      <c r="A81" s="212"/>
      <c r="B81" s="208" t="s">
        <v>22</v>
      </c>
      <c r="C81" s="93" t="s">
        <v>234</v>
      </c>
      <c r="D81" s="94">
        <v>1</v>
      </c>
      <c r="E81" s="94">
        <v>8</v>
      </c>
      <c r="F81" s="94">
        <v>0.1</v>
      </c>
      <c r="G81" s="95"/>
      <c r="H81" s="94"/>
      <c r="I81" s="96"/>
      <c r="J81" s="94">
        <v>0.5</v>
      </c>
      <c r="K81" s="97">
        <f t="shared" si="4"/>
        <v>1</v>
      </c>
      <c r="L81" s="98">
        <f>D81/F81*K81</f>
        <v>10</v>
      </c>
      <c r="M81" s="98">
        <f>E81/F81*K81</f>
        <v>80</v>
      </c>
      <c r="N81" s="94" t="s">
        <v>261</v>
      </c>
      <c r="O81" s="208"/>
      <c r="P81" s="208">
        <f>LOG(L82)-LOG(L81)</f>
        <v>-2.6696806282340315</v>
      </c>
      <c r="Q81" s="208">
        <f>LOG(M82)-LOG(M81)</f>
        <v>-1.4990522648798521</v>
      </c>
    </row>
    <row r="82" spans="1:17" x14ac:dyDescent="0.25">
      <c r="A82" s="212"/>
      <c r="B82" s="208"/>
      <c r="C82" s="99" t="s">
        <v>235</v>
      </c>
      <c r="D82" s="100">
        <v>2</v>
      </c>
      <c r="E82" s="100">
        <v>237</v>
      </c>
      <c r="F82" s="100">
        <v>100</v>
      </c>
      <c r="G82" s="100">
        <v>460</v>
      </c>
      <c r="H82" s="100">
        <f>G82-30</f>
        <v>430</v>
      </c>
      <c r="I82" s="102">
        <f>H82/G82*F82</f>
        <v>93.478260869565219</v>
      </c>
      <c r="J82" s="100">
        <v>0.5</v>
      </c>
      <c r="K82" s="103">
        <f t="shared" si="4"/>
        <v>1</v>
      </c>
      <c r="L82" s="104">
        <f>D82/I82*K82</f>
        <v>2.1395348837209303E-2</v>
      </c>
      <c r="M82" s="104">
        <f>E82/I82*K82</f>
        <v>2.5353488372093023</v>
      </c>
      <c r="N82" s="100" t="s">
        <v>250</v>
      </c>
      <c r="O82" s="208"/>
      <c r="P82" s="208"/>
      <c r="Q82" s="208"/>
    </row>
    <row r="83" spans="1:17" x14ac:dyDescent="0.25">
      <c r="A83" s="212" t="s">
        <v>265</v>
      </c>
      <c r="B83" s="208" t="s">
        <v>9</v>
      </c>
      <c r="C83" s="93" t="s">
        <v>234</v>
      </c>
      <c r="D83" s="94">
        <v>1</v>
      </c>
      <c r="E83" s="94">
        <v>16</v>
      </c>
      <c r="F83" s="94">
        <v>0.1</v>
      </c>
      <c r="G83" s="95"/>
      <c r="H83" s="94"/>
      <c r="I83" s="96"/>
      <c r="J83" s="94">
        <v>0.5</v>
      </c>
      <c r="K83" s="97">
        <f t="shared" si="4"/>
        <v>1</v>
      </c>
      <c r="L83" s="98">
        <f>D83/F83*K83</f>
        <v>10</v>
      </c>
      <c r="M83" s="98">
        <f>E83/F83*K83</f>
        <v>160</v>
      </c>
      <c r="N83" s="94" t="s">
        <v>266</v>
      </c>
      <c r="O83" s="208">
        <v>45</v>
      </c>
      <c r="P83" s="208">
        <f>LOG(L84)-LOG(L83)</f>
        <v>-2.9674126327964077</v>
      </c>
      <c r="Q83" s="208">
        <f>LOG(M84)-LOG(M83)</f>
        <v>-2.3454578127515062</v>
      </c>
    </row>
    <row r="84" spans="1:17" x14ac:dyDescent="0.25">
      <c r="A84" s="212"/>
      <c r="B84" s="208"/>
      <c r="C84" s="99" t="s">
        <v>235</v>
      </c>
      <c r="D84" s="100">
        <v>1</v>
      </c>
      <c r="E84" s="100">
        <v>67</v>
      </c>
      <c r="F84" s="100">
        <v>100</v>
      </c>
      <c r="G84" s="100">
        <v>415</v>
      </c>
      <c r="H84" s="100">
        <f>G84-30</f>
        <v>385</v>
      </c>
      <c r="I84" s="102">
        <f>H84/G84*F84</f>
        <v>92.771084337349393</v>
      </c>
      <c r="J84" s="100">
        <v>0.5</v>
      </c>
      <c r="K84" s="103">
        <f t="shared" si="4"/>
        <v>1</v>
      </c>
      <c r="L84" s="104">
        <f>D84/I84*K84</f>
        <v>1.0779220779220779E-2</v>
      </c>
      <c r="M84" s="104">
        <f>E84/I84*K84</f>
        <v>0.7222077922077923</v>
      </c>
      <c r="N84" s="100" t="s">
        <v>267</v>
      </c>
      <c r="O84" s="208"/>
      <c r="P84" s="208"/>
      <c r="Q84" s="208"/>
    </row>
    <row r="85" spans="1:17" x14ac:dyDescent="0.25">
      <c r="A85" s="212"/>
      <c r="B85" s="208" t="s">
        <v>237</v>
      </c>
      <c r="C85" s="93" t="s">
        <v>234</v>
      </c>
      <c r="D85" s="109">
        <v>118</v>
      </c>
      <c r="E85" s="109">
        <v>2284</v>
      </c>
      <c r="F85" s="94">
        <v>0.1</v>
      </c>
      <c r="G85" s="95"/>
      <c r="H85" s="94"/>
      <c r="I85" s="96"/>
      <c r="J85" s="94">
        <v>0.5</v>
      </c>
      <c r="K85" s="97">
        <f t="shared" si="4"/>
        <v>1</v>
      </c>
      <c r="L85" s="98">
        <f>D85/F85*K85</f>
        <v>1180</v>
      </c>
      <c r="M85" s="98">
        <f>E85/F85*K85</f>
        <v>22840</v>
      </c>
      <c r="N85" s="94" t="s">
        <v>268</v>
      </c>
      <c r="O85" s="208"/>
      <c r="P85" s="208">
        <f>LOG(L86)-LOG(L85)</f>
        <v>-2.9562328005293899</v>
      </c>
      <c r="Q85" s="208">
        <f>LOG(M86)-LOG(M85)</f>
        <v>-4.4103286310957488</v>
      </c>
    </row>
    <row r="86" spans="1:17" x14ac:dyDescent="0.25">
      <c r="A86" s="212"/>
      <c r="B86" s="208"/>
      <c r="C86" s="99" t="s">
        <v>235</v>
      </c>
      <c r="D86" s="100">
        <v>122</v>
      </c>
      <c r="E86" s="100">
        <v>83</v>
      </c>
      <c r="F86" s="100">
        <v>100</v>
      </c>
      <c r="G86" s="100">
        <v>460</v>
      </c>
      <c r="H86" s="100">
        <f>G86-30</f>
        <v>430</v>
      </c>
      <c r="I86" s="102">
        <f>H86/G86*F86</f>
        <v>93.478260869565219</v>
      </c>
      <c r="J86" s="100">
        <v>0.5</v>
      </c>
      <c r="K86" s="103">
        <f t="shared" si="4"/>
        <v>1</v>
      </c>
      <c r="L86" s="104">
        <f>D86/I86*K86</f>
        <v>1.3051162790697675</v>
      </c>
      <c r="M86" s="104">
        <f>E86/I86*K86</f>
        <v>0.88790697674418606</v>
      </c>
      <c r="N86" s="100" t="s">
        <v>269</v>
      </c>
      <c r="O86" s="208"/>
      <c r="P86" s="208"/>
      <c r="Q86" s="208"/>
    </row>
    <row r="87" spans="1:17" x14ac:dyDescent="0.25">
      <c r="A87" s="212"/>
      <c r="B87" s="208" t="s">
        <v>22</v>
      </c>
      <c r="C87" s="93" t="s">
        <v>234</v>
      </c>
      <c r="D87" s="94">
        <v>1</v>
      </c>
      <c r="E87" s="94">
        <v>108</v>
      </c>
      <c r="F87" s="94">
        <v>0.1</v>
      </c>
      <c r="G87" s="95"/>
      <c r="H87" s="94"/>
      <c r="I87" s="96"/>
      <c r="J87" s="94">
        <v>0.5</v>
      </c>
      <c r="K87" s="97">
        <f t="shared" si="4"/>
        <v>1</v>
      </c>
      <c r="L87" s="98">
        <f>D87/F87*K87</f>
        <v>10</v>
      </c>
      <c r="M87" s="98">
        <f>E87/F87*K87</f>
        <v>1080</v>
      </c>
      <c r="N87" s="94" t="s">
        <v>261</v>
      </c>
      <c r="O87" s="208"/>
      <c r="P87" s="208">
        <f>LOG(L88)-LOG(L87)</f>
        <v>-1.2749645052250538</v>
      </c>
      <c r="Q87" s="208">
        <f>LOG(M88)-LOG(M87)</f>
        <v>-1.1754884907675209</v>
      </c>
    </row>
    <row r="88" spans="1:17" x14ac:dyDescent="0.25">
      <c r="A88" s="212"/>
      <c r="B88" s="208"/>
      <c r="C88" s="99" t="s">
        <v>235</v>
      </c>
      <c r="D88" s="100">
        <v>5</v>
      </c>
      <c r="E88" s="100">
        <v>679</v>
      </c>
      <c r="F88" s="100">
        <v>100</v>
      </c>
      <c r="G88" s="100">
        <v>515</v>
      </c>
      <c r="H88" s="100">
        <f>G88-30</f>
        <v>485</v>
      </c>
      <c r="I88" s="102">
        <f>H88/G88*F88</f>
        <v>94.174757281553397</v>
      </c>
      <c r="J88" s="100">
        <v>5</v>
      </c>
      <c r="K88" s="103">
        <f t="shared" si="4"/>
        <v>10</v>
      </c>
      <c r="L88" s="104">
        <f>D88/I88*K88</f>
        <v>0.53092783505154639</v>
      </c>
      <c r="M88" s="104">
        <f>E88/I88*K88</f>
        <v>72.099999999999994</v>
      </c>
      <c r="N88" s="100" t="s">
        <v>267</v>
      </c>
      <c r="O88" s="208"/>
      <c r="P88" s="208"/>
      <c r="Q88" s="208"/>
    </row>
    <row r="89" spans="1:17" x14ac:dyDescent="0.25">
      <c r="A89" s="212" t="s">
        <v>270</v>
      </c>
      <c r="B89" s="208" t="s">
        <v>9</v>
      </c>
      <c r="C89" s="93" t="s">
        <v>234</v>
      </c>
      <c r="D89" s="94">
        <v>1</v>
      </c>
      <c r="E89" s="94">
        <v>61</v>
      </c>
      <c r="F89" s="94">
        <v>0.1</v>
      </c>
      <c r="G89" s="95"/>
      <c r="H89" s="94"/>
      <c r="I89" s="96"/>
      <c r="J89" s="94">
        <v>0.5</v>
      </c>
      <c r="K89" s="97">
        <f t="shared" si="4"/>
        <v>1</v>
      </c>
      <c r="L89" s="98">
        <f>D89/F89*K89</f>
        <v>10</v>
      </c>
      <c r="M89" s="98">
        <f>E89/F89*K89</f>
        <v>610</v>
      </c>
      <c r="N89" s="94" t="s">
        <v>271</v>
      </c>
      <c r="O89" s="208">
        <v>53</v>
      </c>
      <c r="P89" s="208">
        <f>LOG(L90)-LOG(L89)</f>
        <v>-1.2853350071374632</v>
      </c>
      <c r="Q89" s="208">
        <f>LOG(M90)-LOG(M89)</f>
        <v>-0.88220510584993961</v>
      </c>
    </row>
    <row r="90" spans="1:17" x14ac:dyDescent="0.25">
      <c r="A90" s="212"/>
      <c r="B90" s="208"/>
      <c r="C90" s="99" t="s">
        <v>235</v>
      </c>
      <c r="D90" s="100">
        <v>6</v>
      </c>
      <c r="E90" s="100">
        <v>926</v>
      </c>
      <c r="F90" s="100">
        <v>100</v>
      </c>
      <c r="G90" s="100">
        <v>405</v>
      </c>
      <c r="H90" s="100">
        <f>G90-30</f>
        <v>375</v>
      </c>
      <c r="I90" s="102">
        <f>H90/G90*F90</f>
        <v>92.592592592592595</v>
      </c>
      <c r="J90" s="100">
        <v>4</v>
      </c>
      <c r="K90" s="103">
        <f t="shared" si="4"/>
        <v>8</v>
      </c>
      <c r="L90" s="104">
        <f>D90/I90*K90</f>
        <v>0.51839999999999997</v>
      </c>
      <c r="M90" s="104">
        <f>E90/I90*K90</f>
        <v>80.006399999999999</v>
      </c>
      <c r="N90" s="100" t="s">
        <v>267</v>
      </c>
      <c r="O90" s="208"/>
      <c r="P90" s="208"/>
      <c r="Q90" s="208"/>
    </row>
    <row r="91" spans="1:17" x14ac:dyDescent="0.25">
      <c r="A91" s="212"/>
      <c r="B91" s="208" t="s">
        <v>237</v>
      </c>
      <c r="C91" s="93" t="s">
        <v>234</v>
      </c>
      <c r="D91" s="94">
        <v>185</v>
      </c>
      <c r="E91" s="94">
        <v>707</v>
      </c>
      <c r="F91" s="94">
        <v>0.1</v>
      </c>
      <c r="G91" s="95"/>
      <c r="H91" s="94"/>
      <c r="I91" s="96"/>
      <c r="J91" s="94">
        <v>0.5</v>
      </c>
      <c r="K91" s="97">
        <f t="shared" si="4"/>
        <v>1</v>
      </c>
      <c r="L91" s="98">
        <f>D91/F91*K91</f>
        <v>1850</v>
      </c>
      <c r="M91" s="98">
        <f>E91/F91*K91</f>
        <v>7070</v>
      </c>
      <c r="N91" s="94" t="s">
        <v>249</v>
      </c>
      <c r="O91" s="208"/>
      <c r="P91" s="208">
        <f>LOG(L92)-LOG(L91)</f>
        <v>-4.3380162509721423</v>
      </c>
      <c r="Q91" s="208">
        <f>LOG(M92)-LOG(M91)</f>
        <v>-4.2105700666382369</v>
      </c>
    </row>
    <row r="92" spans="1:17" x14ac:dyDescent="0.25">
      <c r="A92" s="212"/>
      <c r="B92" s="208"/>
      <c r="C92" s="99" t="s">
        <v>235</v>
      </c>
      <c r="D92" s="100">
        <v>8</v>
      </c>
      <c r="E92" s="100">
        <v>41</v>
      </c>
      <c r="F92" s="100">
        <v>100</v>
      </c>
      <c r="G92" s="100">
        <v>515</v>
      </c>
      <c r="H92" s="100">
        <f>G92-30</f>
        <v>485</v>
      </c>
      <c r="I92" s="102">
        <f>H92/G92*F92</f>
        <v>94.174757281553397</v>
      </c>
      <c r="J92" s="100">
        <v>0.5</v>
      </c>
      <c r="K92" s="103">
        <f t="shared" si="4"/>
        <v>1</v>
      </c>
      <c r="L92" s="104">
        <f>D92/I92*K92</f>
        <v>8.4948453608247418E-2</v>
      </c>
      <c r="M92" s="104">
        <f>E92/I92*K92</f>
        <v>0.43536082474226806</v>
      </c>
      <c r="N92" s="100" t="s">
        <v>269</v>
      </c>
      <c r="O92" s="208"/>
      <c r="P92" s="208"/>
      <c r="Q92" s="208"/>
    </row>
    <row r="93" spans="1:17" x14ac:dyDescent="0.25">
      <c r="A93" s="212"/>
      <c r="B93" s="208" t="s">
        <v>22</v>
      </c>
      <c r="C93" s="93" t="s">
        <v>234</v>
      </c>
      <c r="D93" s="94">
        <v>0</v>
      </c>
      <c r="E93" s="94">
        <v>314</v>
      </c>
      <c r="F93" s="94">
        <v>0.1</v>
      </c>
      <c r="G93" s="95"/>
      <c r="H93" s="94"/>
      <c r="I93" s="96"/>
      <c r="J93" s="94">
        <v>0.5</v>
      </c>
      <c r="K93" s="97">
        <f t="shared" si="4"/>
        <v>1</v>
      </c>
      <c r="L93" s="98">
        <f>D93/F93*K93</f>
        <v>0</v>
      </c>
      <c r="M93" s="98">
        <f>E93/F93*K93</f>
        <v>3140</v>
      </c>
      <c r="N93" s="94" t="s">
        <v>261</v>
      </c>
      <c r="O93" s="208"/>
      <c r="P93" s="208" t="e">
        <f>LOG(L94)-LOG(L93)</f>
        <v>#NUM!</v>
      </c>
      <c r="Q93" s="208">
        <f>LOG(M94)-LOG(M93)</f>
        <v>-1.6106645890434583</v>
      </c>
    </row>
    <row r="94" spans="1:17" x14ac:dyDescent="0.25">
      <c r="A94" s="212"/>
      <c r="B94" s="208"/>
      <c r="C94" s="99" t="s">
        <v>235</v>
      </c>
      <c r="D94" s="105">
        <v>2</v>
      </c>
      <c r="E94" s="105">
        <v>3626</v>
      </c>
      <c r="F94" s="105">
        <v>100</v>
      </c>
      <c r="G94" s="100">
        <v>520</v>
      </c>
      <c r="H94" s="100">
        <f>G94-30</f>
        <v>490</v>
      </c>
      <c r="I94" s="102">
        <f>H94/G94*F94</f>
        <v>94.230769230769226</v>
      </c>
      <c r="J94" s="100">
        <v>1</v>
      </c>
      <c r="K94" s="103">
        <f t="shared" si="4"/>
        <v>2</v>
      </c>
      <c r="L94" s="104">
        <f>D94/I94*K94</f>
        <v>4.2448979591836737E-2</v>
      </c>
      <c r="M94" s="104">
        <f>E94/I94*K94</f>
        <v>76.960000000000008</v>
      </c>
      <c r="N94" s="100" t="s">
        <v>272</v>
      </c>
      <c r="O94" s="208"/>
      <c r="P94" s="208"/>
      <c r="Q94" s="208"/>
    </row>
    <row r="95" spans="1:17" x14ac:dyDescent="0.25">
      <c r="A95" s="212" t="s">
        <v>273</v>
      </c>
      <c r="B95" s="208" t="s">
        <v>9</v>
      </c>
      <c r="C95" s="93" t="s">
        <v>234</v>
      </c>
      <c r="D95" s="94">
        <v>0</v>
      </c>
      <c r="E95" s="94">
        <v>21</v>
      </c>
      <c r="F95" s="94">
        <v>0.1</v>
      </c>
      <c r="G95" s="95"/>
      <c r="H95" s="94"/>
      <c r="I95" s="96"/>
      <c r="J95" s="94">
        <v>0.5</v>
      </c>
      <c r="K95" s="97">
        <f t="shared" si="4"/>
        <v>1</v>
      </c>
      <c r="L95" s="98">
        <f>D95/F95*K95</f>
        <v>0</v>
      </c>
      <c r="M95" s="98">
        <f>E95/F95*K95</f>
        <v>210</v>
      </c>
      <c r="N95" s="94" t="s">
        <v>271</v>
      </c>
      <c r="O95" s="208">
        <v>57</v>
      </c>
      <c r="P95" s="208" t="e">
        <f>LOG(L96)-LOG(L95)</f>
        <v>#NUM!</v>
      </c>
      <c r="Q95" s="208">
        <f>LOG(M96)-LOG(M95)</f>
        <v>-1.7624562618571253</v>
      </c>
    </row>
    <row r="96" spans="1:17" x14ac:dyDescent="0.25">
      <c r="A96" s="212"/>
      <c r="B96" s="208"/>
      <c r="C96" s="99" t="s">
        <v>235</v>
      </c>
      <c r="D96" s="100">
        <v>0</v>
      </c>
      <c r="E96" s="100">
        <v>84</v>
      </c>
      <c r="F96" s="100">
        <v>100</v>
      </c>
      <c r="G96" s="100">
        <v>405</v>
      </c>
      <c r="H96" s="100">
        <f>G96-30</f>
        <v>375</v>
      </c>
      <c r="I96" s="102">
        <f>H96/G96*F96</f>
        <v>92.592592592592595</v>
      </c>
      <c r="J96" s="100">
        <v>2</v>
      </c>
      <c r="K96" s="103">
        <f t="shared" si="4"/>
        <v>4</v>
      </c>
      <c r="L96" s="104">
        <f>D96/I96*K96</f>
        <v>0</v>
      </c>
      <c r="M96" s="104">
        <f>E96/I96*K96</f>
        <v>3.6288</v>
      </c>
      <c r="N96" s="100" t="s">
        <v>267</v>
      </c>
      <c r="O96" s="208"/>
      <c r="P96" s="208"/>
      <c r="Q96" s="208"/>
    </row>
    <row r="97" spans="1:20" x14ac:dyDescent="0.25">
      <c r="A97" s="212"/>
      <c r="B97" s="208" t="s">
        <v>237</v>
      </c>
      <c r="C97" s="93" t="s">
        <v>234</v>
      </c>
      <c r="D97" s="94">
        <v>5</v>
      </c>
      <c r="E97" s="94">
        <v>692</v>
      </c>
      <c r="F97" s="94">
        <v>0.1</v>
      </c>
      <c r="G97" s="95"/>
      <c r="H97" s="94"/>
      <c r="I97" s="96"/>
      <c r="J97" s="94">
        <v>0.5</v>
      </c>
      <c r="K97" s="97">
        <f t="shared" si="4"/>
        <v>1</v>
      </c>
      <c r="L97" s="98">
        <f>D97/F97*K97</f>
        <v>50</v>
      </c>
      <c r="M97" s="98">
        <f>E97/F97*K97</f>
        <v>6920</v>
      </c>
      <c r="N97" s="94" t="s">
        <v>249</v>
      </c>
      <c r="O97" s="208"/>
      <c r="P97" s="208">
        <f>LOG(L98)-LOG(L97)</f>
        <v>-1.1051770046727691</v>
      </c>
      <c r="Q97" s="208">
        <f>LOG(M98)-LOG(M97)</f>
        <v>-3.0585150762045767</v>
      </c>
    </row>
    <row r="98" spans="1:20" x14ac:dyDescent="0.25">
      <c r="A98" s="212"/>
      <c r="B98" s="208"/>
      <c r="C98" s="99" t="s">
        <v>235</v>
      </c>
      <c r="D98" s="100">
        <v>122</v>
      </c>
      <c r="E98" s="100">
        <v>188</v>
      </c>
      <c r="F98" s="100">
        <v>100</v>
      </c>
      <c r="G98" s="100">
        <v>445</v>
      </c>
      <c r="H98" s="100">
        <f>G98-30</f>
        <v>415</v>
      </c>
      <c r="I98" s="102">
        <f>H98/G98*F98</f>
        <v>93.258426966292134</v>
      </c>
      <c r="J98" s="100">
        <v>1.5</v>
      </c>
      <c r="K98" s="103">
        <f t="shared" si="4"/>
        <v>3</v>
      </c>
      <c r="L98" s="104">
        <f>D98/I98*K98</f>
        <v>3.9245783132530119</v>
      </c>
      <c r="M98" s="104">
        <f>E98/I98*K98</f>
        <v>6.0477108433734941</v>
      </c>
      <c r="N98" s="100" t="s">
        <v>269</v>
      </c>
      <c r="O98" s="208"/>
      <c r="P98" s="208"/>
      <c r="Q98" s="208"/>
    </row>
    <row r="99" spans="1:20" x14ac:dyDescent="0.25">
      <c r="A99" s="212"/>
      <c r="B99" s="208" t="s">
        <v>22</v>
      </c>
      <c r="C99" s="93" t="s">
        <v>234</v>
      </c>
      <c r="D99" s="94">
        <v>0</v>
      </c>
      <c r="E99" s="94">
        <v>41</v>
      </c>
      <c r="F99" s="94">
        <v>0.1</v>
      </c>
      <c r="G99" s="95"/>
      <c r="H99" s="94"/>
      <c r="I99" s="96"/>
      <c r="J99" s="94">
        <v>0.5</v>
      </c>
      <c r="K99" s="97">
        <f t="shared" si="4"/>
        <v>1</v>
      </c>
      <c r="L99" s="98">
        <f>D99/F99*K99</f>
        <v>0</v>
      </c>
      <c r="M99" s="98">
        <f>E99/F99*K99</f>
        <v>410</v>
      </c>
      <c r="N99" s="94" t="s">
        <v>261</v>
      </c>
      <c r="O99" s="208"/>
      <c r="P99" s="208" t="e">
        <f>LOG(L100)-LOG(L99)</f>
        <v>#NUM!</v>
      </c>
      <c r="Q99" s="208">
        <f>LOG(M100)-LOG(M99)</f>
        <v>-1.9634175877098254</v>
      </c>
    </row>
    <row r="100" spans="1:20" x14ac:dyDescent="0.25">
      <c r="A100" s="212"/>
      <c r="B100" s="208"/>
      <c r="C100" s="99" t="s">
        <v>235</v>
      </c>
      <c r="D100" s="100">
        <v>0</v>
      </c>
      <c r="E100" s="100">
        <v>419</v>
      </c>
      <c r="F100" s="100">
        <v>100</v>
      </c>
      <c r="G100" s="100">
        <v>495</v>
      </c>
      <c r="H100" s="100">
        <f>G100-30</f>
        <v>465</v>
      </c>
      <c r="I100" s="102">
        <f>H100/G100*F100</f>
        <v>93.939393939393938</v>
      </c>
      <c r="J100" s="100">
        <v>0.5</v>
      </c>
      <c r="K100" s="103">
        <f t="shared" si="4"/>
        <v>1</v>
      </c>
      <c r="L100" s="104">
        <f>D100/I100*K100</f>
        <v>0</v>
      </c>
      <c r="M100" s="104">
        <f>E100/I100*K100</f>
        <v>4.460322580645161</v>
      </c>
      <c r="N100" s="100" t="s">
        <v>267</v>
      </c>
      <c r="O100" s="208"/>
      <c r="P100" s="208"/>
      <c r="Q100" s="208"/>
    </row>
    <row r="101" spans="1:20" x14ac:dyDescent="0.25">
      <c r="A101" s="212" t="s">
        <v>274</v>
      </c>
      <c r="B101" s="208" t="s">
        <v>9</v>
      </c>
      <c r="C101" s="93" t="s">
        <v>234</v>
      </c>
      <c r="D101" s="94">
        <v>0</v>
      </c>
      <c r="E101" s="94">
        <v>25</v>
      </c>
      <c r="F101" s="94">
        <v>0.1</v>
      </c>
      <c r="G101" s="95"/>
      <c r="H101" s="94"/>
      <c r="I101" s="96"/>
      <c r="J101" s="94">
        <v>0.5</v>
      </c>
      <c r="K101" s="97">
        <f t="shared" si="4"/>
        <v>1</v>
      </c>
      <c r="L101" s="98">
        <f>D101/F101*K101</f>
        <v>0</v>
      </c>
      <c r="M101" s="98">
        <f>E101/F101*K101</f>
        <v>250</v>
      </c>
      <c r="N101" s="94" t="s">
        <v>271</v>
      </c>
      <c r="O101" s="208">
        <v>60</v>
      </c>
      <c r="P101" s="208" t="e">
        <f>LOG(L102)-LOG(L101)</f>
        <v>#NUM!</v>
      </c>
      <c r="Q101" s="208">
        <f>LOG(M102)-LOG(M101)</f>
        <v>-0.77658090454873174</v>
      </c>
    </row>
    <row r="102" spans="1:20" x14ac:dyDescent="0.25">
      <c r="A102" s="212"/>
      <c r="B102" s="208"/>
      <c r="C102" s="99" t="s">
        <v>235</v>
      </c>
      <c r="D102" s="105">
        <v>4</v>
      </c>
      <c r="E102" s="105">
        <v>968</v>
      </c>
      <c r="F102" s="100">
        <v>50</v>
      </c>
      <c r="G102" s="100">
        <v>405</v>
      </c>
      <c r="H102" s="100">
        <f>G102-30</f>
        <v>375</v>
      </c>
      <c r="I102" s="102">
        <f>H102/G102*F102</f>
        <v>46.296296296296298</v>
      </c>
      <c r="J102" s="100">
        <v>1</v>
      </c>
      <c r="K102" s="103">
        <f t="shared" si="4"/>
        <v>2</v>
      </c>
      <c r="L102" s="104">
        <f>D102/I102*K102</f>
        <v>0.17279999999999998</v>
      </c>
      <c r="M102" s="104">
        <f>E102/I102*K102</f>
        <v>41.817599999999999</v>
      </c>
      <c r="N102" s="100" t="s">
        <v>275</v>
      </c>
      <c r="O102" s="208"/>
      <c r="P102" s="208"/>
      <c r="Q102" s="208"/>
    </row>
    <row r="103" spans="1:20" x14ac:dyDescent="0.25">
      <c r="A103" s="212"/>
      <c r="B103" s="208" t="s">
        <v>237</v>
      </c>
      <c r="C103" s="93" t="s">
        <v>234</v>
      </c>
      <c r="D103" s="94">
        <v>0</v>
      </c>
      <c r="E103" s="94">
        <v>191</v>
      </c>
      <c r="F103" s="94">
        <v>0.1</v>
      </c>
      <c r="G103" s="95"/>
      <c r="H103" s="94"/>
      <c r="I103" s="96"/>
      <c r="J103" s="94">
        <v>0.5</v>
      </c>
      <c r="K103" s="97">
        <f t="shared" si="4"/>
        <v>1</v>
      </c>
      <c r="L103" s="98">
        <f>D103/F103*K103</f>
        <v>0</v>
      </c>
      <c r="M103" s="98">
        <f>E103/F103*K103</f>
        <v>1910</v>
      </c>
      <c r="N103" s="94" t="s">
        <v>276</v>
      </c>
      <c r="O103" s="208"/>
      <c r="P103" s="208" t="e">
        <f>LOG(L104)-LOG(L103)</f>
        <v>#NUM!</v>
      </c>
      <c r="Q103" s="208">
        <f>LOG(M104)-LOG(M103)</f>
        <v>-2.9775861418820604</v>
      </c>
    </row>
    <row r="104" spans="1:20" x14ac:dyDescent="0.25">
      <c r="A104" s="212"/>
      <c r="B104" s="208"/>
      <c r="C104" s="99" t="s">
        <v>235</v>
      </c>
      <c r="D104" s="100">
        <v>1</v>
      </c>
      <c r="E104" s="100">
        <v>94</v>
      </c>
      <c r="F104" s="100">
        <v>50</v>
      </c>
      <c r="G104" s="100">
        <v>460</v>
      </c>
      <c r="H104" s="100">
        <f>G104-30</f>
        <v>430</v>
      </c>
      <c r="I104" s="102">
        <f>H104/G104*F104</f>
        <v>46.739130434782609</v>
      </c>
      <c r="J104" s="100">
        <v>0.5</v>
      </c>
      <c r="K104" s="103">
        <f t="shared" si="4"/>
        <v>1</v>
      </c>
      <c r="L104" s="104">
        <f>D104/I104*K104</f>
        <v>2.1395348837209303E-2</v>
      </c>
      <c r="M104" s="104">
        <f>E104/I104*K104</f>
        <v>2.0111627906976746</v>
      </c>
      <c r="N104" s="100" t="s">
        <v>269</v>
      </c>
      <c r="O104" s="208"/>
      <c r="P104" s="208"/>
      <c r="Q104" s="208"/>
    </row>
    <row r="105" spans="1:20" x14ac:dyDescent="0.25">
      <c r="A105" s="212"/>
      <c r="B105" s="208" t="s">
        <v>22</v>
      </c>
      <c r="C105" s="93" t="s">
        <v>234</v>
      </c>
      <c r="D105" s="94">
        <v>1</v>
      </c>
      <c r="E105" s="94">
        <v>9</v>
      </c>
      <c r="F105" s="94">
        <v>0.1</v>
      </c>
      <c r="G105" s="95"/>
      <c r="H105" s="94"/>
      <c r="I105" s="96"/>
      <c r="J105" s="94">
        <v>0.5</v>
      </c>
      <c r="K105" s="97">
        <f t="shared" ref="K105:K106" si="5">J105/0.5</f>
        <v>1</v>
      </c>
      <c r="L105" s="98">
        <f>D105/F105*K105</f>
        <v>10</v>
      </c>
      <c r="M105" s="98">
        <f>E105/F105*K105</f>
        <v>90</v>
      </c>
      <c r="N105" s="94" t="s">
        <v>261</v>
      </c>
      <c r="O105" s="208"/>
      <c r="P105" s="208">
        <f>LOG(L106)-LOG(L105)</f>
        <v>-1.5926365122447792</v>
      </c>
      <c r="Q105" s="208">
        <f>LOG(M106)-LOG(M105)</f>
        <v>-0.8977064857105006</v>
      </c>
    </row>
    <row r="106" spans="1:20" x14ac:dyDescent="0.25">
      <c r="A106" s="212"/>
      <c r="B106" s="208"/>
      <c r="C106" s="99" t="s">
        <v>235</v>
      </c>
      <c r="D106" s="100">
        <v>12</v>
      </c>
      <c r="E106" s="100">
        <v>535</v>
      </c>
      <c r="F106" s="100">
        <v>50</v>
      </c>
      <c r="G106" s="100">
        <v>495</v>
      </c>
      <c r="H106" s="100">
        <f>G106-30</f>
        <v>465</v>
      </c>
      <c r="I106" s="102">
        <f>H106/G106*F106</f>
        <v>46.969696969696969</v>
      </c>
      <c r="J106" s="100">
        <v>0.5</v>
      </c>
      <c r="K106" s="103">
        <f t="shared" si="5"/>
        <v>1</v>
      </c>
      <c r="L106" s="104">
        <f>D106/I106*K106</f>
        <v>0.25548387096774194</v>
      </c>
      <c r="M106" s="104">
        <f>E106/I106*K106</f>
        <v>11.390322580645162</v>
      </c>
      <c r="N106" s="100" t="s">
        <v>277</v>
      </c>
      <c r="O106" s="208"/>
      <c r="P106" s="208"/>
      <c r="Q106" s="208"/>
    </row>
    <row r="107" spans="1:20" x14ac:dyDescent="0.25">
      <c r="D107" s="94" t="s">
        <v>278</v>
      </c>
      <c r="E107" s="94" t="s">
        <v>279</v>
      </c>
      <c r="F107" s="94"/>
      <c r="G107" s="95"/>
      <c r="H107" s="94"/>
      <c r="I107" s="96"/>
      <c r="J107" s="94"/>
      <c r="L107" s="65" t="s">
        <v>280</v>
      </c>
      <c r="M107" s="65" t="s">
        <v>281</v>
      </c>
      <c r="P107" s="110" t="s">
        <v>282</v>
      </c>
      <c r="Q107" s="110" t="s">
        <v>283</v>
      </c>
      <c r="R107" s="110" t="s">
        <v>284</v>
      </c>
      <c r="S107" s="110" t="s">
        <v>285</v>
      </c>
      <c r="T107" s="110" t="s">
        <v>286</v>
      </c>
    </row>
    <row r="108" spans="1:20" x14ac:dyDescent="0.25">
      <c r="A108" s="212" t="s">
        <v>287</v>
      </c>
      <c r="B108" s="208" t="s">
        <v>9</v>
      </c>
      <c r="C108" s="93" t="s">
        <v>234</v>
      </c>
      <c r="D108" s="94">
        <v>0</v>
      </c>
      <c r="E108" s="94">
        <v>5</v>
      </c>
      <c r="F108" s="94">
        <v>0.1</v>
      </c>
      <c r="G108" s="95"/>
      <c r="H108" s="94"/>
      <c r="I108" s="96"/>
      <c r="J108" s="94">
        <v>0.5</v>
      </c>
      <c r="K108" s="97">
        <f t="shared" ref="K108:K113" si="6">J108/0.5</f>
        <v>1</v>
      </c>
      <c r="L108" s="98">
        <f>D108/F108*K108</f>
        <v>0</v>
      </c>
      <c r="M108" s="98">
        <f>E108/F108*K108</f>
        <v>50</v>
      </c>
      <c r="N108" s="94" t="s">
        <v>266</v>
      </c>
      <c r="O108" s="208">
        <v>60</v>
      </c>
      <c r="P108" s="111">
        <v>3</v>
      </c>
      <c r="Q108" s="111">
        <v>11</v>
      </c>
      <c r="R108" s="111">
        <v>3</v>
      </c>
      <c r="S108" s="111">
        <v>11</v>
      </c>
      <c r="T108" s="110">
        <v>100</v>
      </c>
    </row>
    <row r="109" spans="1:20" x14ac:dyDescent="0.25">
      <c r="A109" s="212"/>
      <c r="B109" s="208"/>
      <c r="C109" s="99" t="s">
        <v>235</v>
      </c>
      <c r="D109" s="105">
        <v>1</v>
      </c>
      <c r="E109" s="105">
        <v>917</v>
      </c>
      <c r="F109" s="100">
        <v>50</v>
      </c>
      <c r="G109" s="100">
        <v>405</v>
      </c>
      <c r="H109" s="100">
        <f>G109-30</f>
        <v>375</v>
      </c>
      <c r="I109" s="102">
        <f>H109/G109*F109</f>
        <v>46.296296296296298</v>
      </c>
      <c r="J109" s="100">
        <v>1</v>
      </c>
      <c r="K109" s="103">
        <f t="shared" si="6"/>
        <v>2</v>
      </c>
      <c r="L109" s="104">
        <f>D109/I109*K109</f>
        <v>4.3199999999999995E-2</v>
      </c>
      <c r="M109" s="104">
        <f>E109/I109*K109</f>
        <v>39.614399999999996</v>
      </c>
      <c r="N109" s="100" t="s">
        <v>288</v>
      </c>
      <c r="O109" s="208"/>
      <c r="P109" s="112">
        <v>11</v>
      </c>
      <c r="Q109" s="112">
        <v>21</v>
      </c>
      <c r="R109" s="112">
        <v>22</v>
      </c>
      <c r="S109" s="112">
        <v>42</v>
      </c>
      <c r="T109" s="110">
        <v>50</v>
      </c>
    </row>
    <row r="110" spans="1:20" x14ac:dyDescent="0.25">
      <c r="A110" s="212"/>
      <c r="B110" s="208" t="s">
        <v>237</v>
      </c>
      <c r="C110" s="93" t="s">
        <v>234</v>
      </c>
      <c r="D110" s="94">
        <v>0</v>
      </c>
      <c r="E110" s="94">
        <v>314</v>
      </c>
      <c r="F110" s="94">
        <v>0.1</v>
      </c>
      <c r="G110" s="95"/>
      <c r="H110" s="94"/>
      <c r="I110" s="96"/>
      <c r="J110" s="94">
        <v>0.5</v>
      </c>
      <c r="K110" s="97">
        <f t="shared" si="6"/>
        <v>1</v>
      </c>
      <c r="L110" s="98">
        <f>D110/F110*K110</f>
        <v>0</v>
      </c>
      <c r="M110" s="98">
        <f>E110/F110*K110</f>
        <v>3140</v>
      </c>
      <c r="N110" s="94" t="s">
        <v>266</v>
      </c>
      <c r="O110" s="208"/>
      <c r="P110" s="111">
        <v>4</v>
      </c>
      <c r="Q110" s="111">
        <v>16</v>
      </c>
      <c r="R110" s="111">
        <v>4</v>
      </c>
      <c r="S110" s="111">
        <v>16</v>
      </c>
      <c r="T110" s="110">
        <v>100</v>
      </c>
    </row>
    <row r="111" spans="1:20" x14ac:dyDescent="0.25">
      <c r="A111" s="212"/>
      <c r="B111" s="208"/>
      <c r="C111" s="99" t="s">
        <v>235</v>
      </c>
      <c r="D111" s="100">
        <v>0</v>
      </c>
      <c r="E111" s="100">
        <v>176</v>
      </c>
      <c r="F111" s="100">
        <v>50</v>
      </c>
      <c r="G111" s="100">
        <v>460</v>
      </c>
      <c r="H111" s="100">
        <f>G111-30</f>
        <v>430</v>
      </c>
      <c r="I111" s="102">
        <f>H111/G111*F111</f>
        <v>46.739130434782609</v>
      </c>
      <c r="J111" s="100">
        <v>0.5</v>
      </c>
      <c r="K111" s="103">
        <f t="shared" si="6"/>
        <v>1</v>
      </c>
      <c r="L111" s="104">
        <f>D111/I111*K111</f>
        <v>0</v>
      </c>
      <c r="M111" s="104">
        <f>E111/I111*K111</f>
        <v>3.7655813953488373</v>
      </c>
      <c r="N111" s="100" t="s">
        <v>276</v>
      </c>
      <c r="O111" s="208"/>
      <c r="P111" s="112">
        <v>49</v>
      </c>
      <c r="Q111" s="112">
        <v>52</v>
      </c>
      <c r="R111" s="112">
        <v>49</v>
      </c>
      <c r="S111" s="112">
        <v>52</v>
      </c>
      <c r="T111" s="110">
        <v>100</v>
      </c>
    </row>
    <row r="112" spans="1:20" x14ac:dyDescent="0.25">
      <c r="A112" s="212"/>
      <c r="B112" s="208" t="s">
        <v>22</v>
      </c>
      <c r="C112" s="93" t="s">
        <v>234</v>
      </c>
      <c r="D112" s="94">
        <v>1</v>
      </c>
      <c r="E112" s="94">
        <v>2</v>
      </c>
      <c r="F112" s="94">
        <v>0.1</v>
      </c>
      <c r="G112" s="95"/>
      <c r="H112" s="94"/>
      <c r="I112" s="96"/>
      <c r="J112" s="94">
        <v>0.5</v>
      </c>
      <c r="K112" s="97">
        <f t="shared" si="6"/>
        <v>1</v>
      </c>
      <c r="L112" s="98">
        <f>D112/F112*K112</f>
        <v>10</v>
      </c>
      <c r="M112" s="98">
        <f>E112/F112*K112</f>
        <v>20</v>
      </c>
      <c r="N112" s="94" t="s">
        <v>266</v>
      </c>
      <c r="O112" s="208"/>
      <c r="P112" s="111">
        <v>17</v>
      </c>
      <c r="Q112" s="111">
        <v>4</v>
      </c>
      <c r="R112" s="111">
        <v>17</v>
      </c>
      <c r="S112" s="111">
        <v>4</v>
      </c>
      <c r="T112" s="110">
        <v>100</v>
      </c>
    </row>
    <row r="113" spans="1:20" x14ac:dyDescent="0.25">
      <c r="A113" s="212"/>
      <c r="B113" s="208"/>
      <c r="C113" s="99" t="s">
        <v>235</v>
      </c>
      <c r="D113" s="100">
        <v>3</v>
      </c>
      <c r="E113" s="105">
        <v>589</v>
      </c>
      <c r="F113" s="100">
        <v>50</v>
      </c>
      <c r="G113" s="100">
        <v>495</v>
      </c>
      <c r="H113" s="100">
        <f>G113-30</f>
        <v>465</v>
      </c>
      <c r="I113" s="102">
        <f>H113/G113*F113</f>
        <v>46.969696969696969</v>
      </c>
      <c r="J113" s="100">
        <v>0.5</v>
      </c>
      <c r="K113" s="103">
        <f t="shared" si="6"/>
        <v>1</v>
      </c>
      <c r="L113" s="104">
        <f>D113/I113*K113</f>
        <v>6.3870967741935486E-2</v>
      </c>
      <c r="M113" s="104">
        <f>E113/I113*K113</f>
        <v>12.540000000000001</v>
      </c>
      <c r="N113" s="100" t="s">
        <v>289</v>
      </c>
      <c r="O113" s="208"/>
      <c r="P113" s="112">
        <v>46</v>
      </c>
      <c r="Q113" s="112">
        <v>25</v>
      </c>
      <c r="R113" s="112">
        <v>46</v>
      </c>
      <c r="S113" s="112">
        <v>25</v>
      </c>
      <c r="T113" s="110">
        <v>100</v>
      </c>
    </row>
    <row r="114" spans="1:20" x14ac:dyDescent="0.25">
      <c r="D114" s="94"/>
      <c r="E114" s="94"/>
      <c r="F114" s="94"/>
      <c r="G114" s="95"/>
      <c r="H114" s="94"/>
      <c r="I114" s="96"/>
      <c r="J114" s="94"/>
      <c r="L114" s="65"/>
      <c r="M114" s="65"/>
    </row>
    <row r="115" spans="1:20" x14ac:dyDescent="0.25">
      <c r="A115" s="212" t="s">
        <v>290</v>
      </c>
      <c r="B115" s="208" t="s">
        <v>9</v>
      </c>
      <c r="C115" s="93" t="s">
        <v>234</v>
      </c>
      <c r="D115" s="94">
        <v>0</v>
      </c>
      <c r="E115" s="94">
        <v>7</v>
      </c>
      <c r="F115" s="94">
        <v>0.1</v>
      </c>
      <c r="G115" s="95"/>
      <c r="H115" s="94"/>
      <c r="I115" s="96"/>
      <c r="J115" s="94">
        <v>0.5</v>
      </c>
      <c r="K115" s="97">
        <f t="shared" ref="K115:K120" si="7">J115/0.5</f>
        <v>1</v>
      </c>
      <c r="L115" s="98">
        <f>D115/F115*K115</f>
        <v>0</v>
      </c>
      <c r="M115" s="98">
        <f>E115/F115*K115</f>
        <v>70</v>
      </c>
      <c r="N115" s="94" t="s">
        <v>250</v>
      </c>
      <c r="O115" s="208">
        <v>63</v>
      </c>
      <c r="P115" s="208" t="e">
        <f>LOG(L116)-LOG(L115)</f>
        <v>#NUM!</v>
      </c>
      <c r="Q115" s="208">
        <f>LOG(M116)-LOG(M115)</f>
        <v>-0.10653870293643863</v>
      </c>
    </row>
    <row r="116" spans="1:20" x14ac:dyDescent="0.25">
      <c r="A116" s="212"/>
      <c r="B116" s="208"/>
      <c r="C116" s="99" t="s">
        <v>235</v>
      </c>
      <c r="D116" s="100">
        <v>8</v>
      </c>
      <c r="E116" s="100">
        <v>1280</v>
      </c>
      <c r="F116" s="100">
        <v>100</v>
      </c>
      <c r="G116" s="100">
        <v>460</v>
      </c>
      <c r="H116" s="100">
        <f>G116-30</f>
        <v>430</v>
      </c>
      <c r="I116" s="102">
        <f>H116/G116*F116</f>
        <v>93.478260869565219</v>
      </c>
      <c r="J116" s="100">
        <v>2</v>
      </c>
      <c r="K116" s="103">
        <f t="shared" si="7"/>
        <v>4</v>
      </c>
      <c r="L116" s="104">
        <f>D116/I116*K116</f>
        <v>0.34232558139534885</v>
      </c>
      <c r="M116" s="104">
        <f>E116/I116*K116</f>
        <v>54.772093023255813</v>
      </c>
      <c r="N116" s="100" t="s">
        <v>277</v>
      </c>
      <c r="O116" s="208"/>
      <c r="P116" s="208"/>
      <c r="Q116" s="208"/>
    </row>
    <row r="117" spans="1:20" x14ac:dyDescent="0.25">
      <c r="A117" s="212"/>
      <c r="B117" s="208" t="s">
        <v>237</v>
      </c>
      <c r="C117" s="93" t="s">
        <v>234</v>
      </c>
      <c r="D117" s="94">
        <v>5</v>
      </c>
      <c r="E117" s="94">
        <v>931</v>
      </c>
      <c r="F117" s="94">
        <v>0.1</v>
      </c>
      <c r="G117" s="95"/>
      <c r="H117" s="94"/>
      <c r="I117" s="96"/>
      <c r="J117" s="94">
        <v>0.5</v>
      </c>
      <c r="K117" s="97">
        <f t="shared" si="7"/>
        <v>1</v>
      </c>
      <c r="L117" s="98">
        <f>D117/F117*K117</f>
        <v>50</v>
      </c>
      <c r="M117" s="98">
        <f>E117/F117*K117</f>
        <v>9310</v>
      </c>
      <c r="N117" s="94" t="s">
        <v>291</v>
      </c>
      <c r="O117" s="208"/>
      <c r="P117" s="208">
        <f>LOG(L118)-LOG(L117)</f>
        <v>-3.0688812894078126</v>
      </c>
      <c r="Q117" s="208">
        <f>LOG(M118)-LOG(M117)</f>
        <v>-4.2333507812831623</v>
      </c>
    </row>
    <row r="118" spans="1:20" x14ac:dyDescent="0.25">
      <c r="A118" s="212"/>
      <c r="B118" s="208"/>
      <c r="C118" s="99" t="s">
        <v>235</v>
      </c>
      <c r="D118" s="100">
        <v>4</v>
      </c>
      <c r="E118" s="100">
        <v>51</v>
      </c>
      <c r="F118" s="100">
        <v>100</v>
      </c>
      <c r="G118" s="100">
        <v>480</v>
      </c>
      <c r="H118" s="100">
        <f>G118-30</f>
        <v>450</v>
      </c>
      <c r="I118" s="102">
        <f>H118/G118*F118</f>
        <v>93.75</v>
      </c>
      <c r="J118" s="100">
        <v>0.5</v>
      </c>
      <c r="K118" s="103">
        <f t="shared" si="7"/>
        <v>1</v>
      </c>
      <c r="L118" s="104">
        <f>D118/I118*K118</f>
        <v>4.2666666666666665E-2</v>
      </c>
      <c r="M118" s="104">
        <f>E118/I118*K118</f>
        <v>0.54400000000000004</v>
      </c>
      <c r="N118" s="100" t="s">
        <v>292</v>
      </c>
      <c r="O118" s="208"/>
      <c r="P118" s="208"/>
      <c r="Q118" s="208"/>
    </row>
    <row r="119" spans="1:20" x14ac:dyDescent="0.25">
      <c r="A119" s="212"/>
      <c r="B119" s="208" t="s">
        <v>22</v>
      </c>
      <c r="C119" s="93" t="s">
        <v>234</v>
      </c>
      <c r="D119" s="94">
        <v>0</v>
      </c>
      <c r="E119" s="94">
        <v>12</v>
      </c>
      <c r="F119" s="94">
        <v>0.1</v>
      </c>
      <c r="G119" s="95"/>
      <c r="H119" s="94"/>
      <c r="I119" s="96"/>
      <c r="J119" s="94">
        <v>0.5</v>
      </c>
      <c r="K119" s="97">
        <f t="shared" si="7"/>
        <v>1</v>
      </c>
      <c r="L119" s="98">
        <f>D119/F119*K119</f>
        <v>0</v>
      </c>
      <c r="M119" s="98">
        <f>E119/F119*K119</f>
        <v>120</v>
      </c>
      <c r="N119" s="94" t="s">
        <v>276</v>
      </c>
      <c r="O119" s="208"/>
      <c r="P119" s="208" t="e">
        <f>LOG(L120)-LOG(L119)</f>
        <v>#NUM!</v>
      </c>
      <c r="Q119" s="208">
        <f>LOG(M120)-LOG(M119)</f>
        <v>-0.53267383517569855</v>
      </c>
    </row>
    <row r="120" spans="1:20" x14ac:dyDescent="0.25">
      <c r="A120" s="212"/>
      <c r="B120" s="208"/>
      <c r="C120" s="99" t="s">
        <v>235</v>
      </c>
      <c r="D120" s="100">
        <v>18</v>
      </c>
      <c r="E120" s="100">
        <v>3302</v>
      </c>
      <c r="F120" s="100">
        <v>100</v>
      </c>
      <c r="G120" s="100">
        <v>485</v>
      </c>
      <c r="H120" s="100">
        <f>G120-30</f>
        <v>455</v>
      </c>
      <c r="I120" s="102">
        <f>H120/G120*F120</f>
        <v>93.814432989690715</v>
      </c>
      <c r="J120" s="100">
        <v>0.5</v>
      </c>
      <c r="K120" s="103">
        <f t="shared" si="7"/>
        <v>1</v>
      </c>
      <c r="L120" s="104">
        <f>D120/I120*K120</f>
        <v>0.19186813186813187</v>
      </c>
      <c r="M120" s="104">
        <f>E120/I120*K120</f>
        <v>35.197142857142858</v>
      </c>
      <c r="N120" s="100" t="s">
        <v>293</v>
      </c>
      <c r="O120" s="208"/>
      <c r="P120" s="208"/>
      <c r="Q120" s="208"/>
    </row>
    <row r="121" spans="1:20" x14ac:dyDescent="0.25">
      <c r="D121" s="94"/>
      <c r="E121" s="94"/>
      <c r="F121" s="94"/>
      <c r="G121" s="95"/>
      <c r="H121" s="94"/>
      <c r="I121" s="96"/>
      <c r="J121" s="94"/>
      <c r="L121" s="65"/>
      <c r="M121" s="65"/>
    </row>
    <row r="122" spans="1:20" x14ac:dyDescent="0.25">
      <c r="A122" s="212" t="s">
        <v>294</v>
      </c>
      <c r="B122" s="208" t="s">
        <v>9</v>
      </c>
      <c r="C122" s="93" t="s">
        <v>234</v>
      </c>
      <c r="D122" s="94">
        <v>1</v>
      </c>
      <c r="E122" s="94">
        <v>21</v>
      </c>
      <c r="F122" s="94">
        <v>0.1</v>
      </c>
      <c r="G122" s="95"/>
      <c r="H122" s="94"/>
      <c r="I122" s="96"/>
      <c r="J122" s="94">
        <v>2</v>
      </c>
      <c r="K122" s="97">
        <f t="shared" ref="K122:K127" si="8">J122/0.5</f>
        <v>4</v>
      </c>
      <c r="L122" s="98">
        <f>D122/F122*K122</f>
        <v>40</v>
      </c>
      <c r="M122" s="98">
        <f>E122/F122*K122</f>
        <v>840</v>
      </c>
      <c r="N122" s="94" t="s">
        <v>276</v>
      </c>
      <c r="O122" s="208" t="s">
        <v>295</v>
      </c>
      <c r="P122" s="208" t="e">
        <f>LOG(L123)-LOG(L122)</f>
        <v>#NUM!</v>
      </c>
      <c r="Q122" s="208">
        <f>LOG(M123)-LOG(M122)</f>
        <v>-2.4008970511500971</v>
      </c>
    </row>
    <row r="123" spans="1:20" x14ac:dyDescent="0.25">
      <c r="A123" s="212"/>
      <c r="B123" s="208"/>
      <c r="C123" s="99" t="s">
        <v>235</v>
      </c>
      <c r="D123" s="100">
        <v>0</v>
      </c>
      <c r="E123" s="100">
        <v>309</v>
      </c>
      <c r="F123" s="100">
        <v>100</v>
      </c>
      <c r="G123" s="100">
        <v>405</v>
      </c>
      <c r="H123" s="100">
        <f>G123-30</f>
        <v>375</v>
      </c>
      <c r="I123" s="102">
        <f>H123/G123*F123</f>
        <v>92.592592592592595</v>
      </c>
      <c r="J123" s="100">
        <v>0.5</v>
      </c>
      <c r="K123" s="103">
        <f t="shared" si="8"/>
        <v>1</v>
      </c>
      <c r="L123" s="104">
        <f>D123/I123*K123</f>
        <v>0</v>
      </c>
      <c r="M123" s="104">
        <f>E123/I123*K123</f>
        <v>3.3371999999999997</v>
      </c>
      <c r="N123" s="100" t="s">
        <v>266</v>
      </c>
      <c r="O123" s="208"/>
      <c r="P123" s="208"/>
      <c r="Q123" s="208"/>
    </row>
    <row r="124" spans="1:20" x14ac:dyDescent="0.25">
      <c r="A124" s="212"/>
      <c r="B124" s="208" t="s">
        <v>237</v>
      </c>
      <c r="C124" s="93" t="s">
        <v>234</v>
      </c>
      <c r="D124" s="94">
        <v>0</v>
      </c>
      <c r="E124" s="94">
        <v>87</v>
      </c>
      <c r="F124" s="94">
        <v>0.1</v>
      </c>
      <c r="G124" s="95"/>
      <c r="H124" s="94"/>
      <c r="I124" s="96"/>
      <c r="J124" s="94">
        <v>0.5</v>
      </c>
      <c r="K124" s="97">
        <f t="shared" si="8"/>
        <v>1</v>
      </c>
      <c r="L124" s="98">
        <f>D124/F124*K124</f>
        <v>0</v>
      </c>
      <c r="M124" s="98">
        <f>E124/F124*K124</f>
        <v>870</v>
      </c>
      <c r="N124" s="94" t="s">
        <v>276</v>
      </c>
      <c r="O124" s="208"/>
      <c r="P124" s="208" t="e">
        <f>LOG(L125)-LOG(L124)</f>
        <v>#NUM!</v>
      </c>
      <c r="Q124" s="208">
        <f>LOG(M125)-LOG(M124)</f>
        <v>-3.9105555566833021</v>
      </c>
    </row>
    <row r="125" spans="1:20" x14ac:dyDescent="0.25">
      <c r="A125" s="212"/>
      <c r="B125" s="208"/>
      <c r="C125" s="99" t="s">
        <v>235</v>
      </c>
      <c r="D125" s="100">
        <v>0</v>
      </c>
      <c r="E125" s="100">
        <v>10</v>
      </c>
      <c r="F125" s="100">
        <v>100</v>
      </c>
      <c r="G125" s="100">
        <v>465</v>
      </c>
      <c r="H125" s="100">
        <f>G125-30</f>
        <v>435</v>
      </c>
      <c r="I125" s="102">
        <f>H125/G125*F125</f>
        <v>93.548387096774192</v>
      </c>
      <c r="J125" s="100">
        <v>0.5</v>
      </c>
      <c r="K125" s="103">
        <f t="shared" si="8"/>
        <v>1</v>
      </c>
      <c r="L125" s="104">
        <f>D125/I125*K125</f>
        <v>0</v>
      </c>
      <c r="M125" s="104">
        <f>E125/I125*K125</f>
        <v>0.10689655172413794</v>
      </c>
      <c r="N125" s="100" t="s">
        <v>266</v>
      </c>
      <c r="O125" s="208"/>
      <c r="P125" s="208"/>
      <c r="Q125" s="208"/>
    </row>
    <row r="126" spans="1:20" x14ac:dyDescent="0.25">
      <c r="A126" s="212"/>
      <c r="B126" s="208" t="s">
        <v>22</v>
      </c>
      <c r="C126" s="93" t="s">
        <v>234</v>
      </c>
      <c r="D126" s="94">
        <v>0</v>
      </c>
      <c r="E126" s="94">
        <v>0</v>
      </c>
      <c r="F126" s="94">
        <v>0.1</v>
      </c>
      <c r="G126" s="95"/>
      <c r="H126" s="94"/>
      <c r="I126" s="96"/>
      <c r="J126" s="94">
        <v>0.5</v>
      </c>
      <c r="K126" s="97">
        <f t="shared" si="8"/>
        <v>1</v>
      </c>
      <c r="L126" s="98">
        <f>D126/F126*K126</f>
        <v>0</v>
      </c>
      <c r="M126" s="98">
        <f>E126/F126*K126</f>
        <v>0</v>
      </c>
      <c r="N126" s="94" t="s">
        <v>276</v>
      </c>
      <c r="O126" s="208"/>
      <c r="P126" s="208" t="e">
        <f>LOG(L127)-LOG(L126)</f>
        <v>#NUM!</v>
      </c>
      <c r="Q126" s="208" t="e">
        <f>LOG(M127)-LOG(M126)</f>
        <v>#NUM!</v>
      </c>
    </row>
    <row r="127" spans="1:20" x14ac:dyDescent="0.25">
      <c r="A127" s="212"/>
      <c r="B127" s="208"/>
      <c r="C127" s="99" t="s">
        <v>235</v>
      </c>
      <c r="D127" s="100">
        <v>35</v>
      </c>
      <c r="E127" s="100">
        <v>247</v>
      </c>
      <c r="F127" s="100">
        <v>100</v>
      </c>
      <c r="G127" s="100">
        <v>505</v>
      </c>
      <c r="H127" s="100">
        <f>G127-30</f>
        <v>475</v>
      </c>
      <c r="I127" s="102">
        <f>H127/G127*F127</f>
        <v>94.059405940594047</v>
      </c>
      <c r="J127" s="100">
        <v>0.5</v>
      </c>
      <c r="K127" s="103">
        <f t="shared" si="8"/>
        <v>1</v>
      </c>
      <c r="L127" s="104">
        <f>D127/I127*K127</f>
        <v>0.37210526315789477</v>
      </c>
      <c r="M127" s="104">
        <f>E127/I127*K127</f>
        <v>2.6260000000000003</v>
      </c>
      <c r="N127" s="100" t="s">
        <v>266</v>
      </c>
      <c r="O127" s="208"/>
      <c r="P127" s="208"/>
      <c r="Q127" s="208"/>
    </row>
    <row r="128" spans="1:20" x14ac:dyDescent="0.25">
      <c r="D128" s="113"/>
      <c r="E128" s="113"/>
      <c r="G128" s="114"/>
      <c r="I128" s="65"/>
      <c r="J128" s="113"/>
      <c r="L128" s="65"/>
      <c r="M128" s="65"/>
    </row>
    <row r="129" spans="1:18" x14ac:dyDescent="0.25">
      <c r="N129" s="115"/>
      <c r="O129" s="115"/>
      <c r="P129" s="115"/>
      <c r="Q129" s="115"/>
      <c r="R129" s="115"/>
    </row>
    <row r="130" spans="1:18" x14ac:dyDescent="0.25">
      <c r="A130" s="209" t="s">
        <v>296</v>
      </c>
      <c r="B130" s="210"/>
      <c r="C130" s="210"/>
      <c r="D130" s="210"/>
      <c r="E130" s="210"/>
      <c r="F130" s="210"/>
      <c r="G130" s="211"/>
      <c r="N130" s="115"/>
      <c r="O130" s="115"/>
      <c r="P130" s="115"/>
      <c r="Q130" s="115"/>
      <c r="R130" s="115"/>
    </row>
    <row r="131" spans="1:18" x14ac:dyDescent="0.25">
      <c r="A131" s="94" t="s">
        <v>297</v>
      </c>
      <c r="B131" s="93" t="s">
        <v>298</v>
      </c>
      <c r="C131" s="97" t="s">
        <v>299</v>
      </c>
      <c r="D131" s="116" t="s">
        <v>298</v>
      </c>
      <c r="E131" s="117" t="s">
        <v>299</v>
      </c>
      <c r="F131" s="93" t="s">
        <v>298</v>
      </c>
      <c r="G131" s="97" t="s">
        <v>299</v>
      </c>
      <c r="N131" s="115"/>
      <c r="O131" s="115"/>
      <c r="P131" s="115"/>
      <c r="Q131" s="115"/>
      <c r="R131" s="115"/>
    </row>
    <row r="132" spans="1:18" x14ac:dyDescent="0.25">
      <c r="A132" s="118" t="s">
        <v>300</v>
      </c>
      <c r="B132" s="116" t="s">
        <v>20</v>
      </c>
      <c r="C132" s="119">
        <v>380</v>
      </c>
      <c r="D132" s="116" t="s">
        <v>53</v>
      </c>
      <c r="E132" s="120" t="s">
        <v>53</v>
      </c>
      <c r="F132" s="121" t="s">
        <v>12</v>
      </c>
      <c r="G132" s="120">
        <v>440</v>
      </c>
      <c r="N132" s="115"/>
      <c r="O132" s="115"/>
      <c r="P132" s="115"/>
      <c r="Q132" s="115"/>
      <c r="R132" s="115"/>
    </row>
    <row r="133" spans="1:18" x14ac:dyDescent="0.25">
      <c r="A133" s="122" t="s">
        <v>301</v>
      </c>
      <c r="B133" s="22" t="s">
        <v>27</v>
      </c>
      <c r="C133" s="123">
        <v>410</v>
      </c>
      <c r="D133" s="22" t="s">
        <v>24</v>
      </c>
      <c r="E133" s="124">
        <v>490</v>
      </c>
      <c r="F133" s="113" t="s">
        <v>26</v>
      </c>
      <c r="G133" s="124">
        <v>420</v>
      </c>
      <c r="N133" s="115"/>
      <c r="O133" s="115"/>
      <c r="P133" s="115"/>
      <c r="Q133" s="115"/>
      <c r="R133" s="115"/>
    </row>
    <row r="134" spans="1:18" x14ac:dyDescent="0.25">
      <c r="A134" s="122" t="s">
        <v>30</v>
      </c>
      <c r="B134" s="22" t="s">
        <v>32</v>
      </c>
      <c r="C134" s="123">
        <v>490</v>
      </c>
      <c r="D134" s="22" t="s">
        <v>29</v>
      </c>
      <c r="E134" s="124">
        <v>470</v>
      </c>
      <c r="F134" s="113" t="s">
        <v>31</v>
      </c>
      <c r="G134" s="124">
        <v>425</v>
      </c>
      <c r="N134" s="115"/>
      <c r="O134" s="115"/>
      <c r="P134" s="115"/>
      <c r="Q134" s="115"/>
      <c r="R134" s="115"/>
    </row>
    <row r="135" spans="1:18" x14ac:dyDescent="0.25">
      <c r="A135" s="122" t="s">
        <v>302</v>
      </c>
      <c r="B135" s="22" t="s">
        <v>37</v>
      </c>
      <c r="C135" s="123">
        <v>510</v>
      </c>
      <c r="D135" s="22" t="s">
        <v>34</v>
      </c>
      <c r="E135" s="124">
        <v>510</v>
      </c>
      <c r="F135" s="113" t="s">
        <v>36</v>
      </c>
      <c r="G135" s="124">
        <v>405</v>
      </c>
      <c r="N135" s="115"/>
      <c r="O135" s="115"/>
      <c r="P135" s="115"/>
      <c r="Q135" s="115"/>
      <c r="R135" s="115"/>
    </row>
    <row r="136" spans="1:18" x14ac:dyDescent="0.25">
      <c r="A136" s="122" t="s">
        <v>303</v>
      </c>
      <c r="B136" s="22" t="s">
        <v>42</v>
      </c>
      <c r="C136" s="123">
        <v>510</v>
      </c>
      <c r="D136" s="22" t="s">
        <v>39</v>
      </c>
      <c r="E136" s="124">
        <v>494</v>
      </c>
      <c r="F136" s="113" t="s">
        <v>41</v>
      </c>
      <c r="G136" s="124">
        <v>395</v>
      </c>
      <c r="N136" s="115"/>
      <c r="O136" s="115"/>
      <c r="P136" s="115"/>
      <c r="Q136" s="115"/>
      <c r="R136" s="115"/>
    </row>
    <row r="137" spans="1:18" x14ac:dyDescent="0.25">
      <c r="A137" s="122" t="s">
        <v>304</v>
      </c>
      <c r="B137" s="22" t="s">
        <v>47</v>
      </c>
      <c r="C137" s="123">
        <v>465</v>
      </c>
      <c r="D137" s="22" t="s">
        <v>44</v>
      </c>
      <c r="E137" s="124">
        <v>486</v>
      </c>
      <c r="F137" s="113" t="s">
        <v>46</v>
      </c>
      <c r="G137" s="124">
        <v>420</v>
      </c>
      <c r="N137" s="115"/>
      <c r="O137" s="115"/>
      <c r="P137" s="115"/>
      <c r="Q137" s="115"/>
      <c r="R137" s="115"/>
    </row>
    <row r="138" spans="1:18" x14ac:dyDescent="0.25">
      <c r="A138" s="122" t="s">
        <v>305</v>
      </c>
      <c r="B138" s="22" t="s">
        <v>52</v>
      </c>
      <c r="C138" s="123">
        <v>505</v>
      </c>
      <c r="D138" s="22" t="s">
        <v>49</v>
      </c>
      <c r="E138" s="124">
        <v>480</v>
      </c>
      <c r="F138" s="113" t="s">
        <v>51</v>
      </c>
      <c r="G138" s="124">
        <v>460</v>
      </c>
      <c r="N138" s="115"/>
      <c r="O138" s="115"/>
      <c r="P138" s="115"/>
      <c r="Q138" s="115"/>
      <c r="R138" s="115"/>
    </row>
    <row r="139" spans="1:18" x14ac:dyDescent="0.25">
      <c r="A139" s="122" t="s">
        <v>306</v>
      </c>
      <c r="B139" s="22" t="s">
        <v>58</v>
      </c>
      <c r="C139" s="123">
        <v>410</v>
      </c>
      <c r="D139" s="22" t="s">
        <v>55</v>
      </c>
      <c r="E139" s="124">
        <v>485</v>
      </c>
      <c r="F139" s="113" t="s">
        <v>57</v>
      </c>
      <c r="G139" s="124">
        <v>435</v>
      </c>
      <c r="N139" s="115"/>
      <c r="O139" s="115"/>
      <c r="P139" s="115"/>
      <c r="Q139" s="115"/>
      <c r="R139" s="115"/>
    </row>
    <row r="140" spans="1:18" x14ac:dyDescent="0.25">
      <c r="A140" s="122" t="s">
        <v>307</v>
      </c>
      <c r="B140" s="22" t="s">
        <v>63</v>
      </c>
      <c r="C140" s="123">
        <v>480</v>
      </c>
      <c r="D140" s="22" t="s">
        <v>60</v>
      </c>
      <c r="E140" s="124">
        <v>485</v>
      </c>
      <c r="F140" s="113" t="s">
        <v>62</v>
      </c>
      <c r="G140" s="124">
        <v>435</v>
      </c>
      <c r="N140" s="115"/>
      <c r="O140" s="115"/>
      <c r="P140" s="115"/>
      <c r="Q140" s="115"/>
      <c r="R140" s="115"/>
    </row>
    <row r="141" spans="1:18" x14ac:dyDescent="0.25">
      <c r="A141" s="122" t="s">
        <v>308</v>
      </c>
      <c r="B141" s="22" t="s">
        <v>68</v>
      </c>
      <c r="C141" s="123">
        <v>460</v>
      </c>
      <c r="D141" s="22" t="s">
        <v>65</v>
      </c>
      <c r="E141" s="124">
        <v>460</v>
      </c>
      <c r="F141" s="113" t="s">
        <v>67</v>
      </c>
      <c r="G141" s="124">
        <v>410</v>
      </c>
      <c r="N141" s="115"/>
      <c r="O141" s="115"/>
      <c r="P141" s="115"/>
      <c r="Q141" s="115"/>
      <c r="R141" s="115"/>
    </row>
    <row r="142" spans="1:18" x14ac:dyDescent="0.25">
      <c r="A142" s="122" t="s">
        <v>309</v>
      </c>
      <c r="B142" s="22" t="s">
        <v>73</v>
      </c>
      <c r="C142" s="123">
        <v>460</v>
      </c>
      <c r="D142" s="22" t="s">
        <v>70</v>
      </c>
      <c r="E142" s="124">
        <v>515</v>
      </c>
      <c r="F142" s="113" t="s">
        <v>72</v>
      </c>
      <c r="G142" s="124">
        <v>415</v>
      </c>
      <c r="N142" s="115"/>
      <c r="O142" s="115"/>
      <c r="P142" s="115"/>
      <c r="Q142" s="115"/>
      <c r="R142" s="115"/>
    </row>
    <row r="143" spans="1:18" x14ac:dyDescent="0.25">
      <c r="A143" s="122" t="s">
        <v>310</v>
      </c>
      <c r="B143" s="22" t="s">
        <v>78</v>
      </c>
      <c r="C143" s="123">
        <v>515</v>
      </c>
      <c r="D143" s="22" t="s">
        <v>75</v>
      </c>
      <c r="E143" s="124">
        <v>520</v>
      </c>
      <c r="F143" s="113" t="s">
        <v>77</v>
      </c>
      <c r="G143" s="124">
        <v>405</v>
      </c>
      <c r="N143" s="115"/>
      <c r="O143" s="115"/>
      <c r="P143" s="115"/>
      <c r="Q143" s="115"/>
      <c r="R143" s="115"/>
    </row>
    <row r="144" spans="1:18" x14ac:dyDescent="0.25">
      <c r="A144" s="122" t="s">
        <v>311</v>
      </c>
      <c r="B144" s="22" t="s">
        <v>83</v>
      </c>
      <c r="C144" s="123">
        <v>445</v>
      </c>
      <c r="D144" s="22" t="s">
        <v>80</v>
      </c>
      <c r="E144" s="124">
        <v>495</v>
      </c>
      <c r="F144" s="113" t="s">
        <v>82</v>
      </c>
      <c r="G144" s="124">
        <v>405</v>
      </c>
      <c r="N144" s="115"/>
      <c r="O144" s="115"/>
      <c r="P144" s="115"/>
      <c r="Q144" s="115"/>
      <c r="R144" s="115"/>
    </row>
    <row r="145" spans="1:19" x14ac:dyDescent="0.25">
      <c r="A145" s="122" t="s">
        <v>312</v>
      </c>
      <c r="B145" s="22" t="s">
        <v>102</v>
      </c>
      <c r="C145" s="123">
        <v>460</v>
      </c>
      <c r="D145" s="22" t="s">
        <v>100</v>
      </c>
      <c r="E145" s="124">
        <v>495</v>
      </c>
      <c r="F145" s="113" t="s">
        <v>101</v>
      </c>
      <c r="G145" s="124">
        <v>405</v>
      </c>
      <c r="N145" s="115"/>
      <c r="O145" s="115"/>
      <c r="P145" s="115"/>
      <c r="Q145" s="115"/>
      <c r="R145" s="115"/>
    </row>
    <row r="146" spans="1:19" x14ac:dyDescent="0.25">
      <c r="A146" s="122" t="s">
        <v>95</v>
      </c>
      <c r="B146" s="22" t="s">
        <v>111</v>
      </c>
      <c r="C146" s="123">
        <v>480</v>
      </c>
      <c r="D146" s="22" t="s">
        <v>109</v>
      </c>
      <c r="E146" s="124">
        <v>485</v>
      </c>
      <c r="F146" s="113" t="s">
        <v>110</v>
      </c>
      <c r="G146" s="124">
        <v>460</v>
      </c>
      <c r="N146" s="115"/>
      <c r="O146" s="115"/>
      <c r="P146" s="115"/>
      <c r="Q146" s="115"/>
      <c r="R146" s="115"/>
    </row>
    <row r="147" spans="1:19" x14ac:dyDescent="0.25">
      <c r="A147" s="125" t="s">
        <v>313</v>
      </c>
      <c r="B147" s="126" t="s">
        <v>114</v>
      </c>
      <c r="C147" s="127">
        <v>465</v>
      </c>
      <c r="D147" s="126" t="s">
        <v>112</v>
      </c>
      <c r="E147" s="128">
        <v>505</v>
      </c>
      <c r="F147" s="127" t="s">
        <v>113</v>
      </c>
      <c r="G147" s="128">
        <v>405</v>
      </c>
      <c r="N147" s="115"/>
      <c r="O147" s="115"/>
      <c r="P147" s="115"/>
      <c r="Q147" s="115"/>
      <c r="R147" s="115"/>
    </row>
    <row r="148" spans="1:19" x14ac:dyDescent="0.25">
      <c r="B148" s="116"/>
      <c r="C148" s="121"/>
      <c r="D148" s="121"/>
      <c r="E148" s="121"/>
      <c r="F148" s="121"/>
      <c r="G148" s="117"/>
      <c r="N148" s="115"/>
      <c r="O148" s="115"/>
      <c r="P148" s="115"/>
      <c r="Q148" s="115"/>
      <c r="R148" s="115"/>
    </row>
    <row r="149" spans="1:19" x14ac:dyDescent="0.25">
      <c r="B149" s="22"/>
      <c r="C149" s="113">
        <f>AVERAGE(C132:C147)</f>
        <v>465.3125</v>
      </c>
      <c r="D149" s="113"/>
      <c r="E149" s="113">
        <f>AVERAGE(E132:E147)</f>
        <v>491.66666666666669</v>
      </c>
      <c r="F149" s="113"/>
      <c r="G149" s="129">
        <f>AVERAGE(G132:G147)</f>
        <v>421.25</v>
      </c>
      <c r="N149" s="115"/>
      <c r="O149" s="115"/>
      <c r="P149" s="115"/>
      <c r="Q149" s="115"/>
      <c r="R149" s="115"/>
    </row>
    <row r="150" spans="1:19" x14ac:dyDescent="0.25">
      <c r="B150" s="22"/>
      <c r="C150" s="113">
        <f>STDEV(C132:C147)</f>
        <v>39.135182381074962</v>
      </c>
      <c r="D150" s="113"/>
      <c r="E150" s="113">
        <f>STDEV(E132:E147)</f>
        <v>16.180529157278009</v>
      </c>
      <c r="F150" s="113"/>
      <c r="G150" s="129">
        <f>STDEV(G132:G147)</f>
        <v>19.874606914351791</v>
      </c>
      <c r="N150" s="115"/>
      <c r="O150" s="115"/>
      <c r="P150" s="115"/>
      <c r="Q150" s="115"/>
      <c r="R150" s="115"/>
    </row>
    <row r="151" spans="1:19" x14ac:dyDescent="0.25">
      <c r="B151" s="22"/>
      <c r="C151" s="113"/>
      <c r="D151" s="113"/>
      <c r="E151" s="113"/>
      <c r="F151" s="113"/>
      <c r="G151" s="129"/>
      <c r="N151" s="115"/>
      <c r="O151" s="115"/>
      <c r="P151" s="115"/>
      <c r="Q151" s="115"/>
      <c r="R151" s="115"/>
    </row>
    <row r="152" spans="1:19" x14ac:dyDescent="0.25">
      <c r="B152" s="22"/>
      <c r="C152" s="113"/>
      <c r="D152" s="113"/>
      <c r="E152" s="113"/>
      <c r="F152" s="113"/>
      <c r="G152" s="129"/>
      <c r="N152" s="115"/>
      <c r="O152" s="115"/>
      <c r="P152" s="115"/>
      <c r="Q152" s="115"/>
      <c r="R152" s="115"/>
    </row>
    <row r="153" spans="1:19" x14ac:dyDescent="0.25">
      <c r="B153" s="22"/>
      <c r="C153" s="113">
        <f>434</f>
        <v>434</v>
      </c>
      <c r="D153" s="113"/>
      <c r="E153" s="113">
        <v>461</v>
      </c>
      <c r="F153" s="113"/>
      <c r="G153" s="129">
        <f>419-30</f>
        <v>389</v>
      </c>
      <c r="N153" s="115"/>
      <c r="O153" s="115"/>
      <c r="P153" s="115"/>
      <c r="Q153" s="115"/>
      <c r="R153" s="115"/>
    </row>
    <row r="154" spans="1:19" x14ac:dyDescent="0.25">
      <c r="B154" s="22"/>
      <c r="C154" s="113">
        <f>C153/C149</f>
        <v>0.93270651443922092</v>
      </c>
      <c r="D154" s="113"/>
      <c r="E154" s="113">
        <f>E153/E149</f>
        <v>0.93762711864406778</v>
      </c>
      <c r="F154" s="113"/>
      <c r="G154" s="129">
        <f>G153/G149</f>
        <v>0.92344213649851636</v>
      </c>
      <c r="N154" s="115"/>
      <c r="O154" s="115"/>
      <c r="P154" s="115"/>
      <c r="Q154" s="115"/>
      <c r="R154" s="115"/>
    </row>
    <row r="155" spans="1:19" x14ac:dyDescent="0.25">
      <c r="B155" s="126"/>
      <c r="C155" s="127"/>
      <c r="D155" s="127"/>
      <c r="E155" s="127"/>
      <c r="F155" s="127"/>
      <c r="G155" s="130"/>
      <c r="N155" s="115"/>
      <c r="O155" s="115"/>
      <c r="P155" s="115"/>
      <c r="Q155" s="115"/>
      <c r="R155" s="115"/>
    </row>
    <row r="156" spans="1:19" x14ac:dyDescent="0.25">
      <c r="N156" s="115"/>
      <c r="O156" s="115"/>
      <c r="P156" s="115"/>
      <c r="Q156" s="115"/>
      <c r="R156" s="115"/>
    </row>
    <row r="157" spans="1:19" x14ac:dyDescent="0.25">
      <c r="N157" s="115"/>
      <c r="O157" s="115"/>
      <c r="P157" s="115"/>
      <c r="Q157" s="115"/>
      <c r="R157" s="115"/>
    </row>
    <row r="158" spans="1:19" ht="45" x14ac:dyDescent="0.25">
      <c r="A158" s="92" t="s">
        <v>216</v>
      </c>
      <c r="B158" s="92" t="s">
        <v>217</v>
      </c>
      <c r="C158" s="92" t="s">
        <v>218</v>
      </c>
      <c r="D158" s="131" t="s">
        <v>227</v>
      </c>
      <c r="E158" s="131" t="s">
        <v>228</v>
      </c>
      <c r="F158" s="92"/>
      <c r="G158" s="92"/>
      <c r="H158" s="92" t="s">
        <v>216</v>
      </c>
      <c r="I158" s="92" t="s">
        <v>217</v>
      </c>
      <c r="J158" s="92" t="s">
        <v>218</v>
      </c>
      <c r="K158" s="131" t="s">
        <v>227</v>
      </c>
      <c r="L158" s="131" t="s">
        <v>228</v>
      </c>
      <c r="M158" s="92"/>
      <c r="N158" s="92" t="s">
        <v>216</v>
      </c>
      <c r="O158" s="92" t="s">
        <v>217</v>
      </c>
      <c r="P158" s="92" t="s">
        <v>218</v>
      </c>
      <c r="Q158" s="131" t="s">
        <v>227</v>
      </c>
      <c r="R158" s="131" t="s">
        <v>228</v>
      </c>
      <c r="S158" s="92"/>
    </row>
    <row r="159" spans="1:19" x14ac:dyDescent="0.25">
      <c r="A159" t="s">
        <v>233</v>
      </c>
      <c r="B159" t="s">
        <v>9</v>
      </c>
      <c r="C159" t="s">
        <v>234</v>
      </c>
      <c r="D159" s="66">
        <v>20</v>
      </c>
      <c r="E159" s="66">
        <v>2400</v>
      </c>
      <c r="K159" s="66"/>
      <c r="L159" s="66"/>
      <c r="N159" t="s">
        <v>233</v>
      </c>
      <c r="O159" t="s">
        <v>237</v>
      </c>
      <c r="P159" t="s">
        <v>234</v>
      </c>
      <c r="Q159" s="66">
        <v>30</v>
      </c>
      <c r="R159" s="66">
        <v>3500</v>
      </c>
    </row>
    <row r="160" spans="1:19" x14ac:dyDescent="0.25">
      <c r="A160" t="s">
        <v>239</v>
      </c>
      <c r="B160" t="s">
        <v>9</v>
      </c>
      <c r="C160" t="s">
        <v>234</v>
      </c>
      <c r="D160" s="66">
        <v>0</v>
      </c>
      <c r="E160" s="66">
        <v>604</v>
      </c>
      <c r="H160" t="s">
        <v>239</v>
      </c>
      <c r="I160" t="s">
        <v>22</v>
      </c>
      <c r="J160" t="s">
        <v>234</v>
      </c>
      <c r="K160" s="66">
        <v>8</v>
      </c>
      <c r="L160" s="66">
        <v>1024</v>
      </c>
      <c r="N160" t="s">
        <v>239</v>
      </c>
      <c r="O160" t="s">
        <v>237</v>
      </c>
      <c r="P160" t="s">
        <v>234</v>
      </c>
      <c r="Q160" s="66">
        <v>0</v>
      </c>
      <c r="R160" s="66">
        <v>336</v>
      </c>
    </row>
    <row r="161" spans="1:18" x14ac:dyDescent="0.25">
      <c r="A161" t="s">
        <v>242</v>
      </c>
      <c r="B161" t="s">
        <v>9</v>
      </c>
      <c r="C161" t="s">
        <v>234</v>
      </c>
      <c r="D161" s="66">
        <v>10</v>
      </c>
      <c r="E161" s="66">
        <v>2840</v>
      </c>
      <c r="H161" t="s">
        <v>242</v>
      </c>
      <c r="I161" t="s">
        <v>22</v>
      </c>
      <c r="J161" t="s">
        <v>234</v>
      </c>
      <c r="K161" s="66">
        <v>20</v>
      </c>
      <c r="L161" s="66">
        <v>2620</v>
      </c>
      <c r="N161" t="s">
        <v>242</v>
      </c>
      <c r="O161" t="s">
        <v>237</v>
      </c>
      <c r="P161" t="s">
        <v>234</v>
      </c>
      <c r="Q161" s="66">
        <v>10</v>
      </c>
      <c r="R161" s="66">
        <v>80</v>
      </c>
    </row>
    <row r="162" spans="1:18" x14ac:dyDescent="0.25">
      <c r="A162" t="s">
        <v>248</v>
      </c>
      <c r="B162" t="s">
        <v>9</v>
      </c>
      <c r="C162" t="s">
        <v>234</v>
      </c>
      <c r="D162" s="66">
        <v>0</v>
      </c>
      <c r="E162" s="66">
        <v>210</v>
      </c>
      <c r="H162" t="s">
        <v>248</v>
      </c>
      <c r="I162" t="s">
        <v>22</v>
      </c>
      <c r="J162" t="s">
        <v>234</v>
      </c>
      <c r="K162" s="66">
        <v>150</v>
      </c>
      <c r="L162" s="66">
        <v>280</v>
      </c>
      <c r="N162" t="s">
        <v>248</v>
      </c>
      <c r="O162" t="s">
        <v>237</v>
      </c>
      <c r="P162" t="s">
        <v>234</v>
      </c>
      <c r="Q162" s="66">
        <v>0</v>
      </c>
      <c r="R162" s="66">
        <v>100</v>
      </c>
    </row>
    <row r="163" spans="1:18" x14ac:dyDescent="0.25">
      <c r="A163" t="s">
        <v>251</v>
      </c>
      <c r="B163" t="s">
        <v>9</v>
      </c>
      <c r="C163" t="s">
        <v>234</v>
      </c>
      <c r="D163" s="66">
        <v>0</v>
      </c>
      <c r="E163" s="66">
        <v>120</v>
      </c>
      <c r="H163" t="s">
        <v>251</v>
      </c>
      <c r="I163" t="s">
        <v>22</v>
      </c>
      <c r="J163" t="s">
        <v>234</v>
      </c>
      <c r="K163" s="66">
        <v>10</v>
      </c>
      <c r="L163" s="66">
        <v>290</v>
      </c>
      <c r="N163" t="s">
        <v>251</v>
      </c>
      <c r="O163" t="s">
        <v>237</v>
      </c>
      <c r="P163" t="s">
        <v>234</v>
      </c>
      <c r="Q163" s="66">
        <v>0</v>
      </c>
      <c r="R163" s="66">
        <v>20</v>
      </c>
    </row>
    <row r="164" spans="1:18" x14ac:dyDescent="0.25">
      <c r="A164" t="s">
        <v>252</v>
      </c>
      <c r="B164" t="s">
        <v>9</v>
      </c>
      <c r="C164" t="s">
        <v>234</v>
      </c>
      <c r="D164" s="66">
        <v>190</v>
      </c>
      <c r="E164" s="66">
        <v>80</v>
      </c>
      <c r="H164" t="s">
        <v>252</v>
      </c>
      <c r="I164" t="s">
        <v>22</v>
      </c>
      <c r="J164" t="s">
        <v>234</v>
      </c>
      <c r="K164" s="66">
        <v>30</v>
      </c>
      <c r="L164" s="66">
        <v>1350</v>
      </c>
      <c r="N164" t="s">
        <v>252</v>
      </c>
      <c r="O164" t="s">
        <v>237</v>
      </c>
      <c r="P164" t="s">
        <v>234</v>
      </c>
      <c r="Q164" s="66">
        <v>3420</v>
      </c>
      <c r="R164" s="66">
        <v>10310</v>
      </c>
    </row>
    <row r="165" spans="1:18" x14ac:dyDescent="0.25">
      <c r="A165" t="s">
        <v>255</v>
      </c>
      <c r="B165" t="s">
        <v>9</v>
      </c>
      <c r="C165" t="s">
        <v>234</v>
      </c>
      <c r="D165" s="66">
        <v>90</v>
      </c>
      <c r="E165" s="66">
        <v>50</v>
      </c>
      <c r="H165" t="s">
        <v>255</v>
      </c>
      <c r="I165" t="s">
        <v>22</v>
      </c>
      <c r="J165" t="s">
        <v>234</v>
      </c>
      <c r="K165" s="66">
        <v>50</v>
      </c>
      <c r="L165" s="66">
        <v>1140</v>
      </c>
      <c r="N165" t="s">
        <v>255</v>
      </c>
      <c r="O165" t="s">
        <v>237</v>
      </c>
      <c r="P165" t="s">
        <v>234</v>
      </c>
      <c r="Q165" s="66">
        <v>2830</v>
      </c>
      <c r="R165" s="66">
        <v>6790</v>
      </c>
    </row>
    <row r="166" spans="1:18" x14ac:dyDescent="0.25">
      <c r="A166" t="s">
        <v>257</v>
      </c>
      <c r="B166" t="s">
        <v>9</v>
      </c>
      <c r="C166" t="s">
        <v>234</v>
      </c>
      <c r="D166" s="66">
        <v>80</v>
      </c>
      <c r="E166" s="66">
        <v>370</v>
      </c>
      <c r="H166" t="s">
        <v>257</v>
      </c>
      <c r="I166" t="s">
        <v>22</v>
      </c>
      <c r="J166" t="s">
        <v>234</v>
      </c>
      <c r="K166" s="66">
        <v>20</v>
      </c>
      <c r="L166" s="66">
        <v>2850</v>
      </c>
      <c r="N166" t="s">
        <v>257</v>
      </c>
      <c r="O166" t="s">
        <v>237</v>
      </c>
      <c r="P166" t="s">
        <v>234</v>
      </c>
      <c r="Q166" s="66">
        <v>20</v>
      </c>
      <c r="R166" s="66">
        <v>2890</v>
      </c>
    </row>
    <row r="167" spans="1:18" x14ac:dyDescent="0.25">
      <c r="A167" t="s">
        <v>260</v>
      </c>
      <c r="B167" t="s">
        <v>9</v>
      </c>
      <c r="C167" t="s">
        <v>234</v>
      </c>
      <c r="D167" s="66">
        <v>100</v>
      </c>
      <c r="E167" s="66">
        <v>800</v>
      </c>
      <c r="H167" t="s">
        <v>260</v>
      </c>
      <c r="I167" t="s">
        <v>22</v>
      </c>
      <c r="J167" t="s">
        <v>234</v>
      </c>
      <c r="K167" s="66">
        <v>0</v>
      </c>
      <c r="L167" s="66">
        <v>90</v>
      </c>
      <c r="N167" t="s">
        <v>260</v>
      </c>
      <c r="O167" t="s">
        <v>237</v>
      </c>
      <c r="P167" t="s">
        <v>234</v>
      </c>
      <c r="Q167" s="66">
        <v>1190</v>
      </c>
      <c r="R167" s="66">
        <v>40</v>
      </c>
    </row>
    <row r="168" spans="1:18" x14ac:dyDescent="0.25">
      <c r="A168" t="s">
        <v>263</v>
      </c>
      <c r="B168" t="s">
        <v>9</v>
      </c>
      <c r="C168" t="s">
        <v>234</v>
      </c>
      <c r="D168" s="66">
        <v>10</v>
      </c>
      <c r="E168" s="66">
        <v>290</v>
      </c>
      <c r="H168" t="s">
        <v>263</v>
      </c>
      <c r="I168" t="s">
        <v>22</v>
      </c>
      <c r="J168" t="s">
        <v>234</v>
      </c>
      <c r="K168" s="66">
        <v>10</v>
      </c>
      <c r="L168" s="66">
        <v>80</v>
      </c>
      <c r="N168" t="s">
        <v>263</v>
      </c>
      <c r="O168" t="s">
        <v>237</v>
      </c>
      <c r="P168" t="s">
        <v>234</v>
      </c>
      <c r="Q168" s="66">
        <v>1150</v>
      </c>
      <c r="R168" s="66">
        <v>230</v>
      </c>
    </row>
    <row r="169" spans="1:18" x14ac:dyDescent="0.25">
      <c r="A169" t="s">
        <v>265</v>
      </c>
      <c r="B169" t="s">
        <v>9</v>
      </c>
      <c r="C169" t="s">
        <v>234</v>
      </c>
      <c r="D169" s="66">
        <v>10</v>
      </c>
      <c r="E169" s="66">
        <v>160</v>
      </c>
      <c r="H169" t="s">
        <v>265</v>
      </c>
      <c r="I169" t="s">
        <v>22</v>
      </c>
      <c r="J169" t="s">
        <v>234</v>
      </c>
      <c r="K169" s="66">
        <v>10</v>
      </c>
      <c r="L169" s="66">
        <v>1080</v>
      </c>
      <c r="N169" t="s">
        <v>265</v>
      </c>
      <c r="O169" t="s">
        <v>237</v>
      </c>
      <c r="P169" t="s">
        <v>234</v>
      </c>
      <c r="Q169" s="66">
        <v>1180</v>
      </c>
      <c r="R169" s="66">
        <v>22840</v>
      </c>
    </row>
    <row r="170" spans="1:18" x14ac:dyDescent="0.25">
      <c r="A170" t="s">
        <v>270</v>
      </c>
      <c r="B170" t="s">
        <v>9</v>
      </c>
      <c r="C170" t="s">
        <v>234</v>
      </c>
      <c r="D170" s="66">
        <v>10</v>
      </c>
      <c r="E170" s="66">
        <v>610</v>
      </c>
      <c r="H170" t="s">
        <v>270</v>
      </c>
      <c r="I170" t="s">
        <v>22</v>
      </c>
      <c r="J170" t="s">
        <v>234</v>
      </c>
      <c r="K170" s="66">
        <v>0</v>
      </c>
      <c r="L170" s="66">
        <v>3140</v>
      </c>
      <c r="N170" t="s">
        <v>270</v>
      </c>
      <c r="O170" t="s">
        <v>237</v>
      </c>
      <c r="P170" t="s">
        <v>234</v>
      </c>
      <c r="Q170" s="66">
        <v>1850</v>
      </c>
      <c r="R170" s="66">
        <v>7070</v>
      </c>
    </row>
    <row r="171" spans="1:18" x14ac:dyDescent="0.25">
      <c r="A171" t="s">
        <v>273</v>
      </c>
      <c r="B171" t="s">
        <v>9</v>
      </c>
      <c r="C171" t="s">
        <v>234</v>
      </c>
      <c r="D171" s="66">
        <v>0</v>
      </c>
      <c r="E171" s="66">
        <v>210</v>
      </c>
      <c r="H171" t="s">
        <v>273</v>
      </c>
      <c r="I171" t="s">
        <v>22</v>
      </c>
      <c r="J171" t="s">
        <v>234</v>
      </c>
      <c r="K171" s="66">
        <v>0</v>
      </c>
      <c r="L171" s="66">
        <v>410</v>
      </c>
      <c r="N171" t="s">
        <v>273</v>
      </c>
      <c r="O171" t="s">
        <v>237</v>
      </c>
      <c r="P171" t="s">
        <v>234</v>
      </c>
      <c r="Q171" s="66">
        <v>50</v>
      </c>
      <c r="R171" s="66">
        <v>6920</v>
      </c>
    </row>
    <row r="172" spans="1:18" x14ac:dyDescent="0.25">
      <c r="A172" t="s">
        <v>274</v>
      </c>
      <c r="B172" t="s">
        <v>9</v>
      </c>
      <c r="C172" t="s">
        <v>234</v>
      </c>
      <c r="D172" s="66">
        <v>0</v>
      </c>
      <c r="E172" s="66">
        <v>250</v>
      </c>
      <c r="H172" t="s">
        <v>274</v>
      </c>
      <c r="I172" t="s">
        <v>22</v>
      </c>
      <c r="J172" t="s">
        <v>234</v>
      </c>
      <c r="K172" s="66">
        <v>10</v>
      </c>
      <c r="L172" s="66">
        <v>90</v>
      </c>
      <c r="N172" t="s">
        <v>274</v>
      </c>
      <c r="O172" t="s">
        <v>237</v>
      </c>
      <c r="P172" t="s">
        <v>234</v>
      </c>
      <c r="Q172" s="66">
        <v>0</v>
      </c>
      <c r="R172" s="66">
        <v>1910</v>
      </c>
    </row>
    <row r="173" spans="1:18" x14ac:dyDescent="0.25">
      <c r="A173" t="s">
        <v>314</v>
      </c>
      <c r="B173" t="s">
        <v>9</v>
      </c>
      <c r="C173" t="s">
        <v>315</v>
      </c>
      <c r="D173" s="66">
        <v>0</v>
      </c>
      <c r="E173" s="66">
        <v>50</v>
      </c>
      <c r="H173" t="s">
        <v>314</v>
      </c>
      <c r="I173" t="s">
        <v>22</v>
      </c>
      <c r="J173" t="s">
        <v>234</v>
      </c>
      <c r="K173" s="66">
        <v>10</v>
      </c>
      <c r="L173" s="66">
        <v>20</v>
      </c>
      <c r="N173" t="s">
        <v>314</v>
      </c>
      <c r="O173" t="s">
        <v>237</v>
      </c>
      <c r="P173" t="s">
        <v>234</v>
      </c>
      <c r="Q173" s="66">
        <v>0</v>
      </c>
      <c r="R173" s="66">
        <v>3140</v>
      </c>
    </row>
    <row r="174" spans="1:18" x14ac:dyDescent="0.25">
      <c r="A174" t="s">
        <v>290</v>
      </c>
      <c r="B174" t="s">
        <v>9</v>
      </c>
      <c r="C174" t="s">
        <v>234</v>
      </c>
      <c r="D174" s="66">
        <v>0</v>
      </c>
      <c r="E174" s="66">
        <v>70</v>
      </c>
      <c r="H174" t="s">
        <v>290</v>
      </c>
      <c r="I174" t="s">
        <v>22</v>
      </c>
      <c r="J174" t="s">
        <v>234</v>
      </c>
      <c r="K174" s="66">
        <v>0</v>
      </c>
      <c r="L174" s="66">
        <v>120</v>
      </c>
      <c r="N174" t="s">
        <v>290</v>
      </c>
      <c r="O174" t="s">
        <v>237</v>
      </c>
      <c r="P174" t="s">
        <v>234</v>
      </c>
      <c r="Q174" s="66">
        <v>50</v>
      </c>
      <c r="R174" s="66">
        <v>9310</v>
      </c>
    </row>
    <row r="175" spans="1:18" x14ac:dyDescent="0.25">
      <c r="A175" t="s">
        <v>294</v>
      </c>
      <c r="B175" t="s">
        <v>9</v>
      </c>
      <c r="C175" t="s">
        <v>234</v>
      </c>
      <c r="D175" s="66">
        <v>40</v>
      </c>
      <c r="E175" s="66">
        <v>840</v>
      </c>
      <c r="H175" t="s">
        <v>294</v>
      </c>
      <c r="I175" t="s">
        <v>22</v>
      </c>
      <c r="J175" t="s">
        <v>234</v>
      </c>
      <c r="K175" s="66">
        <v>0</v>
      </c>
      <c r="L175" s="66">
        <v>0</v>
      </c>
      <c r="N175" t="s">
        <v>294</v>
      </c>
      <c r="O175" t="s">
        <v>237</v>
      </c>
      <c r="P175" t="s">
        <v>234</v>
      </c>
      <c r="Q175" s="66">
        <v>0</v>
      </c>
      <c r="R175" s="66">
        <v>870</v>
      </c>
    </row>
    <row r="176" spans="1:18" x14ac:dyDescent="0.25">
      <c r="C176" t="s">
        <v>316</v>
      </c>
      <c r="D176" s="66">
        <f>AVERAGE(D159:D175)</f>
        <v>32.941176470588232</v>
      </c>
      <c r="E176" s="66">
        <f>AVERAGE(E159:E175)</f>
        <v>585.52941176470586</v>
      </c>
      <c r="J176" t="s">
        <v>316</v>
      </c>
      <c r="K176" s="66">
        <f>AVERAGE(K159:K175)</f>
        <v>20.5</v>
      </c>
      <c r="L176" s="66">
        <f>AVERAGE(L159:L175)</f>
        <v>911.5</v>
      </c>
      <c r="P176" t="s">
        <v>316</v>
      </c>
      <c r="Q176" s="66">
        <f>AVERAGE(Q159:Q175)</f>
        <v>692.94117647058829</v>
      </c>
      <c r="R176" s="66">
        <f>AVERAGE(R159:R175)</f>
        <v>4491.5294117647063</v>
      </c>
    </row>
    <row r="177" spans="1:18" x14ac:dyDescent="0.25">
      <c r="C177" t="s">
        <v>317</v>
      </c>
      <c r="D177" s="66">
        <f>STDEV(D159:D175)</f>
        <v>52.768919105183606</v>
      </c>
      <c r="E177" s="66">
        <f>STDEV(E159:E175)</f>
        <v>810.39173533907808</v>
      </c>
      <c r="J177" t="s">
        <v>317</v>
      </c>
      <c r="K177" s="66">
        <f>STDEV(K159:K175)</f>
        <v>37.004504230341112</v>
      </c>
      <c r="L177" s="66">
        <f>STDEV(L159:L175)</f>
        <v>1072.6372484053809</v>
      </c>
      <c r="P177" t="s">
        <v>317</v>
      </c>
      <c r="Q177" s="66">
        <f>STDEV(Q159:Q175)</f>
        <v>1092.6559654454504</v>
      </c>
      <c r="R177" s="66">
        <f>STDEV(R159:R175)</f>
        <v>5866.7968061546053</v>
      </c>
    </row>
    <row r="178" spans="1:18" x14ac:dyDescent="0.25">
      <c r="D178" s="66"/>
      <c r="E178" s="66"/>
      <c r="K178" s="66"/>
      <c r="L178" s="66"/>
      <c r="Q178" s="66"/>
      <c r="R178" s="66"/>
    </row>
    <row r="179" spans="1:18" ht="45" x14ac:dyDescent="0.25">
      <c r="A179" s="92" t="s">
        <v>216</v>
      </c>
      <c r="B179" s="92" t="s">
        <v>217</v>
      </c>
      <c r="C179" s="92" t="s">
        <v>218</v>
      </c>
      <c r="D179" s="131" t="s">
        <v>227</v>
      </c>
      <c r="E179" s="131" t="s">
        <v>228</v>
      </c>
      <c r="F179" s="92"/>
      <c r="G179" s="92"/>
      <c r="H179" s="92" t="s">
        <v>216</v>
      </c>
      <c r="I179" s="92" t="s">
        <v>217</v>
      </c>
      <c r="J179" s="92" t="s">
        <v>218</v>
      </c>
      <c r="K179" s="131" t="s">
        <v>227</v>
      </c>
      <c r="L179" s="131" t="s">
        <v>228</v>
      </c>
      <c r="M179" s="92"/>
      <c r="N179" s="92" t="s">
        <v>216</v>
      </c>
      <c r="O179" s="92" t="s">
        <v>217</v>
      </c>
      <c r="P179" s="92" t="s">
        <v>218</v>
      </c>
      <c r="Q179" s="131" t="s">
        <v>227</v>
      </c>
      <c r="R179" s="131" t="s">
        <v>228</v>
      </c>
    </row>
    <row r="180" spans="1:18" x14ac:dyDescent="0.25">
      <c r="A180" t="s">
        <v>233</v>
      </c>
      <c r="B180" t="s">
        <v>9</v>
      </c>
      <c r="C180" t="s">
        <v>235</v>
      </c>
      <c r="D180" s="66">
        <v>0.53658536585365857</v>
      </c>
      <c r="E180" s="66">
        <v>23.502439024390249</v>
      </c>
      <c r="K180" s="66"/>
      <c r="L180" s="66"/>
      <c r="N180" t="s">
        <v>233</v>
      </c>
      <c r="O180" t="s">
        <v>237</v>
      </c>
      <c r="P180" t="s">
        <v>235</v>
      </c>
      <c r="Q180" s="66">
        <v>0.10857142857142857</v>
      </c>
      <c r="R180" s="66">
        <v>42.885714285714286</v>
      </c>
    </row>
    <row r="181" spans="1:18" x14ac:dyDescent="0.25">
      <c r="A181" t="s">
        <v>239</v>
      </c>
      <c r="B181" t="s">
        <v>9</v>
      </c>
      <c r="C181" t="s">
        <v>235</v>
      </c>
      <c r="D181" s="66">
        <v>0</v>
      </c>
      <c r="E181" s="66">
        <v>3.1338461538461537</v>
      </c>
      <c r="H181" t="s">
        <v>239</v>
      </c>
      <c r="I181" t="s">
        <v>22</v>
      </c>
      <c r="J181" t="s">
        <v>235</v>
      </c>
      <c r="K181" s="66">
        <v>1.0652173913043479E-2</v>
      </c>
      <c r="L181" s="66">
        <v>9.5869565217391303E-2</v>
      </c>
      <c r="N181" t="s">
        <v>239</v>
      </c>
      <c r="O181" t="s">
        <v>237</v>
      </c>
      <c r="P181" t="s">
        <v>235</v>
      </c>
      <c r="Q181" s="66">
        <v>8.6315789473684207E-2</v>
      </c>
      <c r="R181" s="66">
        <v>52.048421052631575</v>
      </c>
    </row>
    <row r="182" spans="1:18" x14ac:dyDescent="0.25">
      <c r="A182" t="s">
        <v>242</v>
      </c>
      <c r="B182" t="s">
        <v>9</v>
      </c>
      <c r="C182" t="s">
        <v>235</v>
      </c>
      <c r="D182" s="66">
        <v>0.17215189873417722</v>
      </c>
      <c r="E182" s="66">
        <v>18.678481012658228</v>
      </c>
      <c r="H182" t="s">
        <v>242</v>
      </c>
      <c r="I182" t="s">
        <v>22</v>
      </c>
      <c r="J182" t="s">
        <v>235</v>
      </c>
      <c r="K182" s="66">
        <v>6.4090909090909087E-2</v>
      </c>
      <c r="L182" s="66">
        <v>7.8831818181818178</v>
      </c>
      <c r="N182" t="s">
        <v>242</v>
      </c>
      <c r="O182" t="s">
        <v>237</v>
      </c>
      <c r="P182" t="s">
        <v>235</v>
      </c>
      <c r="Q182" s="66">
        <v>0</v>
      </c>
      <c r="R182" s="66">
        <v>0</v>
      </c>
    </row>
    <row r="183" spans="1:18" x14ac:dyDescent="0.25">
      <c r="A183" t="s">
        <v>248</v>
      </c>
      <c r="B183" t="s">
        <v>9</v>
      </c>
      <c r="C183" t="s">
        <v>235</v>
      </c>
      <c r="D183" s="66">
        <v>0.216</v>
      </c>
      <c r="E183" s="66">
        <v>9.3311999999999991</v>
      </c>
      <c r="H183" t="s">
        <v>248</v>
      </c>
      <c r="I183" t="s">
        <v>22</v>
      </c>
      <c r="J183" t="s">
        <v>235</v>
      </c>
      <c r="K183" s="66">
        <v>0.47812500000000002</v>
      </c>
      <c r="L183" s="66">
        <v>3.06</v>
      </c>
      <c r="N183" t="s">
        <v>248</v>
      </c>
      <c r="O183" t="s">
        <v>237</v>
      </c>
      <c r="P183" t="s">
        <v>235</v>
      </c>
      <c r="Q183" s="66">
        <v>0</v>
      </c>
      <c r="R183" s="66">
        <v>2.7731250000000003</v>
      </c>
    </row>
    <row r="184" spans="1:18" x14ac:dyDescent="0.25">
      <c r="A184" t="s">
        <v>251</v>
      </c>
      <c r="B184" t="s">
        <v>9</v>
      </c>
      <c r="C184" t="s">
        <v>235</v>
      </c>
      <c r="D184" s="66">
        <v>0.303013698630137</v>
      </c>
      <c r="E184" s="66">
        <v>8.311232876712328</v>
      </c>
      <c r="H184" t="s">
        <v>251</v>
      </c>
      <c r="I184" t="s">
        <v>22</v>
      </c>
      <c r="J184" t="s">
        <v>235</v>
      </c>
      <c r="K184" s="66">
        <v>0.12775862068965518</v>
      </c>
      <c r="L184" s="66">
        <v>4.3012068965517241</v>
      </c>
      <c r="N184" t="s">
        <v>251</v>
      </c>
      <c r="O184" t="s">
        <v>237</v>
      </c>
      <c r="P184" t="s">
        <v>235</v>
      </c>
      <c r="Q184" s="66">
        <v>0</v>
      </c>
      <c r="R184" s="66">
        <v>0</v>
      </c>
    </row>
    <row r="185" spans="1:18" x14ac:dyDescent="0.25">
      <c r="A185" t="s">
        <v>252</v>
      </c>
      <c r="B185" t="s">
        <v>9</v>
      </c>
      <c r="C185" t="s">
        <v>235</v>
      </c>
      <c r="D185" s="66">
        <v>0.71076923076923071</v>
      </c>
      <c r="E185" s="66">
        <v>3.7692307692307692</v>
      </c>
      <c r="H185" t="s">
        <v>252</v>
      </c>
      <c r="I185" t="s">
        <v>22</v>
      </c>
      <c r="J185" t="s">
        <v>235</v>
      </c>
      <c r="K185" s="66">
        <v>0.72473684210526323</v>
      </c>
      <c r="L185" s="66">
        <v>2.600526315789474</v>
      </c>
      <c r="N185" t="s">
        <v>252</v>
      </c>
      <c r="O185" t="s">
        <v>237</v>
      </c>
      <c r="P185" t="s">
        <v>235</v>
      </c>
      <c r="Q185" s="66">
        <v>49.813793103448276</v>
      </c>
      <c r="R185" s="66">
        <v>0.16034482758620691</v>
      </c>
    </row>
    <row r="186" spans="1:18" x14ac:dyDescent="0.25">
      <c r="A186" t="s">
        <v>255</v>
      </c>
      <c r="B186" t="s">
        <v>9</v>
      </c>
      <c r="C186" t="s">
        <v>235</v>
      </c>
      <c r="D186" s="66">
        <v>0.87720930232558136</v>
      </c>
      <c r="E186" s="66">
        <v>5.8195348837209302</v>
      </c>
      <c r="H186" t="s">
        <v>255</v>
      </c>
      <c r="I186" t="s">
        <v>22</v>
      </c>
      <c r="J186" t="s">
        <v>235</v>
      </c>
      <c r="K186" s="66">
        <v>1.4186666666666667</v>
      </c>
      <c r="L186" s="66">
        <v>7.2960000000000003</v>
      </c>
      <c r="N186" t="s">
        <v>255</v>
      </c>
      <c r="O186" t="s">
        <v>237</v>
      </c>
      <c r="P186" t="s">
        <v>235</v>
      </c>
      <c r="Q186" s="66">
        <v>2.1263157894736845E-2</v>
      </c>
      <c r="R186" s="66">
        <v>1.0631578947368422E-2</v>
      </c>
    </row>
    <row r="187" spans="1:18" x14ac:dyDescent="0.25">
      <c r="A187" t="s">
        <v>257</v>
      </c>
      <c r="B187" t="s">
        <v>9</v>
      </c>
      <c r="C187" t="s">
        <v>235</v>
      </c>
      <c r="D187" s="66">
        <v>8.5496296296296297</v>
      </c>
      <c r="E187" s="66">
        <v>10.697777777777778</v>
      </c>
      <c r="H187" t="s">
        <v>257</v>
      </c>
      <c r="I187" t="s">
        <v>22</v>
      </c>
      <c r="J187" t="s">
        <v>235</v>
      </c>
      <c r="K187" s="66">
        <v>1.3004395604395604</v>
      </c>
      <c r="L187" s="66">
        <v>21.617142857142859</v>
      </c>
      <c r="N187" t="s">
        <v>257</v>
      </c>
      <c r="O187" t="s">
        <v>237</v>
      </c>
      <c r="P187" t="s">
        <v>235</v>
      </c>
      <c r="Q187" s="66">
        <v>3.4094736842105262</v>
      </c>
      <c r="R187" s="66">
        <v>4.4021052631578943</v>
      </c>
    </row>
    <row r="188" spans="1:18" x14ac:dyDescent="0.25">
      <c r="A188" t="s">
        <v>260</v>
      </c>
      <c r="B188" t="s">
        <v>9</v>
      </c>
      <c r="C188" t="s">
        <v>235</v>
      </c>
      <c r="D188" s="66">
        <v>0.10740740740740741</v>
      </c>
      <c r="E188" s="66">
        <v>25.498518518518519</v>
      </c>
      <c r="H188" t="s">
        <v>260</v>
      </c>
      <c r="I188" t="s">
        <v>22</v>
      </c>
      <c r="J188" t="s">
        <v>235</v>
      </c>
      <c r="K188" s="66">
        <v>0.19186813186813187</v>
      </c>
      <c r="L188" s="66">
        <v>4.7434065934065934</v>
      </c>
      <c r="N188" t="s">
        <v>260</v>
      </c>
      <c r="O188" t="s">
        <v>237</v>
      </c>
      <c r="P188" t="s">
        <v>235</v>
      </c>
      <c r="Q188" s="66">
        <v>10.442666666666666</v>
      </c>
      <c r="R188" s="66">
        <v>3.968</v>
      </c>
    </row>
    <row r="189" spans="1:18" x14ac:dyDescent="0.25">
      <c r="A189" t="s">
        <v>263</v>
      </c>
      <c r="B189" t="s">
        <v>9</v>
      </c>
      <c r="C189" t="s">
        <v>235</v>
      </c>
      <c r="D189" s="66">
        <v>0.43157894736842101</v>
      </c>
      <c r="E189" s="66">
        <v>21.837894736842106</v>
      </c>
      <c r="H189" t="s">
        <v>263</v>
      </c>
      <c r="I189" t="s">
        <v>22</v>
      </c>
      <c r="J189" t="s">
        <v>235</v>
      </c>
      <c r="K189" s="66">
        <v>2.1395348837209303E-2</v>
      </c>
      <c r="L189" s="66">
        <v>2.5353488372093023</v>
      </c>
      <c r="N189" t="s">
        <v>263</v>
      </c>
      <c r="O189" t="s">
        <v>237</v>
      </c>
      <c r="P189" t="s">
        <v>235</v>
      </c>
      <c r="Q189" s="66">
        <v>0.22465116279069766</v>
      </c>
      <c r="R189" s="66">
        <v>3.4660465116279071</v>
      </c>
    </row>
    <row r="190" spans="1:18" x14ac:dyDescent="0.25">
      <c r="A190" t="s">
        <v>265</v>
      </c>
      <c r="B190" t="s">
        <v>9</v>
      </c>
      <c r="C190" t="s">
        <v>235</v>
      </c>
      <c r="D190" s="66">
        <v>1.0779220779220779E-2</v>
      </c>
      <c r="E190" s="66">
        <v>0.7222077922077923</v>
      </c>
      <c r="H190" t="s">
        <v>265</v>
      </c>
      <c r="I190" t="s">
        <v>22</v>
      </c>
      <c r="J190" t="s">
        <v>235</v>
      </c>
      <c r="K190" s="66">
        <v>0.53092783505154639</v>
      </c>
      <c r="L190" s="66">
        <v>72.099999999999994</v>
      </c>
      <c r="N190" t="s">
        <v>265</v>
      </c>
      <c r="O190" t="s">
        <v>237</v>
      </c>
      <c r="P190" t="s">
        <v>235</v>
      </c>
      <c r="Q190" s="66">
        <v>1.3051162790697675</v>
      </c>
      <c r="R190" s="66">
        <v>0.88790697674418606</v>
      </c>
    </row>
    <row r="191" spans="1:18" x14ac:dyDescent="0.25">
      <c r="A191" t="s">
        <v>270</v>
      </c>
      <c r="B191" t="s">
        <v>9</v>
      </c>
      <c r="C191" t="s">
        <v>235</v>
      </c>
      <c r="D191" s="66">
        <v>0.51839999999999997</v>
      </c>
      <c r="E191" s="66">
        <v>80.006399999999999</v>
      </c>
      <c r="H191" t="s">
        <v>270</v>
      </c>
      <c r="I191" t="s">
        <v>22</v>
      </c>
      <c r="J191" t="s">
        <v>235</v>
      </c>
      <c r="K191" s="66">
        <v>4.2448979591836737E-2</v>
      </c>
      <c r="L191" s="66">
        <v>76.960000000000008</v>
      </c>
      <c r="N191" t="s">
        <v>270</v>
      </c>
      <c r="O191" t="s">
        <v>237</v>
      </c>
      <c r="P191" t="s">
        <v>235</v>
      </c>
      <c r="Q191" s="66">
        <v>8.4948453608247418E-2</v>
      </c>
      <c r="R191" s="66">
        <v>0.43536082474226806</v>
      </c>
    </row>
    <row r="192" spans="1:18" x14ac:dyDescent="0.25">
      <c r="A192" t="s">
        <v>273</v>
      </c>
      <c r="B192" t="s">
        <v>9</v>
      </c>
      <c r="C192" t="s">
        <v>235</v>
      </c>
      <c r="D192" s="66">
        <v>0</v>
      </c>
      <c r="E192" s="66">
        <v>3.6288</v>
      </c>
      <c r="H192" t="s">
        <v>273</v>
      </c>
      <c r="I192" t="s">
        <v>22</v>
      </c>
      <c r="J192" t="s">
        <v>235</v>
      </c>
      <c r="K192" s="66">
        <v>0</v>
      </c>
      <c r="L192" s="66">
        <v>4.460322580645161</v>
      </c>
      <c r="N192" t="s">
        <v>273</v>
      </c>
      <c r="O192" t="s">
        <v>237</v>
      </c>
      <c r="P192" t="s">
        <v>235</v>
      </c>
      <c r="Q192" s="66">
        <v>3.9245783132530119</v>
      </c>
      <c r="R192" s="66">
        <v>6.0477108433734941</v>
      </c>
    </row>
    <row r="193" spans="1:18" x14ac:dyDescent="0.25">
      <c r="A193" t="s">
        <v>274</v>
      </c>
      <c r="B193" t="s">
        <v>9</v>
      </c>
      <c r="C193" t="s">
        <v>235</v>
      </c>
      <c r="D193" s="66">
        <v>0.17279999999999998</v>
      </c>
      <c r="E193" s="66">
        <v>41.817599999999999</v>
      </c>
      <c r="H193" t="s">
        <v>274</v>
      </c>
      <c r="I193" t="s">
        <v>22</v>
      </c>
      <c r="J193" t="s">
        <v>235</v>
      </c>
      <c r="K193" s="66">
        <v>0.25548387096774194</v>
      </c>
      <c r="L193" s="66">
        <v>11.390322580645162</v>
      </c>
      <c r="N193" t="s">
        <v>274</v>
      </c>
      <c r="O193" t="s">
        <v>237</v>
      </c>
      <c r="P193" t="s">
        <v>235</v>
      </c>
      <c r="Q193" s="66">
        <v>2.1395348837209303E-2</v>
      </c>
      <c r="R193" s="66">
        <v>2.0111627906976746</v>
      </c>
    </row>
    <row r="194" spans="1:18" x14ac:dyDescent="0.25">
      <c r="A194" t="s">
        <v>314</v>
      </c>
      <c r="B194" t="s">
        <v>9</v>
      </c>
      <c r="C194" t="s">
        <v>235</v>
      </c>
      <c r="D194" s="66">
        <v>4.3199999999999995E-2</v>
      </c>
      <c r="E194" s="66">
        <v>39.614399999999996</v>
      </c>
      <c r="H194" t="s">
        <v>314</v>
      </c>
      <c r="I194" t="s">
        <v>22</v>
      </c>
      <c r="J194" t="s">
        <v>235</v>
      </c>
      <c r="K194" s="66">
        <v>6.3870967741935486E-2</v>
      </c>
      <c r="L194" s="66">
        <v>12.540000000000001</v>
      </c>
      <c r="N194" t="s">
        <v>314</v>
      </c>
      <c r="O194" t="s">
        <v>237</v>
      </c>
      <c r="P194" t="s">
        <v>235</v>
      </c>
      <c r="Q194" s="66">
        <v>0</v>
      </c>
      <c r="R194" s="66">
        <v>3.7655813953488373</v>
      </c>
    </row>
    <row r="195" spans="1:18" x14ac:dyDescent="0.25">
      <c r="A195" t="s">
        <v>290</v>
      </c>
      <c r="B195" t="s">
        <v>9</v>
      </c>
      <c r="C195" t="s">
        <v>235</v>
      </c>
      <c r="D195" s="66">
        <v>0.34</v>
      </c>
      <c r="E195" s="66">
        <v>57.8</v>
      </c>
      <c r="H195" t="s">
        <v>290</v>
      </c>
      <c r="I195" t="s">
        <v>22</v>
      </c>
      <c r="J195" t="s">
        <v>235</v>
      </c>
      <c r="K195" s="66">
        <v>0.19</v>
      </c>
      <c r="L195" s="66">
        <v>35.200000000000003</v>
      </c>
      <c r="N195" t="s">
        <v>290</v>
      </c>
      <c r="O195" t="s">
        <v>237</v>
      </c>
      <c r="P195" t="s">
        <v>235</v>
      </c>
      <c r="Q195" s="66">
        <v>0.04</v>
      </c>
      <c r="R195" s="66">
        <v>0.54</v>
      </c>
    </row>
    <row r="196" spans="1:18" x14ac:dyDescent="0.25">
      <c r="A196" t="s">
        <v>294</v>
      </c>
      <c r="B196" t="s">
        <v>9</v>
      </c>
      <c r="C196" t="s">
        <v>235</v>
      </c>
      <c r="D196" s="66">
        <v>0</v>
      </c>
      <c r="E196" s="66">
        <v>3.34</v>
      </c>
      <c r="H196" t="s">
        <v>294</v>
      </c>
      <c r="I196" t="s">
        <v>22</v>
      </c>
      <c r="J196" t="s">
        <v>235</v>
      </c>
      <c r="K196" s="66">
        <v>0.4</v>
      </c>
      <c r="L196" s="66">
        <v>2.6</v>
      </c>
      <c r="N196" t="s">
        <v>294</v>
      </c>
      <c r="O196" t="s">
        <v>237</v>
      </c>
      <c r="P196" t="s">
        <v>235</v>
      </c>
      <c r="Q196" s="66">
        <v>0</v>
      </c>
      <c r="R196" s="66">
        <v>0.11</v>
      </c>
    </row>
    <row r="197" spans="1:18" x14ac:dyDescent="0.25">
      <c r="C197" t="s">
        <v>316</v>
      </c>
      <c r="D197" s="66">
        <f>AVERAGE(D180:D196)</f>
        <v>0.7640896883233802</v>
      </c>
      <c r="E197" s="66">
        <f>AVERAGE(E180:E196)</f>
        <v>21.029974326229699</v>
      </c>
      <c r="J197" t="s">
        <v>316</v>
      </c>
      <c r="K197" s="66">
        <f>AVERAGE(K180:K196)</f>
        <v>0.3637790566852187</v>
      </c>
      <c r="L197" s="66">
        <f>AVERAGE(L180:L196)</f>
        <v>16.836458002799347</v>
      </c>
      <c r="P197" t="s">
        <v>316</v>
      </c>
      <c r="Q197" s="66">
        <f>AVERAGE(Q180:Q196)</f>
        <v>4.087221963989661</v>
      </c>
      <c r="R197" s="66">
        <f>AVERAGE(R180:R196)</f>
        <v>7.2654183147395113</v>
      </c>
    </row>
    <row r="198" spans="1:18" x14ac:dyDescent="0.25">
      <c r="C198" t="s">
        <v>317</v>
      </c>
      <c r="D198" s="66">
        <f>STDEV(D180:D196)</f>
        <v>2.0235443068092409</v>
      </c>
      <c r="E198" s="66">
        <f>STDEV(E180:E196)</f>
        <v>22.252961359669921</v>
      </c>
      <c r="J198" t="s">
        <v>317</v>
      </c>
      <c r="K198" s="66">
        <f>STDEV(K180:K196)</f>
        <v>0.44326021284676942</v>
      </c>
      <c r="L198" s="66">
        <f>STDEV(L180:L196)</f>
        <v>24.200160994388845</v>
      </c>
      <c r="P198" t="s">
        <v>317</v>
      </c>
      <c r="Q198" s="66">
        <f>STDEV(Q180:Q196)</f>
        <v>12.081187182027238</v>
      </c>
      <c r="R198" s="66">
        <f>STDEV(R180:R196)</f>
        <v>15.333356918426416</v>
      </c>
    </row>
    <row r="199" spans="1:18" x14ac:dyDescent="0.25">
      <c r="D199" s="66"/>
      <c r="E199" s="66"/>
      <c r="K199" s="66"/>
      <c r="L199" s="66"/>
      <c r="Q199" s="66"/>
      <c r="R199" s="66"/>
    </row>
    <row r="200" spans="1:18" x14ac:dyDescent="0.25">
      <c r="N200" s="115"/>
      <c r="O200" s="115"/>
      <c r="P200" s="115"/>
      <c r="Q200" s="115"/>
      <c r="R200" s="115"/>
    </row>
    <row r="201" spans="1:18" x14ac:dyDescent="0.25">
      <c r="N201" s="115"/>
      <c r="O201" s="115"/>
      <c r="P201" s="115"/>
      <c r="Q201" s="115"/>
      <c r="R201" s="115"/>
    </row>
    <row r="202" spans="1:18" x14ac:dyDescent="0.25">
      <c r="N202" s="115"/>
      <c r="O202" s="115"/>
      <c r="P202" s="115"/>
      <c r="Q202" s="115"/>
      <c r="R202" s="115"/>
    </row>
    <row r="203" spans="1:18" x14ac:dyDescent="0.25">
      <c r="N203" s="115"/>
      <c r="O203" s="115"/>
      <c r="P203" s="115"/>
      <c r="Q203" s="115"/>
      <c r="R203" s="115"/>
    </row>
    <row r="204" spans="1:18" x14ac:dyDescent="0.25">
      <c r="N204" s="115"/>
      <c r="O204" s="115"/>
      <c r="P204" s="115"/>
      <c r="Q204" s="115"/>
      <c r="R204" s="115"/>
    </row>
    <row r="205" spans="1:18" x14ac:dyDescent="0.25">
      <c r="N205" s="115"/>
      <c r="O205" s="115"/>
      <c r="P205" s="115"/>
      <c r="Q205" s="115"/>
      <c r="R205" s="115"/>
    </row>
    <row r="206" spans="1:18" x14ac:dyDescent="0.25">
      <c r="N206" s="115"/>
      <c r="O206" s="115"/>
      <c r="P206" s="115"/>
      <c r="Q206" s="115"/>
      <c r="R206" s="115"/>
    </row>
    <row r="207" spans="1:18" x14ac:dyDescent="0.25">
      <c r="N207" s="115"/>
      <c r="O207" s="115"/>
      <c r="P207" s="115"/>
      <c r="Q207" s="115"/>
      <c r="R207" s="115"/>
    </row>
    <row r="208" spans="1:18" x14ac:dyDescent="0.25">
      <c r="N208" s="115"/>
      <c r="O208" s="115"/>
      <c r="P208" s="115"/>
      <c r="Q208" s="115"/>
      <c r="R208" s="115"/>
    </row>
    <row r="209" spans="14:18" x14ac:dyDescent="0.25">
      <c r="N209" s="115"/>
      <c r="O209" s="115"/>
      <c r="P209" s="115"/>
      <c r="Q209" s="115"/>
      <c r="R209" s="115"/>
    </row>
    <row r="210" spans="14:18" x14ac:dyDescent="0.25">
      <c r="N210" s="115"/>
      <c r="O210" s="115"/>
      <c r="P210" s="115"/>
      <c r="Q210" s="115"/>
      <c r="R210" s="115"/>
    </row>
    <row r="211" spans="14:18" x14ac:dyDescent="0.25">
      <c r="N211" s="115"/>
      <c r="O211" s="115"/>
      <c r="P211" s="115"/>
      <c r="Q211" s="115"/>
      <c r="R211" s="115"/>
    </row>
  </sheetData>
  <mergeCells count="179">
    <mergeCell ref="A23:A26"/>
    <mergeCell ref="B23:B24"/>
    <mergeCell ref="P23:P24"/>
    <mergeCell ref="Q23:Q24"/>
    <mergeCell ref="B25:B26"/>
    <mergeCell ref="O25:O26"/>
    <mergeCell ref="P25:P26"/>
    <mergeCell ref="Q25:Q26"/>
    <mergeCell ref="Q31:Q32"/>
    <mergeCell ref="A27:A32"/>
    <mergeCell ref="B27:B28"/>
    <mergeCell ref="O27:O32"/>
    <mergeCell ref="P27:P28"/>
    <mergeCell ref="Q27:Q28"/>
    <mergeCell ref="B29:B30"/>
    <mergeCell ref="P29:P30"/>
    <mergeCell ref="Q29:Q30"/>
    <mergeCell ref="B31:B32"/>
    <mergeCell ref="P31:P32"/>
    <mergeCell ref="A33:A40"/>
    <mergeCell ref="B33:B34"/>
    <mergeCell ref="O33:O40"/>
    <mergeCell ref="P33:P34"/>
    <mergeCell ref="Q33:Q34"/>
    <mergeCell ref="B35:B36"/>
    <mergeCell ref="P35:P36"/>
    <mergeCell ref="Q35:Q36"/>
    <mergeCell ref="B37:B38"/>
    <mergeCell ref="P37:P38"/>
    <mergeCell ref="Q37:Q38"/>
    <mergeCell ref="A41:A46"/>
    <mergeCell ref="B41:B42"/>
    <mergeCell ref="O41:O46"/>
    <mergeCell ref="P41:P42"/>
    <mergeCell ref="Q41:Q42"/>
    <mergeCell ref="B43:B44"/>
    <mergeCell ref="P43:P44"/>
    <mergeCell ref="Q43:Q44"/>
    <mergeCell ref="B45:B46"/>
    <mergeCell ref="P45:P46"/>
    <mergeCell ref="Q45:Q46"/>
    <mergeCell ref="A47:A52"/>
    <mergeCell ref="B47:B48"/>
    <mergeCell ref="O47:O52"/>
    <mergeCell ref="P47:P48"/>
    <mergeCell ref="Q47:Q48"/>
    <mergeCell ref="B49:B50"/>
    <mergeCell ref="P49:P50"/>
    <mergeCell ref="A59:A64"/>
    <mergeCell ref="B59:B60"/>
    <mergeCell ref="O59:O64"/>
    <mergeCell ref="P59:P60"/>
    <mergeCell ref="Q59:Q60"/>
    <mergeCell ref="Q49:Q50"/>
    <mergeCell ref="B51:B52"/>
    <mergeCell ref="P51:P52"/>
    <mergeCell ref="Q51:Q52"/>
    <mergeCell ref="A53:A58"/>
    <mergeCell ref="B53:B54"/>
    <mergeCell ref="O53:O58"/>
    <mergeCell ref="P53:P54"/>
    <mergeCell ref="Q53:Q54"/>
    <mergeCell ref="B55:B56"/>
    <mergeCell ref="B61:B62"/>
    <mergeCell ref="P61:P62"/>
    <mergeCell ref="Q61:Q62"/>
    <mergeCell ref="B63:B64"/>
    <mergeCell ref="P63:P64"/>
    <mergeCell ref="Q63:Q64"/>
    <mergeCell ref="P55:P56"/>
    <mergeCell ref="Q55:Q56"/>
    <mergeCell ref="B57:B58"/>
    <mergeCell ref="P57:P58"/>
    <mergeCell ref="Q57:Q58"/>
    <mergeCell ref="Q69:Q70"/>
    <mergeCell ref="A71:A76"/>
    <mergeCell ref="B71:B72"/>
    <mergeCell ref="O71:O76"/>
    <mergeCell ref="P71:P72"/>
    <mergeCell ref="Q71:Q72"/>
    <mergeCell ref="B73:B74"/>
    <mergeCell ref="P73:P74"/>
    <mergeCell ref="Q73:Q74"/>
    <mergeCell ref="B75:B76"/>
    <mergeCell ref="A65:A70"/>
    <mergeCell ref="B65:B66"/>
    <mergeCell ref="O65:O70"/>
    <mergeCell ref="P65:P66"/>
    <mergeCell ref="Q65:Q66"/>
    <mergeCell ref="B67:B68"/>
    <mergeCell ref="P67:P68"/>
    <mergeCell ref="Q67:Q68"/>
    <mergeCell ref="B69:B70"/>
    <mergeCell ref="P69:P70"/>
    <mergeCell ref="P75:P76"/>
    <mergeCell ref="Q75:Q76"/>
    <mergeCell ref="A77:A82"/>
    <mergeCell ref="B77:B78"/>
    <mergeCell ref="O77:O82"/>
    <mergeCell ref="P77:P78"/>
    <mergeCell ref="Q77:Q78"/>
    <mergeCell ref="B79:B80"/>
    <mergeCell ref="P79:P80"/>
    <mergeCell ref="Q79:Q80"/>
    <mergeCell ref="B81:B82"/>
    <mergeCell ref="P81:P82"/>
    <mergeCell ref="Q81:Q82"/>
    <mergeCell ref="A83:A88"/>
    <mergeCell ref="B83:B84"/>
    <mergeCell ref="O83:O88"/>
    <mergeCell ref="P83:P84"/>
    <mergeCell ref="Q83:Q84"/>
    <mergeCell ref="B85:B86"/>
    <mergeCell ref="P85:P86"/>
    <mergeCell ref="A95:A100"/>
    <mergeCell ref="B95:B96"/>
    <mergeCell ref="O95:O100"/>
    <mergeCell ref="P95:P96"/>
    <mergeCell ref="Q95:Q96"/>
    <mergeCell ref="Q85:Q86"/>
    <mergeCell ref="B87:B88"/>
    <mergeCell ref="P87:P88"/>
    <mergeCell ref="Q87:Q88"/>
    <mergeCell ref="A89:A94"/>
    <mergeCell ref="B89:B90"/>
    <mergeCell ref="O89:O94"/>
    <mergeCell ref="P89:P90"/>
    <mergeCell ref="Q89:Q90"/>
    <mergeCell ref="B91:B92"/>
    <mergeCell ref="B97:B98"/>
    <mergeCell ref="P97:P98"/>
    <mergeCell ref="Q97:Q98"/>
    <mergeCell ref="B99:B100"/>
    <mergeCell ref="P99:P100"/>
    <mergeCell ref="Q99:Q100"/>
    <mergeCell ref="P91:P92"/>
    <mergeCell ref="Q91:Q92"/>
    <mergeCell ref="B93:B94"/>
    <mergeCell ref="P93:P94"/>
    <mergeCell ref="Q93:Q94"/>
    <mergeCell ref="Q105:Q106"/>
    <mergeCell ref="A108:A113"/>
    <mergeCell ref="B108:B109"/>
    <mergeCell ref="O108:O113"/>
    <mergeCell ref="B110:B111"/>
    <mergeCell ref="B112:B113"/>
    <mergeCell ref="A101:A106"/>
    <mergeCell ref="B101:B102"/>
    <mergeCell ref="O101:O106"/>
    <mergeCell ref="P101:P102"/>
    <mergeCell ref="Q101:Q102"/>
    <mergeCell ref="B103:B104"/>
    <mergeCell ref="P103:P104"/>
    <mergeCell ref="Q103:Q104"/>
    <mergeCell ref="B105:B106"/>
    <mergeCell ref="P105:P106"/>
    <mergeCell ref="P126:P127"/>
    <mergeCell ref="Q126:Q127"/>
    <mergeCell ref="A130:G130"/>
    <mergeCell ref="Q119:Q120"/>
    <mergeCell ref="A122:A127"/>
    <mergeCell ref="B122:B123"/>
    <mergeCell ref="O122:O127"/>
    <mergeCell ref="P122:P123"/>
    <mergeCell ref="Q122:Q123"/>
    <mergeCell ref="B124:B125"/>
    <mergeCell ref="P124:P125"/>
    <mergeCell ref="Q124:Q125"/>
    <mergeCell ref="B126:B127"/>
    <mergeCell ref="A115:A120"/>
    <mergeCell ref="B115:B116"/>
    <mergeCell ref="O115:O120"/>
    <mergeCell ref="P115:P116"/>
    <mergeCell ref="Q115:Q116"/>
    <mergeCell ref="B117:B118"/>
    <mergeCell ref="P117:P118"/>
    <mergeCell ref="Q117:Q118"/>
    <mergeCell ref="B119:B120"/>
    <mergeCell ref="P119:P1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zoomScale="70" zoomScaleNormal="70" workbookViewId="0">
      <selection activeCell="D18" sqref="D18"/>
    </sheetView>
  </sheetViews>
  <sheetFormatPr defaultRowHeight="15" x14ac:dyDescent="0.25"/>
  <cols>
    <col min="1" max="1" width="12.85546875" bestFit="1" customWidth="1"/>
    <col min="2" max="2" width="19.5703125" bestFit="1" customWidth="1"/>
    <col min="3" max="3" width="15.28515625" bestFit="1" customWidth="1"/>
    <col min="4" max="4" width="37" bestFit="1" customWidth="1"/>
    <col min="5" max="5" width="42.140625" bestFit="1" customWidth="1"/>
    <col min="6" max="6" width="40.28515625" bestFit="1" customWidth="1"/>
    <col min="7" max="7" width="35.28515625" bestFit="1" customWidth="1"/>
    <col min="8" max="8" width="36" bestFit="1" customWidth="1"/>
    <col min="9" max="9" width="26.28515625" bestFit="1" customWidth="1"/>
    <col min="10" max="10" width="29.5703125" bestFit="1" customWidth="1"/>
    <col min="11" max="11" width="27.28515625" bestFit="1" customWidth="1"/>
    <col min="12" max="12" width="18.85546875" customWidth="1"/>
    <col min="13" max="13" width="13.42578125" customWidth="1"/>
  </cols>
  <sheetData>
    <row r="1" spans="1:11" x14ac:dyDescent="0.25">
      <c r="A1" s="25" t="s">
        <v>4</v>
      </c>
      <c r="B1" s="25" t="s">
        <v>5</v>
      </c>
      <c r="C1" s="54" t="s">
        <v>6</v>
      </c>
      <c r="D1" s="25" t="s">
        <v>123</v>
      </c>
      <c r="E1" s="54" t="s">
        <v>122</v>
      </c>
      <c r="F1" s="36" t="s">
        <v>120</v>
      </c>
      <c r="G1" s="25" t="s">
        <v>119</v>
      </c>
      <c r="H1" s="25" t="s">
        <v>118</v>
      </c>
      <c r="I1" s="25" t="s">
        <v>117</v>
      </c>
      <c r="J1" s="26" t="s">
        <v>116</v>
      </c>
      <c r="K1" s="25" t="s">
        <v>121</v>
      </c>
    </row>
    <row r="2" spans="1:11" x14ac:dyDescent="0.25">
      <c r="A2" t="s">
        <v>20</v>
      </c>
      <c r="B2" s="1" t="s">
        <v>13</v>
      </c>
      <c r="C2" s="61" t="s">
        <v>16</v>
      </c>
      <c r="D2" s="37">
        <v>200</v>
      </c>
      <c r="E2" s="55">
        <v>100</v>
      </c>
      <c r="F2" s="39" t="s">
        <v>53</v>
      </c>
      <c r="G2" s="37" t="s">
        <v>53</v>
      </c>
      <c r="H2" s="37" t="s">
        <v>53</v>
      </c>
      <c r="I2" s="37" t="s">
        <v>53</v>
      </c>
      <c r="J2" s="40" t="s">
        <v>53</v>
      </c>
      <c r="K2" s="41" t="s">
        <v>53</v>
      </c>
    </row>
    <row r="3" spans="1:11" x14ac:dyDescent="0.25">
      <c r="A3" t="s">
        <v>27</v>
      </c>
      <c r="B3" s="1" t="s">
        <v>25</v>
      </c>
      <c r="C3" s="61" t="s">
        <v>16</v>
      </c>
      <c r="D3" s="37">
        <v>0</v>
      </c>
      <c r="E3" s="55">
        <v>0</v>
      </c>
      <c r="F3" s="42">
        <v>3550</v>
      </c>
      <c r="G3" s="43">
        <v>1553.1</v>
      </c>
      <c r="H3" s="43">
        <v>14.8</v>
      </c>
      <c r="I3" s="43">
        <v>8.5</v>
      </c>
      <c r="J3" s="40" t="s">
        <v>53</v>
      </c>
      <c r="K3" s="41" t="s">
        <v>53</v>
      </c>
    </row>
    <row r="4" spans="1:11" x14ac:dyDescent="0.25">
      <c r="A4" t="s">
        <v>32</v>
      </c>
      <c r="B4" s="1" t="s">
        <v>30</v>
      </c>
      <c r="C4" s="61" t="s">
        <v>16</v>
      </c>
      <c r="D4" s="37">
        <v>0</v>
      </c>
      <c r="E4" s="55">
        <v>0</v>
      </c>
      <c r="F4" s="42">
        <v>1100</v>
      </c>
      <c r="G4" s="44" t="s">
        <v>85</v>
      </c>
      <c r="H4" s="43">
        <v>2</v>
      </c>
      <c r="I4" s="45">
        <v>1</v>
      </c>
      <c r="J4" s="40" t="s">
        <v>53</v>
      </c>
      <c r="K4" s="41" t="s">
        <v>53</v>
      </c>
    </row>
    <row r="5" spans="1:11" x14ac:dyDescent="0.25">
      <c r="A5" t="s">
        <v>37</v>
      </c>
      <c r="B5" s="1" t="s">
        <v>35</v>
      </c>
      <c r="C5" s="61" t="s">
        <v>16</v>
      </c>
      <c r="D5" s="37">
        <v>0</v>
      </c>
      <c r="E5" s="55">
        <v>0</v>
      </c>
      <c r="F5" s="42">
        <v>4100</v>
      </c>
      <c r="G5" s="43">
        <v>2419.6</v>
      </c>
      <c r="H5" s="43">
        <v>110.6</v>
      </c>
      <c r="I5" s="43">
        <v>248.1</v>
      </c>
      <c r="J5" s="40" t="s">
        <v>53</v>
      </c>
      <c r="K5" s="41" t="s">
        <v>53</v>
      </c>
    </row>
    <row r="6" spans="1:11" x14ac:dyDescent="0.25">
      <c r="A6" t="s">
        <v>42</v>
      </c>
      <c r="B6" s="1" t="s">
        <v>40</v>
      </c>
      <c r="C6" s="61" t="s">
        <v>16</v>
      </c>
      <c r="D6" s="37">
        <v>0</v>
      </c>
      <c r="E6" s="55">
        <v>0</v>
      </c>
      <c r="F6" s="42">
        <v>40</v>
      </c>
      <c r="G6" s="45">
        <v>1</v>
      </c>
      <c r="H6" s="45">
        <v>1</v>
      </c>
      <c r="I6" s="45">
        <v>1</v>
      </c>
      <c r="J6" s="40" t="s">
        <v>53</v>
      </c>
      <c r="K6" s="41" t="s">
        <v>53</v>
      </c>
    </row>
    <row r="7" spans="1:11" x14ac:dyDescent="0.25">
      <c r="A7" t="s">
        <v>47</v>
      </c>
      <c r="B7" s="1" t="s">
        <v>45</v>
      </c>
      <c r="C7" s="61" t="s">
        <v>16</v>
      </c>
      <c r="D7" s="37">
        <v>0</v>
      </c>
      <c r="E7" s="55">
        <v>0</v>
      </c>
      <c r="F7" s="42">
        <v>570</v>
      </c>
      <c r="G7" s="45">
        <v>594</v>
      </c>
      <c r="H7" s="45">
        <v>5.2</v>
      </c>
      <c r="I7" s="45">
        <v>2</v>
      </c>
      <c r="J7" s="40" t="s">
        <v>53</v>
      </c>
      <c r="K7" s="41" t="s">
        <v>53</v>
      </c>
    </row>
    <row r="8" spans="1:11" x14ac:dyDescent="0.25">
      <c r="A8" t="s">
        <v>52</v>
      </c>
      <c r="B8" s="1" t="s">
        <v>50</v>
      </c>
      <c r="C8" s="61" t="s">
        <v>16</v>
      </c>
      <c r="D8" s="37" t="s">
        <v>53</v>
      </c>
      <c r="E8" s="55" t="s">
        <v>53</v>
      </c>
      <c r="F8" s="39" t="s">
        <v>53</v>
      </c>
      <c r="G8" s="37" t="s">
        <v>53</v>
      </c>
      <c r="H8" s="37" t="s">
        <v>53</v>
      </c>
      <c r="I8" s="37" t="s">
        <v>53</v>
      </c>
      <c r="J8" s="40" t="s">
        <v>53</v>
      </c>
      <c r="K8" s="41" t="s">
        <v>53</v>
      </c>
    </row>
    <row r="9" spans="1:11" x14ac:dyDescent="0.25">
      <c r="A9" t="s">
        <v>58</v>
      </c>
      <c r="B9" s="1" t="s">
        <v>56</v>
      </c>
      <c r="C9" s="61" t="s">
        <v>16</v>
      </c>
      <c r="D9" s="37" t="s">
        <v>53</v>
      </c>
      <c r="E9" s="55" t="s">
        <v>53</v>
      </c>
      <c r="F9" s="42">
        <v>290</v>
      </c>
      <c r="G9" s="43">
        <v>574.79999999999995</v>
      </c>
      <c r="H9" s="43">
        <v>3.1</v>
      </c>
      <c r="I9" s="43">
        <v>1</v>
      </c>
      <c r="J9" s="40" t="s">
        <v>53</v>
      </c>
      <c r="K9" s="41" t="s">
        <v>53</v>
      </c>
    </row>
    <row r="10" spans="1:11" x14ac:dyDescent="0.25">
      <c r="A10" t="s">
        <v>63</v>
      </c>
      <c r="B10" s="1" t="s">
        <v>61</v>
      </c>
      <c r="C10" s="61" t="s">
        <v>16</v>
      </c>
      <c r="D10" s="37">
        <v>0</v>
      </c>
      <c r="E10" s="55">
        <v>0</v>
      </c>
      <c r="F10" s="42">
        <v>150</v>
      </c>
      <c r="G10" s="43">
        <v>238.2</v>
      </c>
      <c r="H10" s="43">
        <v>6.3</v>
      </c>
      <c r="I10" s="43">
        <v>4.0999999999999996</v>
      </c>
      <c r="J10" s="40" t="s">
        <v>53</v>
      </c>
      <c r="K10" s="41" t="s">
        <v>53</v>
      </c>
    </row>
    <row r="11" spans="1:11" x14ac:dyDescent="0.25">
      <c r="A11" t="s">
        <v>68</v>
      </c>
      <c r="B11" s="1" t="s">
        <v>66</v>
      </c>
      <c r="C11" s="61" t="s">
        <v>16</v>
      </c>
      <c r="D11" s="37">
        <v>0</v>
      </c>
      <c r="E11" s="55">
        <v>0</v>
      </c>
      <c r="F11" s="42">
        <v>900</v>
      </c>
      <c r="G11" s="43">
        <v>3.1</v>
      </c>
      <c r="H11" s="45">
        <v>1</v>
      </c>
      <c r="I11" s="45">
        <v>1</v>
      </c>
      <c r="J11" s="40" t="s">
        <v>53</v>
      </c>
      <c r="K11" s="41" t="s">
        <v>53</v>
      </c>
    </row>
    <row r="12" spans="1:11" x14ac:dyDescent="0.25">
      <c r="A12" t="s">
        <v>73</v>
      </c>
      <c r="B12" s="1" t="s">
        <v>71</v>
      </c>
      <c r="C12" s="61" t="s">
        <v>16</v>
      </c>
      <c r="D12" s="37">
        <v>0</v>
      </c>
      <c r="E12" s="55">
        <v>0</v>
      </c>
      <c r="F12" s="42">
        <v>20100</v>
      </c>
      <c r="G12" s="43">
        <v>96</v>
      </c>
      <c r="H12" s="43">
        <v>1</v>
      </c>
      <c r="I12" s="45">
        <v>1</v>
      </c>
      <c r="J12" s="40" t="s">
        <v>53</v>
      </c>
      <c r="K12" s="41" t="s">
        <v>53</v>
      </c>
    </row>
    <row r="13" spans="1:11" x14ac:dyDescent="0.25">
      <c r="A13" t="s">
        <v>78</v>
      </c>
      <c r="B13" s="1" t="s">
        <v>76</v>
      </c>
      <c r="C13" s="61" t="s">
        <v>16</v>
      </c>
      <c r="D13" s="46">
        <v>0</v>
      </c>
      <c r="E13" s="56">
        <v>0</v>
      </c>
      <c r="F13" s="42">
        <v>1000</v>
      </c>
      <c r="G13" s="43">
        <v>1410</v>
      </c>
      <c r="H13" s="43">
        <v>3.1</v>
      </c>
      <c r="I13" s="48">
        <v>3</v>
      </c>
      <c r="J13" s="40" t="s">
        <v>53</v>
      </c>
      <c r="K13" s="41" t="s">
        <v>53</v>
      </c>
    </row>
    <row r="14" spans="1:11" x14ac:dyDescent="0.25">
      <c r="A14" t="s">
        <v>83</v>
      </c>
      <c r="B14" s="1" t="s">
        <v>81</v>
      </c>
      <c r="C14" s="61" t="s">
        <v>16</v>
      </c>
      <c r="D14" s="46">
        <v>0</v>
      </c>
      <c r="E14" s="56">
        <v>0</v>
      </c>
      <c r="F14" s="42">
        <v>750</v>
      </c>
      <c r="G14" s="43">
        <v>172</v>
      </c>
      <c r="H14" s="45">
        <v>1</v>
      </c>
      <c r="I14" s="45">
        <v>1</v>
      </c>
      <c r="J14" s="40" t="s">
        <v>53</v>
      </c>
      <c r="K14" s="41" t="s">
        <v>53</v>
      </c>
    </row>
    <row r="15" spans="1:11" x14ac:dyDescent="0.25">
      <c r="A15" t="s">
        <v>102</v>
      </c>
      <c r="B15" s="1" t="s">
        <v>94</v>
      </c>
      <c r="C15" s="61" t="s">
        <v>16</v>
      </c>
      <c r="D15" s="46">
        <v>0</v>
      </c>
      <c r="E15" s="56">
        <v>0</v>
      </c>
      <c r="F15" s="42">
        <v>350</v>
      </c>
      <c r="G15" s="43">
        <v>1200</v>
      </c>
      <c r="H15" s="43">
        <v>42.6</v>
      </c>
      <c r="I15" s="48">
        <v>2</v>
      </c>
      <c r="J15" s="40" t="s">
        <v>53</v>
      </c>
      <c r="K15" s="41" t="s">
        <v>53</v>
      </c>
    </row>
    <row r="16" spans="1:11" x14ac:dyDescent="0.25">
      <c r="A16" t="s">
        <v>111</v>
      </c>
      <c r="B16" s="1" t="s">
        <v>95</v>
      </c>
      <c r="C16" s="61" t="s">
        <v>16</v>
      </c>
      <c r="D16" s="46">
        <v>0</v>
      </c>
      <c r="E16" s="56">
        <v>0</v>
      </c>
      <c r="F16" s="42">
        <v>400</v>
      </c>
      <c r="G16" s="43">
        <v>144</v>
      </c>
      <c r="H16" s="43">
        <v>2</v>
      </c>
      <c r="I16" s="48">
        <v>1</v>
      </c>
      <c r="J16" s="40" t="s">
        <v>53</v>
      </c>
      <c r="K16" s="41" t="s">
        <v>53</v>
      </c>
    </row>
    <row r="17" spans="1:11" x14ac:dyDescent="0.25">
      <c r="A17" t="s">
        <v>114</v>
      </c>
      <c r="B17" s="1" t="s">
        <v>96</v>
      </c>
      <c r="C17" s="61" t="s">
        <v>16</v>
      </c>
      <c r="D17" s="46">
        <v>0</v>
      </c>
      <c r="E17" s="56">
        <v>0</v>
      </c>
      <c r="F17" s="42">
        <v>200</v>
      </c>
      <c r="G17" s="43">
        <v>2420</v>
      </c>
      <c r="H17" s="43">
        <v>47.1</v>
      </c>
      <c r="I17" s="48">
        <v>12.1</v>
      </c>
      <c r="J17" s="40" t="s">
        <v>53</v>
      </c>
      <c r="K17" s="41" t="s">
        <v>53</v>
      </c>
    </row>
    <row r="18" spans="1:11" x14ac:dyDescent="0.25">
      <c r="A18" t="s">
        <v>20</v>
      </c>
      <c r="B18" s="1" t="s">
        <v>13</v>
      </c>
      <c r="C18" s="58" t="s">
        <v>14</v>
      </c>
      <c r="D18" s="37">
        <v>130000</v>
      </c>
      <c r="E18" s="55">
        <v>945000</v>
      </c>
      <c r="F18" s="39" t="s">
        <v>53</v>
      </c>
      <c r="G18" s="37" t="s">
        <v>53</v>
      </c>
      <c r="H18" s="37" t="s">
        <v>53</v>
      </c>
      <c r="I18" s="37" t="s">
        <v>53</v>
      </c>
      <c r="J18" s="40">
        <v>3</v>
      </c>
      <c r="K18" s="41">
        <v>350</v>
      </c>
    </row>
    <row r="19" spans="1:11" x14ac:dyDescent="0.25">
      <c r="A19" t="s">
        <v>27</v>
      </c>
      <c r="B19" s="1" t="s">
        <v>25</v>
      </c>
      <c r="C19" s="58" t="s">
        <v>14</v>
      </c>
      <c r="D19" s="37">
        <v>195000</v>
      </c>
      <c r="E19" s="55">
        <v>580000</v>
      </c>
      <c r="F19" s="42">
        <v>15000</v>
      </c>
      <c r="G19" s="43">
        <v>145000000</v>
      </c>
      <c r="H19" s="43">
        <v>14800000</v>
      </c>
      <c r="I19" s="43">
        <v>5560000</v>
      </c>
      <c r="J19" s="40">
        <v>0</v>
      </c>
      <c r="K19" s="41">
        <v>33.6</v>
      </c>
    </row>
    <row r="20" spans="1:11" x14ac:dyDescent="0.25">
      <c r="A20" t="s">
        <v>32</v>
      </c>
      <c r="B20" s="1" t="s">
        <v>30</v>
      </c>
      <c r="C20" s="58" t="s">
        <v>14</v>
      </c>
      <c r="D20" s="37">
        <v>104000</v>
      </c>
      <c r="E20" s="55">
        <v>1170000</v>
      </c>
      <c r="F20" s="42">
        <v>21000</v>
      </c>
      <c r="G20" s="44" t="s">
        <v>85</v>
      </c>
      <c r="H20" s="43">
        <v>6200000</v>
      </c>
      <c r="I20" s="43">
        <v>4100000</v>
      </c>
      <c r="J20" s="40">
        <v>1</v>
      </c>
      <c r="K20" s="41">
        <v>8</v>
      </c>
    </row>
    <row r="21" spans="1:11" x14ac:dyDescent="0.25">
      <c r="A21" t="s">
        <v>37</v>
      </c>
      <c r="B21" s="1" t="s">
        <v>35</v>
      </c>
      <c r="C21" s="58" t="s">
        <v>14</v>
      </c>
      <c r="D21" s="37">
        <v>420000</v>
      </c>
      <c r="E21" s="55">
        <v>230000</v>
      </c>
      <c r="F21" s="42">
        <v>250000</v>
      </c>
      <c r="G21" s="43">
        <v>461100000</v>
      </c>
      <c r="H21" s="43">
        <v>57600000</v>
      </c>
      <c r="I21" s="43">
        <v>71700000</v>
      </c>
      <c r="J21" s="40">
        <v>0</v>
      </c>
      <c r="K21" s="41">
        <v>10</v>
      </c>
    </row>
    <row r="22" spans="1:11" x14ac:dyDescent="0.25">
      <c r="A22" t="s">
        <v>42</v>
      </c>
      <c r="B22" s="1" t="s">
        <v>40</v>
      </c>
      <c r="C22" s="58" t="s">
        <v>14</v>
      </c>
      <c r="D22" s="37">
        <v>11000</v>
      </c>
      <c r="E22" s="55">
        <v>2000</v>
      </c>
      <c r="F22" s="42">
        <v>8000</v>
      </c>
      <c r="G22" s="43">
        <v>52000000</v>
      </c>
      <c r="H22" s="43">
        <v>21600000</v>
      </c>
      <c r="I22" s="43">
        <v>14800000</v>
      </c>
      <c r="J22" s="40">
        <v>0</v>
      </c>
      <c r="K22" s="41">
        <v>2</v>
      </c>
    </row>
    <row r="23" spans="1:11" x14ac:dyDescent="0.25">
      <c r="A23" t="s">
        <v>47</v>
      </c>
      <c r="B23" s="1" t="s">
        <v>45</v>
      </c>
      <c r="C23" s="58" t="s">
        <v>14</v>
      </c>
      <c r="D23" s="37">
        <v>360000</v>
      </c>
      <c r="E23" s="55">
        <v>525000</v>
      </c>
      <c r="F23" s="42">
        <v>23000</v>
      </c>
      <c r="G23" s="43">
        <v>30900000</v>
      </c>
      <c r="H23" s="43">
        <v>5540000</v>
      </c>
      <c r="I23" s="43">
        <v>980000</v>
      </c>
      <c r="J23" s="40">
        <v>342</v>
      </c>
      <c r="K23" s="41">
        <v>1031</v>
      </c>
    </row>
    <row r="24" spans="1:11" x14ac:dyDescent="0.25">
      <c r="A24" t="s">
        <v>52</v>
      </c>
      <c r="B24" s="1" t="s">
        <v>50</v>
      </c>
      <c r="C24" s="58" t="s">
        <v>14</v>
      </c>
      <c r="D24" s="37" t="s">
        <v>53</v>
      </c>
      <c r="E24" s="55" t="s">
        <v>53</v>
      </c>
      <c r="F24" s="39" t="s">
        <v>53</v>
      </c>
      <c r="G24" s="37" t="s">
        <v>53</v>
      </c>
      <c r="H24" s="37" t="s">
        <v>53</v>
      </c>
      <c r="I24" s="37" t="s">
        <v>53</v>
      </c>
      <c r="J24" s="40">
        <v>283</v>
      </c>
      <c r="K24" s="41">
        <v>679</v>
      </c>
    </row>
    <row r="25" spans="1:11" x14ac:dyDescent="0.25">
      <c r="A25" s="2" t="s">
        <v>58</v>
      </c>
      <c r="B25" s="3" t="s">
        <v>56</v>
      </c>
      <c r="C25" s="59" t="s">
        <v>14</v>
      </c>
      <c r="D25" s="37" t="s">
        <v>53</v>
      </c>
      <c r="E25" s="55" t="s">
        <v>53</v>
      </c>
      <c r="F25" s="42">
        <v>4000</v>
      </c>
      <c r="G25" s="43">
        <v>47100000</v>
      </c>
      <c r="H25" s="43">
        <v>11000000</v>
      </c>
      <c r="I25" s="43">
        <v>20300000</v>
      </c>
      <c r="J25" s="40">
        <v>2</v>
      </c>
      <c r="K25" s="41">
        <v>289</v>
      </c>
    </row>
    <row r="26" spans="1:11" x14ac:dyDescent="0.25">
      <c r="A26" t="s">
        <v>63</v>
      </c>
      <c r="B26" s="1" t="s">
        <v>61</v>
      </c>
      <c r="C26" s="58" t="s">
        <v>14</v>
      </c>
      <c r="D26" s="37">
        <v>161000</v>
      </c>
      <c r="E26" s="55">
        <v>500000</v>
      </c>
      <c r="F26" s="42">
        <v>295000</v>
      </c>
      <c r="G26" s="43">
        <v>114500000</v>
      </c>
      <c r="H26" s="43">
        <v>25900000</v>
      </c>
      <c r="I26" s="43">
        <v>13500000</v>
      </c>
      <c r="J26" s="40">
        <v>119</v>
      </c>
      <c r="K26" s="41">
        <v>4</v>
      </c>
    </row>
    <row r="27" spans="1:11" x14ac:dyDescent="0.25">
      <c r="A27" t="s">
        <v>68</v>
      </c>
      <c r="B27" s="1" t="s">
        <v>66</v>
      </c>
      <c r="C27" s="58" t="s">
        <v>14</v>
      </c>
      <c r="D27" s="37">
        <v>185000</v>
      </c>
      <c r="E27" s="55">
        <v>295000</v>
      </c>
      <c r="F27" s="42">
        <v>7000</v>
      </c>
      <c r="G27" s="43">
        <v>9700000</v>
      </c>
      <c r="H27" s="43">
        <v>2000000</v>
      </c>
      <c r="I27" s="43">
        <v>200000</v>
      </c>
      <c r="J27" s="40">
        <v>115</v>
      </c>
      <c r="K27" s="41">
        <v>23</v>
      </c>
    </row>
    <row r="28" spans="1:11" x14ac:dyDescent="0.25">
      <c r="A28" t="s">
        <v>73</v>
      </c>
      <c r="B28" s="1" t="s">
        <v>71</v>
      </c>
      <c r="C28" s="58" t="s">
        <v>14</v>
      </c>
      <c r="D28" s="37" t="s">
        <v>53</v>
      </c>
      <c r="E28" s="55">
        <v>281500</v>
      </c>
      <c r="F28" s="42">
        <v>170000</v>
      </c>
      <c r="G28" s="43">
        <v>18700000</v>
      </c>
      <c r="H28" s="43">
        <v>2620000</v>
      </c>
      <c r="I28" s="43">
        <v>2750000</v>
      </c>
      <c r="J28" s="40">
        <v>118</v>
      </c>
      <c r="K28" s="41">
        <v>2284</v>
      </c>
    </row>
    <row r="29" spans="1:11" x14ac:dyDescent="0.25">
      <c r="A29" t="s">
        <v>78</v>
      </c>
      <c r="B29" s="1" t="s">
        <v>76</v>
      </c>
      <c r="C29" s="58" t="s">
        <v>14</v>
      </c>
      <c r="D29" s="46">
        <v>420000</v>
      </c>
      <c r="E29" s="56">
        <v>605000</v>
      </c>
      <c r="F29" s="42">
        <v>15000</v>
      </c>
      <c r="G29" s="43">
        <v>437000000</v>
      </c>
      <c r="H29" s="43">
        <v>333000000</v>
      </c>
      <c r="I29" s="48">
        <v>53400000</v>
      </c>
      <c r="J29" s="40">
        <v>185</v>
      </c>
      <c r="K29" s="41">
        <v>707</v>
      </c>
    </row>
    <row r="30" spans="1:11" x14ac:dyDescent="0.25">
      <c r="A30" t="s">
        <v>83</v>
      </c>
      <c r="B30" s="1" t="s">
        <v>81</v>
      </c>
      <c r="C30" s="58" t="s">
        <v>14</v>
      </c>
      <c r="D30" s="46">
        <v>730000</v>
      </c>
      <c r="E30" s="56">
        <v>440000</v>
      </c>
      <c r="F30" s="42">
        <v>11000</v>
      </c>
      <c r="G30" s="43">
        <v>1730000000</v>
      </c>
      <c r="H30" s="43">
        <v>240000000</v>
      </c>
      <c r="I30" s="48">
        <v>2780000</v>
      </c>
      <c r="J30" s="40">
        <v>5</v>
      </c>
      <c r="K30" s="41">
        <v>692</v>
      </c>
    </row>
    <row r="31" spans="1:11" x14ac:dyDescent="0.25">
      <c r="A31" t="s">
        <v>102</v>
      </c>
      <c r="B31" s="1" t="s">
        <v>94</v>
      </c>
      <c r="C31" s="58" t="s">
        <v>14</v>
      </c>
      <c r="D31" s="46">
        <v>186500</v>
      </c>
      <c r="E31" s="56">
        <v>555000</v>
      </c>
      <c r="F31" s="42">
        <v>16500</v>
      </c>
      <c r="G31" s="43">
        <v>2420000000</v>
      </c>
      <c r="H31" s="43">
        <v>866000000</v>
      </c>
      <c r="I31" s="48">
        <v>649000000</v>
      </c>
      <c r="J31" s="40">
        <v>0</v>
      </c>
      <c r="K31" s="41">
        <v>191</v>
      </c>
    </row>
    <row r="32" spans="1:11" x14ac:dyDescent="0.25">
      <c r="A32" t="s">
        <v>111</v>
      </c>
      <c r="B32" s="1" t="s">
        <v>95</v>
      </c>
      <c r="C32" s="58" t="s">
        <v>14</v>
      </c>
      <c r="D32" s="46">
        <v>330000</v>
      </c>
      <c r="E32" s="56">
        <v>305000</v>
      </c>
      <c r="F32" s="42">
        <v>44500</v>
      </c>
      <c r="G32" s="43">
        <v>326000000</v>
      </c>
      <c r="H32" s="43">
        <v>235000000</v>
      </c>
      <c r="I32" s="48">
        <v>4000000</v>
      </c>
      <c r="J32" s="40">
        <v>5</v>
      </c>
      <c r="K32" s="41">
        <v>931</v>
      </c>
    </row>
    <row r="33" spans="1:11" x14ac:dyDescent="0.25">
      <c r="A33" t="s">
        <v>114</v>
      </c>
      <c r="B33" s="1" t="s">
        <v>96</v>
      </c>
      <c r="C33" s="58" t="s">
        <v>14</v>
      </c>
      <c r="D33" s="46">
        <v>80500</v>
      </c>
      <c r="E33" s="56">
        <v>545000</v>
      </c>
      <c r="F33" s="42">
        <v>500</v>
      </c>
      <c r="G33" s="43">
        <v>2420000000</v>
      </c>
      <c r="H33" s="43">
        <v>687000000</v>
      </c>
      <c r="I33" s="48">
        <v>488000000</v>
      </c>
      <c r="J33" s="49">
        <v>0</v>
      </c>
      <c r="K33" s="41">
        <v>87</v>
      </c>
    </row>
    <row r="34" spans="1:11" x14ac:dyDescent="0.25">
      <c r="A34" t="s">
        <v>20</v>
      </c>
      <c r="B34" s="1" t="s">
        <v>13</v>
      </c>
      <c r="C34" s="60" t="s">
        <v>17</v>
      </c>
      <c r="D34" s="37">
        <v>6600</v>
      </c>
      <c r="E34" s="55">
        <v>1000</v>
      </c>
      <c r="F34" s="42" t="s">
        <v>53</v>
      </c>
      <c r="G34" s="50" t="s">
        <v>53</v>
      </c>
      <c r="H34" s="50" t="s">
        <v>53</v>
      </c>
      <c r="I34" s="50" t="s">
        <v>53</v>
      </c>
      <c r="J34" s="40">
        <v>1.0999999999999999E-2</v>
      </c>
      <c r="K34" s="41">
        <v>4.2889999999999997</v>
      </c>
    </row>
    <row r="35" spans="1:11" x14ac:dyDescent="0.25">
      <c r="A35" t="s">
        <v>27</v>
      </c>
      <c r="B35" s="1" t="s">
        <v>25</v>
      </c>
      <c r="C35" s="60" t="s">
        <v>17</v>
      </c>
      <c r="D35" s="37">
        <v>100</v>
      </c>
      <c r="E35" s="55">
        <v>0</v>
      </c>
      <c r="F35" s="42" t="s">
        <v>53</v>
      </c>
      <c r="G35" s="50" t="s">
        <v>53</v>
      </c>
      <c r="H35" s="50" t="s">
        <v>53</v>
      </c>
      <c r="I35" s="50" t="s">
        <v>53</v>
      </c>
      <c r="J35" s="40">
        <v>8.9999999999999993E-3</v>
      </c>
      <c r="K35" s="41">
        <v>5.2050000000000001</v>
      </c>
    </row>
    <row r="36" spans="1:11" x14ac:dyDescent="0.25">
      <c r="A36" t="s">
        <v>32</v>
      </c>
      <c r="B36" s="1" t="s">
        <v>30</v>
      </c>
      <c r="C36" s="60" t="s">
        <v>17</v>
      </c>
      <c r="D36" s="37">
        <v>0</v>
      </c>
      <c r="E36" s="55">
        <v>0</v>
      </c>
      <c r="F36" s="42" t="s">
        <v>53</v>
      </c>
      <c r="G36" s="50" t="s">
        <v>53</v>
      </c>
      <c r="H36" s="50" t="s">
        <v>53</v>
      </c>
      <c r="I36" s="50" t="s">
        <v>53</v>
      </c>
      <c r="J36" s="40">
        <v>0</v>
      </c>
      <c r="K36" s="41">
        <v>0</v>
      </c>
    </row>
    <row r="37" spans="1:11" x14ac:dyDescent="0.25">
      <c r="A37" t="s">
        <v>37</v>
      </c>
      <c r="B37" s="1" t="s">
        <v>35</v>
      </c>
      <c r="C37" s="60" t="s">
        <v>17</v>
      </c>
      <c r="D37" s="37">
        <v>0</v>
      </c>
      <c r="E37" s="55">
        <v>0</v>
      </c>
      <c r="F37" s="42" t="s">
        <v>53</v>
      </c>
      <c r="G37" s="50" t="s">
        <v>53</v>
      </c>
      <c r="H37" s="50" t="s">
        <v>53</v>
      </c>
      <c r="I37" s="50" t="s">
        <v>53</v>
      </c>
      <c r="J37" s="40">
        <v>0</v>
      </c>
      <c r="K37" s="41">
        <v>0.27700000000000002</v>
      </c>
    </row>
    <row r="38" spans="1:11" x14ac:dyDescent="0.25">
      <c r="A38" t="s">
        <v>42</v>
      </c>
      <c r="B38" s="1" t="s">
        <v>40</v>
      </c>
      <c r="C38" s="60" t="s">
        <v>17</v>
      </c>
      <c r="D38" s="37">
        <v>0</v>
      </c>
      <c r="E38" s="55">
        <v>0</v>
      </c>
      <c r="F38" s="42" t="s">
        <v>53</v>
      </c>
      <c r="G38" s="50" t="s">
        <v>53</v>
      </c>
      <c r="H38" s="50" t="s">
        <v>53</v>
      </c>
      <c r="I38" s="50" t="s">
        <v>53</v>
      </c>
      <c r="J38" s="40">
        <v>0</v>
      </c>
      <c r="K38" s="41">
        <v>0</v>
      </c>
    </row>
    <row r="39" spans="1:11" x14ac:dyDescent="0.25">
      <c r="A39" t="s">
        <v>47</v>
      </c>
      <c r="B39" s="1" t="s">
        <v>45</v>
      </c>
      <c r="C39" s="60" t="s">
        <v>17</v>
      </c>
      <c r="D39" s="37">
        <v>0</v>
      </c>
      <c r="E39" s="55">
        <v>0</v>
      </c>
      <c r="F39" s="42" t="s">
        <v>53</v>
      </c>
      <c r="G39" s="50" t="s">
        <v>53</v>
      </c>
      <c r="H39" s="50" t="s">
        <v>53</v>
      </c>
      <c r="I39" s="50" t="s">
        <v>53</v>
      </c>
      <c r="J39" s="40">
        <v>4.9809999999999999</v>
      </c>
      <c r="K39" s="41">
        <v>1.6E-2</v>
      </c>
    </row>
    <row r="40" spans="1:11" x14ac:dyDescent="0.25">
      <c r="A40" t="s">
        <v>52</v>
      </c>
      <c r="B40" s="1" t="s">
        <v>50</v>
      </c>
      <c r="C40" s="60" t="s">
        <v>17</v>
      </c>
      <c r="D40" s="37" t="s">
        <v>53</v>
      </c>
      <c r="E40" s="55" t="s">
        <v>53</v>
      </c>
      <c r="F40" s="42" t="s">
        <v>53</v>
      </c>
      <c r="G40" s="50" t="s">
        <v>53</v>
      </c>
      <c r="H40" s="50" t="s">
        <v>53</v>
      </c>
      <c r="I40" s="50" t="s">
        <v>53</v>
      </c>
      <c r="J40" s="40">
        <v>2E-3</v>
      </c>
      <c r="K40" s="41">
        <v>1E-3</v>
      </c>
    </row>
    <row r="41" spans="1:11" x14ac:dyDescent="0.25">
      <c r="A41" t="s">
        <v>58</v>
      </c>
      <c r="B41" s="1" t="s">
        <v>56</v>
      </c>
      <c r="C41" s="60" t="s">
        <v>17</v>
      </c>
      <c r="D41" s="37">
        <v>0</v>
      </c>
      <c r="E41" s="55">
        <v>0</v>
      </c>
      <c r="F41" s="42" t="s">
        <v>53</v>
      </c>
      <c r="G41" s="50" t="s">
        <v>53</v>
      </c>
      <c r="H41" s="50" t="s">
        <v>53</v>
      </c>
      <c r="I41" s="50" t="s">
        <v>53</v>
      </c>
      <c r="J41" s="40">
        <v>0.34100000000000003</v>
      </c>
      <c r="K41" s="41">
        <v>0.44000000000000006</v>
      </c>
    </row>
    <row r="42" spans="1:11" x14ac:dyDescent="0.25">
      <c r="A42" t="s">
        <v>63</v>
      </c>
      <c r="B42" s="1" t="s">
        <v>61</v>
      </c>
      <c r="C42" s="60" t="s">
        <v>17</v>
      </c>
      <c r="D42" s="37">
        <v>0</v>
      </c>
      <c r="E42" s="55">
        <v>0</v>
      </c>
      <c r="F42" s="42" t="s">
        <v>53</v>
      </c>
      <c r="G42" s="50" t="s">
        <v>53</v>
      </c>
      <c r="H42" s="50" t="s">
        <v>53</v>
      </c>
      <c r="I42" s="50" t="s">
        <v>53</v>
      </c>
      <c r="J42" s="40">
        <v>1.044</v>
      </c>
      <c r="K42" s="41">
        <v>0.39700000000000002</v>
      </c>
    </row>
    <row r="43" spans="1:11" x14ac:dyDescent="0.25">
      <c r="A43" t="s">
        <v>68</v>
      </c>
      <c r="B43" s="1" t="s">
        <v>66</v>
      </c>
      <c r="C43" s="60" t="s">
        <v>17</v>
      </c>
      <c r="D43" s="37">
        <v>0</v>
      </c>
      <c r="E43" s="55">
        <v>0</v>
      </c>
      <c r="F43" s="42" t="s">
        <v>53</v>
      </c>
      <c r="G43" s="50" t="s">
        <v>53</v>
      </c>
      <c r="H43" s="50" t="s">
        <v>53</v>
      </c>
      <c r="I43" s="50" t="s">
        <v>53</v>
      </c>
      <c r="J43" s="40">
        <v>2.1999999999999999E-2</v>
      </c>
      <c r="K43" s="41">
        <v>0.34700000000000003</v>
      </c>
    </row>
    <row r="44" spans="1:11" x14ac:dyDescent="0.25">
      <c r="A44" t="s">
        <v>73</v>
      </c>
      <c r="B44" s="1" t="s">
        <v>71</v>
      </c>
      <c r="C44" s="60" t="s">
        <v>17</v>
      </c>
      <c r="D44" s="37">
        <v>0</v>
      </c>
      <c r="E44" s="55">
        <v>0</v>
      </c>
      <c r="F44" s="42" t="s">
        <v>53</v>
      </c>
      <c r="G44" s="50" t="s">
        <v>53</v>
      </c>
      <c r="H44" s="50" t="s">
        <v>53</v>
      </c>
      <c r="I44" s="50" t="s">
        <v>53</v>
      </c>
      <c r="J44" s="40">
        <v>0.13100000000000001</v>
      </c>
      <c r="K44" s="41">
        <v>8.8999999999999996E-2</v>
      </c>
    </row>
    <row r="45" spans="1:11" x14ac:dyDescent="0.25">
      <c r="A45" t="s">
        <v>78</v>
      </c>
      <c r="B45" s="1" t="s">
        <v>76</v>
      </c>
      <c r="C45" s="60" t="s">
        <v>17</v>
      </c>
      <c r="D45" s="46">
        <v>0</v>
      </c>
      <c r="E45" s="56">
        <v>0</v>
      </c>
      <c r="F45" s="42" t="s">
        <v>53</v>
      </c>
      <c r="G45" s="50" t="s">
        <v>53</v>
      </c>
      <c r="H45" s="50" t="s">
        <v>53</v>
      </c>
      <c r="I45" s="51" t="s">
        <v>53</v>
      </c>
      <c r="J45" s="40">
        <v>8.0000000000000002E-3</v>
      </c>
      <c r="K45" s="41">
        <v>4.3999999999999997E-2</v>
      </c>
    </row>
    <row r="46" spans="1:11" x14ac:dyDescent="0.25">
      <c r="A46" t="s">
        <v>83</v>
      </c>
      <c r="B46" s="1" t="s">
        <v>81</v>
      </c>
      <c r="C46" s="60" t="s">
        <v>17</v>
      </c>
      <c r="D46" s="46">
        <v>0</v>
      </c>
      <c r="E46" s="56">
        <v>0</v>
      </c>
      <c r="F46" s="42" t="s">
        <v>53</v>
      </c>
      <c r="G46" s="50" t="s">
        <v>53</v>
      </c>
      <c r="H46" s="50" t="s">
        <v>53</v>
      </c>
      <c r="I46" s="51" t="s">
        <v>53</v>
      </c>
      <c r="J46" s="40">
        <v>0.39200000000000002</v>
      </c>
      <c r="K46" s="41">
        <v>0.60499999999999998</v>
      </c>
    </row>
    <row r="47" spans="1:11" x14ac:dyDescent="0.25">
      <c r="A47" t="s">
        <v>102</v>
      </c>
      <c r="B47" s="1" t="s">
        <v>94</v>
      </c>
      <c r="C47" s="60" t="s">
        <v>17</v>
      </c>
      <c r="D47" s="46">
        <v>0</v>
      </c>
      <c r="E47" s="56">
        <v>0</v>
      </c>
      <c r="F47" s="42" t="s">
        <v>53</v>
      </c>
      <c r="G47" s="50" t="s">
        <v>53</v>
      </c>
      <c r="H47" s="50" t="s">
        <v>53</v>
      </c>
      <c r="I47" s="51" t="s">
        <v>53</v>
      </c>
      <c r="J47" s="40">
        <v>2E-3</v>
      </c>
      <c r="K47" s="41">
        <v>0.20099999999999998</v>
      </c>
    </row>
    <row r="48" spans="1:11" x14ac:dyDescent="0.25">
      <c r="A48" t="s">
        <v>111</v>
      </c>
      <c r="B48" s="1" t="s">
        <v>95</v>
      </c>
      <c r="C48" s="60" t="s">
        <v>17</v>
      </c>
      <c r="D48" s="46">
        <v>0</v>
      </c>
      <c r="E48" s="56">
        <v>0</v>
      </c>
      <c r="F48" s="42" t="s">
        <v>53</v>
      </c>
      <c r="G48" s="50" t="s">
        <v>53</v>
      </c>
      <c r="H48" s="50" t="s">
        <v>53</v>
      </c>
      <c r="I48" s="51" t="s">
        <v>53</v>
      </c>
      <c r="J48" s="40">
        <v>4.0000000000000001E-3</v>
      </c>
      <c r="K48" s="41">
        <v>5.4000000000000006E-2</v>
      </c>
    </row>
    <row r="49" spans="1:11" s="18" customFormat="1" x14ac:dyDescent="0.25">
      <c r="A49" s="18" t="s">
        <v>114</v>
      </c>
      <c r="B49" s="52" t="s">
        <v>96</v>
      </c>
      <c r="C49" s="60" t="s">
        <v>17</v>
      </c>
      <c r="D49" s="46">
        <v>0</v>
      </c>
      <c r="E49" s="56">
        <v>0</v>
      </c>
      <c r="F49" s="53" t="s">
        <v>53</v>
      </c>
      <c r="G49" s="41" t="s">
        <v>53</v>
      </c>
      <c r="H49" s="41" t="s">
        <v>53</v>
      </c>
      <c r="I49" s="41" t="s">
        <v>53</v>
      </c>
      <c r="J49" s="40">
        <v>0</v>
      </c>
      <c r="K49" s="41">
        <v>1.0999999999999999E-2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zoomScale="69" zoomScaleNormal="69" workbookViewId="0">
      <selection activeCell="E10" sqref="E10"/>
    </sheetView>
  </sheetViews>
  <sheetFormatPr defaultRowHeight="15" x14ac:dyDescent="0.25"/>
  <cols>
    <col min="1" max="1" width="12.85546875" bestFit="1" customWidth="1"/>
    <col min="2" max="2" width="19.5703125" bestFit="1" customWidth="1"/>
    <col min="3" max="3" width="15.28515625" bestFit="1" customWidth="1"/>
    <col min="4" max="4" width="37" bestFit="1" customWidth="1"/>
    <col min="5" max="5" width="42.140625" bestFit="1" customWidth="1"/>
    <col min="6" max="6" width="40.28515625" bestFit="1" customWidth="1"/>
    <col min="7" max="7" width="35.28515625" bestFit="1" customWidth="1"/>
    <col min="8" max="8" width="36" bestFit="1" customWidth="1"/>
    <col min="9" max="9" width="26.28515625" bestFit="1" customWidth="1"/>
    <col min="10" max="10" width="29.5703125" bestFit="1" customWidth="1"/>
    <col min="11" max="11" width="27.28515625" bestFit="1" customWidth="1"/>
    <col min="12" max="12" width="18.85546875" customWidth="1"/>
    <col min="13" max="13" width="13.42578125" customWidth="1"/>
  </cols>
  <sheetData>
    <row r="1" spans="1:11" x14ac:dyDescent="0.25">
      <c r="A1" s="25" t="s">
        <v>4</v>
      </c>
      <c r="B1" s="25" t="s">
        <v>5</v>
      </c>
      <c r="C1" s="54" t="s">
        <v>6</v>
      </c>
      <c r="D1" s="25" t="s">
        <v>123</v>
      </c>
      <c r="E1" s="25" t="s">
        <v>122</v>
      </c>
      <c r="F1" s="26" t="s">
        <v>120</v>
      </c>
      <c r="G1" s="25" t="s">
        <v>119</v>
      </c>
      <c r="H1" s="25" t="s">
        <v>118</v>
      </c>
      <c r="I1" s="25" t="s">
        <v>117</v>
      </c>
      <c r="J1" s="26" t="s">
        <v>116</v>
      </c>
      <c r="K1" s="25" t="s">
        <v>121</v>
      </c>
    </row>
    <row r="2" spans="1:11" x14ac:dyDescent="0.25">
      <c r="A2" t="s">
        <v>24</v>
      </c>
      <c r="B2" s="1" t="s">
        <v>25</v>
      </c>
      <c r="C2" s="61" t="s">
        <v>16</v>
      </c>
      <c r="D2" s="37">
        <v>0</v>
      </c>
      <c r="E2" s="38">
        <v>0</v>
      </c>
      <c r="F2" s="49">
        <v>120</v>
      </c>
      <c r="G2" s="43">
        <v>6.3</v>
      </c>
      <c r="H2" s="45">
        <v>1</v>
      </c>
      <c r="I2" s="45">
        <v>1</v>
      </c>
      <c r="J2" s="40" t="s">
        <v>53</v>
      </c>
      <c r="K2" s="41" t="s">
        <v>53</v>
      </c>
    </row>
    <row r="3" spans="1:11" x14ac:dyDescent="0.25">
      <c r="A3" t="s">
        <v>29</v>
      </c>
      <c r="B3" s="1" t="s">
        <v>30</v>
      </c>
      <c r="C3" s="61" t="s">
        <v>16</v>
      </c>
      <c r="D3" s="37">
        <v>0</v>
      </c>
      <c r="E3" s="38">
        <v>0</v>
      </c>
      <c r="F3" s="49">
        <v>1750</v>
      </c>
      <c r="G3" s="44" t="s">
        <v>85</v>
      </c>
      <c r="H3" s="45">
        <v>1</v>
      </c>
      <c r="I3" s="45">
        <v>1</v>
      </c>
      <c r="J3" s="40" t="s">
        <v>53</v>
      </c>
      <c r="K3" s="41" t="s">
        <v>53</v>
      </c>
    </row>
    <row r="4" spans="1:11" x14ac:dyDescent="0.25">
      <c r="A4" t="s">
        <v>34</v>
      </c>
      <c r="B4" s="1" t="s">
        <v>35</v>
      </c>
      <c r="C4" s="61" t="s">
        <v>16</v>
      </c>
      <c r="D4" s="37">
        <v>0</v>
      </c>
      <c r="E4" s="38">
        <v>0</v>
      </c>
      <c r="F4" s="49">
        <v>600</v>
      </c>
      <c r="G4" s="43">
        <v>18.3</v>
      </c>
      <c r="H4" s="45">
        <v>1</v>
      </c>
      <c r="I4" s="45">
        <v>1</v>
      </c>
      <c r="J4" s="40" t="s">
        <v>53</v>
      </c>
      <c r="K4" s="41" t="s">
        <v>53</v>
      </c>
    </row>
    <row r="5" spans="1:11" x14ac:dyDescent="0.25">
      <c r="A5" t="s">
        <v>39</v>
      </c>
      <c r="B5" s="1" t="s">
        <v>40</v>
      </c>
      <c r="C5" s="61" t="s">
        <v>16</v>
      </c>
      <c r="D5" s="37">
        <v>0</v>
      </c>
      <c r="E5" s="38">
        <v>0</v>
      </c>
      <c r="F5" s="49">
        <v>330</v>
      </c>
      <c r="G5" s="43">
        <v>12.2</v>
      </c>
      <c r="H5" s="45">
        <v>1</v>
      </c>
      <c r="I5" s="45">
        <v>1</v>
      </c>
      <c r="J5" s="40" t="s">
        <v>53</v>
      </c>
      <c r="K5" s="41" t="s">
        <v>53</v>
      </c>
    </row>
    <row r="6" spans="1:11" x14ac:dyDescent="0.25">
      <c r="A6" t="s">
        <v>44</v>
      </c>
      <c r="B6" s="1" t="s">
        <v>45</v>
      </c>
      <c r="C6" s="61" t="s">
        <v>16</v>
      </c>
      <c r="D6" s="37">
        <v>0</v>
      </c>
      <c r="E6" s="38">
        <v>0</v>
      </c>
      <c r="F6" s="49">
        <v>800</v>
      </c>
      <c r="G6" s="43">
        <v>68.3</v>
      </c>
      <c r="H6" s="43">
        <v>1</v>
      </c>
      <c r="I6" s="45">
        <v>1</v>
      </c>
      <c r="J6" s="40" t="s">
        <v>53</v>
      </c>
      <c r="K6" s="41" t="s">
        <v>53</v>
      </c>
    </row>
    <row r="7" spans="1:11" x14ac:dyDescent="0.25">
      <c r="A7" t="s">
        <v>49</v>
      </c>
      <c r="B7" s="1" t="s">
        <v>50</v>
      </c>
      <c r="C7" s="61" t="s">
        <v>16</v>
      </c>
      <c r="D7" s="37">
        <v>0</v>
      </c>
      <c r="E7" s="38">
        <v>0</v>
      </c>
      <c r="F7" s="49">
        <v>860</v>
      </c>
      <c r="G7" s="43">
        <v>12.1</v>
      </c>
      <c r="H7" s="43">
        <v>2</v>
      </c>
      <c r="I7" s="43">
        <v>1</v>
      </c>
      <c r="J7" s="40" t="s">
        <v>53</v>
      </c>
      <c r="K7" s="41" t="s">
        <v>53</v>
      </c>
    </row>
    <row r="8" spans="1:11" x14ac:dyDescent="0.25">
      <c r="A8" t="s">
        <v>55</v>
      </c>
      <c r="B8" s="1" t="s">
        <v>56</v>
      </c>
      <c r="C8" s="61" t="s">
        <v>16</v>
      </c>
      <c r="D8" s="37">
        <v>0</v>
      </c>
      <c r="E8" s="38">
        <v>0</v>
      </c>
      <c r="F8" s="49">
        <v>5050</v>
      </c>
      <c r="G8" s="45">
        <v>1</v>
      </c>
      <c r="H8" s="45">
        <v>1</v>
      </c>
      <c r="I8" s="45">
        <v>1</v>
      </c>
      <c r="J8" s="40" t="s">
        <v>53</v>
      </c>
      <c r="K8" s="41" t="s">
        <v>53</v>
      </c>
    </row>
    <row r="9" spans="1:11" x14ac:dyDescent="0.25">
      <c r="A9" t="s">
        <v>60</v>
      </c>
      <c r="B9" s="1" t="s">
        <v>61</v>
      </c>
      <c r="C9" s="61" t="s">
        <v>16</v>
      </c>
      <c r="D9" s="37">
        <v>0</v>
      </c>
      <c r="E9" s="38">
        <v>100</v>
      </c>
      <c r="F9" s="49">
        <v>3100</v>
      </c>
      <c r="G9" s="43">
        <v>1553.1</v>
      </c>
      <c r="H9" s="43">
        <v>238.2</v>
      </c>
      <c r="I9" s="43">
        <v>193.5</v>
      </c>
      <c r="J9" s="40" t="s">
        <v>53</v>
      </c>
      <c r="K9" s="41" t="s">
        <v>53</v>
      </c>
    </row>
    <row r="10" spans="1:11" x14ac:dyDescent="0.25">
      <c r="A10" t="s">
        <v>65</v>
      </c>
      <c r="B10" s="1" t="s">
        <v>66</v>
      </c>
      <c r="C10" s="61" t="s">
        <v>16</v>
      </c>
      <c r="D10" s="37">
        <v>0</v>
      </c>
      <c r="E10" s="38">
        <v>0</v>
      </c>
      <c r="F10" s="49">
        <v>1000</v>
      </c>
      <c r="G10" s="43">
        <v>54.6</v>
      </c>
      <c r="H10" s="43">
        <v>3.1</v>
      </c>
      <c r="I10" s="43">
        <v>2</v>
      </c>
      <c r="J10" s="40" t="s">
        <v>53</v>
      </c>
      <c r="K10" s="41" t="s">
        <v>53</v>
      </c>
    </row>
    <row r="11" spans="1:11" x14ac:dyDescent="0.25">
      <c r="A11" t="s">
        <v>70</v>
      </c>
      <c r="B11" s="1" t="s">
        <v>71</v>
      </c>
      <c r="C11" s="61" t="s">
        <v>16</v>
      </c>
      <c r="D11" s="37">
        <v>0</v>
      </c>
      <c r="E11" s="38">
        <v>0</v>
      </c>
      <c r="F11" s="49">
        <v>9800</v>
      </c>
      <c r="G11" s="43">
        <v>574.79999999999995</v>
      </c>
      <c r="H11" s="43">
        <v>4.0999999999999996</v>
      </c>
      <c r="I11" s="43">
        <v>1</v>
      </c>
      <c r="J11" s="40" t="s">
        <v>53</v>
      </c>
      <c r="K11" s="41" t="s">
        <v>53</v>
      </c>
    </row>
    <row r="12" spans="1:11" x14ac:dyDescent="0.25">
      <c r="A12" t="s">
        <v>75</v>
      </c>
      <c r="B12" s="1" t="s">
        <v>76</v>
      </c>
      <c r="C12" s="61" t="s">
        <v>16</v>
      </c>
      <c r="D12" s="46">
        <v>0</v>
      </c>
      <c r="E12" s="47">
        <v>0</v>
      </c>
      <c r="F12" s="49">
        <v>1000</v>
      </c>
      <c r="G12" s="43">
        <v>67.599999999999994</v>
      </c>
      <c r="H12" s="43">
        <v>1</v>
      </c>
      <c r="I12" s="45">
        <v>1</v>
      </c>
      <c r="J12" s="40" t="s">
        <v>53</v>
      </c>
      <c r="K12" s="41" t="s">
        <v>53</v>
      </c>
    </row>
    <row r="13" spans="1:11" x14ac:dyDescent="0.25">
      <c r="A13" t="s">
        <v>80</v>
      </c>
      <c r="B13" s="1" t="s">
        <v>81</v>
      </c>
      <c r="C13" s="61" t="s">
        <v>16</v>
      </c>
      <c r="D13" s="46">
        <v>0</v>
      </c>
      <c r="E13" s="47">
        <v>0</v>
      </c>
      <c r="F13" s="49">
        <v>750</v>
      </c>
      <c r="G13" s="43">
        <v>24.6</v>
      </c>
      <c r="H13" s="43">
        <v>1</v>
      </c>
      <c r="I13" s="45">
        <v>1</v>
      </c>
      <c r="J13" s="40" t="s">
        <v>53</v>
      </c>
      <c r="K13" s="41" t="s">
        <v>53</v>
      </c>
    </row>
    <row r="14" spans="1:11" x14ac:dyDescent="0.25">
      <c r="A14" t="s">
        <v>100</v>
      </c>
      <c r="B14" s="1" t="s">
        <v>94</v>
      </c>
      <c r="C14" s="61" t="s">
        <v>16</v>
      </c>
      <c r="D14" s="46">
        <v>0</v>
      </c>
      <c r="E14" s="47">
        <v>0</v>
      </c>
      <c r="F14" s="49">
        <v>500</v>
      </c>
      <c r="G14" s="43">
        <v>95.9</v>
      </c>
      <c r="H14" s="43">
        <v>7.4</v>
      </c>
      <c r="I14" s="48">
        <v>1</v>
      </c>
      <c r="J14" s="40" t="s">
        <v>53</v>
      </c>
      <c r="K14" s="41" t="s">
        <v>53</v>
      </c>
    </row>
    <row r="15" spans="1:11" x14ac:dyDescent="0.25">
      <c r="A15" t="s">
        <v>109</v>
      </c>
      <c r="B15" s="1" t="s">
        <v>95</v>
      </c>
      <c r="C15" s="61" t="s">
        <v>16</v>
      </c>
      <c r="D15" s="46">
        <v>0</v>
      </c>
      <c r="E15" s="47">
        <v>0</v>
      </c>
      <c r="F15" s="49">
        <v>250</v>
      </c>
      <c r="G15" s="43">
        <v>345</v>
      </c>
      <c r="H15" s="45">
        <v>1</v>
      </c>
      <c r="I15" s="48">
        <v>1</v>
      </c>
      <c r="J15" s="40" t="s">
        <v>53</v>
      </c>
      <c r="K15" s="41" t="s">
        <v>53</v>
      </c>
    </row>
    <row r="16" spans="1:11" x14ac:dyDescent="0.25">
      <c r="A16" t="s">
        <v>112</v>
      </c>
      <c r="B16" s="1" t="s">
        <v>96</v>
      </c>
      <c r="C16" s="61" t="s">
        <v>16</v>
      </c>
      <c r="D16" s="46">
        <v>0</v>
      </c>
      <c r="E16" s="47">
        <v>0</v>
      </c>
      <c r="F16" s="49">
        <v>450</v>
      </c>
      <c r="G16" s="43">
        <v>80.5</v>
      </c>
      <c r="H16" s="43">
        <v>1</v>
      </c>
      <c r="I16" s="48">
        <v>1</v>
      </c>
      <c r="J16" s="40" t="s">
        <v>53</v>
      </c>
      <c r="K16" s="41" t="s">
        <v>53</v>
      </c>
    </row>
    <row r="17" spans="1:11" x14ac:dyDescent="0.25">
      <c r="A17" t="s">
        <v>24</v>
      </c>
      <c r="B17" s="1" t="s">
        <v>25</v>
      </c>
      <c r="C17" s="58" t="s">
        <v>14</v>
      </c>
      <c r="D17" s="37">
        <v>1515000</v>
      </c>
      <c r="E17" s="38">
        <v>525000</v>
      </c>
      <c r="F17" s="49">
        <v>26500</v>
      </c>
      <c r="G17" s="43">
        <v>29200000</v>
      </c>
      <c r="H17" s="43">
        <v>6270000</v>
      </c>
      <c r="I17" s="43">
        <v>4350000</v>
      </c>
      <c r="J17" s="40">
        <v>8</v>
      </c>
      <c r="K17" s="41">
        <v>1024</v>
      </c>
    </row>
    <row r="18" spans="1:11" x14ac:dyDescent="0.25">
      <c r="A18" t="s">
        <v>29</v>
      </c>
      <c r="B18" s="1" t="s">
        <v>30</v>
      </c>
      <c r="C18" s="58" t="s">
        <v>14</v>
      </c>
      <c r="D18" s="37">
        <v>269000</v>
      </c>
      <c r="E18" s="38">
        <v>300000</v>
      </c>
      <c r="F18" s="49">
        <v>28500</v>
      </c>
      <c r="G18" s="44" t="s">
        <v>85</v>
      </c>
      <c r="H18" s="43">
        <v>6310000</v>
      </c>
      <c r="I18" s="43">
        <v>3930000</v>
      </c>
      <c r="J18" s="40">
        <v>2</v>
      </c>
      <c r="K18" s="41">
        <v>262</v>
      </c>
    </row>
    <row r="19" spans="1:11" x14ac:dyDescent="0.25">
      <c r="A19" t="s">
        <v>34</v>
      </c>
      <c r="B19" s="1" t="s">
        <v>35</v>
      </c>
      <c r="C19" s="58" t="s">
        <v>14</v>
      </c>
      <c r="D19" s="37">
        <v>22500</v>
      </c>
      <c r="E19" s="38">
        <v>13000</v>
      </c>
      <c r="F19" s="49">
        <v>115000</v>
      </c>
      <c r="G19" s="43">
        <v>40400000</v>
      </c>
      <c r="H19" s="43">
        <v>39680000</v>
      </c>
      <c r="I19" s="43">
        <v>26030000</v>
      </c>
      <c r="J19" s="40">
        <v>15</v>
      </c>
      <c r="K19" s="41">
        <v>28</v>
      </c>
    </row>
    <row r="20" spans="1:11" x14ac:dyDescent="0.25">
      <c r="A20" t="s">
        <v>39</v>
      </c>
      <c r="B20" s="1" t="s">
        <v>40</v>
      </c>
      <c r="C20" s="58" t="s">
        <v>14</v>
      </c>
      <c r="D20" s="37">
        <v>94000</v>
      </c>
      <c r="E20" s="38">
        <v>7500</v>
      </c>
      <c r="F20" s="49">
        <v>35000</v>
      </c>
      <c r="G20" s="43">
        <v>11780000</v>
      </c>
      <c r="H20" s="43">
        <v>2460000</v>
      </c>
      <c r="I20" s="43">
        <v>2780000</v>
      </c>
      <c r="J20" s="40">
        <v>1</v>
      </c>
      <c r="K20" s="41">
        <v>29</v>
      </c>
    </row>
    <row r="21" spans="1:11" x14ac:dyDescent="0.25">
      <c r="A21" t="s">
        <v>44</v>
      </c>
      <c r="B21" s="1" t="s">
        <v>45</v>
      </c>
      <c r="C21" s="58" t="s">
        <v>14</v>
      </c>
      <c r="D21" s="37">
        <v>49500</v>
      </c>
      <c r="E21" s="38">
        <v>360000</v>
      </c>
      <c r="F21" s="49">
        <v>100000</v>
      </c>
      <c r="G21" s="43">
        <v>35900000</v>
      </c>
      <c r="H21" s="43">
        <v>6910000</v>
      </c>
      <c r="I21" s="43">
        <v>7120000</v>
      </c>
      <c r="J21" s="40">
        <v>3</v>
      </c>
      <c r="K21" s="41">
        <v>135</v>
      </c>
    </row>
    <row r="22" spans="1:11" x14ac:dyDescent="0.25">
      <c r="A22" t="s">
        <v>49</v>
      </c>
      <c r="B22" s="1" t="s">
        <v>50</v>
      </c>
      <c r="C22" s="58" t="s">
        <v>14</v>
      </c>
      <c r="D22" s="37">
        <v>209500</v>
      </c>
      <c r="E22" s="38">
        <v>231000</v>
      </c>
      <c r="F22" s="49">
        <v>8500</v>
      </c>
      <c r="G22" s="43">
        <v>25600000</v>
      </c>
      <c r="H22" s="43">
        <v>8500000</v>
      </c>
      <c r="I22" s="43">
        <v>630000</v>
      </c>
      <c r="J22" s="40">
        <v>5</v>
      </c>
      <c r="K22" s="41">
        <v>114</v>
      </c>
    </row>
    <row r="23" spans="1:11" x14ac:dyDescent="0.25">
      <c r="A23" t="s">
        <v>55</v>
      </c>
      <c r="B23" s="1" t="s">
        <v>56</v>
      </c>
      <c r="C23" s="58" t="s">
        <v>14</v>
      </c>
      <c r="D23" s="37">
        <v>306500</v>
      </c>
      <c r="E23" s="38">
        <v>280500</v>
      </c>
      <c r="F23" s="49">
        <v>300000</v>
      </c>
      <c r="G23" s="43">
        <v>26130000</v>
      </c>
      <c r="H23" s="43">
        <v>3990000</v>
      </c>
      <c r="I23" s="43">
        <v>4620000</v>
      </c>
      <c r="J23" s="40">
        <v>2</v>
      </c>
      <c r="K23" s="41">
        <v>285</v>
      </c>
    </row>
    <row r="24" spans="1:11" x14ac:dyDescent="0.25">
      <c r="A24" t="s">
        <v>60</v>
      </c>
      <c r="B24" s="1" t="s">
        <v>61</v>
      </c>
      <c r="C24" s="58" t="s">
        <v>14</v>
      </c>
      <c r="D24" s="37">
        <v>133000</v>
      </c>
      <c r="E24" s="38">
        <v>155500</v>
      </c>
      <c r="F24" s="49">
        <v>230000</v>
      </c>
      <c r="G24" s="43">
        <v>98700000</v>
      </c>
      <c r="H24" s="43">
        <v>17900000</v>
      </c>
      <c r="I24" s="43">
        <v>10900000</v>
      </c>
      <c r="J24" s="40">
        <v>0</v>
      </c>
      <c r="K24" s="41">
        <v>9</v>
      </c>
    </row>
    <row r="25" spans="1:11" x14ac:dyDescent="0.25">
      <c r="A25" t="s">
        <v>65</v>
      </c>
      <c r="B25" s="1" t="s">
        <v>66</v>
      </c>
      <c r="C25" s="58" t="s">
        <v>14</v>
      </c>
      <c r="D25" s="37">
        <v>61500</v>
      </c>
      <c r="E25" s="38">
        <v>146000</v>
      </c>
      <c r="F25" s="49">
        <v>14000</v>
      </c>
      <c r="G25" s="43">
        <v>17250000</v>
      </c>
      <c r="H25" s="43">
        <v>1220000</v>
      </c>
      <c r="I25" s="43">
        <v>1710000</v>
      </c>
      <c r="J25" s="40">
        <v>1</v>
      </c>
      <c r="K25" s="41">
        <v>8</v>
      </c>
    </row>
    <row r="26" spans="1:11" x14ac:dyDescent="0.25">
      <c r="A26" t="s">
        <v>70</v>
      </c>
      <c r="B26" s="1" t="s">
        <v>71</v>
      </c>
      <c r="C26" s="58" t="s">
        <v>14</v>
      </c>
      <c r="D26" s="37">
        <v>59500</v>
      </c>
      <c r="E26" s="38">
        <v>84500</v>
      </c>
      <c r="F26" s="49">
        <v>160000</v>
      </c>
      <c r="G26" s="43">
        <v>290900000</v>
      </c>
      <c r="H26" s="43">
        <v>17300000</v>
      </c>
      <c r="I26" s="43">
        <v>5200000</v>
      </c>
      <c r="J26" s="40">
        <v>1</v>
      </c>
      <c r="K26" s="41">
        <v>108</v>
      </c>
    </row>
    <row r="27" spans="1:11" x14ac:dyDescent="0.25">
      <c r="A27" t="s">
        <v>75</v>
      </c>
      <c r="B27" s="1" t="s">
        <v>76</v>
      </c>
      <c r="C27" s="58" t="s">
        <v>14</v>
      </c>
      <c r="D27" s="46">
        <v>146500</v>
      </c>
      <c r="E27" s="47">
        <v>605000</v>
      </c>
      <c r="F27" s="49">
        <v>15000</v>
      </c>
      <c r="G27" s="43">
        <v>16100000</v>
      </c>
      <c r="H27" s="43">
        <v>333000000</v>
      </c>
      <c r="I27" s="48">
        <v>53400000</v>
      </c>
      <c r="J27" s="40">
        <v>0</v>
      </c>
      <c r="K27" s="41">
        <v>314</v>
      </c>
    </row>
    <row r="28" spans="1:11" x14ac:dyDescent="0.25">
      <c r="A28" t="s">
        <v>80</v>
      </c>
      <c r="B28" s="1" t="s">
        <v>81</v>
      </c>
      <c r="C28" s="58" t="s">
        <v>14</v>
      </c>
      <c r="D28" s="46">
        <v>70500</v>
      </c>
      <c r="E28" s="47">
        <v>222000</v>
      </c>
      <c r="F28" s="49">
        <v>11000</v>
      </c>
      <c r="G28" s="43">
        <v>437000000</v>
      </c>
      <c r="H28" s="43">
        <v>157000000</v>
      </c>
      <c r="I28" s="48">
        <v>285000000</v>
      </c>
      <c r="J28" s="40">
        <v>0</v>
      </c>
      <c r="K28" s="41">
        <v>41</v>
      </c>
    </row>
    <row r="29" spans="1:11" x14ac:dyDescent="0.25">
      <c r="A29" t="s">
        <v>100</v>
      </c>
      <c r="B29" s="1" t="s">
        <v>94</v>
      </c>
      <c r="C29" s="58" t="s">
        <v>14</v>
      </c>
      <c r="D29" s="46">
        <v>98500</v>
      </c>
      <c r="E29" s="47">
        <v>120000</v>
      </c>
      <c r="F29" s="49">
        <v>7000</v>
      </c>
      <c r="G29" s="43">
        <v>2420000000</v>
      </c>
      <c r="H29" s="43">
        <v>866000000</v>
      </c>
      <c r="I29" s="48">
        <v>172000000</v>
      </c>
      <c r="J29" s="40">
        <v>1</v>
      </c>
      <c r="K29" s="41">
        <v>9</v>
      </c>
    </row>
    <row r="30" spans="1:11" x14ac:dyDescent="0.25">
      <c r="A30" t="s">
        <v>109</v>
      </c>
      <c r="B30" s="1" t="s">
        <v>95</v>
      </c>
      <c r="C30" s="58" t="s">
        <v>14</v>
      </c>
      <c r="D30" s="46">
        <v>95500</v>
      </c>
      <c r="E30" s="47">
        <v>76500</v>
      </c>
      <c r="F30" s="49">
        <v>6200</v>
      </c>
      <c r="G30" s="43">
        <v>200000</v>
      </c>
      <c r="H30" s="43">
        <v>100000</v>
      </c>
      <c r="I30" s="48">
        <v>100000</v>
      </c>
      <c r="J30" s="40">
        <v>0</v>
      </c>
      <c r="K30" s="41">
        <v>12</v>
      </c>
    </row>
    <row r="31" spans="1:11" x14ac:dyDescent="0.25">
      <c r="A31" t="s">
        <v>112</v>
      </c>
      <c r="B31" s="1" t="s">
        <v>96</v>
      </c>
      <c r="C31" s="58" t="s">
        <v>14</v>
      </c>
      <c r="D31" s="46">
        <v>125000</v>
      </c>
      <c r="E31" s="47">
        <v>76000</v>
      </c>
      <c r="F31" s="49">
        <v>6500</v>
      </c>
      <c r="G31" s="43">
        <v>208000000</v>
      </c>
      <c r="H31" s="43">
        <v>127000000</v>
      </c>
      <c r="I31" s="48">
        <v>166000000</v>
      </c>
      <c r="J31" s="49">
        <v>0</v>
      </c>
      <c r="K31" s="41">
        <v>0</v>
      </c>
    </row>
    <row r="32" spans="1:11" x14ac:dyDescent="0.25">
      <c r="A32" t="s">
        <v>24</v>
      </c>
      <c r="B32" s="1" t="s">
        <v>25</v>
      </c>
      <c r="C32" s="60" t="s">
        <v>17</v>
      </c>
      <c r="D32" s="37">
        <v>0</v>
      </c>
      <c r="E32" s="38">
        <v>0</v>
      </c>
      <c r="F32" s="49" t="s">
        <v>53</v>
      </c>
      <c r="G32" s="50" t="s">
        <v>53</v>
      </c>
      <c r="H32" s="50" t="s">
        <v>53</v>
      </c>
      <c r="I32" s="50" t="s">
        <v>53</v>
      </c>
      <c r="J32" s="40">
        <v>1E-3</v>
      </c>
      <c r="K32" s="41">
        <v>0.01</v>
      </c>
    </row>
    <row r="33" spans="1:11" x14ac:dyDescent="0.25">
      <c r="A33" t="s">
        <v>29</v>
      </c>
      <c r="B33" s="1" t="s">
        <v>30</v>
      </c>
      <c r="C33" s="60" t="s">
        <v>17</v>
      </c>
      <c r="D33" s="37">
        <v>0</v>
      </c>
      <c r="E33" s="38">
        <v>0</v>
      </c>
      <c r="F33" s="49" t="s">
        <v>53</v>
      </c>
      <c r="G33" s="50" t="s">
        <v>53</v>
      </c>
      <c r="H33" s="50" t="s">
        <v>53</v>
      </c>
      <c r="I33" s="50" t="s">
        <v>53</v>
      </c>
      <c r="J33" s="40">
        <v>6.0000000000000001E-3</v>
      </c>
      <c r="K33" s="41">
        <v>0.78800000000000003</v>
      </c>
    </row>
    <row r="34" spans="1:11" x14ac:dyDescent="0.25">
      <c r="A34" t="s">
        <v>34</v>
      </c>
      <c r="B34" s="1" t="s">
        <v>35</v>
      </c>
      <c r="C34" s="60" t="s">
        <v>17</v>
      </c>
      <c r="D34" s="37">
        <v>0</v>
      </c>
      <c r="E34" s="38">
        <v>0</v>
      </c>
      <c r="F34" s="49" t="s">
        <v>53</v>
      </c>
      <c r="G34" s="50" t="s">
        <v>53</v>
      </c>
      <c r="H34" s="50" t="s">
        <v>53</v>
      </c>
      <c r="I34" s="50" t="s">
        <v>53</v>
      </c>
      <c r="J34" s="40">
        <v>4.8000000000000001E-2</v>
      </c>
      <c r="K34" s="41">
        <v>0.30599999999999999</v>
      </c>
    </row>
    <row r="35" spans="1:11" x14ac:dyDescent="0.25">
      <c r="A35" t="s">
        <v>39</v>
      </c>
      <c r="B35" s="1" t="s">
        <v>40</v>
      </c>
      <c r="C35" s="60" t="s">
        <v>17</v>
      </c>
      <c r="D35" s="37">
        <v>0</v>
      </c>
      <c r="E35" s="38">
        <v>0</v>
      </c>
      <c r="F35" s="49" t="s">
        <v>53</v>
      </c>
      <c r="G35" s="50" t="s">
        <v>53</v>
      </c>
      <c r="H35" s="50" t="s">
        <v>53</v>
      </c>
      <c r="I35" s="50" t="s">
        <v>53</v>
      </c>
      <c r="J35" s="40">
        <v>1.3000000000000001E-2</v>
      </c>
      <c r="K35" s="41">
        <v>0.43</v>
      </c>
    </row>
    <row r="36" spans="1:11" x14ac:dyDescent="0.25">
      <c r="A36" t="s">
        <v>44</v>
      </c>
      <c r="B36" s="1" t="s">
        <v>45</v>
      </c>
      <c r="C36" s="60" t="s">
        <v>17</v>
      </c>
      <c r="D36" s="37">
        <v>0</v>
      </c>
      <c r="E36" s="38">
        <v>0</v>
      </c>
      <c r="F36" s="49" t="s">
        <v>53</v>
      </c>
      <c r="G36" s="50" t="s">
        <v>53</v>
      </c>
      <c r="H36" s="50" t="s">
        <v>53</v>
      </c>
      <c r="I36" s="50" t="s">
        <v>53</v>
      </c>
      <c r="J36" s="40">
        <v>7.1999999999999995E-2</v>
      </c>
      <c r="K36" s="41">
        <v>0.26</v>
      </c>
    </row>
    <row r="37" spans="1:11" x14ac:dyDescent="0.25">
      <c r="A37" t="s">
        <v>49</v>
      </c>
      <c r="B37" s="1" t="s">
        <v>50</v>
      </c>
      <c r="C37" s="60" t="s">
        <v>17</v>
      </c>
      <c r="D37" s="37">
        <v>21000</v>
      </c>
      <c r="E37" s="38">
        <v>23100</v>
      </c>
      <c r="F37" s="49" t="s">
        <v>53</v>
      </c>
      <c r="G37" s="50" t="s">
        <v>53</v>
      </c>
      <c r="H37" s="50" t="s">
        <v>53</v>
      </c>
      <c r="I37" s="50" t="s">
        <v>53</v>
      </c>
      <c r="J37" s="40">
        <v>0.14199999999999999</v>
      </c>
      <c r="K37" s="41">
        <v>0.73</v>
      </c>
    </row>
    <row r="38" spans="1:11" x14ac:dyDescent="0.25">
      <c r="A38" t="s">
        <v>55</v>
      </c>
      <c r="B38" s="1" t="s">
        <v>56</v>
      </c>
      <c r="C38" s="60" t="s">
        <v>17</v>
      </c>
      <c r="D38" s="37">
        <v>0</v>
      </c>
      <c r="E38" s="38">
        <v>0</v>
      </c>
      <c r="F38" s="49" t="s">
        <v>53</v>
      </c>
      <c r="G38" s="50" t="s">
        <v>53</v>
      </c>
      <c r="H38" s="50" t="s">
        <v>53</v>
      </c>
      <c r="I38" s="50" t="s">
        <v>53</v>
      </c>
      <c r="J38" s="40">
        <v>0.13</v>
      </c>
      <c r="K38" s="41">
        <v>2.1619999999999999</v>
      </c>
    </row>
    <row r="39" spans="1:11" x14ac:dyDescent="0.25">
      <c r="A39" t="s">
        <v>60</v>
      </c>
      <c r="B39" s="1" t="s">
        <v>61</v>
      </c>
      <c r="C39" s="60" t="s">
        <v>17</v>
      </c>
      <c r="D39" s="37">
        <v>100</v>
      </c>
      <c r="E39" s="38">
        <v>0</v>
      </c>
      <c r="F39" s="49" t="s">
        <v>53</v>
      </c>
      <c r="G39" s="50" t="s">
        <v>53</v>
      </c>
      <c r="H39" s="50" t="s">
        <v>53</v>
      </c>
      <c r="I39" s="50" t="s">
        <v>53</v>
      </c>
      <c r="J39" s="40">
        <v>1.9E-2</v>
      </c>
      <c r="K39" s="41">
        <v>0.47400000000000003</v>
      </c>
    </row>
    <row r="40" spans="1:11" x14ac:dyDescent="0.25">
      <c r="A40" t="s">
        <v>65</v>
      </c>
      <c r="B40" s="1" t="s">
        <v>66</v>
      </c>
      <c r="C40" s="60" t="s">
        <v>17</v>
      </c>
      <c r="D40" s="37">
        <v>0</v>
      </c>
      <c r="E40" s="38">
        <v>0</v>
      </c>
      <c r="F40" s="49" t="s">
        <v>53</v>
      </c>
      <c r="G40" s="50" t="s">
        <v>53</v>
      </c>
      <c r="H40" s="50" t="s">
        <v>53</v>
      </c>
      <c r="I40" s="50" t="s">
        <v>53</v>
      </c>
      <c r="J40" s="40">
        <v>2E-3</v>
      </c>
      <c r="K40" s="41">
        <v>0.254</v>
      </c>
    </row>
    <row r="41" spans="1:11" x14ac:dyDescent="0.25">
      <c r="A41" t="s">
        <v>70</v>
      </c>
      <c r="B41" s="1" t="s">
        <v>71</v>
      </c>
      <c r="C41" s="60" t="s">
        <v>17</v>
      </c>
      <c r="D41" s="37">
        <v>0</v>
      </c>
      <c r="E41" s="38">
        <v>0</v>
      </c>
      <c r="F41" s="49" t="s">
        <v>53</v>
      </c>
      <c r="G41" s="50" t="s">
        <v>53</v>
      </c>
      <c r="H41" s="50" t="s">
        <v>53</v>
      </c>
      <c r="I41" s="50" t="s">
        <v>53</v>
      </c>
      <c r="J41" s="40">
        <v>5.3000000000000005E-2</v>
      </c>
      <c r="K41" s="41">
        <v>7.2099999999999991</v>
      </c>
    </row>
    <row r="42" spans="1:11" x14ac:dyDescent="0.25">
      <c r="A42" t="s">
        <v>75</v>
      </c>
      <c r="B42" s="1" t="s">
        <v>76</v>
      </c>
      <c r="C42" s="60" t="s">
        <v>17</v>
      </c>
      <c r="D42" s="46">
        <v>0</v>
      </c>
      <c r="E42" s="47">
        <v>0</v>
      </c>
      <c r="F42" s="49" t="s">
        <v>53</v>
      </c>
      <c r="G42" s="50" t="s">
        <v>53</v>
      </c>
      <c r="H42" s="50" t="s">
        <v>53</v>
      </c>
      <c r="I42" s="51" t="s">
        <v>53</v>
      </c>
      <c r="J42" s="40">
        <v>4.0000000000000001E-3</v>
      </c>
      <c r="K42" s="41">
        <v>7.6959999999999997</v>
      </c>
    </row>
    <row r="43" spans="1:11" x14ac:dyDescent="0.25">
      <c r="A43" t="s">
        <v>80</v>
      </c>
      <c r="B43" s="1" t="s">
        <v>81</v>
      </c>
      <c r="C43" s="60" t="s">
        <v>17</v>
      </c>
      <c r="D43" s="46">
        <v>0</v>
      </c>
      <c r="E43" s="47">
        <v>0</v>
      </c>
      <c r="F43" s="49" t="s">
        <v>53</v>
      </c>
      <c r="G43" s="50" t="s">
        <v>53</v>
      </c>
      <c r="H43" s="50" t="s">
        <v>53</v>
      </c>
      <c r="I43" s="51" t="s">
        <v>53</v>
      </c>
      <c r="J43" s="40">
        <v>0</v>
      </c>
      <c r="K43" s="41">
        <v>0.44600000000000001</v>
      </c>
    </row>
    <row r="44" spans="1:11" x14ac:dyDescent="0.25">
      <c r="A44" t="s">
        <v>100</v>
      </c>
      <c r="B44" s="1" t="s">
        <v>94</v>
      </c>
      <c r="C44" s="60" t="s">
        <v>17</v>
      </c>
      <c r="D44" s="46">
        <v>0</v>
      </c>
      <c r="E44" s="47">
        <v>0</v>
      </c>
      <c r="F44" s="49" t="s">
        <v>53</v>
      </c>
      <c r="G44" s="50" t="s">
        <v>53</v>
      </c>
      <c r="H44" s="50" t="s">
        <v>53</v>
      </c>
      <c r="I44" s="51" t="s">
        <v>53</v>
      </c>
      <c r="J44" s="40">
        <v>2.6000000000000002E-2</v>
      </c>
      <c r="K44" s="41">
        <v>1.139</v>
      </c>
    </row>
    <row r="45" spans="1:11" x14ac:dyDescent="0.25">
      <c r="A45" t="s">
        <v>109</v>
      </c>
      <c r="B45" s="1" t="s">
        <v>95</v>
      </c>
      <c r="C45" s="60" t="s">
        <v>17</v>
      </c>
      <c r="D45" s="46">
        <v>0</v>
      </c>
      <c r="E45" s="47">
        <v>0</v>
      </c>
      <c r="F45" s="49" t="s">
        <v>53</v>
      </c>
      <c r="G45" s="50" t="s">
        <v>53</v>
      </c>
      <c r="H45" s="50" t="s">
        <v>53</v>
      </c>
      <c r="I45" s="51" t="s">
        <v>53</v>
      </c>
      <c r="J45" s="40">
        <v>1.9E-2</v>
      </c>
      <c r="K45" s="41">
        <v>3.5200000000000005</v>
      </c>
    </row>
    <row r="46" spans="1:11" s="18" customFormat="1" x14ac:dyDescent="0.25">
      <c r="A46" s="18" t="s">
        <v>112</v>
      </c>
      <c r="B46" s="52" t="s">
        <v>96</v>
      </c>
      <c r="C46" s="60" t="s">
        <v>17</v>
      </c>
      <c r="D46" s="46">
        <v>0</v>
      </c>
      <c r="E46" s="47">
        <v>0</v>
      </c>
      <c r="F46" s="40" t="s">
        <v>53</v>
      </c>
      <c r="G46" s="41" t="s">
        <v>53</v>
      </c>
      <c r="H46" s="41" t="s">
        <v>53</v>
      </c>
      <c r="I46" s="57" t="s">
        <v>53</v>
      </c>
      <c r="J46" s="40">
        <v>3.6999999999999998E-2</v>
      </c>
      <c r="K46" s="41">
        <v>0.26300000000000001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zoomScale="71" zoomScaleNormal="71" workbookViewId="0">
      <selection activeCell="D36" sqref="D36"/>
    </sheetView>
  </sheetViews>
  <sheetFormatPr defaultRowHeight="15" x14ac:dyDescent="0.25"/>
  <cols>
    <col min="1" max="1" width="16.85546875" bestFit="1" customWidth="1"/>
    <col min="2" max="2" width="19.5703125" bestFit="1" customWidth="1"/>
    <col min="3" max="3" width="15.28515625" bestFit="1" customWidth="1"/>
    <col min="4" max="4" width="40" bestFit="1" customWidth="1"/>
    <col min="5" max="5" width="45.7109375" bestFit="1" customWidth="1"/>
    <col min="6" max="6" width="44.5703125" bestFit="1" customWidth="1"/>
    <col min="7" max="7" width="35.28515625" bestFit="1" customWidth="1"/>
    <col min="8" max="8" width="36" bestFit="1" customWidth="1"/>
    <col min="9" max="9" width="26.28515625" bestFit="1" customWidth="1"/>
    <col min="10" max="10" width="24.42578125" bestFit="1" customWidth="1"/>
    <col min="11" max="11" width="27.28515625" bestFit="1" customWidth="1"/>
    <col min="12" max="12" width="18.85546875" customWidth="1"/>
    <col min="13" max="13" width="13.42578125" customWidth="1"/>
  </cols>
  <sheetData>
    <row r="1" spans="1:11" x14ac:dyDescent="0.25">
      <c r="A1" s="25" t="s">
        <v>4</v>
      </c>
      <c r="B1" s="25" t="s">
        <v>5</v>
      </c>
      <c r="C1" s="54" t="s">
        <v>6</v>
      </c>
      <c r="D1" s="25" t="s">
        <v>123</v>
      </c>
      <c r="E1" s="25" t="s">
        <v>122</v>
      </c>
      <c r="F1" s="26" t="s">
        <v>120</v>
      </c>
      <c r="G1" s="25" t="s">
        <v>119</v>
      </c>
      <c r="H1" s="25" t="s">
        <v>118</v>
      </c>
      <c r="I1" s="25" t="s">
        <v>117</v>
      </c>
      <c r="J1" s="26" t="s">
        <v>116</v>
      </c>
      <c r="K1" s="25" t="s">
        <v>121</v>
      </c>
    </row>
    <row r="2" spans="1:11" x14ac:dyDescent="0.25">
      <c r="A2" t="s">
        <v>12</v>
      </c>
      <c r="B2" s="1" t="s">
        <v>13</v>
      </c>
      <c r="C2" s="61" t="s">
        <v>16</v>
      </c>
      <c r="D2" s="37">
        <v>0</v>
      </c>
      <c r="E2" s="38">
        <v>0</v>
      </c>
      <c r="F2" s="49">
        <v>455</v>
      </c>
      <c r="G2" s="43">
        <v>1203.3</v>
      </c>
      <c r="H2" s="43">
        <v>52.9</v>
      </c>
      <c r="I2" s="43">
        <v>4</v>
      </c>
      <c r="J2" s="40" t="s">
        <v>53</v>
      </c>
      <c r="K2" s="41" t="s">
        <v>53</v>
      </c>
    </row>
    <row r="3" spans="1:11" x14ac:dyDescent="0.25">
      <c r="A3" t="s">
        <v>26</v>
      </c>
      <c r="B3" s="1" t="s">
        <v>25</v>
      </c>
      <c r="C3" s="61" t="s">
        <v>16</v>
      </c>
      <c r="D3" s="37">
        <v>0</v>
      </c>
      <c r="E3" s="38">
        <v>0</v>
      </c>
      <c r="F3" s="49">
        <v>30</v>
      </c>
      <c r="G3" s="43">
        <v>1046.24</v>
      </c>
      <c r="H3" s="43">
        <v>74.3</v>
      </c>
      <c r="I3" s="43">
        <v>28.8</v>
      </c>
      <c r="J3" s="40" t="s">
        <v>53</v>
      </c>
      <c r="K3" s="41" t="s">
        <v>53</v>
      </c>
    </row>
    <row r="4" spans="1:11" x14ac:dyDescent="0.25">
      <c r="A4" t="s">
        <v>31</v>
      </c>
      <c r="B4" s="1" t="s">
        <v>30</v>
      </c>
      <c r="C4" s="61" t="s">
        <v>16</v>
      </c>
      <c r="D4" s="37">
        <v>0</v>
      </c>
      <c r="E4" s="38">
        <v>0</v>
      </c>
      <c r="F4" s="49">
        <v>1100</v>
      </c>
      <c r="G4" s="44" t="s">
        <v>85</v>
      </c>
      <c r="H4" s="43">
        <v>648.79999999999995</v>
      </c>
      <c r="I4" s="43">
        <v>22.8</v>
      </c>
      <c r="J4" s="40" t="s">
        <v>53</v>
      </c>
      <c r="K4" s="41" t="s">
        <v>53</v>
      </c>
    </row>
    <row r="5" spans="1:11" x14ac:dyDescent="0.25">
      <c r="A5" t="s">
        <v>36</v>
      </c>
      <c r="B5" s="1" t="s">
        <v>35</v>
      </c>
      <c r="C5" s="61" t="s">
        <v>16</v>
      </c>
      <c r="D5" s="37">
        <v>0</v>
      </c>
      <c r="E5" s="38">
        <v>0</v>
      </c>
      <c r="F5" s="49">
        <v>200</v>
      </c>
      <c r="G5" s="43">
        <v>2419.6</v>
      </c>
      <c r="H5" s="43">
        <v>36.9</v>
      </c>
      <c r="I5" s="43">
        <v>9.8000000000000007</v>
      </c>
      <c r="J5" s="40" t="s">
        <v>53</v>
      </c>
      <c r="K5" s="41" t="s">
        <v>53</v>
      </c>
    </row>
    <row r="6" spans="1:11" x14ac:dyDescent="0.25">
      <c r="A6" t="s">
        <v>41</v>
      </c>
      <c r="B6" s="1" t="s">
        <v>40</v>
      </c>
      <c r="C6" s="61" t="s">
        <v>16</v>
      </c>
      <c r="D6" s="37">
        <v>0</v>
      </c>
      <c r="E6" s="38">
        <v>0</v>
      </c>
      <c r="F6" s="49">
        <v>1300</v>
      </c>
      <c r="G6" s="43">
        <v>727</v>
      </c>
      <c r="H6" s="43">
        <v>64.5</v>
      </c>
      <c r="I6" s="43">
        <v>42.6</v>
      </c>
      <c r="J6" s="40" t="s">
        <v>53</v>
      </c>
      <c r="K6" s="41" t="s">
        <v>53</v>
      </c>
    </row>
    <row r="7" spans="1:11" x14ac:dyDescent="0.25">
      <c r="A7" t="s">
        <v>46</v>
      </c>
      <c r="B7" s="1" t="s">
        <v>45</v>
      </c>
      <c r="C7" s="61" t="s">
        <v>16</v>
      </c>
      <c r="D7" s="37">
        <v>0</v>
      </c>
      <c r="E7" s="38">
        <v>0</v>
      </c>
      <c r="F7" s="49">
        <v>300</v>
      </c>
      <c r="G7" s="43">
        <v>816.4</v>
      </c>
      <c r="H7" s="43">
        <v>36.4</v>
      </c>
      <c r="I7" s="43">
        <v>4.0999999999999996</v>
      </c>
      <c r="J7" s="40" t="s">
        <v>53</v>
      </c>
      <c r="K7" s="41" t="s">
        <v>53</v>
      </c>
    </row>
    <row r="8" spans="1:11" x14ac:dyDescent="0.25">
      <c r="A8" t="s">
        <v>51</v>
      </c>
      <c r="B8" s="1" t="s">
        <v>50</v>
      </c>
      <c r="C8" s="61" t="s">
        <v>16</v>
      </c>
      <c r="D8" s="37">
        <v>0</v>
      </c>
      <c r="E8" s="38">
        <v>0</v>
      </c>
      <c r="F8" s="49">
        <v>520</v>
      </c>
      <c r="G8" s="43">
        <v>613.1</v>
      </c>
      <c r="H8" s="43">
        <v>27.5</v>
      </c>
      <c r="I8" s="43">
        <v>9.8000000000000007</v>
      </c>
      <c r="J8" s="40" t="s">
        <v>53</v>
      </c>
      <c r="K8" s="41" t="s">
        <v>53</v>
      </c>
    </row>
    <row r="9" spans="1:11" x14ac:dyDescent="0.25">
      <c r="A9" t="s">
        <v>57</v>
      </c>
      <c r="B9" s="1" t="s">
        <v>56</v>
      </c>
      <c r="C9" s="61" t="s">
        <v>16</v>
      </c>
      <c r="D9" s="37">
        <v>0</v>
      </c>
      <c r="E9" s="38">
        <v>0</v>
      </c>
      <c r="F9" s="49">
        <v>3600</v>
      </c>
      <c r="G9" s="43">
        <v>2419.1999999999998</v>
      </c>
      <c r="H9" s="43">
        <v>325.5</v>
      </c>
      <c r="I9" s="43">
        <v>6.3</v>
      </c>
      <c r="J9" s="40" t="s">
        <v>53</v>
      </c>
      <c r="K9" s="41" t="s">
        <v>53</v>
      </c>
    </row>
    <row r="10" spans="1:11" x14ac:dyDescent="0.25">
      <c r="A10" t="s">
        <v>62</v>
      </c>
      <c r="B10" s="1" t="s">
        <v>61</v>
      </c>
      <c r="C10" s="61" t="s">
        <v>16</v>
      </c>
      <c r="D10" s="37">
        <v>0</v>
      </c>
      <c r="E10" s="38">
        <v>0</v>
      </c>
      <c r="F10" s="49">
        <v>6000</v>
      </c>
      <c r="G10" s="43">
        <v>980.4</v>
      </c>
      <c r="H10" s="43">
        <v>17.100000000000001</v>
      </c>
      <c r="I10" s="43">
        <v>8.4</v>
      </c>
      <c r="J10" s="40" t="s">
        <v>53</v>
      </c>
      <c r="K10" s="41" t="s">
        <v>53</v>
      </c>
    </row>
    <row r="11" spans="1:11" x14ac:dyDescent="0.25">
      <c r="A11" t="s">
        <v>67</v>
      </c>
      <c r="B11" s="1" t="s">
        <v>66</v>
      </c>
      <c r="C11" s="61" t="s">
        <v>16</v>
      </c>
      <c r="D11" s="37">
        <v>0</v>
      </c>
      <c r="E11" s="38">
        <v>0</v>
      </c>
      <c r="F11" s="49">
        <v>3900</v>
      </c>
      <c r="G11" s="43">
        <v>770.1</v>
      </c>
      <c r="H11" s="43">
        <v>156.5</v>
      </c>
      <c r="I11" s="43">
        <v>8.6</v>
      </c>
      <c r="J11" s="40" t="s">
        <v>53</v>
      </c>
      <c r="K11" s="41" t="s">
        <v>53</v>
      </c>
    </row>
    <row r="12" spans="1:11" x14ac:dyDescent="0.25">
      <c r="A12" t="s">
        <v>72</v>
      </c>
      <c r="B12" s="1" t="s">
        <v>71</v>
      </c>
      <c r="C12" s="61" t="s">
        <v>16</v>
      </c>
      <c r="D12" s="37">
        <v>0</v>
      </c>
      <c r="E12" s="38">
        <v>0</v>
      </c>
      <c r="F12" s="49">
        <v>800</v>
      </c>
      <c r="G12" s="43">
        <v>387.3</v>
      </c>
      <c r="H12" s="43">
        <v>25.6</v>
      </c>
      <c r="I12" s="43">
        <v>10.9</v>
      </c>
      <c r="J12" s="40" t="s">
        <v>53</v>
      </c>
      <c r="K12" s="41" t="s">
        <v>53</v>
      </c>
    </row>
    <row r="13" spans="1:11" x14ac:dyDescent="0.25">
      <c r="A13" t="s">
        <v>77</v>
      </c>
      <c r="B13" s="1" t="s">
        <v>76</v>
      </c>
      <c r="C13" s="61" t="s">
        <v>16</v>
      </c>
      <c r="D13" s="46">
        <v>0</v>
      </c>
      <c r="E13" s="47">
        <v>0</v>
      </c>
      <c r="F13" s="49">
        <v>2850</v>
      </c>
      <c r="G13" s="43">
        <v>206</v>
      </c>
      <c r="H13" s="43">
        <v>9.6999999999999993</v>
      </c>
      <c r="I13" s="48">
        <v>48</v>
      </c>
      <c r="J13" s="40" t="s">
        <v>53</v>
      </c>
      <c r="K13" s="41" t="s">
        <v>53</v>
      </c>
    </row>
    <row r="14" spans="1:11" x14ac:dyDescent="0.25">
      <c r="A14" t="s">
        <v>82</v>
      </c>
      <c r="B14" s="1" t="s">
        <v>81</v>
      </c>
      <c r="C14" s="61" t="s">
        <v>16</v>
      </c>
      <c r="D14" s="46">
        <v>0</v>
      </c>
      <c r="E14" s="47">
        <v>0</v>
      </c>
      <c r="F14" s="49">
        <v>1050</v>
      </c>
      <c r="G14" s="43">
        <v>1120</v>
      </c>
      <c r="H14" s="43">
        <v>161</v>
      </c>
      <c r="I14" s="48">
        <v>4.0999999999999996</v>
      </c>
      <c r="J14" s="40" t="s">
        <v>53</v>
      </c>
      <c r="K14" s="41" t="s">
        <v>53</v>
      </c>
    </row>
    <row r="15" spans="1:11" x14ac:dyDescent="0.25">
      <c r="A15" t="s">
        <v>101</v>
      </c>
      <c r="B15" s="1" t="s">
        <v>94</v>
      </c>
      <c r="C15" s="61" t="s">
        <v>16</v>
      </c>
      <c r="D15" s="46">
        <v>0</v>
      </c>
      <c r="E15" s="47">
        <v>0</v>
      </c>
      <c r="F15" s="49">
        <v>450</v>
      </c>
      <c r="G15" s="43">
        <v>270</v>
      </c>
      <c r="H15" s="43">
        <v>45</v>
      </c>
      <c r="I15" s="48">
        <v>3.1</v>
      </c>
      <c r="J15" s="40" t="s">
        <v>53</v>
      </c>
      <c r="K15" s="41" t="s">
        <v>53</v>
      </c>
    </row>
    <row r="16" spans="1:11" x14ac:dyDescent="0.25">
      <c r="A16" t="s">
        <v>110</v>
      </c>
      <c r="B16" s="1" t="s">
        <v>95</v>
      </c>
      <c r="C16" s="61" t="s">
        <v>16</v>
      </c>
      <c r="D16" s="46">
        <v>0</v>
      </c>
      <c r="E16" s="47">
        <v>0</v>
      </c>
      <c r="F16" s="49">
        <v>1700</v>
      </c>
      <c r="G16" s="43">
        <v>1120</v>
      </c>
      <c r="H16" s="43">
        <v>111</v>
      </c>
      <c r="I16" s="48">
        <v>12.1</v>
      </c>
      <c r="J16" s="40" t="s">
        <v>53</v>
      </c>
      <c r="K16" s="41" t="s">
        <v>53</v>
      </c>
    </row>
    <row r="17" spans="1:11" x14ac:dyDescent="0.25">
      <c r="A17" t="s">
        <v>113</v>
      </c>
      <c r="B17" s="1" t="s">
        <v>96</v>
      </c>
      <c r="C17" s="61" t="s">
        <v>16</v>
      </c>
      <c r="D17" s="46">
        <v>0</v>
      </c>
      <c r="E17" s="47">
        <v>0</v>
      </c>
      <c r="F17" s="49">
        <v>750</v>
      </c>
      <c r="G17" s="43">
        <v>345</v>
      </c>
      <c r="H17" s="43">
        <v>13.1</v>
      </c>
      <c r="I17" s="48">
        <v>2</v>
      </c>
      <c r="J17" s="40" t="s">
        <v>53</v>
      </c>
      <c r="K17" s="41" t="s">
        <v>53</v>
      </c>
    </row>
    <row r="18" spans="1:11" x14ac:dyDescent="0.25">
      <c r="A18" t="s">
        <v>12</v>
      </c>
      <c r="B18" s="1" t="s">
        <v>13</v>
      </c>
      <c r="C18" s="58" t="s">
        <v>14</v>
      </c>
      <c r="D18" s="37">
        <v>305000</v>
      </c>
      <c r="E18" s="38">
        <v>525000</v>
      </c>
      <c r="F18" s="49">
        <v>14000</v>
      </c>
      <c r="G18" s="43">
        <v>328200000</v>
      </c>
      <c r="H18" s="43">
        <v>18600000</v>
      </c>
      <c r="I18" s="43">
        <v>4800000</v>
      </c>
      <c r="J18" s="40">
        <v>2</v>
      </c>
      <c r="K18" s="41">
        <v>240</v>
      </c>
    </row>
    <row r="19" spans="1:11" x14ac:dyDescent="0.25">
      <c r="A19" t="s">
        <v>26</v>
      </c>
      <c r="B19" s="1" t="s">
        <v>25</v>
      </c>
      <c r="C19" s="58" t="s">
        <v>14</v>
      </c>
      <c r="D19" s="37">
        <v>61500</v>
      </c>
      <c r="E19" s="38">
        <v>160000</v>
      </c>
      <c r="F19" s="49">
        <v>24500</v>
      </c>
      <c r="G19" s="43">
        <v>114500000</v>
      </c>
      <c r="H19" s="43">
        <v>64400000</v>
      </c>
      <c r="I19" s="43">
        <v>11190000</v>
      </c>
      <c r="J19" s="40">
        <v>0</v>
      </c>
      <c r="K19" s="41">
        <v>60.4</v>
      </c>
    </row>
    <row r="20" spans="1:11" x14ac:dyDescent="0.25">
      <c r="A20" t="s">
        <v>31</v>
      </c>
      <c r="B20" s="1" t="s">
        <v>30</v>
      </c>
      <c r="C20" s="58" t="s">
        <v>14</v>
      </c>
      <c r="D20" s="37">
        <v>215000</v>
      </c>
      <c r="E20" s="38">
        <v>30000</v>
      </c>
      <c r="F20" s="49">
        <v>40000</v>
      </c>
      <c r="G20" s="44" t="s">
        <v>85</v>
      </c>
      <c r="H20" s="43">
        <v>23300000</v>
      </c>
      <c r="I20" s="43">
        <v>9800000</v>
      </c>
      <c r="J20" s="40">
        <v>1</v>
      </c>
      <c r="K20" s="41">
        <v>284</v>
      </c>
    </row>
    <row r="21" spans="1:11" x14ac:dyDescent="0.25">
      <c r="A21" t="s">
        <v>36</v>
      </c>
      <c r="B21" s="1" t="s">
        <v>35</v>
      </c>
      <c r="C21" s="58" t="s">
        <v>14</v>
      </c>
      <c r="D21" s="37">
        <v>35500</v>
      </c>
      <c r="E21" s="38">
        <v>5200</v>
      </c>
      <c r="F21" s="49">
        <v>28000</v>
      </c>
      <c r="G21" s="43">
        <v>1986300000</v>
      </c>
      <c r="H21" s="43">
        <v>119900000</v>
      </c>
      <c r="I21" s="43">
        <v>19100000</v>
      </c>
      <c r="J21" s="40">
        <v>0</v>
      </c>
      <c r="K21" s="41">
        <v>21</v>
      </c>
    </row>
    <row r="22" spans="1:11" x14ac:dyDescent="0.25">
      <c r="A22" t="s">
        <v>41</v>
      </c>
      <c r="B22" s="1" t="s">
        <v>40</v>
      </c>
      <c r="C22" s="58" t="s">
        <v>14</v>
      </c>
      <c r="D22" s="37">
        <v>119500</v>
      </c>
      <c r="E22" s="38">
        <v>30000</v>
      </c>
      <c r="F22" s="49">
        <v>55000</v>
      </c>
      <c r="G22" s="43">
        <v>26130000</v>
      </c>
      <c r="H22" s="43">
        <v>5540000</v>
      </c>
      <c r="I22" s="43">
        <v>4550000</v>
      </c>
      <c r="J22" s="40">
        <v>0</v>
      </c>
      <c r="K22" s="41">
        <v>12</v>
      </c>
    </row>
    <row r="23" spans="1:11" x14ac:dyDescent="0.25">
      <c r="A23" t="s">
        <v>46</v>
      </c>
      <c r="B23" s="1" t="s">
        <v>45</v>
      </c>
      <c r="C23" s="58" t="s">
        <v>14</v>
      </c>
      <c r="D23" s="37">
        <v>59000</v>
      </c>
      <c r="E23" s="38">
        <v>38500</v>
      </c>
      <c r="F23" s="49">
        <v>22500</v>
      </c>
      <c r="G23" s="43">
        <v>12100000</v>
      </c>
      <c r="H23" s="43">
        <v>4650000</v>
      </c>
      <c r="I23" s="43">
        <v>5210000</v>
      </c>
      <c r="J23" s="40">
        <v>19</v>
      </c>
      <c r="K23" s="41">
        <v>8</v>
      </c>
    </row>
    <row r="24" spans="1:11" x14ac:dyDescent="0.25">
      <c r="A24" t="s">
        <v>51</v>
      </c>
      <c r="B24" s="1" t="s">
        <v>50</v>
      </c>
      <c r="C24" s="58" t="s">
        <v>14</v>
      </c>
      <c r="D24" s="37">
        <v>152000</v>
      </c>
      <c r="E24" s="38">
        <v>106000</v>
      </c>
      <c r="F24" s="49">
        <v>9500</v>
      </c>
      <c r="G24" s="43">
        <v>8400000</v>
      </c>
      <c r="H24" s="43">
        <v>6200000</v>
      </c>
      <c r="I24" s="43">
        <v>5100000</v>
      </c>
      <c r="J24" s="40">
        <v>9</v>
      </c>
      <c r="K24" s="41">
        <v>5</v>
      </c>
    </row>
    <row r="25" spans="1:11" x14ac:dyDescent="0.25">
      <c r="A25" t="s">
        <v>57</v>
      </c>
      <c r="B25" s="1" t="s">
        <v>56</v>
      </c>
      <c r="C25" s="58" t="s">
        <v>14</v>
      </c>
      <c r="D25" s="37">
        <v>97000</v>
      </c>
      <c r="E25" s="38">
        <v>189500</v>
      </c>
      <c r="F25" s="49">
        <v>100000</v>
      </c>
      <c r="G25" s="43">
        <v>16070000</v>
      </c>
      <c r="H25" s="43">
        <v>200000</v>
      </c>
      <c r="I25" s="43">
        <v>630000</v>
      </c>
      <c r="J25" s="40">
        <v>8</v>
      </c>
      <c r="K25" s="41">
        <v>37</v>
      </c>
    </row>
    <row r="26" spans="1:11" x14ac:dyDescent="0.25">
      <c r="A26" t="s">
        <v>62</v>
      </c>
      <c r="B26" s="1" t="s">
        <v>61</v>
      </c>
      <c r="C26" s="58" t="s">
        <v>14</v>
      </c>
      <c r="D26" s="37">
        <v>72000</v>
      </c>
      <c r="E26" s="38">
        <v>98500</v>
      </c>
      <c r="F26" s="49">
        <v>225000</v>
      </c>
      <c r="G26" s="43">
        <v>15800000</v>
      </c>
      <c r="H26" s="43">
        <v>21100000</v>
      </c>
      <c r="I26" s="43">
        <v>24270000</v>
      </c>
      <c r="J26" s="40">
        <v>10</v>
      </c>
      <c r="K26" s="41">
        <v>80</v>
      </c>
    </row>
    <row r="27" spans="1:11" x14ac:dyDescent="0.25">
      <c r="A27" t="s">
        <v>67</v>
      </c>
      <c r="B27" s="1" t="s">
        <v>66</v>
      </c>
      <c r="C27" s="58" t="s">
        <v>14</v>
      </c>
      <c r="D27" s="37">
        <v>97000</v>
      </c>
      <c r="E27" s="38">
        <v>365000</v>
      </c>
      <c r="F27" s="49">
        <v>15500</v>
      </c>
      <c r="G27" s="43">
        <v>101700000</v>
      </c>
      <c r="H27" s="43">
        <v>5200000</v>
      </c>
      <c r="I27" s="43">
        <v>4100000</v>
      </c>
      <c r="J27" s="40">
        <v>1</v>
      </c>
      <c r="K27" s="41">
        <v>29</v>
      </c>
    </row>
    <row r="28" spans="1:11" x14ac:dyDescent="0.25">
      <c r="A28" t="s">
        <v>72</v>
      </c>
      <c r="B28" s="1" t="s">
        <v>71</v>
      </c>
      <c r="C28" s="58" t="s">
        <v>14</v>
      </c>
      <c r="D28" s="37">
        <v>269500</v>
      </c>
      <c r="E28" s="38">
        <v>263500</v>
      </c>
      <c r="F28" s="49">
        <v>23000</v>
      </c>
      <c r="G28" s="43">
        <v>155310000</v>
      </c>
      <c r="H28" s="43">
        <v>11190000</v>
      </c>
      <c r="I28" s="43">
        <v>9900000</v>
      </c>
      <c r="J28" s="40">
        <v>1</v>
      </c>
      <c r="K28" s="41">
        <v>16</v>
      </c>
    </row>
    <row r="29" spans="1:11" x14ac:dyDescent="0.25">
      <c r="A29" t="s">
        <v>77</v>
      </c>
      <c r="B29" s="1" t="s">
        <v>76</v>
      </c>
      <c r="C29" s="58" t="s">
        <v>14</v>
      </c>
      <c r="D29" s="46">
        <v>245000</v>
      </c>
      <c r="E29" s="47">
        <v>325000</v>
      </c>
      <c r="F29" s="49">
        <v>14000</v>
      </c>
      <c r="G29" s="43">
        <v>59400000</v>
      </c>
      <c r="H29" s="43">
        <v>6310000</v>
      </c>
      <c r="I29" s="48">
        <v>950000</v>
      </c>
      <c r="J29" s="40">
        <v>1</v>
      </c>
      <c r="K29" s="41">
        <v>61</v>
      </c>
    </row>
    <row r="30" spans="1:11" x14ac:dyDescent="0.25">
      <c r="A30" t="s">
        <v>82</v>
      </c>
      <c r="B30" s="1" t="s">
        <v>81</v>
      </c>
      <c r="C30" s="58" t="s">
        <v>14</v>
      </c>
      <c r="D30" s="46">
        <v>365000</v>
      </c>
      <c r="E30" s="47">
        <v>740000</v>
      </c>
      <c r="F30" s="49">
        <v>15000</v>
      </c>
      <c r="G30" s="43">
        <v>69100000</v>
      </c>
      <c r="H30" s="43">
        <v>1300000000</v>
      </c>
      <c r="I30" s="48">
        <v>494000000</v>
      </c>
      <c r="J30" s="40">
        <v>0</v>
      </c>
      <c r="K30" s="41">
        <v>21</v>
      </c>
    </row>
    <row r="31" spans="1:11" x14ac:dyDescent="0.25">
      <c r="A31" t="s">
        <v>101</v>
      </c>
      <c r="B31" s="1" t="s">
        <v>94</v>
      </c>
      <c r="C31" s="58" t="s">
        <v>14</v>
      </c>
      <c r="D31" s="46">
        <v>139500</v>
      </c>
      <c r="E31" s="47">
        <v>203500</v>
      </c>
      <c r="F31" s="49">
        <v>3500</v>
      </c>
      <c r="G31" s="43">
        <v>2420000000</v>
      </c>
      <c r="H31" s="43">
        <v>2420000000</v>
      </c>
      <c r="I31" s="48">
        <v>687000000</v>
      </c>
      <c r="J31" s="40">
        <v>0</v>
      </c>
      <c r="K31" s="41">
        <v>25</v>
      </c>
    </row>
    <row r="32" spans="1:11" x14ac:dyDescent="0.25">
      <c r="A32" t="s">
        <v>110</v>
      </c>
      <c r="B32" s="1" t="s">
        <v>95</v>
      </c>
      <c r="C32" s="58" t="s">
        <v>14</v>
      </c>
      <c r="D32" s="46">
        <v>385000</v>
      </c>
      <c r="E32" s="47">
        <v>125500</v>
      </c>
      <c r="F32" s="49">
        <v>21000</v>
      </c>
      <c r="G32" s="43">
        <v>437000000</v>
      </c>
      <c r="H32" s="43">
        <v>137000000</v>
      </c>
      <c r="I32" s="48">
        <v>164000000</v>
      </c>
      <c r="J32" s="40">
        <v>0</v>
      </c>
      <c r="K32" s="41">
        <v>7</v>
      </c>
    </row>
    <row r="33" spans="1:11" x14ac:dyDescent="0.25">
      <c r="A33" t="s">
        <v>113</v>
      </c>
      <c r="B33" s="1" t="s">
        <v>96</v>
      </c>
      <c r="C33" s="58" t="s">
        <v>14</v>
      </c>
      <c r="D33" s="46">
        <v>380000</v>
      </c>
      <c r="E33" s="47">
        <v>126500</v>
      </c>
      <c r="F33" s="49">
        <v>2000</v>
      </c>
      <c r="G33" s="43">
        <v>309000000</v>
      </c>
      <c r="H33" s="43">
        <v>222000000</v>
      </c>
      <c r="I33" s="48">
        <v>173000000</v>
      </c>
      <c r="J33" s="49">
        <v>4</v>
      </c>
      <c r="K33" s="41">
        <v>84</v>
      </c>
    </row>
    <row r="34" spans="1:11" x14ac:dyDescent="0.25">
      <c r="A34" t="s">
        <v>12</v>
      </c>
      <c r="B34" s="1" t="s">
        <v>13</v>
      </c>
      <c r="C34" s="60" t="s">
        <v>17</v>
      </c>
      <c r="D34" s="37">
        <v>0</v>
      </c>
      <c r="E34" s="38">
        <v>0</v>
      </c>
      <c r="F34" s="49" t="s">
        <v>53</v>
      </c>
      <c r="G34" s="50" t="s">
        <v>53</v>
      </c>
      <c r="H34" s="50" t="s">
        <v>53</v>
      </c>
      <c r="I34" s="50" t="s">
        <v>53</v>
      </c>
      <c r="J34" s="40">
        <v>5.4000000000000006E-2</v>
      </c>
      <c r="K34" s="41">
        <v>2.35</v>
      </c>
    </row>
    <row r="35" spans="1:11" x14ac:dyDescent="0.25">
      <c r="A35" t="s">
        <v>26</v>
      </c>
      <c r="B35" s="1" t="s">
        <v>25</v>
      </c>
      <c r="C35" s="60" t="s">
        <v>17</v>
      </c>
      <c r="D35" s="37">
        <v>0</v>
      </c>
      <c r="E35" s="38">
        <v>0</v>
      </c>
      <c r="F35" s="49" t="s">
        <v>53</v>
      </c>
      <c r="G35" s="50" t="s">
        <v>53</v>
      </c>
      <c r="H35" s="50" t="s">
        <v>53</v>
      </c>
      <c r="I35" s="50" t="s">
        <v>53</v>
      </c>
      <c r="J35" s="40">
        <v>0</v>
      </c>
      <c r="K35" s="41">
        <v>0.313</v>
      </c>
    </row>
    <row r="36" spans="1:11" x14ac:dyDescent="0.25">
      <c r="A36" t="s">
        <v>31</v>
      </c>
      <c r="B36" s="1" t="s">
        <v>30</v>
      </c>
      <c r="C36" s="60" t="s">
        <v>17</v>
      </c>
      <c r="D36" s="37">
        <v>200</v>
      </c>
      <c r="E36" s="38">
        <v>1000</v>
      </c>
      <c r="F36" s="49" t="s">
        <v>53</v>
      </c>
      <c r="G36" s="50" t="s">
        <v>53</v>
      </c>
      <c r="H36" s="50" t="s">
        <v>53</v>
      </c>
      <c r="I36" s="50" t="s">
        <v>53</v>
      </c>
      <c r="J36" s="40">
        <v>1.7000000000000001E-2</v>
      </c>
      <c r="K36" s="41">
        <v>1.8679999999999999</v>
      </c>
    </row>
    <row r="37" spans="1:11" x14ac:dyDescent="0.25">
      <c r="A37" t="s">
        <v>36</v>
      </c>
      <c r="B37" s="1" t="s">
        <v>35</v>
      </c>
      <c r="C37" s="60" t="s">
        <v>17</v>
      </c>
      <c r="D37" s="37">
        <v>0</v>
      </c>
      <c r="E37" s="38">
        <v>0</v>
      </c>
      <c r="F37" s="49" t="s">
        <v>53</v>
      </c>
      <c r="G37" s="50" t="s">
        <v>53</v>
      </c>
      <c r="H37" s="50" t="s">
        <v>53</v>
      </c>
      <c r="I37" s="50" t="s">
        <v>53</v>
      </c>
      <c r="J37" s="40">
        <v>2.1999999999999999E-2</v>
      </c>
      <c r="K37" s="41">
        <v>0.93300000000000005</v>
      </c>
    </row>
    <row r="38" spans="1:11" x14ac:dyDescent="0.25">
      <c r="A38" t="s">
        <v>41</v>
      </c>
      <c r="B38" s="1" t="s">
        <v>40</v>
      </c>
      <c r="C38" s="60" t="s">
        <v>17</v>
      </c>
      <c r="D38" s="37">
        <v>100</v>
      </c>
      <c r="E38" s="38">
        <v>0</v>
      </c>
      <c r="F38" s="49" t="s">
        <v>53</v>
      </c>
      <c r="G38" s="50" t="s">
        <v>53</v>
      </c>
      <c r="H38" s="50" t="s">
        <v>53</v>
      </c>
      <c r="I38" s="50" t="s">
        <v>53</v>
      </c>
      <c r="J38" s="40">
        <v>0.03</v>
      </c>
      <c r="K38" s="41">
        <v>0.83100000000000007</v>
      </c>
    </row>
    <row r="39" spans="1:11" x14ac:dyDescent="0.25">
      <c r="A39" t="s">
        <v>46</v>
      </c>
      <c r="B39" s="1" t="s">
        <v>45</v>
      </c>
      <c r="C39" s="60" t="s">
        <v>17</v>
      </c>
      <c r="D39" s="37">
        <v>0</v>
      </c>
      <c r="E39" s="38">
        <v>0</v>
      </c>
      <c r="F39" s="49" t="s">
        <v>53</v>
      </c>
      <c r="G39" s="50" t="s">
        <v>53</v>
      </c>
      <c r="H39" s="50" t="s">
        <v>53</v>
      </c>
      <c r="I39" s="50" t="s">
        <v>53</v>
      </c>
      <c r="J39" s="40">
        <v>7.0999999999999994E-2</v>
      </c>
      <c r="K39" s="41">
        <v>0.377</v>
      </c>
    </row>
    <row r="40" spans="1:11" x14ac:dyDescent="0.25">
      <c r="A40" t="s">
        <v>51</v>
      </c>
      <c r="B40" s="1" t="s">
        <v>50</v>
      </c>
      <c r="C40" s="60" t="s">
        <v>17</v>
      </c>
      <c r="D40" s="37">
        <v>100</v>
      </c>
      <c r="E40" s="38">
        <v>0</v>
      </c>
      <c r="F40" s="49" t="s">
        <v>53</v>
      </c>
      <c r="G40" s="50" t="s">
        <v>53</v>
      </c>
      <c r="H40" s="50" t="s">
        <v>53</v>
      </c>
      <c r="I40" s="50" t="s">
        <v>53</v>
      </c>
      <c r="J40" s="40">
        <v>8.7999999999999995E-2</v>
      </c>
      <c r="K40" s="41">
        <v>0.58200000000000007</v>
      </c>
    </row>
    <row r="41" spans="1:11" x14ac:dyDescent="0.25">
      <c r="A41" t="s">
        <v>57</v>
      </c>
      <c r="B41" s="1" t="s">
        <v>56</v>
      </c>
      <c r="C41" s="60" t="s">
        <v>17</v>
      </c>
      <c r="D41" s="37">
        <v>200</v>
      </c>
      <c r="E41" s="38">
        <v>100</v>
      </c>
      <c r="F41" s="49" t="s">
        <v>53</v>
      </c>
      <c r="G41" s="50" t="s">
        <v>53</v>
      </c>
      <c r="H41" s="50" t="s">
        <v>53</v>
      </c>
      <c r="I41" s="50" t="s">
        <v>53</v>
      </c>
      <c r="J41" s="40">
        <v>0.85500000000000009</v>
      </c>
      <c r="K41" s="41">
        <v>1.0699999999999998</v>
      </c>
    </row>
    <row r="42" spans="1:11" x14ac:dyDescent="0.25">
      <c r="A42" t="s">
        <v>62</v>
      </c>
      <c r="B42" s="1" t="s">
        <v>61</v>
      </c>
      <c r="C42" s="60" t="s">
        <v>17</v>
      </c>
      <c r="D42" s="37">
        <v>0</v>
      </c>
      <c r="E42" s="38">
        <v>0</v>
      </c>
      <c r="F42" s="49" t="s">
        <v>53</v>
      </c>
      <c r="G42" s="50" t="s">
        <v>53</v>
      </c>
      <c r="H42" s="50" t="s">
        <v>53</v>
      </c>
      <c r="I42" s="50" t="s">
        <v>53</v>
      </c>
      <c r="J42" s="40">
        <v>1.0999999999999999E-2</v>
      </c>
      <c r="K42" s="41">
        <v>2.5499999999999998</v>
      </c>
    </row>
    <row r="43" spans="1:11" x14ac:dyDescent="0.25">
      <c r="A43" t="s">
        <v>67</v>
      </c>
      <c r="B43" s="1" t="s">
        <v>66</v>
      </c>
      <c r="C43" s="60" t="s">
        <v>17</v>
      </c>
      <c r="D43" s="37">
        <v>0</v>
      </c>
      <c r="E43" s="38">
        <v>0</v>
      </c>
      <c r="F43" s="49" t="s">
        <v>53</v>
      </c>
      <c r="G43" s="50" t="s">
        <v>53</v>
      </c>
      <c r="H43" s="50" t="s">
        <v>53</v>
      </c>
      <c r="I43" s="50" t="s">
        <v>53</v>
      </c>
      <c r="J43" s="40">
        <v>4.2999999999999997E-2</v>
      </c>
      <c r="K43" s="41">
        <v>2.1840000000000002</v>
      </c>
    </row>
    <row r="44" spans="1:11" x14ac:dyDescent="0.25">
      <c r="A44" t="s">
        <v>72</v>
      </c>
      <c r="B44" s="1" t="s">
        <v>71</v>
      </c>
      <c r="C44" s="60" t="s">
        <v>17</v>
      </c>
      <c r="D44" s="37">
        <v>0</v>
      </c>
      <c r="E44" s="38">
        <v>0</v>
      </c>
      <c r="F44" s="49" t="s">
        <v>53</v>
      </c>
      <c r="G44" s="50" t="s">
        <v>53</v>
      </c>
      <c r="H44" s="50" t="s">
        <v>53</v>
      </c>
      <c r="I44" s="50" t="s">
        <v>53</v>
      </c>
      <c r="J44" s="40">
        <v>1E-3</v>
      </c>
      <c r="K44" s="41">
        <v>7.1999999999999995E-2</v>
      </c>
    </row>
    <row r="45" spans="1:11" x14ac:dyDescent="0.25">
      <c r="A45" t="s">
        <v>77</v>
      </c>
      <c r="B45" s="1" t="s">
        <v>76</v>
      </c>
      <c r="C45" s="60" t="s">
        <v>17</v>
      </c>
      <c r="D45" s="46">
        <v>0</v>
      </c>
      <c r="E45" s="47">
        <v>0</v>
      </c>
      <c r="F45" s="49" t="s">
        <v>53</v>
      </c>
      <c r="G45" s="50" t="s">
        <v>53</v>
      </c>
      <c r="H45" s="50" t="s">
        <v>53</v>
      </c>
      <c r="I45" s="51" t="s">
        <v>53</v>
      </c>
      <c r="J45" s="40">
        <v>5.2000000000000005E-2</v>
      </c>
      <c r="K45" s="41">
        <v>8.0010000000000012</v>
      </c>
    </row>
    <row r="46" spans="1:11" x14ac:dyDescent="0.25">
      <c r="A46" t="s">
        <v>82</v>
      </c>
      <c r="B46" s="1" t="s">
        <v>81</v>
      </c>
      <c r="C46" s="60" t="s">
        <v>17</v>
      </c>
      <c r="D46" s="46">
        <v>0</v>
      </c>
      <c r="E46" s="47">
        <v>0</v>
      </c>
      <c r="F46" s="49" t="s">
        <v>53</v>
      </c>
      <c r="G46" s="50" t="s">
        <v>53</v>
      </c>
      <c r="H46" s="50" t="s">
        <v>53</v>
      </c>
      <c r="I46" s="51" t="s">
        <v>53</v>
      </c>
      <c r="J46" s="40">
        <v>0</v>
      </c>
      <c r="K46" s="41">
        <v>0.36299999999999999</v>
      </c>
    </row>
    <row r="47" spans="1:11" x14ac:dyDescent="0.25">
      <c r="A47" t="s">
        <v>101</v>
      </c>
      <c r="B47" s="1" t="s">
        <v>94</v>
      </c>
      <c r="C47" s="60" t="s">
        <v>17</v>
      </c>
      <c r="D47" s="46">
        <v>0</v>
      </c>
      <c r="E47" s="47">
        <v>0</v>
      </c>
      <c r="F47" s="49" t="s">
        <v>53</v>
      </c>
      <c r="G47" s="50" t="s">
        <v>53</v>
      </c>
      <c r="H47" s="50" t="s">
        <v>53</v>
      </c>
      <c r="I47" s="51" t="s">
        <v>53</v>
      </c>
      <c r="J47" s="40">
        <v>1.7000000000000001E-2</v>
      </c>
      <c r="K47" s="41">
        <v>4.1820000000000004</v>
      </c>
    </row>
    <row r="48" spans="1:11" x14ac:dyDescent="0.25">
      <c r="A48" t="s">
        <v>110</v>
      </c>
      <c r="B48" s="1" t="s">
        <v>95</v>
      </c>
      <c r="C48" s="60" t="s">
        <v>17</v>
      </c>
      <c r="D48" s="46">
        <v>0</v>
      </c>
      <c r="E48" s="47">
        <v>0</v>
      </c>
      <c r="F48" s="49" t="s">
        <v>53</v>
      </c>
      <c r="G48" s="50" t="s">
        <v>53</v>
      </c>
      <c r="H48" s="50" t="s">
        <v>53</v>
      </c>
      <c r="I48" s="51" t="s">
        <v>53</v>
      </c>
      <c r="J48" s="40">
        <v>3.4000000000000002E-2</v>
      </c>
      <c r="K48" s="41">
        <v>5.4770000000000003</v>
      </c>
    </row>
    <row r="49" spans="1:11" s="18" customFormat="1" x14ac:dyDescent="0.25">
      <c r="A49" s="18" t="s">
        <v>113</v>
      </c>
      <c r="B49" s="52" t="s">
        <v>96</v>
      </c>
      <c r="C49" s="60" t="s">
        <v>17</v>
      </c>
      <c r="D49" s="46">
        <v>0</v>
      </c>
      <c r="E49" s="47">
        <v>0</v>
      </c>
      <c r="F49" s="40" t="s">
        <v>53</v>
      </c>
      <c r="G49" s="41" t="s">
        <v>53</v>
      </c>
      <c r="H49" s="41" t="s">
        <v>53</v>
      </c>
      <c r="I49" s="57" t="s">
        <v>53</v>
      </c>
      <c r="J49" s="40">
        <v>0</v>
      </c>
      <c r="K49" s="41">
        <v>0.33399999999999996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44"/>
  <sheetViews>
    <sheetView topLeftCell="E1" zoomScaleNormal="100" workbookViewId="0">
      <pane xSplit="1" ySplit="1" topLeftCell="O125" activePane="bottomRight" state="frozen"/>
      <selection activeCell="E1" sqref="E1"/>
      <selection pane="topRight" activeCell="F1" sqref="F1"/>
      <selection pane="bottomLeft" activeCell="E2" sqref="E2"/>
      <selection pane="bottomRight" activeCell="J65" sqref="J65"/>
    </sheetView>
  </sheetViews>
  <sheetFormatPr defaultRowHeight="15" x14ac:dyDescent="0.25"/>
  <cols>
    <col min="1" max="3" width="0" hidden="1" customWidth="1"/>
    <col min="4" max="4" width="13" bestFit="1" customWidth="1"/>
    <col min="5" max="5" width="17.42578125" bestFit="1" customWidth="1"/>
    <col min="6" max="6" width="20.7109375" bestFit="1" customWidth="1"/>
    <col min="7" max="7" width="16.28515625" bestFit="1" customWidth="1"/>
    <col min="8" max="8" width="11.140625" bestFit="1" customWidth="1"/>
    <col min="9" max="9" width="34.28515625" bestFit="1" customWidth="1"/>
    <col min="10" max="10" width="39.140625" bestFit="1" customWidth="1"/>
    <col min="11" max="11" width="37.7109375" bestFit="1" customWidth="1"/>
    <col min="12" max="12" width="37" bestFit="1" customWidth="1"/>
    <col min="13" max="13" width="37.140625" bestFit="1" customWidth="1"/>
    <col min="14" max="14" width="27" bestFit="1" customWidth="1"/>
    <col min="15" max="15" width="24.28515625" bestFit="1" customWidth="1"/>
    <col min="16" max="16" width="21.8554687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93</v>
      </c>
      <c r="J1" s="25" t="s">
        <v>92</v>
      </c>
      <c r="K1" s="26" t="s">
        <v>84</v>
      </c>
      <c r="L1" s="25" t="s">
        <v>86</v>
      </c>
      <c r="M1" s="25" t="s">
        <v>88</v>
      </c>
      <c r="N1" s="25" t="s">
        <v>87</v>
      </c>
      <c r="O1" s="26" t="s">
        <v>90</v>
      </c>
      <c r="P1" s="25" t="s">
        <v>91</v>
      </c>
    </row>
    <row r="2" spans="1:21" x14ac:dyDescent="0.25">
      <c r="A2" t="s">
        <v>8</v>
      </c>
      <c r="B2" t="s">
        <v>18</v>
      </c>
      <c r="C2" t="s">
        <v>19</v>
      </c>
      <c r="D2" t="s">
        <v>19</v>
      </c>
      <c r="E2" t="s">
        <v>20</v>
      </c>
      <c r="F2" s="1" t="s">
        <v>13</v>
      </c>
      <c r="G2" t="s">
        <v>16</v>
      </c>
      <c r="H2" t="s">
        <v>15</v>
      </c>
      <c r="I2" s="4">
        <v>2</v>
      </c>
      <c r="J2" s="10">
        <v>1</v>
      </c>
      <c r="K2" s="24" t="s">
        <v>53</v>
      </c>
      <c r="L2" s="4" t="s">
        <v>53</v>
      </c>
      <c r="M2" s="4" t="s">
        <v>53</v>
      </c>
      <c r="N2" s="4" t="s">
        <v>53</v>
      </c>
      <c r="O2" s="23" t="s">
        <v>53</v>
      </c>
      <c r="P2" s="18" t="s">
        <v>53</v>
      </c>
    </row>
    <row r="3" spans="1:21" x14ac:dyDescent="0.25">
      <c r="A3" t="s">
        <v>21</v>
      </c>
      <c r="B3" t="s">
        <v>18</v>
      </c>
      <c r="C3" t="s">
        <v>19</v>
      </c>
      <c r="D3" t="s">
        <v>19</v>
      </c>
      <c r="E3" t="s">
        <v>27</v>
      </c>
      <c r="F3" s="1" t="s">
        <v>25</v>
      </c>
      <c r="G3" t="s">
        <v>16</v>
      </c>
      <c r="H3" t="s">
        <v>15</v>
      </c>
      <c r="I3" s="4">
        <v>0</v>
      </c>
      <c r="J3" s="10">
        <v>0</v>
      </c>
      <c r="K3" s="22">
        <v>35.5</v>
      </c>
      <c r="L3" s="5">
        <v>1553.1</v>
      </c>
      <c r="M3" s="5">
        <v>14.8</v>
      </c>
      <c r="N3" s="5">
        <v>8.5</v>
      </c>
      <c r="O3" s="23" t="s">
        <v>53</v>
      </c>
      <c r="P3" s="18" t="s">
        <v>53</v>
      </c>
    </row>
    <row r="4" spans="1:21" x14ac:dyDescent="0.25">
      <c r="A4" t="s">
        <v>28</v>
      </c>
      <c r="B4" t="s">
        <v>18</v>
      </c>
      <c r="C4" t="s">
        <v>19</v>
      </c>
      <c r="D4" t="s">
        <v>19</v>
      </c>
      <c r="E4" t="s">
        <v>32</v>
      </c>
      <c r="F4" s="1" t="s">
        <v>30</v>
      </c>
      <c r="G4" t="s">
        <v>16</v>
      </c>
      <c r="H4" t="s">
        <v>15</v>
      </c>
      <c r="I4" s="4">
        <v>0</v>
      </c>
      <c r="J4" s="10">
        <v>0</v>
      </c>
      <c r="K4" s="22">
        <v>11</v>
      </c>
      <c r="L4" s="28" t="s">
        <v>85</v>
      </c>
      <c r="M4" s="5">
        <v>2</v>
      </c>
      <c r="N4" s="6">
        <v>1</v>
      </c>
      <c r="O4" s="23" t="s">
        <v>53</v>
      </c>
      <c r="P4" s="18" t="s">
        <v>53</v>
      </c>
    </row>
    <row r="5" spans="1:21" x14ac:dyDescent="0.25">
      <c r="A5" t="s">
        <v>33</v>
      </c>
      <c r="B5" t="s">
        <v>18</v>
      </c>
      <c r="C5" t="s">
        <v>19</v>
      </c>
      <c r="D5" t="s">
        <v>19</v>
      </c>
      <c r="E5" t="s">
        <v>37</v>
      </c>
      <c r="F5" s="1" t="s">
        <v>35</v>
      </c>
      <c r="G5" t="s">
        <v>16</v>
      </c>
      <c r="H5" t="s">
        <v>15</v>
      </c>
      <c r="I5" s="4">
        <v>0</v>
      </c>
      <c r="J5" s="10">
        <v>0</v>
      </c>
      <c r="K5" s="22">
        <v>41</v>
      </c>
      <c r="L5" s="5">
        <v>2419.6</v>
      </c>
      <c r="M5" s="5">
        <v>110.6</v>
      </c>
      <c r="N5" s="5">
        <v>248.1</v>
      </c>
      <c r="O5" s="23" t="s">
        <v>53</v>
      </c>
      <c r="P5" s="18" t="s">
        <v>53</v>
      </c>
    </row>
    <row r="6" spans="1:21" x14ac:dyDescent="0.25">
      <c r="A6" t="s">
        <v>38</v>
      </c>
      <c r="B6" t="s">
        <v>18</v>
      </c>
      <c r="C6" t="s">
        <v>19</v>
      </c>
      <c r="D6" t="s">
        <v>19</v>
      </c>
      <c r="E6" t="s">
        <v>42</v>
      </c>
      <c r="F6" s="1" t="s">
        <v>40</v>
      </c>
      <c r="G6" t="s">
        <v>16</v>
      </c>
      <c r="H6" t="s">
        <v>15</v>
      </c>
      <c r="I6" s="4">
        <v>0</v>
      </c>
      <c r="J6" s="10">
        <v>0</v>
      </c>
      <c r="K6" s="22">
        <v>0.4</v>
      </c>
      <c r="L6" s="6">
        <v>1</v>
      </c>
      <c r="M6" s="6">
        <v>1</v>
      </c>
      <c r="N6" s="6">
        <v>1</v>
      </c>
      <c r="O6" s="23" t="s">
        <v>53</v>
      </c>
      <c r="P6" s="18" t="s">
        <v>53</v>
      </c>
    </row>
    <row r="7" spans="1:21" x14ac:dyDescent="0.25">
      <c r="A7" t="s">
        <v>43</v>
      </c>
      <c r="B7" t="s">
        <v>18</v>
      </c>
      <c r="C7" t="s">
        <v>19</v>
      </c>
      <c r="D7" t="s">
        <v>19</v>
      </c>
      <c r="E7" t="s">
        <v>47</v>
      </c>
      <c r="F7" s="1" t="s">
        <v>45</v>
      </c>
      <c r="G7" t="s">
        <v>16</v>
      </c>
      <c r="H7" t="s">
        <v>15</v>
      </c>
      <c r="I7" s="4">
        <v>0</v>
      </c>
      <c r="J7" s="10">
        <v>0</v>
      </c>
      <c r="K7" s="22">
        <v>5.7</v>
      </c>
      <c r="L7" s="6">
        <v>594</v>
      </c>
      <c r="M7" s="6">
        <v>5.2</v>
      </c>
      <c r="N7" s="6">
        <v>2</v>
      </c>
      <c r="O7" s="23" t="s">
        <v>53</v>
      </c>
      <c r="P7" s="18" t="s">
        <v>53</v>
      </c>
    </row>
    <row r="8" spans="1:21" x14ac:dyDescent="0.25">
      <c r="A8" t="s">
        <v>48</v>
      </c>
      <c r="B8" t="s">
        <v>18</v>
      </c>
      <c r="C8" t="s">
        <v>19</v>
      </c>
      <c r="D8" t="s">
        <v>19</v>
      </c>
      <c r="E8" t="s">
        <v>52</v>
      </c>
      <c r="F8" s="1" t="s">
        <v>50</v>
      </c>
      <c r="G8" t="s">
        <v>16</v>
      </c>
      <c r="H8" t="s">
        <v>15</v>
      </c>
      <c r="I8" s="4" t="s">
        <v>53</v>
      </c>
      <c r="J8" s="10" t="s">
        <v>53</v>
      </c>
      <c r="K8" s="24" t="s">
        <v>53</v>
      </c>
      <c r="L8" s="4" t="s">
        <v>53</v>
      </c>
      <c r="M8" s="4" t="s">
        <v>53</v>
      </c>
      <c r="N8" s="4" t="s">
        <v>53</v>
      </c>
      <c r="O8" s="23" t="s">
        <v>53</v>
      </c>
      <c r="P8" s="18" t="s">
        <v>53</v>
      </c>
    </row>
    <row r="9" spans="1:21" x14ac:dyDescent="0.25">
      <c r="A9" t="s">
        <v>54</v>
      </c>
      <c r="B9" t="s">
        <v>18</v>
      </c>
      <c r="C9" t="s">
        <v>19</v>
      </c>
      <c r="D9" t="s">
        <v>19</v>
      </c>
      <c r="E9" t="s">
        <v>58</v>
      </c>
      <c r="F9" s="1" t="s">
        <v>56</v>
      </c>
      <c r="G9" t="s">
        <v>16</v>
      </c>
      <c r="H9" t="s">
        <v>15</v>
      </c>
      <c r="I9" s="4" t="s">
        <v>53</v>
      </c>
      <c r="J9" s="10" t="s">
        <v>53</v>
      </c>
      <c r="K9" s="22">
        <v>2.9</v>
      </c>
      <c r="L9" s="5">
        <v>574.79999999999995</v>
      </c>
      <c r="M9" s="5">
        <v>3.1</v>
      </c>
      <c r="N9" s="5">
        <v>1</v>
      </c>
      <c r="O9" s="23" t="s">
        <v>53</v>
      </c>
      <c r="P9" s="18" t="s">
        <v>53</v>
      </c>
    </row>
    <row r="10" spans="1:21" x14ac:dyDescent="0.25">
      <c r="A10" t="s">
        <v>59</v>
      </c>
      <c r="B10" t="s">
        <v>18</v>
      </c>
      <c r="C10" t="s">
        <v>19</v>
      </c>
      <c r="D10" t="s">
        <v>19</v>
      </c>
      <c r="E10" t="s">
        <v>63</v>
      </c>
      <c r="F10" s="1" t="s">
        <v>61</v>
      </c>
      <c r="G10" t="s">
        <v>16</v>
      </c>
      <c r="H10" t="s">
        <v>15</v>
      </c>
      <c r="I10" s="4">
        <v>0</v>
      </c>
      <c r="J10" s="10">
        <v>0</v>
      </c>
      <c r="K10" s="22">
        <v>1.5</v>
      </c>
      <c r="L10" s="5">
        <v>238.2</v>
      </c>
      <c r="M10" s="5">
        <v>6.3</v>
      </c>
      <c r="N10" s="5">
        <v>4.0999999999999996</v>
      </c>
      <c r="O10" s="23" t="s">
        <v>53</v>
      </c>
      <c r="P10" s="18" t="s">
        <v>53</v>
      </c>
    </row>
    <row r="11" spans="1:21" x14ac:dyDescent="0.25">
      <c r="A11" t="s">
        <v>64</v>
      </c>
      <c r="B11" t="s">
        <v>18</v>
      </c>
      <c r="C11" t="s">
        <v>19</v>
      </c>
      <c r="D11" t="s">
        <v>19</v>
      </c>
      <c r="E11" t="s">
        <v>68</v>
      </c>
      <c r="F11" s="1" t="s">
        <v>66</v>
      </c>
      <c r="G11" t="s">
        <v>16</v>
      </c>
      <c r="H11" t="s">
        <v>15</v>
      </c>
      <c r="I11" s="4">
        <v>0</v>
      </c>
      <c r="J11" s="10">
        <v>0</v>
      </c>
      <c r="K11" s="22">
        <v>9</v>
      </c>
      <c r="L11" s="5">
        <v>3.1</v>
      </c>
      <c r="M11" s="6">
        <v>1</v>
      </c>
      <c r="N11" s="6">
        <v>1</v>
      </c>
      <c r="O11" s="23" t="s">
        <v>53</v>
      </c>
      <c r="P11" s="18" t="s">
        <v>53</v>
      </c>
    </row>
    <row r="12" spans="1:21" x14ac:dyDescent="0.25">
      <c r="A12" t="s">
        <v>69</v>
      </c>
      <c r="B12" t="s">
        <v>18</v>
      </c>
      <c r="C12" t="s">
        <v>19</v>
      </c>
      <c r="D12" t="s">
        <v>19</v>
      </c>
      <c r="E12" t="s">
        <v>73</v>
      </c>
      <c r="F12" s="1" t="s">
        <v>71</v>
      </c>
      <c r="G12" t="s">
        <v>16</v>
      </c>
      <c r="H12" t="s">
        <v>15</v>
      </c>
      <c r="I12" s="4">
        <v>0</v>
      </c>
      <c r="J12" s="10">
        <v>0</v>
      </c>
      <c r="K12" s="22">
        <v>201</v>
      </c>
      <c r="L12" s="5">
        <v>96</v>
      </c>
      <c r="M12" s="5">
        <v>1</v>
      </c>
      <c r="N12" s="6">
        <v>1</v>
      </c>
      <c r="O12" s="23" t="s">
        <v>53</v>
      </c>
      <c r="P12" s="18" t="s">
        <v>53</v>
      </c>
    </row>
    <row r="13" spans="1:21" x14ac:dyDescent="0.25">
      <c r="A13" t="s">
        <v>74</v>
      </c>
      <c r="B13" t="s">
        <v>18</v>
      </c>
      <c r="C13" t="s">
        <v>19</v>
      </c>
      <c r="D13" t="s">
        <v>19</v>
      </c>
      <c r="E13" t="s">
        <v>78</v>
      </c>
      <c r="F13" s="1" t="s">
        <v>76</v>
      </c>
      <c r="G13" t="s">
        <v>16</v>
      </c>
      <c r="H13" t="s">
        <v>15</v>
      </c>
      <c r="I13" s="7">
        <v>0</v>
      </c>
      <c r="J13" s="11">
        <v>0</v>
      </c>
      <c r="K13" s="22">
        <v>10</v>
      </c>
      <c r="L13" s="5">
        <v>1410</v>
      </c>
      <c r="M13" s="5">
        <v>3.1</v>
      </c>
      <c r="N13" s="21">
        <v>3</v>
      </c>
      <c r="O13" s="23" t="s">
        <v>53</v>
      </c>
      <c r="P13" s="18" t="s">
        <v>53</v>
      </c>
    </row>
    <row r="14" spans="1:21" x14ac:dyDescent="0.25">
      <c r="A14" t="s">
        <v>79</v>
      </c>
      <c r="B14" t="s">
        <v>18</v>
      </c>
      <c r="C14" t="s">
        <v>19</v>
      </c>
      <c r="D14" t="s">
        <v>19</v>
      </c>
      <c r="E14" t="s">
        <v>83</v>
      </c>
      <c r="F14" s="1" t="s">
        <v>81</v>
      </c>
      <c r="G14" t="s">
        <v>16</v>
      </c>
      <c r="H14" t="s">
        <v>15</v>
      </c>
      <c r="I14" s="7">
        <v>0</v>
      </c>
      <c r="J14" s="11">
        <v>0</v>
      </c>
      <c r="K14" s="22">
        <v>7.5</v>
      </c>
      <c r="L14" s="5">
        <v>172</v>
      </c>
      <c r="M14" s="6">
        <v>1</v>
      </c>
      <c r="N14" s="6">
        <v>1</v>
      </c>
      <c r="O14" s="23" t="s">
        <v>53</v>
      </c>
      <c r="P14" s="18" t="s">
        <v>53</v>
      </c>
      <c r="U14" t="s">
        <v>89</v>
      </c>
    </row>
    <row r="15" spans="1:21" x14ac:dyDescent="0.25">
      <c r="A15" t="s">
        <v>97</v>
      </c>
      <c r="B15" t="s">
        <v>18</v>
      </c>
      <c r="C15" t="s">
        <v>19</v>
      </c>
      <c r="D15" t="s">
        <v>19</v>
      </c>
      <c r="E15" t="s">
        <v>102</v>
      </c>
      <c r="F15" s="1" t="s">
        <v>94</v>
      </c>
      <c r="G15" t="s">
        <v>16</v>
      </c>
      <c r="H15" t="s">
        <v>15</v>
      </c>
      <c r="I15" s="7">
        <v>0</v>
      </c>
      <c r="J15" s="11">
        <v>0</v>
      </c>
      <c r="K15" s="22">
        <v>3.5</v>
      </c>
      <c r="L15" s="5">
        <v>1200</v>
      </c>
      <c r="M15" s="5">
        <v>42.6</v>
      </c>
      <c r="N15" s="21">
        <v>2</v>
      </c>
      <c r="O15" s="23" t="s">
        <v>53</v>
      </c>
      <c r="P15" s="18" t="s">
        <v>53</v>
      </c>
    </row>
    <row r="16" spans="1:21" x14ac:dyDescent="0.25">
      <c r="A16" t="s">
        <v>98</v>
      </c>
      <c r="B16" t="s">
        <v>18</v>
      </c>
      <c r="C16" t="s">
        <v>19</v>
      </c>
      <c r="D16" t="s">
        <v>19</v>
      </c>
      <c r="E16" t="s">
        <v>111</v>
      </c>
      <c r="F16" s="1" t="s">
        <v>95</v>
      </c>
      <c r="G16" t="s">
        <v>16</v>
      </c>
      <c r="H16" t="s">
        <v>15</v>
      </c>
      <c r="I16" s="7">
        <v>0</v>
      </c>
      <c r="J16" s="11">
        <v>0</v>
      </c>
      <c r="K16" s="22">
        <v>4</v>
      </c>
      <c r="L16" s="5">
        <v>144</v>
      </c>
      <c r="M16" s="5">
        <v>2</v>
      </c>
      <c r="N16" s="21">
        <v>1</v>
      </c>
      <c r="O16" s="23" t="s">
        <v>53</v>
      </c>
      <c r="P16" s="18" t="s">
        <v>53</v>
      </c>
    </row>
    <row r="17" spans="1:16" x14ac:dyDescent="0.25">
      <c r="A17" t="s">
        <v>99</v>
      </c>
      <c r="B17" t="s">
        <v>18</v>
      </c>
      <c r="C17" t="s">
        <v>19</v>
      </c>
      <c r="D17" t="s">
        <v>19</v>
      </c>
      <c r="E17" t="s">
        <v>114</v>
      </c>
      <c r="F17" s="1" t="s">
        <v>96</v>
      </c>
      <c r="G17" t="s">
        <v>16</v>
      </c>
      <c r="H17" t="s">
        <v>15</v>
      </c>
      <c r="I17" s="7">
        <v>0</v>
      </c>
      <c r="J17" s="11">
        <v>0</v>
      </c>
      <c r="K17" s="22">
        <v>2</v>
      </c>
      <c r="L17" s="5">
        <v>2420</v>
      </c>
      <c r="M17" s="5">
        <v>47.1</v>
      </c>
      <c r="N17" s="21">
        <v>12.1</v>
      </c>
      <c r="O17" s="23" t="s">
        <v>53</v>
      </c>
      <c r="P17" s="18" t="s">
        <v>53</v>
      </c>
    </row>
    <row r="18" spans="1:16" x14ac:dyDescent="0.25">
      <c r="A18" t="s">
        <v>8</v>
      </c>
      <c r="B18" t="s">
        <v>18</v>
      </c>
      <c r="C18" t="s">
        <v>19</v>
      </c>
      <c r="D18" t="s">
        <v>19</v>
      </c>
      <c r="E18" t="s">
        <v>20</v>
      </c>
      <c r="F18" s="1" t="s">
        <v>13</v>
      </c>
      <c r="G18" t="s">
        <v>14</v>
      </c>
      <c r="H18" t="s">
        <v>15</v>
      </c>
      <c r="I18" s="4">
        <v>1300</v>
      </c>
      <c r="J18" s="10">
        <v>9450</v>
      </c>
      <c r="K18" s="24" t="s">
        <v>53</v>
      </c>
      <c r="L18" s="4" t="s">
        <v>53</v>
      </c>
      <c r="M18" s="4" t="s">
        <v>53</v>
      </c>
      <c r="N18" s="4" t="s">
        <v>53</v>
      </c>
      <c r="O18" s="23">
        <v>30</v>
      </c>
      <c r="P18" s="18">
        <v>3500</v>
      </c>
    </row>
    <row r="19" spans="1:16" x14ac:dyDescent="0.25">
      <c r="A19" t="s">
        <v>21</v>
      </c>
      <c r="B19" t="s">
        <v>18</v>
      </c>
      <c r="C19" t="s">
        <v>19</v>
      </c>
      <c r="D19" t="s">
        <v>19</v>
      </c>
      <c r="E19" t="s">
        <v>27</v>
      </c>
      <c r="F19" s="1" t="s">
        <v>25</v>
      </c>
      <c r="G19" t="s">
        <v>14</v>
      </c>
      <c r="H19" t="s">
        <v>15</v>
      </c>
      <c r="I19" s="4">
        <v>1950</v>
      </c>
      <c r="J19" s="10">
        <v>5800</v>
      </c>
      <c r="K19" s="22">
        <v>150</v>
      </c>
      <c r="L19" s="5">
        <v>145000000</v>
      </c>
      <c r="M19" s="5">
        <v>14800000</v>
      </c>
      <c r="N19" s="5">
        <v>5560000</v>
      </c>
      <c r="O19" s="23">
        <v>0</v>
      </c>
      <c r="P19" s="18">
        <v>336</v>
      </c>
    </row>
    <row r="20" spans="1:16" x14ac:dyDescent="0.25">
      <c r="A20" t="s">
        <v>28</v>
      </c>
      <c r="B20" t="s">
        <v>18</v>
      </c>
      <c r="C20" t="s">
        <v>19</v>
      </c>
      <c r="D20" t="s">
        <v>19</v>
      </c>
      <c r="E20" t="s">
        <v>32</v>
      </c>
      <c r="F20" s="1" t="s">
        <v>30</v>
      </c>
      <c r="G20" t="s">
        <v>14</v>
      </c>
      <c r="H20" t="s">
        <v>15</v>
      </c>
      <c r="I20" s="4">
        <v>1040</v>
      </c>
      <c r="J20" s="10">
        <v>11700</v>
      </c>
      <c r="K20" s="22">
        <v>210</v>
      </c>
      <c r="L20" s="28" t="s">
        <v>85</v>
      </c>
      <c r="M20" s="5">
        <v>6200000</v>
      </c>
      <c r="N20" s="5">
        <v>4100000</v>
      </c>
      <c r="O20" s="23">
        <v>10</v>
      </c>
      <c r="P20" s="18">
        <v>80</v>
      </c>
    </row>
    <row r="21" spans="1:16" x14ac:dyDescent="0.25">
      <c r="A21" t="s">
        <v>33</v>
      </c>
      <c r="B21" t="s">
        <v>18</v>
      </c>
      <c r="C21" t="s">
        <v>19</v>
      </c>
      <c r="D21" t="s">
        <v>19</v>
      </c>
      <c r="E21" t="s">
        <v>37</v>
      </c>
      <c r="F21" s="1" t="s">
        <v>35</v>
      </c>
      <c r="G21" t="s">
        <v>14</v>
      </c>
      <c r="H21" t="s">
        <v>15</v>
      </c>
      <c r="I21" s="4">
        <v>4200</v>
      </c>
      <c r="J21" s="10">
        <v>2300</v>
      </c>
      <c r="K21" s="22">
        <v>2500</v>
      </c>
      <c r="L21" s="5">
        <v>461100000</v>
      </c>
      <c r="M21" s="5">
        <v>57600000</v>
      </c>
      <c r="N21" s="5">
        <v>71700000</v>
      </c>
      <c r="O21" s="23">
        <v>0</v>
      </c>
      <c r="P21" s="18">
        <v>100</v>
      </c>
    </row>
    <row r="22" spans="1:16" x14ac:dyDescent="0.25">
      <c r="A22" t="s">
        <v>38</v>
      </c>
      <c r="B22" t="s">
        <v>18</v>
      </c>
      <c r="C22" t="s">
        <v>19</v>
      </c>
      <c r="D22" t="s">
        <v>19</v>
      </c>
      <c r="E22" t="s">
        <v>42</v>
      </c>
      <c r="F22" s="1" t="s">
        <v>40</v>
      </c>
      <c r="G22" t="s">
        <v>14</v>
      </c>
      <c r="H22" t="s">
        <v>15</v>
      </c>
      <c r="I22" s="4">
        <v>110</v>
      </c>
      <c r="J22" s="10">
        <v>20</v>
      </c>
      <c r="K22" s="22">
        <v>80</v>
      </c>
      <c r="L22" s="5">
        <v>52000000</v>
      </c>
      <c r="M22" s="5">
        <v>21600000</v>
      </c>
      <c r="N22" s="5">
        <v>14800000</v>
      </c>
      <c r="O22" s="23">
        <v>0</v>
      </c>
      <c r="P22" s="18">
        <v>20</v>
      </c>
    </row>
    <row r="23" spans="1:16" x14ac:dyDescent="0.25">
      <c r="A23" t="s">
        <v>43</v>
      </c>
      <c r="B23" t="s">
        <v>18</v>
      </c>
      <c r="C23" t="s">
        <v>19</v>
      </c>
      <c r="D23" t="s">
        <v>19</v>
      </c>
      <c r="E23" t="s">
        <v>47</v>
      </c>
      <c r="F23" s="1" t="s">
        <v>45</v>
      </c>
      <c r="G23" t="s">
        <v>14</v>
      </c>
      <c r="H23" t="s">
        <v>15</v>
      </c>
      <c r="I23" s="4">
        <v>3600</v>
      </c>
      <c r="J23" s="10">
        <v>5250</v>
      </c>
      <c r="K23" s="22">
        <v>230</v>
      </c>
      <c r="L23" s="5">
        <v>30900000</v>
      </c>
      <c r="M23" s="5">
        <v>5540000</v>
      </c>
      <c r="N23" s="5">
        <v>980000</v>
      </c>
      <c r="O23" s="23">
        <v>3420</v>
      </c>
      <c r="P23" s="18">
        <v>10310</v>
      </c>
    </row>
    <row r="24" spans="1:16" x14ac:dyDescent="0.25">
      <c r="A24" t="s">
        <v>48</v>
      </c>
      <c r="B24" t="s">
        <v>18</v>
      </c>
      <c r="C24" t="s">
        <v>19</v>
      </c>
      <c r="D24" t="s">
        <v>19</v>
      </c>
      <c r="E24" t="s">
        <v>52</v>
      </c>
      <c r="F24" s="1" t="s">
        <v>50</v>
      </c>
      <c r="G24" t="s">
        <v>14</v>
      </c>
      <c r="H24" t="s">
        <v>15</v>
      </c>
      <c r="I24" s="4" t="s">
        <v>53</v>
      </c>
      <c r="J24" s="10" t="s">
        <v>53</v>
      </c>
      <c r="K24" s="24" t="s">
        <v>53</v>
      </c>
      <c r="L24" s="4" t="s">
        <v>53</v>
      </c>
      <c r="M24" s="4" t="s">
        <v>53</v>
      </c>
      <c r="N24" s="4" t="s">
        <v>53</v>
      </c>
      <c r="O24" s="23">
        <v>2830</v>
      </c>
      <c r="P24" s="18">
        <v>6790</v>
      </c>
    </row>
    <row r="25" spans="1:16" x14ac:dyDescent="0.25">
      <c r="A25" t="s">
        <v>54</v>
      </c>
      <c r="B25" s="2" t="s">
        <v>18</v>
      </c>
      <c r="C25" t="s">
        <v>19</v>
      </c>
      <c r="D25" t="s">
        <v>19</v>
      </c>
      <c r="E25" s="2" t="s">
        <v>58</v>
      </c>
      <c r="F25" s="3" t="s">
        <v>56</v>
      </c>
      <c r="G25" s="2" t="s">
        <v>14</v>
      </c>
      <c r="H25" s="2" t="s">
        <v>15</v>
      </c>
      <c r="I25" s="4" t="s">
        <v>53</v>
      </c>
      <c r="J25" s="10" t="s">
        <v>53</v>
      </c>
      <c r="K25" s="22">
        <v>40</v>
      </c>
      <c r="L25" s="5">
        <v>47100000</v>
      </c>
      <c r="M25" s="5">
        <v>11000000</v>
      </c>
      <c r="N25" s="5">
        <v>20300000</v>
      </c>
      <c r="O25" s="23">
        <v>20</v>
      </c>
      <c r="P25" s="18">
        <v>2890</v>
      </c>
    </row>
    <row r="26" spans="1:16" x14ac:dyDescent="0.25">
      <c r="A26" t="s">
        <v>59</v>
      </c>
      <c r="B26" t="s">
        <v>18</v>
      </c>
      <c r="C26" t="s">
        <v>19</v>
      </c>
      <c r="D26" t="s">
        <v>19</v>
      </c>
      <c r="E26" t="s">
        <v>63</v>
      </c>
      <c r="F26" s="1" t="s">
        <v>61</v>
      </c>
      <c r="G26" t="s">
        <v>14</v>
      </c>
      <c r="H26" t="s">
        <v>15</v>
      </c>
      <c r="I26" s="4">
        <v>1610</v>
      </c>
      <c r="J26" s="10">
        <v>5000</v>
      </c>
      <c r="K26" s="22">
        <v>2950</v>
      </c>
      <c r="L26" s="5">
        <v>114500000</v>
      </c>
      <c r="M26" s="5">
        <v>25900000</v>
      </c>
      <c r="N26" s="5">
        <v>13500000</v>
      </c>
      <c r="O26" s="23">
        <v>1190</v>
      </c>
      <c r="P26" s="18">
        <v>40</v>
      </c>
    </row>
    <row r="27" spans="1:16" x14ac:dyDescent="0.25">
      <c r="A27" t="s">
        <v>64</v>
      </c>
      <c r="B27" t="s">
        <v>18</v>
      </c>
      <c r="C27" t="s">
        <v>19</v>
      </c>
      <c r="D27" t="s">
        <v>19</v>
      </c>
      <c r="E27" t="s">
        <v>68</v>
      </c>
      <c r="F27" s="1" t="s">
        <v>66</v>
      </c>
      <c r="G27" t="s">
        <v>14</v>
      </c>
      <c r="H27" t="s">
        <v>15</v>
      </c>
      <c r="I27" s="4">
        <v>1850</v>
      </c>
      <c r="J27" s="10">
        <v>2950</v>
      </c>
      <c r="K27" s="22">
        <v>70</v>
      </c>
      <c r="L27" s="5">
        <v>9700000</v>
      </c>
      <c r="M27" s="5">
        <v>2000000</v>
      </c>
      <c r="N27" s="5">
        <v>200000</v>
      </c>
      <c r="O27" s="23">
        <v>1150</v>
      </c>
      <c r="P27" s="18">
        <v>230</v>
      </c>
    </row>
    <row r="28" spans="1:16" x14ac:dyDescent="0.25">
      <c r="A28" t="s">
        <v>69</v>
      </c>
      <c r="B28" t="s">
        <v>18</v>
      </c>
      <c r="C28" t="s">
        <v>19</v>
      </c>
      <c r="D28" t="s">
        <v>19</v>
      </c>
      <c r="E28" t="s">
        <v>73</v>
      </c>
      <c r="F28" s="1" t="s">
        <v>71</v>
      </c>
      <c r="G28" t="s">
        <v>14</v>
      </c>
      <c r="H28" t="s">
        <v>15</v>
      </c>
      <c r="I28" s="4" t="s">
        <v>53</v>
      </c>
      <c r="J28" s="10">
        <v>2815</v>
      </c>
      <c r="K28" s="22">
        <v>1700</v>
      </c>
      <c r="L28" s="5">
        <v>18700000</v>
      </c>
      <c r="M28" s="5">
        <v>2620000</v>
      </c>
      <c r="N28" s="5">
        <v>2750000</v>
      </c>
      <c r="O28" s="23">
        <v>1180</v>
      </c>
      <c r="P28" s="18">
        <v>22840</v>
      </c>
    </row>
    <row r="29" spans="1:16" x14ac:dyDescent="0.25">
      <c r="A29" t="s">
        <v>74</v>
      </c>
      <c r="B29" t="s">
        <v>18</v>
      </c>
      <c r="C29" t="s">
        <v>19</v>
      </c>
      <c r="D29" t="s">
        <v>19</v>
      </c>
      <c r="E29" t="s">
        <v>78</v>
      </c>
      <c r="F29" s="1" t="s">
        <v>76</v>
      </c>
      <c r="G29" t="s">
        <v>14</v>
      </c>
      <c r="H29" t="s">
        <v>15</v>
      </c>
      <c r="I29" s="7">
        <v>4200</v>
      </c>
      <c r="J29" s="11">
        <v>6050</v>
      </c>
      <c r="K29" s="22">
        <v>150</v>
      </c>
      <c r="L29" s="5">
        <v>437000000</v>
      </c>
      <c r="M29" s="5">
        <v>333000000</v>
      </c>
      <c r="N29" s="21">
        <v>53400000</v>
      </c>
      <c r="O29" s="23">
        <v>1850</v>
      </c>
      <c r="P29" s="18">
        <v>7070</v>
      </c>
    </row>
    <row r="30" spans="1:16" x14ac:dyDescent="0.25">
      <c r="A30" t="s">
        <v>79</v>
      </c>
      <c r="B30" t="s">
        <v>18</v>
      </c>
      <c r="C30" t="s">
        <v>19</v>
      </c>
      <c r="D30" t="s">
        <v>19</v>
      </c>
      <c r="E30" t="s">
        <v>83</v>
      </c>
      <c r="F30" s="1" t="s">
        <v>81</v>
      </c>
      <c r="G30" t="s">
        <v>14</v>
      </c>
      <c r="H30" t="s">
        <v>15</v>
      </c>
      <c r="I30" s="7">
        <v>7300</v>
      </c>
      <c r="J30" s="11">
        <v>4400</v>
      </c>
      <c r="K30" s="22">
        <v>110</v>
      </c>
      <c r="L30" s="5">
        <v>1730000000</v>
      </c>
      <c r="M30" s="5">
        <v>240000000</v>
      </c>
      <c r="N30" s="21">
        <v>2780000</v>
      </c>
      <c r="O30" s="23">
        <v>50</v>
      </c>
      <c r="P30" s="18">
        <v>6920</v>
      </c>
    </row>
    <row r="31" spans="1:16" x14ac:dyDescent="0.25">
      <c r="A31" t="s">
        <v>97</v>
      </c>
      <c r="B31" t="s">
        <v>18</v>
      </c>
      <c r="C31" t="s">
        <v>19</v>
      </c>
      <c r="D31" t="s">
        <v>19</v>
      </c>
      <c r="E31" t="s">
        <v>102</v>
      </c>
      <c r="F31" s="1" t="s">
        <v>94</v>
      </c>
      <c r="G31" t="s">
        <v>14</v>
      </c>
      <c r="H31" t="s">
        <v>15</v>
      </c>
      <c r="I31" s="7">
        <v>1865</v>
      </c>
      <c r="J31" s="11">
        <v>5550</v>
      </c>
      <c r="K31" s="22">
        <v>165</v>
      </c>
      <c r="L31" s="5">
        <v>2420000000</v>
      </c>
      <c r="M31" s="5">
        <v>866000000</v>
      </c>
      <c r="N31" s="21">
        <v>649000000</v>
      </c>
      <c r="O31" s="23">
        <v>0</v>
      </c>
      <c r="P31" s="18">
        <v>1910</v>
      </c>
    </row>
    <row r="32" spans="1:16" x14ac:dyDescent="0.25">
      <c r="A32" t="s">
        <v>98</v>
      </c>
      <c r="B32" t="s">
        <v>18</v>
      </c>
      <c r="C32" t="s">
        <v>19</v>
      </c>
      <c r="D32" t="s">
        <v>19</v>
      </c>
      <c r="E32" t="s">
        <v>111</v>
      </c>
      <c r="F32" s="1" t="s">
        <v>95</v>
      </c>
      <c r="G32" t="s">
        <v>14</v>
      </c>
      <c r="H32" t="s">
        <v>15</v>
      </c>
      <c r="I32" s="7">
        <v>3300</v>
      </c>
      <c r="J32" s="11">
        <v>3050</v>
      </c>
      <c r="K32" s="22">
        <v>445</v>
      </c>
      <c r="L32" s="5">
        <v>326000000</v>
      </c>
      <c r="M32" s="5">
        <v>235000000</v>
      </c>
      <c r="N32" s="21">
        <v>4000000</v>
      </c>
      <c r="O32" s="23">
        <v>50</v>
      </c>
      <c r="P32" s="18">
        <v>9310</v>
      </c>
    </row>
    <row r="33" spans="1:16" x14ac:dyDescent="0.25">
      <c r="A33" t="s">
        <v>99</v>
      </c>
      <c r="B33" t="s">
        <v>18</v>
      </c>
      <c r="C33" t="s">
        <v>19</v>
      </c>
      <c r="D33" t="s">
        <v>19</v>
      </c>
      <c r="E33" t="s">
        <v>114</v>
      </c>
      <c r="F33" s="1" t="s">
        <v>96</v>
      </c>
      <c r="G33" t="s">
        <v>14</v>
      </c>
      <c r="H33" t="s">
        <v>15</v>
      </c>
      <c r="I33" s="7">
        <v>805</v>
      </c>
      <c r="J33" s="11">
        <v>5450</v>
      </c>
      <c r="K33" s="22">
        <v>5</v>
      </c>
      <c r="L33" s="5">
        <v>2420000000</v>
      </c>
      <c r="M33" s="5">
        <v>687000000</v>
      </c>
      <c r="N33" s="21">
        <v>488000000</v>
      </c>
      <c r="O33" s="22">
        <v>0</v>
      </c>
      <c r="P33" s="18">
        <v>870</v>
      </c>
    </row>
    <row r="34" spans="1:16" x14ac:dyDescent="0.25">
      <c r="A34" t="s">
        <v>8</v>
      </c>
      <c r="B34" t="s">
        <v>18</v>
      </c>
      <c r="C34" t="s">
        <v>19</v>
      </c>
      <c r="D34" t="s">
        <v>19</v>
      </c>
      <c r="E34" t="s">
        <v>20</v>
      </c>
      <c r="F34" s="1" t="s">
        <v>13</v>
      </c>
      <c r="G34" t="s">
        <v>17</v>
      </c>
      <c r="H34" t="s">
        <v>15</v>
      </c>
      <c r="I34" s="4">
        <v>66</v>
      </c>
      <c r="J34" s="10">
        <v>10</v>
      </c>
      <c r="K34" s="22" t="s">
        <v>53</v>
      </c>
      <c r="L34" t="s">
        <v>53</v>
      </c>
      <c r="M34" t="s">
        <v>53</v>
      </c>
      <c r="N34" t="s">
        <v>53</v>
      </c>
      <c r="O34" s="23">
        <v>0.11</v>
      </c>
      <c r="P34" s="18">
        <v>42.89</v>
      </c>
    </row>
    <row r="35" spans="1:16" x14ac:dyDescent="0.25">
      <c r="A35" t="s">
        <v>21</v>
      </c>
      <c r="B35" t="s">
        <v>18</v>
      </c>
      <c r="C35" t="s">
        <v>19</v>
      </c>
      <c r="D35" t="s">
        <v>19</v>
      </c>
      <c r="E35" t="s">
        <v>27</v>
      </c>
      <c r="F35" s="1" t="s">
        <v>25</v>
      </c>
      <c r="G35" t="s">
        <v>17</v>
      </c>
      <c r="H35" t="s">
        <v>15</v>
      </c>
      <c r="I35" s="4">
        <v>1</v>
      </c>
      <c r="J35" s="10">
        <v>0</v>
      </c>
      <c r="K35" s="22" t="s">
        <v>53</v>
      </c>
      <c r="L35" t="s">
        <v>53</v>
      </c>
      <c r="M35" t="s">
        <v>53</v>
      </c>
      <c r="N35" t="s">
        <v>53</v>
      </c>
      <c r="O35" s="23">
        <v>0.09</v>
      </c>
      <c r="P35" s="18">
        <v>52.05</v>
      </c>
    </row>
    <row r="36" spans="1:16" x14ac:dyDescent="0.25">
      <c r="A36" t="s">
        <v>28</v>
      </c>
      <c r="B36" t="s">
        <v>18</v>
      </c>
      <c r="C36" t="s">
        <v>19</v>
      </c>
      <c r="D36" t="s">
        <v>19</v>
      </c>
      <c r="E36" t="s">
        <v>32</v>
      </c>
      <c r="F36" s="1" t="s">
        <v>30</v>
      </c>
      <c r="G36" t="s">
        <v>17</v>
      </c>
      <c r="H36" t="s">
        <v>15</v>
      </c>
      <c r="I36" s="4">
        <v>0</v>
      </c>
      <c r="J36" s="10">
        <v>0</v>
      </c>
      <c r="K36" s="22" t="s">
        <v>53</v>
      </c>
      <c r="L36" t="s">
        <v>53</v>
      </c>
      <c r="M36" t="s">
        <v>53</v>
      </c>
      <c r="N36" t="s">
        <v>53</v>
      </c>
      <c r="O36" s="23">
        <v>0</v>
      </c>
      <c r="P36" s="18">
        <v>0</v>
      </c>
    </row>
    <row r="37" spans="1:16" x14ac:dyDescent="0.25">
      <c r="A37" t="s">
        <v>33</v>
      </c>
      <c r="B37" t="s">
        <v>18</v>
      </c>
      <c r="C37" t="s">
        <v>19</v>
      </c>
      <c r="D37" t="s">
        <v>19</v>
      </c>
      <c r="E37" t="s">
        <v>37</v>
      </c>
      <c r="F37" s="1" t="s">
        <v>35</v>
      </c>
      <c r="G37" t="s">
        <v>17</v>
      </c>
      <c r="H37" t="s">
        <v>15</v>
      </c>
      <c r="I37" s="4">
        <v>0</v>
      </c>
      <c r="J37" s="10">
        <v>0</v>
      </c>
      <c r="K37" s="22" t="s">
        <v>53</v>
      </c>
      <c r="L37" t="s">
        <v>53</v>
      </c>
      <c r="M37" t="s">
        <v>53</v>
      </c>
      <c r="N37" t="s">
        <v>53</v>
      </c>
      <c r="O37" s="23">
        <v>0</v>
      </c>
      <c r="P37" s="18">
        <v>2.77</v>
      </c>
    </row>
    <row r="38" spans="1:16" x14ac:dyDescent="0.25">
      <c r="A38" t="s">
        <v>38</v>
      </c>
      <c r="B38" t="s">
        <v>18</v>
      </c>
      <c r="C38" t="s">
        <v>19</v>
      </c>
      <c r="D38" t="s">
        <v>19</v>
      </c>
      <c r="E38" t="s">
        <v>42</v>
      </c>
      <c r="F38" s="1" t="s">
        <v>40</v>
      </c>
      <c r="G38" t="s">
        <v>17</v>
      </c>
      <c r="H38" t="s">
        <v>15</v>
      </c>
      <c r="I38" s="4">
        <v>0</v>
      </c>
      <c r="J38" s="10">
        <v>0</v>
      </c>
      <c r="K38" s="22" t="s">
        <v>53</v>
      </c>
      <c r="L38" t="s">
        <v>53</v>
      </c>
      <c r="M38" t="s">
        <v>53</v>
      </c>
      <c r="N38" t="s">
        <v>53</v>
      </c>
      <c r="O38" s="23">
        <v>0</v>
      </c>
      <c r="P38" s="18">
        <v>0</v>
      </c>
    </row>
    <row r="39" spans="1:16" x14ac:dyDescent="0.25">
      <c r="A39" t="s">
        <v>48</v>
      </c>
      <c r="B39" t="s">
        <v>18</v>
      </c>
      <c r="C39" t="s">
        <v>19</v>
      </c>
      <c r="D39" t="s">
        <v>19</v>
      </c>
      <c r="E39" t="s">
        <v>47</v>
      </c>
      <c r="F39" s="1" t="s">
        <v>45</v>
      </c>
      <c r="G39" t="s">
        <v>17</v>
      </c>
      <c r="H39" t="s">
        <v>15</v>
      </c>
      <c r="I39" s="4">
        <v>0</v>
      </c>
      <c r="J39" s="10">
        <v>0</v>
      </c>
      <c r="K39" s="22" t="s">
        <v>53</v>
      </c>
      <c r="L39" t="s">
        <v>53</v>
      </c>
      <c r="M39" t="s">
        <v>53</v>
      </c>
      <c r="N39" t="s">
        <v>53</v>
      </c>
      <c r="O39" s="23">
        <v>49.81</v>
      </c>
      <c r="P39" s="18">
        <v>0.16</v>
      </c>
    </row>
    <row r="40" spans="1:16" x14ac:dyDescent="0.25">
      <c r="A40" t="s">
        <v>48</v>
      </c>
      <c r="B40" t="s">
        <v>18</v>
      </c>
      <c r="C40" t="s">
        <v>19</v>
      </c>
      <c r="D40" t="s">
        <v>19</v>
      </c>
      <c r="E40" t="s">
        <v>52</v>
      </c>
      <c r="F40" s="1" t="s">
        <v>50</v>
      </c>
      <c r="G40" t="s">
        <v>17</v>
      </c>
      <c r="H40" t="s">
        <v>15</v>
      </c>
      <c r="I40" s="4" t="s">
        <v>53</v>
      </c>
      <c r="J40" s="10" t="s">
        <v>53</v>
      </c>
      <c r="K40" s="22" t="s">
        <v>53</v>
      </c>
      <c r="L40" t="s">
        <v>53</v>
      </c>
      <c r="M40" t="s">
        <v>53</v>
      </c>
      <c r="N40" t="s">
        <v>53</v>
      </c>
      <c r="O40" s="23">
        <v>0.02</v>
      </c>
      <c r="P40" s="18">
        <v>0.01</v>
      </c>
    </row>
    <row r="41" spans="1:16" x14ac:dyDescent="0.25">
      <c r="A41" t="s">
        <v>54</v>
      </c>
      <c r="B41" t="s">
        <v>18</v>
      </c>
      <c r="C41" t="s">
        <v>19</v>
      </c>
      <c r="D41" t="s">
        <v>19</v>
      </c>
      <c r="E41" t="s">
        <v>58</v>
      </c>
      <c r="F41" s="1" t="s">
        <v>56</v>
      </c>
      <c r="G41" t="s">
        <v>17</v>
      </c>
      <c r="H41" t="s">
        <v>15</v>
      </c>
      <c r="I41" s="4">
        <v>0</v>
      </c>
      <c r="J41" s="10">
        <v>0</v>
      </c>
      <c r="K41" s="22" t="s">
        <v>53</v>
      </c>
      <c r="L41" t="s">
        <v>53</v>
      </c>
      <c r="M41" t="s">
        <v>53</v>
      </c>
      <c r="N41" t="s">
        <v>53</v>
      </c>
      <c r="O41" s="23">
        <v>3.41</v>
      </c>
      <c r="P41" s="18">
        <v>4.4000000000000004</v>
      </c>
    </row>
    <row r="42" spans="1:16" x14ac:dyDescent="0.25">
      <c r="A42" t="s">
        <v>59</v>
      </c>
      <c r="B42" t="s">
        <v>18</v>
      </c>
      <c r="C42" t="s">
        <v>19</v>
      </c>
      <c r="D42" t="s">
        <v>19</v>
      </c>
      <c r="E42" t="s">
        <v>63</v>
      </c>
      <c r="F42" s="1" t="s">
        <v>61</v>
      </c>
      <c r="G42" t="s">
        <v>17</v>
      </c>
      <c r="H42" t="s">
        <v>15</v>
      </c>
      <c r="I42" s="4">
        <v>0</v>
      </c>
      <c r="J42" s="10">
        <v>0</v>
      </c>
      <c r="K42" s="22" t="s">
        <v>53</v>
      </c>
      <c r="L42" t="s">
        <v>53</v>
      </c>
      <c r="M42" t="s">
        <v>53</v>
      </c>
      <c r="N42" t="s">
        <v>53</v>
      </c>
      <c r="O42" s="23">
        <v>10.44</v>
      </c>
      <c r="P42" s="18">
        <v>3.97</v>
      </c>
    </row>
    <row r="43" spans="1:16" x14ac:dyDescent="0.25">
      <c r="A43" t="s">
        <v>64</v>
      </c>
      <c r="B43" t="s">
        <v>18</v>
      </c>
      <c r="C43" t="s">
        <v>19</v>
      </c>
      <c r="D43" t="s">
        <v>19</v>
      </c>
      <c r="E43" t="s">
        <v>68</v>
      </c>
      <c r="F43" s="1" t="s">
        <v>66</v>
      </c>
      <c r="G43" t="s">
        <v>17</v>
      </c>
      <c r="H43" t="s">
        <v>15</v>
      </c>
      <c r="I43" s="4">
        <v>0</v>
      </c>
      <c r="J43" s="10">
        <v>0</v>
      </c>
      <c r="K43" s="22" t="s">
        <v>53</v>
      </c>
      <c r="L43" t="s">
        <v>53</v>
      </c>
      <c r="M43" t="s">
        <v>53</v>
      </c>
      <c r="N43" t="s">
        <v>53</v>
      </c>
      <c r="O43" s="23">
        <v>0.22</v>
      </c>
      <c r="P43" s="18">
        <v>3.47</v>
      </c>
    </row>
    <row r="44" spans="1:16" x14ac:dyDescent="0.25">
      <c r="A44" t="s">
        <v>69</v>
      </c>
      <c r="B44" t="s">
        <v>18</v>
      </c>
      <c r="C44" t="s">
        <v>19</v>
      </c>
      <c r="D44" t="s">
        <v>19</v>
      </c>
      <c r="E44" t="s">
        <v>73</v>
      </c>
      <c r="F44" s="1" t="s">
        <v>71</v>
      </c>
      <c r="G44" t="s">
        <v>17</v>
      </c>
      <c r="H44" t="s">
        <v>15</v>
      </c>
      <c r="I44" s="4">
        <v>0</v>
      </c>
      <c r="J44" s="10">
        <v>0</v>
      </c>
      <c r="K44" s="22" t="s">
        <v>53</v>
      </c>
      <c r="L44" t="s">
        <v>53</v>
      </c>
      <c r="M44" t="s">
        <v>53</v>
      </c>
      <c r="N44" t="s">
        <v>53</v>
      </c>
      <c r="O44" s="23">
        <v>1.31</v>
      </c>
      <c r="P44" s="18">
        <v>0.89</v>
      </c>
    </row>
    <row r="45" spans="1:16" x14ac:dyDescent="0.25">
      <c r="A45" t="s">
        <v>74</v>
      </c>
      <c r="B45" t="s">
        <v>18</v>
      </c>
      <c r="C45" t="s">
        <v>19</v>
      </c>
      <c r="D45" t="s">
        <v>19</v>
      </c>
      <c r="E45" t="s">
        <v>78</v>
      </c>
      <c r="F45" s="1" t="s">
        <v>76</v>
      </c>
      <c r="G45" t="s">
        <v>17</v>
      </c>
      <c r="H45" t="s">
        <v>15</v>
      </c>
      <c r="I45" s="7">
        <v>0</v>
      </c>
      <c r="J45" s="11">
        <v>0</v>
      </c>
      <c r="K45" s="22" t="s">
        <v>53</v>
      </c>
      <c r="L45" t="s">
        <v>53</v>
      </c>
      <c r="M45" t="s">
        <v>53</v>
      </c>
      <c r="N45" s="8" t="s">
        <v>53</v>
      </c>
      <c r="O45" s="23">
        <v>0.08</v>
      </c>
      <c r="P45" s="18">
        <v>0.44</v>
      </c>
    </row>
    <row r="46" spans="1:16" x14ac:dyDescent="0.25">
      <c r="A46" t="s">
        <v>79</v>
      </c>
      <c r="B46" t="s">
        <v>18</v>
      </c>
      <c r="C46" t="s">
        <v>19</v>
      </c>
      <c r="D46" t="s">
        <v>19</v>
      </c>
      <c r="E46" t="s">
        <v>83</v>
      </c>
      <c r="F46" s="1" t="s">
        <v>81</v>
      </c>
      <c r="G46" t="s">
        <v>17</v>
      </c>
      <c r="H46" t="s">
        <v>15</v>
      </c>
      <c r="I46" s="7">
        <v>0</v>
      </c>
      <c r="J46" s="11">
        <v>0</v>
      </c>
      <c r="K46" s="22" t="s">
        <v>53</v>
      </c>
      <c r="L46" t="s">
        <v>53</v>
      </c>
      <c r="M46" t="s">
        <v>53</v>
      </c>
      <c r="N46" s="8" t="s">
        <v>53</v>
      </c>
      <c r="O46" s="23">
        <v>3.92</v>
      </c>
      <c r="P46" s="18">
        <v>6.05</v>
      </c>
    </row>
    <row r="47" spans="1:16" x14ac:dyDescent="0.25">
      <c r="A47" t="s">
        <v>97</v>
      </c>
      <c r="B47" t="s">
        <v>18</v>
      </c>
      <c r="C47" t="s">
        <v>19</v>
      </c>
      <c r="D47" t="s">
        <v>19</v>
      </c>
      <c r="E47" t="s">
        <v>102</v>
      </c>
      <c r="F47" s="1" t="s">
        <v>94</v>
      </c>
      <c r="G47" t="s">
        <v>17</v>
      </c>
      <c r="H47" t="s">
        <v>15</v>
      </c>
      <c r="I47" s="7">
        <v>0</v>
      </c>
      <c r="J47" s="11">
        <v>0</v>
      </c>
      <c r="K47" s="22" t="s">
        <v>53</v>
      </c>
      <c r="L47" t="s">
        <v>53</v>
      </c>
      <c r="M47" t="s">
        <v>53</v>
      </c>
      <c r="N47" s="8" t="s">
        <v>53</v>
      </c>
      <c r="O47" s="23">
        <v>0.02</v>
      </c>
      <c r="P47" s="18">
        <v>2.0099999999999998</v>
      </c>
    </row>
    <row r="48" spans="1:16" x14ac:dyDescent="0.25">
      <c r="A48" t="s">
        <v>98</v>
      </c>
      <c r="B48" t="s">
        <v>18</v>
      </c>
      <c r="C48" t="s">
        <v>19</v>
      </c>
      <c r="D48" t="s">
        <v>19</v>
      </c>
      <c r="E48" t="s">
        <v>111</v>
      </c>
      <c r="F48" s="1" t="s">
        <v>95</v>
      </c>
      <c r="G48" t="s">
        <v>17</v>
      </c>
      <c r="H48" t="s">
        <v>15</v>
      </c>
      <c r="I48" s="7">
        <v>0</v>
      </c>
      <c r="J48" s="11">
        <v>0</v>
      </c>
      <c r="K48" s="22" t="s">
        <v>53</v>
      </c>
      <c r="L48" t="s">
        <v>53</v>
      </c>
      <c r="M48" t="s">
        <v>53</v>
      </c>
      <c r="N48" s="8" t="s">
        <v>53</v>
      </c>
      <c r="O48" s="23">
        <v>0.04</v>
      </c>
      <c r="P48" s="18">
        <v>0.54</v>
      </c>
    </row>
    <row r="49" spans="1:16" x14ac:dyDescent="0.25">
      <c r="A49" t="s">
        <v>99</v>
      </c>
      <c r="B49" t="s">
        <v>18</v>
      </c>
      <c r="C49" t="s">
        <v>19</v>
      </c>
      <c r="D49" t="s">
        <v>19</v>
      </c>
      <c r="E49" t="s">
        <v>114</v>
      </c>
      <c r="F49" s="1" t="s">
        <v>96</v>
      </c>
      <c r="G49" t="s">
        <v>17</v>
      </c>
      <c r="H49" t="s">
        <v>15</v>
      </c>
      <c r="I49" s="7">
        <v>0</v>
      </c>
      <c r="J49" s="11">
        <v>0</v>
      </c>
      <c r="K49" s="22" t="s">
        <v>53</v>
      </c>
      <c r="L49" t="s">
        <v>53</v>
      </c>
      <c r="M49" t="s">
        <v>53</v>
      </c>
      <c r="N49" t="s">
        <v>53</v>
      </c>
      <c r="O49" s="22">
        <v>0</v>
      </c>
      <c r="P49" s="18">
        <v>0.11</v>
      </c>
    </row>
    <row r="50" spans="1:16" x14ac:dyDescent="0.25">
      <c r="A50" t="s">
        <v>21</v>
      </c>
      <c r="B50" t="s">
        <v>22</v>
      </c>
      <c r="C50" t="s">
        <v>23</v>
      </c>
      <c r="D50" t="s">
        <v>23</v>
      </c>
      <c r="E50" t="s">
        <v>24</v>
      </c>
      <c r="F50" s="1" t="s">
        <v>25</v>
      </c>
      <c r="G50" t="s">
        <v>16</v>
      </c>
      <c r="H50" t="s">
        <v>15</v>
      </c>
      <c r="I50" s="4">
        <v>0</v>
      </c>
      <c r="J50" s="10">
        <v>0</v>
      </c>
      <c r="K50" s="22">
        <v>17.5</v>
      </c>
      <c r="L50" s="5">
        <v>6.3</v>
      </c>
      <c r="M50" s="6">
        <v>1</v>
      </c>
      <c r="N50" s="6">
        <v>1</v>
      </c>
      <c r="O50" s="23" t="s">
        <v>53</v>
      </c>
      <c r="P50" s="18" t="s">
        <v>53</v>
      </c>
    </row>
    <row r="51" spans="1:16" x14ac:dyDescent="0.25">
      <c r="A51" t="s">
        <v>28</v>
      </c>
      <c r="B51" t="s">
        <v>22</v>
      </c>
      <c r="C51" t="s">
        <v>23</v>
      </c>
      <c r="D51" t="s">
        <v>23</v>
      </c>
      <c r="E51" t="s">
        <v>29</v>
      </c>
      <c r="F51" s="1" t="s">
        <v>30</v>
      </c>
      <c r="G51" t="s">
        <v>16</v>
      </c>
      <c r="H51" t="s">
        <v>15</v>
      </c>
      <c r="I51" s="4">
        <v>0</v>
      </c>
      <c r="J51" s="10">
        <v>0</v>
      </c>
      <c r="K51" s="22">
        <v>17.5</v>
      </c>
      <c r="L51" s="28" t="s">
        <v>85</v>
      </c>
      <c r="M51" s="6">
        <v>1</v>
      </c>
      <c r="N51" s="6">
        <v>1</v>
      </c>
      <c r="O51" s="23" t="s">
        <v>53</v>
      </c>
      <c r="P51" s="18" t="s">
        <v>53</v>
      </c>
    </row>
    <row r="52" spans="1:16" x14ac:dyDescent="0.25">
      <c r="A52" t="s">
        <v>33</v>
      </c>
      <c r="B52" t="s">
        <v>22</v>
      </c>
      <c r="C52" t="s">
        <v>23</v>
      </c>
      <c r="D52" t="s">
        <v>23</v>
      </c>
      <c r="E52" t="s">
        <v>34</v>
      </c>
      <c r="F52" s="1" t="s">
        <v>35</v>
      </c>
      <c r="G52" t="s">
        <v>16</v>
      </c>
      <c r="H52" t="s">
        <v>15</v>
      </c>
      <c r="I52" s="4">
        <v>0</v>
      </c>
      <c r="J52" s="10">
        <v>0</v>
      </c>
      <c r="K52" s="22">
        <v>6</v>
      </c>
      <c r="L52" s="5">
        <v>18.3</v>
      </c>
      <c r="M52" s="6">
        <v>1</v>
      </c>
      <c r="N52" s="6">
        <v>1</v>
      </c>
      <c r="O52" s="23" t="s">
        <v>53</v>
      </c>
      <c r="P52" s="18" t="s">
        <v>53</v>
      </c>
    </row>
    <row r="53" spans="1:16" x14ac:dyDescent="0.25">
      <c r="A53" t="s">
        <v>38</v>
      </c>
      <c r="B53" t="s">
        <v>22</v>
      </c>
      <c r="C53" t="s">
        <v>23</v>
      </c>
      <c r="D53" t="s">
        <v>23</v>
      </c>
      <c r="E53" t="s">
        <v>39</v>
      </c>
      <c r="F53" s="1" t="s">
        <v>40</v>
      </c>
      <c r="G53" t="s">
        <v>16</v>
      </c>
      <c r="H53" t="s">
        <v>15</v>
      </c>
      <c r="I53" s="4">
        <v>0</v>
      </c>
      <c r="J53" s="10">
        <v>0</v>
      </c>
      <c r="K53" s="22">
        <v>3.3</v>
      </c>
      <c r="L53" s="5">
        <v>12.2</v>
      </c>
      <c r="M53" s="6">
        <v>1</v>
      </c>
      <c r="N53" s="6">
        <v>1</v>
      </c>
      <c r="O53" s="23" t="s">
        <v>53</v>
      </c>
      <c r="P53" s="18" t="s">
        <v>53</v>
      </c>
    </row>
    <row r="54" spans="1:16" x14ac:dyDescent="0.25">
      <c r="A54" t="s">
        <v>43</v>
      </c>
      <c r="B54" t="s">
        <v>22</v>
      </c>
      <c r="C54" t="s">
        <v>23</v>
      </c>
      <c r="D54" t="s">
        <v>23</v>
      </c>
      <c r="E54" t="s">
        <v>44</v>
      </c>
      <c r="F54" s="1" t="s">
        <v>45</v>
      </c>
      <c r="G54" t="s">
        <v>16</v>
      </c>
      <c r="H54" t="s">
        <v>15</v>
      </c>
      <c r="I54" s="4">
        <v>0</v>
      </c>
      <c r="J54" s="10">
        <v>0</v>
      </c>
      <c r="K54" s="22">
        <v>8</v>
      </c>
      <c r="L54" s="5">
        <v>68.3</v>
      </c>
      <c r="M54" s="5">
        <v>1</v>
      </c>
      <c r="N54" s="6">
        <v>1</v>
      </c>
      <c r="O54" s="23" t="s">
        <v>53</v>
      </c>
      <c r="P54" s="18" t="s">
        <v>53</v>
      </c>
    </row>
    <row r="55" spans="1:16" x14ac:dyDescent="0.25">
      <c r="A55" t="s">
        <v>48</v>
      </c>
      <c r="B55" t="s">
        <v>22</v>
      </c>
      <c r="C55" t="s">
        <v>23</v>
      </c>
      <c r="D55" t="s">
        <v>23</v>
      </c>
      <c r="E55" t="s">
        <v>49</v>
      </c>
      <c r="F55" s="1" t="s">
        <v>50</v>
      </c>
      <c r="G55" t="s">
        <v>16</v>
      </c>
      <c r="H55" t="s">
        <v>15</v>
      </c>
      <c r="I55" s="4">
        <v>0</v>
      </c>
      <c r="J55" s="10">
        <v>0</v>
      </c>
      <c r="K55" s="22">
        <v>8.6</v>
      </c>
      <c r="L55" s="5">
        <v>12.1</v>
      </c>
      <c r="M55" s="5">
        <v>2</v>
      </c>
      <c r="N55" s="5">
        <v>1</v>
      </c>
      <c r="O55" s="23" t="s">
        <v>53</v>
      </c>
      <c r="P55" s="18" t="s">
        <v>53</v>
      </c>
    </row>
    <row r="56" spans="1:16" x14ac:dyDescent="0.25">
      <c r="A56" t="s">
        <v>54</v>
      </c>
      <c r="B56" t="s">
        <v>22</v>
      </c>
      <c r="C56" t="s">
        <v>23</v>
      </c>
      <c r="D56" t="s">
        <v>23</v>
      </c>
      <c r="E56" t="s">
        <v>55</v>
      </c>
      <c r="F56" s="1" t="s">
        <v>56</v>
      </c>
      <c r="G56" t="s">
        <v>16</v>
      </c>
      <c r="H56" t="s">
        <v>15</v>
      </c>
      <c r="I56" s="4">
        <v>0</v>
      </c>
      <c r="J56" s="10">
        <v>0</v>
      </c>
      <c r="K56" s="22">
        <v>50.5</v>
      </c>
      <c r="L56" s="6">
        <v>1</v>
      </c>
      <c r="M56" s="6">
        <v>1</v>
      </c>
      <c r="N56" s="6">
        <v>1</v>
      </c>
      <c r="O56" s="23" t="s">
        <v>53</v>
      </c>
      <c r="P56" s="18" t="s">
        <v>53</v>
      </c>
    </row>
    <row r="57" spans="1:16" x14ac:dyDescent="0.25">
      <c r="A57" t="s">
        <v>59</v>
      </c>
      <c r="B57" t="s">
        <v>22</v>
      </c>
      <c r="C57" t="s">
        <v>23</v>
      </c>
      <c r="D57" t="s">
        <v>23</v>
      </c>
      <c r="E57" t="s">
        <v>60</v>
      </c>
      <c r="F57" s="1" t="s">
        <v>61</v>
      </c>
      <c r="G57" t="s">
        <v>16</v>
      </c>
      <c r="H57" t="s">
        <v>15</v>
      </c>
      <c r="I57" s="4">
        <v>0</v>
      </c>
      <c r="J57" s="10">
        <v>1</v>
      </c>
      <c r="K57" s="22">
        <v>31</v>
      </c>
      <c r="L57" s="5">
        <v>1553.1</v>
      </c>
      <c r="M57" s="5">
        <v>238.2</v>
      </c>
      <c r="N57" s="5">
        <v>193.5</v>
      </c>
      <c r="O57" s="23" t="s">
        <v>53</v>
      </c>
      <c r="P57" s="18" t="s">
        <v>53</v>
      </c>
    </row>
    <row r="58" spans="1:16" x14ac:dyDescent="0.25">
      <c r="A58" t="s">
        <v>64</v>
      </c>
      <c r="B58" t="s">
        <v>22</v>
      </c>
      <c r="C58" t="s">
        <v>23</v>
      </c>
      <c r="D58" t="s">
        <v>23</v>
      </c>
      <c r="E58" t="s">
        <v>65</v>
      </c>
      <c r="F58" s="1" t="s">
        <v>66</v>
      </c>
      <c r="G58" t="s">
        <v>16</v>
      </c>
      <c r="H58" t="s">
        <v>15</v>
      </c>
      <c r="I58" s="4">
        <v>0</v>
      </c>
      <c r="J58" s="10">
        <v>0</v>
      </c>
      <c r="K58" s="22">
        <v>10</v>
      </c>
      <c r="L58" s="5">
        <v>54.6</v>
      </c>
      <c r="M58" s="5">
        <v>3.1</v>
      </c>
      <c r="N58" s="5">
        <v>2</v>
      </c>
      <c r="O58" s="23" t="s">
        <v>53</v>
      </c>
      <c r="P58" s="18" t="s">
        <v>53</v>
      </c>
    </row>
    <row r="59" spans="1:16" x14ac:dyDescent="0.25">
      <c r="A59" t="s">
        <v>69</v>
      </c>
      <c r="B59" t="s">
        <v>22</v>
      </c>
      <c r="C59" t="s">
        <v>23</v>
      </c>
      <c r="D59" t="s">
        <v>23</v>
      </c>
      <c r="E59" t="s">
        <v>70</v>
      </c>
      <c r="F59" s="1" t="s">
        <v>71</v>
      </c>
      <c r="G59" t="s">
        <v>16</v>
      </c>
      <c r="H59" t="s">
        <v>15</v>
      </c>
      <c r="I59" s="4">
        <v>0</v>
      </c>
      <c r="J59" s="10">
        <v>0</v>
      </c>
      <c r="K59" s="22">
        <v>98</v>
      </c>
      <c r="L59" s="5">
        <v>574.79999999999995</v>
      </c>
      <c r="M59" s="5">
        <v>4.0999999999999996</v>
      </c>
      <c r="N59" s="5">
        <v>1</v>
      </c>
      <c r="O59" s="23" t="s">
        <v>53</v>
      </c>
      <c r="P59" s="18" t="s">
        <v>53</v>
      </c>
    </row>
    <row r="60" spans="1:16" x14ac:dyDescent="0.25">
      <c r="A60" t="s">
        <v>74</v>
      </c>
      <c r="B60" t="s">
        <v>22</v>
      </c>
      <c r="C60" t="s">
        <v>23</v>
      </c>
      <c r="D60" t="s">
        <v>23</v>
      </c>
      <c r="E60" t="s">
        <v>75</v>
      </c>
      <c r="F60" s="1" t="s">
        <v>76</v>
      </c>
      <c r="G60" t="s">
        <v>16</v>
      </c>
      <c r="H60" t="s">
        <v>15</v>
      </c>
      <c r="I60" s="7">
        <v>0</v>
      </c>
      <c r="J60" s="11">
        <v>0</v>
      </c>
      <c r="K60" s="22">
        <v>10</v>
      </c>
      <c r="L60" s="5">
        <v>67.599999999999994</v>
      </c>
      <c r="M60" s="5">
        <v>1</v>
      </c>
      <c r="N60" s="6">
        <v>1</v>
      </c>
      <c r="O60" s="23" t="s">
        <v>53</v>
      </c>
      <c r="P60" s="18" t="s">
        <v>53</v>
      </c>
    </row>
    <row r="61" spans="1:16" x14ac:dyDescent="0.25">
      <c r="A61" t="s">
        <v>79</v>
      </c>
      <c r="B61" t="s">
        <v>22</v>
      </c>
      <c r="C61" t="s">
        <v>23</v>
      </c>
      <c r="D61" t="s">
        <v>23</v>
      </c>
      <c r="E61" t="s">
        <v>80</v>
      </c>
      <c r="F61" s="1" t="s">
        <v>81</v>
      </c>
      <c r="G61" t="s">
        <v>16</v>
      </c>
      <c r="H61" t="s">
        <v>15</v>
      </c>
      <c r="I61" s="7">
        <v>0</v>
      </c>
      <c r="J61" s="11">
        <v>0</v>
      </c>
      <c r="K61" s="22">
        <v>7.5</v>
      </c>
      <c r="L61" s="5">
        <v>24.6</v>
      </c>
      <c r="M61" s="5">
        <v>1</v>
      </c>
      <c r="N61" s="6">
        <v>1</v>
      </c>
      <c r="O61" s="23" t="s">
        <v>53</v>
      </c>
      <c r="P61" s="18" t="s">
        <v>53</v>
      </c>
    </row>
    <row r="62" spans="1:16" x14ac:dyDescent="0.25">
      <c r="A62" t="s">
        <v>97</v>
      </c>
      <c r="B62" t="s">
        <v>22</v>
      </c>
      <c r="C62" t="s">
        <v>23</v>
      </c>
      <c r="D62" t="s">
        <v>23</v>
      </c>
      <c r="E62" t="s">
        <v>100</v>
      </c>
      <c r="F62" s="1" t="s">
        <v>94</v>
      </c>
      <c r="G62" t="s">
        <v>16</v>
      </c>
      <c r="H62" t="s">
        <v>15</v>
      </c>
      <c r="I62" s="7">
        <v>0</v>
      </c>
      <c r="J62" s="11">
        <v>0</v>
      </c>
      <c r="K62" s="22">
        <v>5</v>
      </c>
      <c r="L62" s="5">
        <v>95.9</v>
      </c>
      <c r="M62" s="5">
        <v>7.4</v>
      </c>
      <c r="N62" s="21">
        <v>1</v>
      </c>
      <c r="O62" s="23" t="s">
        <v>53</v>
      </c>
      <c r="P62" s="18" t="s">
        <v>53</v>
      </c>
    </row>
    <row r="63" spans="1:16" x14ac:dyDescent="0.25">
      <c r="A63" t="s">
        <v>98</v>
      </c>
      <c r="B63" t="s">
        <v>22</v>
      </c>
      <c r="C63" t="s">
        <v>23</v>
      </c>
      <c r="D63" t="s">
        <v>23</v>
      </c>
      <c r="E63" t="s">
        <v>109</v>
      </c>
      <c r="F63" s="1" t="s">
        <v>95</v>
      </c>
      <c r="G63" t="s">
        <v>16</v>
      </c>
      <c r="H63" t="s">
        <v>15</v>
      </c>
      <c r="I63" s="7">
        <v>0</v>
      </c>
      <c r="J63" s="11">
        <v>0</v>
      </c>
      <c r="K63" s="22">
        <v>2.5</v>
      </c>
      <c r="L63" s="5">
        <v>345</v>
      </c>
      <c r="M63" s="6">
        <v>1</v>
      </c>
      <c r="N63" s="21">
        <v>1</v>
      </c>
      <c r="O63" s="23" t="s">
        <v>53</v>
      </c>
      <c r="P63" s="18" t="s">
        <v>53</v>
      </c>
    </row>
    <row r="64" spans="1:16" x14ac:dyDescent="0.25">
      <c r="A64" t="s">
        <v>99</v>
      </c>
      <c r="B64" t="s">
        <v>22</v>
      </c>
      <c r="C64" t="s">
        <v>23</v>
      </c>
      <c r="D64" t="s">
        <v>23</v>
      </c>
      <c r="E64" t="s">
        <v>112</v>
      </c>
      <c r="F64" s="1" t="s">
        <v>96</v>
      </c>
      <c r="G64" t="s">
        <v>16</v>
      </c>
      <c r="H64" t="s">
        <v>15</v>
      </c>
      <c r="I64" s="7">
        <v>0</v>
      </c>
      <c r="J64" s="11">
        <v>0</v>
      </c>
      <c r="K64" s="22">
        <v>4.5</v>
      </c>
      <c r="L64" s="5">
        <v>80.5</v>
      </c>
      <c r="M64" s="5">
        <v>1</v>
      </c>
      <c r="N64" s="21">
        <v>1</v>
      </c>
      <c r="O64" s="23" t="s">
        <v>53</v>
      </c>
      <c r="P64" s="18" t="s">
        <v>53</v>
      </c>
    </row>
    <row r="65" spans="1:16" x14ac:dyDescent="0.25">
      <c r="A65" t="s">
        <v>21</v>
      </c>
      <c r="B65" t="s">
        <v>22</v>
      </c>
      <c r="C65" t="s">
        <v>23</v>
      </c>
      <c r="D65" t="s">
        <v>23</v>
      </c>
      <c r="E65" t="s">
        <v>24</v>
      </c>
      <c r="F65" s="1" t="s">
        <v>25</v>
      </c>
      <c r="G65" t="s">
        <v>14</v>
      </c>
      <c r="H65" t="s">
        <v>15</v>
      </c>
      <c r="I65" s="4">
        <v>15150</v>
      </c>
      <c r="J65" s="10">
        <v>5250</v>
      </c>
      <c r="K65" s="22">
        <v>265</v>
      </c>
      <c r="L65" s="5">
        <v>29200000</v>
      </c>
      <c r="M65" s="5">
        <v>6270000</v>
      </c>
      <c r="N65" s="5">
        <v>4350000</v>
      </c>
      <c r="O65" s="23">
        <v>8</v>
      </c>
      <c r="P65" s="18">
        <v>1024</v>
      </c>
    </row>
    <row r="66" spans="1:16" x14ac:dyDescent="0.25">
      <c r="A66" t="s">
        <v>28</v>
      </c>
      <c r="B66" t="s">
        <v>22</v>
      </c>
      <c r="C66" t="s">
        <v>23</v>
      </c>
      <c r="D66" t="s">
        <v>23</v>
      </c>
      <c r="E66" t="s">
        <v>29</v>
      </c>
      <c r="F66" s="1" t="s">
        <v>30</v>
      </c>
      <c r="G66" t="s">
        <v>14</v>
      </c>
      <c r="H66" t="s">
        <v>15</v>
      </c>
      <c r="I66" s="4">
        <v>2690</v>
      </c>
      <c r="J66" s="10">
        <v>3000</v>
      </c>
      <c r="K66" s="22">
        <v>285</v>
      </c>
      <c r="L66" s="28" t="s">
        <v>85</v>
      </c>
      <c r="M66" s="5">
        <v>6310000</v>
      </c>
      <c r="N66" s="5">
        <v>3930000</v>
      </c>
      <c r="O66" s="23">
        <v>20</v>
      </c>
      <c r="P66" s="18">
        <v>2620</v>
      </c>
    </row>
    <row r="67" spans="1:16" x14ac:dyDescent="0.25">
      <c r="A67" t="s">
        <v>33</v>
      </c>
      <c r="B67" t="s">
        <v>22</v>
      </c>
      <c r="C67" t="s">
        <v>23</v>
      </c>
      <c r="D67" t="s">
        <v>23</v>
      </c>
      <c r="E67" t="s">
        <v>34</v>
      </c>
      <c r="F67" s="1" t="s">
        <v>35</v>
      </c>
      <c r="G67" t="s">
        <v>14</v>
      </c>
      <c r="H67" t="s">
        <v>15</v>
      </c>
      <c r="I67" s="4">
        <v>225</v>
      </c>
      <c r="J67" s="10">
        <v>130</v>
      </c>
      <c r="K67" s="22">
        <v>1150</v>
      </c>
      <c r="L67" s="5">
        <v>40400000</v>
      </c>
      <c r="M67" s="5">
        <v>39680000</v>
      </c>
      <c r="N67" s="5">
        <v>26030000</v>
      </c>
      <c r="O67" s="23">
        <v>150</v>
      </c>
      <c r="P67" s="18">
        <v>280</v>
      </c>
    </row>
    <row r="68" spans="1:16" x14ac:dyDescent="0.25">
      <c r="A68" t="s">
        <v>38</v>
      </c>
      <c r="B68" t="s">
        <v>22</v>
      </c>
      <c r="C68" t="s">
        <v>23</v>
      </c>
      <c r="D68" t="s">
        <v>23</v>
      </c>
      <c r="E68" t="s">
        <v>39</v>
      </c>
      <c r="F68" s="1" t="s">
        <v>40</v>
      </c>
      <c r="G68" t="s">
        <v>14</v>
      </c>
      <c r="H68" t="s">
        <v>15</v>
      </c>
      <c r="I68" s="4">
        <v>940</v>
      </c>
      <c r="J68" s="10">
        <v>75</v>
      </c>
      <c r="K68" s="22">
        <v>350</v>
      </c>
      <c r="L68" s="5">
        <v>11780000</v>
      </c>
      <c r="M68" s="5">
        <v>2460000</v>
      </c>
      <c r="N68" s="5">
        <v>2780000</v>
      </c>
      <c r="O68" s="23">
        <v>10</v>
      </c>
      <c r="P68" s="18">
        <v>290</v>
      </c>
    </row>
    <row r="69" spans="1:16" x14ac:dyDescent="0.25">
      <c r="A69" t="s">
        <v>43</v>
      </c>
      <c r="B69" t="s">
        <v>22</v>
      </c>
      <c r="C69" t="s">
        <v>23</v>
      </c>
      <c r="D69" t="s">
        <v>23</v>
      </c>
      <c r="E69" t="s">
        <v>44</v>
      </c>
      <c r="F69" s="1" t="s">
        <v>45</v>
      </c>
      <c r="G69" t="s">
        <v>14</v>
      </c>
      <c r="H69" t="s">
        <v>15</v>
      </c>
      <c r="I69" s="4">
        <v>495</v>
      </c>
      <c r="J69" s="10">
        <v>3600</v>
      </c>
      <c r="K69" s="22">
        <v>1000</v>
      </c>
      <c r="L69" s="5">
        <v>35900000</v>
      </c>
      <c r="M69" s="5">
        <v>6910000</v>
      </c>
      <c r="N69" s="5">
        <v>7120000</v>
      </c>
      <c r="O69" s="23">
        <v>30</v>
      </c>
      <c r="P69" s="18">
        <v>1350</v>
      </c>
    </row>
    <row r="70" spans="1:16" x14ac:dyDescent="0.25">
      <c r="A70" t="s">
        <v>48</v>
      </c>
      <c r="B70" t="s">
        <v>22</v>
      </c>
      <c r="C70" t="s">
        <v>23</v>
      </c>
      <c r="D70" t="s">
        <v>23</v>
      </c>
      <c r="E70" t="s">
        <v>49</v>
      </c>
      <c r="F70" s="1" t="s">
        <v>50</v>
      </c>
      <c r="G70" t="s">
        <v>14</v>
      </c>
      <c r="H70" t="s">
        <v>15</v>
      </c>
      <c r="I70" s="4">
        <v>2095</v>
      </c>
      <c r="J70" s="10">
        <v>2310</v>
      </c>
      <c r="K70" s="22">
        <v>85</v>
      </c>
      <c r="L70" s="5">
        <v>25600000</v>
      </c>
      <c r="M70" s="5">
        <v>8500000</v>
      </c>
      <c r="N70" s="5">
        <v>630000</v>
      </c>
      <c r="O70" s="23">
        <v>50</v>
      </c>
      <c r="P70" s="18">
        <v>1140</v>
      </c>
    </row>
    <row r="71" spans="1:16" x14ac:dyDescent="0.25">
      <c r="A71" t="s">
        <v>54</v>
      </c>
      <c r="B71" t="s">
        <v>22</v>
      </c>
      <c r="C71" t="s">
        <v>23</v>
      </c>
      <c r="D71" t="s">
        <v>23</v>
      </c>
      <c r="E71" t="s">
        <v>55</v>
      </c>
      <c r="F71" s="1" t="s">
        <v>56</v>
      </c>
      <c r="G71" t="s">
        <v>14</v>
      </c>
      <c r="H71" t="s">
        <v>15</v>
      </c>
      <c r="I71" s="4">
        <v>3065</v>
      </c>
      <c r="J71" s="10">
        <v>2805</v>
      </c>
      <c r="K71" s="22">
        <v>3000</v>
      </c>
      <c r="L71" s="5">
        <v>26130000</v>
      </c>
      <c r="M71" s="5">
        <v>3990000</v>
      </c>
      <c r="N71" s="5">
        <v>4620000</v>
      </c>
      <c r="O71" s="23">
        <v>20</v>
      </c>
      <c r="P71" s="18">
        <v>2850</v>
      </c>
    </row>
    <row r="72" spans="1:16" x14ac:dyDescent="0.25">
      <c r="A72" t="s">
        <v>59</v>
      </c>
      <c r="B72" t="s">
        <v>22</v>
      </c>
      <c r="C72" t="s">
        <v>23</v>
      </c>
      <c r="D72" t="s">
        <v>23</v>
      </c>
      <c r="E72" t="s">
        <v>60</v>
      </c>
      <c r="F72" s="1" t="s">
        <v>61</v>
      </c>
      <c r="G72" t="s">
        <v>14</v>
      </c>
      <c r="H72" t="s">
        <v>15</v>
      </c>
      <c r="I72" s="4">
        <v>1330</v>
      </c>
      <c r="J72" s="10">
        <v>1555</v>
      </c>
      <c r="K72" s="22">
        <v>2300</v>
      </c>
      <c r="L72" s="5">
        <v>98700000</v>
      </c>
      <c r="M72" s="5">
        <v>17900000</v>
      </c>
      <c r="N72" s="5">
        <v>10900000</v>
      </c>
      <c r="O72" s="23">
        <v>0</v>
      </c>
      <c r="P72" s="18">
        <v>90</v>
      </c>
    </row>
    <row r="73" spans="1:16" x14ac:dyDescent="0.25">
      <c r="A73" t="s">
        <v>64</v>
      </c>
      <c r="B73" t="s">
        <v>22</v>
      </c>
      <c r="C73" t="s">
        <v>23</v>
      </c>
      <c r="D73" t="s">
        <v>23</v>
      </c>
      <c r="E73" t="s">
        <v>65</v>
      </c>
      <c r="F73" s="1" t="s">
        <v>66</v>
      </c>
      <c r="G73" t="s">
        <v>14</v>
      </c>
      <c r="H73" t="s">
        <v>15</v>
      </c>
      <c r="I73" s="4">
        <v>615</v>
      </c>
      <c r="J73" s="10">
        <v>1460</v>
      </c>
      <c r="K73" s="22">
        <v>140</v>
      </c>
      <c r="L73" s="5">
        <v>17250000</v>
      </c>
      <c r="M73" s="5">
        <v>1220000</v>
      </c>
      <c r="N73" s="5">
        <v>1710000</v>
      </c>
      <c r="O73" s="23">
        <v>10</v>
      </c>
      <c r="P73" s="18">
        <v>80</v>
      </c>
    </row>
    <row r="74" spans="1:16" x14ac:dyDescent="0.25">
      <c r="A74" t="s">
        <v>69</v>
      </c>
      <c r="B74" t="s">
        <v>22</v>
      </c>
      <c r="C74" t="s">
        <v>23</v>
      </c>
      <c r="D74" t="s">
        <v>23</v>
      </c>
      <c r="E74" t="s">
        <v>70</v>
      </c>
      <c r="F74" s="1" t="s">
        <v>71</v>
      </c>
      <c r="G74" t="s">
        <v>14</v>
      </c>
      <c r="H74" t="s">
        <v>15</v>
      </c>
      <c r="I74" s="4">
        <v>595</v>
      </c>
      <c r="J74" s="10">
        <v>845</v>
      </c>
      <c r="K74" s="22">
        <v>1600</v>
      </c>
      <c r="L74" s="5">
        <v>290900000</v>
      </c>
      <c r="M74" s="5">
        <v>17300000</v>
      </c>
      <c r="N74" s="5">
        <v>5200000</v>
      </c>
      <c r="O74" s="23">
        <v>10</v>
      </c>
      <c r="P74" s="18">
        <v>1080</v>
      </c>
    </row>
    <row r="75" spans="1:16" x14ac:dyDescent="0.25">
      <c r="A75" t="s">
        <v>74</v>
      </c>
      <c r="B75" t="s">
        <v>22</v>
      </c>
      <c r="C75" t="s">
        <v>23</v>
      </c>
      <c r="D75" t="s">
        <v>23</v>
      </c>
      <c r="E75" t="s">
        <v>75</v>
      </c>
      <c r="F75" s="1" t="s">
        <v>76</v>
      </c>
      <c r="G75" t="s">
        <v>14</v>
      </c>
      <c r="H75" t="s">
        <v>15</v>
      </c>
      <c r="I75" s="7">
        <v>1465</v>
      </c>
      <c r="J75" s="11">
        <v>6050</v>
      </c>
      <c r="K75" s="22">
        <v>150</v>
      </c>
      <c r="L75" s="5">
        <v>16100000</v>
      </c>
      <c r="M75" s="5">
        <v>333000000</v>
      </c>
      <c r="N75" s="21">
        <v>53400000</v>
      </c>
      <c r="O75" s="23">
        <v>0</v>
      </c>
      <c r="P75" s="18">
        <v>3140</v>
      </c>
    </row>
    <row r="76" spans="1:16" x14ac:dyDescent="0.25">
      <c r="A76" t="s">
        <v>79</v>
      </c>
      <c r="B76" t="s">
        <v>22</v>
      </c>
      <c r="C76" t="s">
        <v>23</v>
      </c>
      <c r="D76" t="s">
        <v>23</v>
      </c>
      <c r="E76" t="s">
        <v>80</v>
      </c>
      <c r="F76" s="1" t="s">
        <v>81</v>
      </c>
      <c r="G76" t="s">
        <v>14</v>
      </c>
      <c r="H76" t="s">
        <v>15</v>
      </c>
      <c r="I76" s="7">
        <v>705</v>
      </c>
      <c r="J76" s="11">
        <v>2220</v>
      </c>
      <c r="K76" s="22">
        <v>110</v>
      </c>
      <c r="L76" s="5">
        <v>437000000</v>
      </c>
      <c r="M76" s="5">
        <v>157000000</v>
      </c>
      <c r="N76" s="21">
        <v>285000000</v>
      </c>
      <c r="O76" s="23">
        <v>0</v>
      </c>
      <c r="P76" s="18">
        <v>410</v>
      </c>
    </row>
    <row r="77" spans="1:16" x14ac:dyDescent="0.25">
      <c r="A77" t="s">
        <v>97</v>
      </c>
      <c r="B77" t="s">
        <v>22</v>
      </c>
      <c r="C77" t="s">
        <v>23</v>
      </c>
      <c r="D77" t="s">
        <v>23</v>
      </c>
      <c r="E77" t="s">
        <v>100</v>
      </c>
      <c r="F77" s="1" t="s">
        <v>94</v>
      </c>
      <c r="G77" t="s">
        <v>14</v>
      </c>
      <c r="H77" t="s">
        <v>15</v>
      </c>
      <c r="I77" s="7">
        <v>985</v>
      </c>
      <c r="J77" s="11">
        <v>1200</v>
      </c>
      <c r="K77" s="22">
        <v>70</v>
      </c>
      <c r="L77" s="5">
        <v>2420000000</v>
      </c>
      <c r="M77" s="5">
        <v>866000000</v>
      </c>
      <c r="N77" s="21">
        <v>172000000</v>
      </c>
      <c r="O77" s="23">
        <v>10</v>
      </c>
      <c r="P77" s="18">
        <v>90</v>
      </c>
    </row>
    <row r="78" spans="1:16" x14ac:dyDescent="0.25">
      <c r="A78" t="s">
        <v>98</v>
      </c>
      <c r="B78" t="s">
        <v>22</v>
      </c>
      <c r="C78" t="s">
        <v>23</v>
      </c>
      <c r="D78" t="s">
        <v>23</v>
      </c>
      <c r="E78" t="s">
        <v>109</v>
      </c>
      <c r="F78" s="1" t="s">
        <v>95</v>
      </c>
      <c r="G78" t="s">
        <v>14</v>
      </c>
      <c r="H78" t="s">
        <v>15</v>
      </c>
      <c r="I78" s="7">
        <v>955</v>
      </c>
      <c r="J78" s="11">
        <v>765</v>
      </c>
      <c r="K78" s="22">
        <v>62</v>
      </c>
      <c r="L78" s="5">
        <v>200000</v>
      </c>
      <c r="M78" s="5">
        <v>100000</v>
      </c>
      <c r="N78" s="21">
        <v>100000</v>
      </c>
      <c r="O78" s="23">
        <v>0</v>
      </c>
      <c r="P78" s="18">
        <v>120</v>
      </c>
    </row>
    <row r="79" spans="1:16" x14ac:dyDescent="0.25">
      <c r="A79" t="s">
        <v>99</v>
      </c>
      <c r="B79" t="s">
        <v>22</v>
      </c>
      <c r="C79" t="s">
        <v>23</v>
      </c>
      <c r="D79" t="s">
        <v>23</v>
      </c>
      <c r="E79" t="s">
        <v>112</v>
      </c>
      <c r="F79" s="1" t="s">
        <v>96</v>
      </c>
      <c r="G79" t="s">
        <v>14</v>
      </c>
      <c r="H79" t="s">
        <v>15</v>
      </c>
      <c r="I79" s="7">
        <v>1250</v>
      </c>
      <c r="J79" s="11">
        <v>760</v>
      </c>
      <c r="K79" s="22">
        <v>65</v>
      </c>
      <c r="L79" s="5">
        <v>208000000</v>
      </c>
      <c r="M79" s="5">
        <v>127000000</v>
      </c>
      <c r="N79" s="21">
        <v>166000000</v>
      </c>
      <c r="O79" s="22">
        <v>0</v>
      </c>
      <c r="P79" s="18">
        <v>0</v>
      </c>
    </row>
    <row r="80" spans="1:16" x14ac:dyDescent="0.25">
      <c r="A80" t="s">
        <v>21</v>
      </c>
      <c r="B80" t="s">
        <v>22</v>
      </c>
      <c r="C80" t="s">
        <v>23</v>
      </c>
      <c r="D80" t="s">
        <v>23</v>
      </c>
      <c r="E80" t="s">
        <v>24</v>
      </c>
      <c r="F80" s="1" t="s">
        <v>25</v>
      </c>
      <c r="G80" t="s">
        <v>17</v>
      </c>
      <c r="H80" t="s">
        <v>15</v>
      </c>
      <c r="I80" s="4">
        <v>0</v>
      </c>
      <c r="J80" s="10">
        <v>0</v>
      </c>
      <c r="K80" s="22" t="s">
        <v>53</v>
      </c>
      <c r="L80" t="s">
        <v>53</v>
      </c>
      <c r="M80" t="s">
        <v>53</v>
      </c>
      <c r="N80" t="s">
        <v>53</v>
      </c>
      <c r="O80" s="23">
        <v>0.01</v>
      </c>
      <c r="P80" s="18">
        <v>0.1</v>
      </c>
    </row>
    <row r="81" spans="1:16" x14ac:dyDescent="0.25">
      <c r="A81" t="s">
        <v>28</v>
      </c>
      <c r="B81" t="s">
        <v>22</v>
      </c>
      <c r="C81" t="s">
        <v>23</v>
      </c>
      <c r="D81" t="s">
        <v>23</v>
      </c>
      <c r="E81" t="s">
        <v>29</v>
      </c>
      <c r="F81" s="1" t="s">
        <v>30</v>
      </c>
      <c r="G81" t="s">
        <v>17</v>
      </c>
      <c r="H81" t="s">
        <v>15</v>
      </c>
      <c r="I81" s="4">
        <v>0</v>
      </c>
      <c r="J81" s="10">
        <v>0</v>
      </c>
      <c r="K81" s="22" t="s">
        <v>53</v>
      </c>
      <c r="L81" t="s">
        <v>53</v>
      </c>
      <c r="M81" t="s">
        <v>53</v>
      </c>
      <c r="N81" t="s">
        <v>53</v>
      </c>
      <c r="O81" s="23">
        <v>0.06</v>
      </c>
      <c r="P81" s="18">
        <v>7.88</v>
      </c>
    </row>
    <row r="82" spans="1:16" x14ac:dyDescent="0.25">
      <c r="A82" t="s">
        <v>33</v>
      </c>
      <c r="B82" t="s">
        <v>22</v>
      </c>
      <c r="C82" t="s">
        <v>23</v>
      </c>
      <c r="D82" t="s">
        <v>23</v>
      </c>
      <c r="E82" t="s">
        <v>34</v>
      </c>
      <c r="F82" s="1" t="s">
        <v>35</v>
      </c>
      <c r="G82" t="s">
        <v>17</v>
      </c>
      <c r="H82" t="s">
        <v>15</v>
      </c>
      <c r="I82" s="4">
        <v>0</v>
      </c>
      <c r="J82" s="10">
        <v>0</v>
      </c>
      <c r="K82" s="22" t="s">
        <v>53</v>
      </c>
      <c r="L82" t="s">
        <v>53</v>
      </c>
      <c r="M82" t="s">
        <v>53</v>
      </c>
      <c r="N82" t="s">
        <v>53</v>
      </c>
      <c r="O82" s="23">
        <v>0.48</v>
      </c>
      <c r="P82" s="18">
        <v>3.06</v>
      </c>
    </row>
    <row r="83" spans="1:16" x14ac:dyDescent="0.25">
      <c r="A83" t="s">
        <v>38</v>
      </c>
      <c r="B83" t="s">
        <v>22</v>
      </c>
      <c r="C83" t="s">
        <v>23</v>
      </c>
      <c r="D83" t="s">
        <v>23</v>
      </c>
      <c r="E83" t="s">
        <v>39</v>
      </c>
      <c r="F83" s="1" t="s">
        <v>40</v>
      </c>
      <c r="G83" t="s">
        <v>17</v>
      </c>
      <c r="H83" t="s">
        <v>15</v>
      </c>
      <c r="I83" s="4">
        <v>0</v>
      </c>
      <c r="J83" s="10">
        <v>0</v>
      </c>
      <c r="K83" s="22" t="s">
        <v>53</v>
      </c>
      <c r="L83" t="s">
        <v>53</v>
      </c>
      <c r="M83" t="s">
        <v>53</v>
      </c>
      <c r="N83" t="s">
        <v>53</v>
      </c>
      <c r="O83" s="23">
        <v>0.13</v>
      </c>
      <c r="P83" s="18">
        <v>4.3</v>
      </c>
    </row>
    <row r="84" spans="1:16" x14ac:dyDescent="0.25">
      <c r="A84" t="s">
        <v>43</v>
      </c>
      <c r="B84" t="s">
        <v>22</v>
      </c>
      <c r="C84" t="s">
        <v>23</v>
      </c>
      <c r="D84" t="s">
        <v>23</v>
      </c>
      <c r="E84" t="s">
        <v>44</v>
      </c>
      <c r="F84" s="1" t="s">
        <v>45</v>
      </c>
      <c r="G84" t="s">
        <v>17</v>
      </c>
      <c r="H84" t="s">
        <v>15</v>
      </c>
      <c r="I84" s="4">
        <v>0</v>
      </c>
      <c r="J84" s="10">
        <v>0</v>
      </c>
      <c r="K84" s="22" t="s">
        <v>53</v>
      </c>
      <c r="L84" t="s">
        <v>53</v>
      </c>
      <c r="M84" t="s">
        <v>53</v>
      </c>
      <c r="N84" t="s">
        <v>53</v>
      </c>
      <c r="O84" s="23">
        <v>0.72</v>
      </c>
      <c r="P84" s="18">
        <v>2.6</v>
      </c>
    </row>
    <row r="85" spans="1:16" x14ac:dyDescent="0.25">
      <c r="A85" t="s">
        <v>48</v>
      </c>
      <c r="B85" t="s">
        <v>22</v>
      </c>
      <c r="C85" t="s">
        <v>23</v>
      </c>
      <c r="D85" t="s">
        <v>23</v>
      </c>
      <c r="E85" t="s">
        <v>49</v>
      </c>
      <c r="F85" s="1" t="s">
        <v>50</v>
      </c>
      <c r="G85" t="s">
        <v>17</v>
      </c>
      <c r="H85" t="s">
        <v>15</v>
      </c>
      <c r="I85" s="4">
        <v>210</v>
      </c>
      <c r="J85" s="10">
        <v>231</v>
      </c>
      <c r="K85" s="22" t="s">
        <v>53</v>
      </c>
      <c r="L85" t="s">
        <v>53</v>
      </c>
      <c r="M85" t="s">
        <v>53</v>
      </c>
      <c r="N85" t="s">
        <v>53</v>
      </c>
      <c r="O85" s="23">
        <v>1.42</v>
      </c>
      <c r="P85" s="18">
        <v>7.3</v>
      </c>
    </row>
    <row r="86" spans="1:16" x14ac:dyDescent="0.25">
      <c r="A86" t="s">
        <v>54</v>
      </c>
      <c r="B86" t="s">
        <v>22</v>
      </c>
      <c r="C86" t="s">
        <v>23</v>
      </c>
      <c r="D86" t="s">
        <v>23</v>
      </c>
      <c r="E86" t="s">
        <v>55</v>
      </c>
      <c r="F86" s="1" t="s">
        <v>56</v>
      </c>
      <c r="G86" t="s">
        <v>17</v>
      </c>
      <c r="H86" t="s">
        <v>15</v>
      </c>
      <c r="I86" s="4">
        <v>0</v>
      </c>
      <c r="J86" s="10">
        <v>0</v>
      </c>
      <c r="K86" s="22" t="s">
        <v>53</v>
      </c>
      <c r="L86" t="s">
        <v>53</v>
      </c>
      <c r="M86" t="s">
        <v>53</v>
      </c>
      <c r="N86" t="s">
        <v>53</v>
      </c>
      <c r="O86" s="23">
        <v>1.3</v>
      </c>
      <c r="P86" s="18">
        <v>21.62</v>
      </c>
    </row>
    <row r="87" spans="1:16" x14ac:dyDescent="0.25">
      <c r="A87" t="s">
        <v>59</v>
      </c>
      <c r="B87" t="s">
        <v>22</v>
      </c>
      <c r="C87" t="s">
        <v>23</v>
      </c>
      <c r="D87" t="s">
        <v>23</v>
      </c>
      <c r="E87" t="s">
        <v>60</v>
      </c>
      <c r="F87" s="1" t="s">
        <v>61</v>
      </c>
      <c r="G87" t="s">
        <v>17</v>
      </c>
      <c r="H87" t="s">
        <v>15</v>
      </c>
      <c r="I87" s="4">
        <v>1</v>
      </c>
      <c r="J87" s="10">
        <v>0</v>
      </c>
      <c r="K87" s="22" t="s">
        <v>53</v>
      </c>
      <c r="L87" t="s">
        <v>53</v>
      </c>
      <c r="M87" t="s">
        <v>53</v>
      </c>
      <c r="N87" t="s">
        <v>53</v>
      </c>
      <c r="O87" s="23">
        <v>0.19</v>
      </c>
      <c r="P87" s="18">
        <v>4.74</v>
      </c>
    </row>
    <row r="88" spans="1:16" x14ac:dyDescent="0.25">
      <c r="A88" t="s">
        <v>64</v>
      </c>
      <c r="B88" t="s">
        <v>22</v>
      </c>
      <c r="C88" t="s">
        <v>23</v>
      </c>
      <c r="D88" t="s">
        <v>23</v>
      </c>
      <c r="E88" t="s">
        <v>65</v>
      </c>
      <c r="F88" s="1" t="s">
        <v>66</v>
      </c>
      <c r="G88" t="s">
        <v>17</v>
      </c>
      <c r="H88" t="s">
        <v>15</v>
      </c>
      <c r="I88" s="4">
        <v>0</v>
      </c>
      <c r="J88" s="10">
        <v>0</v>
      </c>
      <c r="K88" s="22" t="s">
        <v>53</v>
      </c>
      <c r="L88" t="s">
        <v>53</v>
      </c>
      <c r="M88" t="s">
        <v>53</v>
      </c>
      <c r="N88" t="s">
        <v>53</v>
      </c>
      <c r="O88" s="23">
        <v>0.02</v>
      </c>
      <c r="P88" s="18">
        <v>2.54</v>
      </c>
    </row>
    <row r="89" spans="1:16" x14ac:dyDescent="0.25">
      <c r="A89" t="s">
        <v>69</v>
      </c>
      <c r="B89" t="s">
        <v>22</v>
      </c>
      <c r="C89" t="s">
        <v>23</v>
      </c>
      <c r="D89" t="s">
        <v>23</v>
      </c>
      <c r="E89" t="s">
        <v>70</v>
      </c>
      <c r="F89" s="1" t="s">
        <v>71</v>
      </c>
      <c r="G89" t="s">
        <v>17</v>
      </c>
      <c r="H89" t="s">
        <v>15</v>
      </c>
      <c r="I89" s="4">
        <v>0</v>
      </c>
      <c r="J89" s="10">
        <v>0</v>
      </c>
      <c r="K89" s="22" t="s">
        <v>53</v>
      </c>
      <c r="L89" t="s">
        <v>53</v>
      </c>
      <c r="M89" t="s">
        <v>53</v>
      </c>
      <c r="N89" t="s">
        <v>53</v>
      </c>
      <c r="O89" s="23">
        <v>0.53</v>
      </c>
      <c r="P89" s="18">
        <v>72.099999999999994</v>
      </c>
    </row>
    <row r="90" spans="1:16" x14ac:dyDescent="0.25">
      <c r="A90" t="s">
        <v>74</v>
      </c>
      <c r="B90" t="s">
        <v>22</v>
      </c>
      <c r="C90" t="s">
        <v>23</v>
      </c>
      <c r="D90" t="s">
        <v>23</v>
      </c>
      <c r="E90" t="s">
        <v>75</v>
      </c>
      <c r="F90" s="1" t="s">
        <v>76</v>
      </c>
      <c r="G90" t="s">
        <v>17</v>
      </c>
      <c r="H90" t="s">
        <v>15</v>
      </c>
      <c r="I90" s="7">
        <v>0</v>
      </c>
      <c r="J90" s="11">
        <v>0</v>
      </c>
      <c r="K90" s="22" t="s">
        <v>53</v>
      </c>
      <c r="L90" t="s">
        <v>53</v>
      </c>
      <c r="M90" t="s">
        <v>53</v>
      </c>
      <c r="N90" s="8" t="s">
        <v>53</v>
      </c>
      <c r="O90" s="23">
        <v>0.04</v>
      </c>
      <c r="P90" s="18">
        <v>76.959999999999994</v>
      </c>
    </row>
    <row r="91" spans="1:16" x14ac:dyDescent="0.25">
      <c r="A91" t="s">
        <v>79</v>
      </c>
      <c r="B91" t="s">
        <v>22</v>
      </c>
      <c r="C91" t="s">
        <v>23</v>
      </c>
      <c r="D91" t="s">
        <v>23</v>
      </c>
      <c r="E91" t="s">
        <v>80</v>
      </c>
      <c r="F91" s="1" t="s">
        <v>81</v>
      </c>
      <c r="G91" t="s">
        <v>17</v>
      </c>
      <c r="H91" t="s">
        <v>15</v>
      </c>
      <c r="I91" s="7">
        <v>0</v>
      </c>
      <c r="J91" s="11">
        <v>0</v>
      </c>
      <c r="K91" s="22" t="s">
        <v>53</v>
      </c>
      <c r="L91" t="s">
        <v>53</v>
      </c>
      <c r="M91" t="s">
        <v>53</v>
      </c>
      <c r="N91" s="8" t="s">
        <v>53</v>
      </c>
      <c r="O91" s="23">
        <v>0</v>
      </c>
      <c r="P91" s="18">
        <v>4.46</v>
      </c>
    </row>
    <row r="92" spans="1:16" x14ac:dyDescent="0.25">
      <c r="A92" t="s">
        <v>97</v>
      </c>
      <c r="B92" t="s">
        <v>22</v>
      </c>
      <c r="C92" t="s">
        <v>23</v>
      </c>
      <c r="D92" t="s">
        <v>23</v>
      </c>
      <c r="E92" t="s">
        <v>100</v>
      </c>
      <c r="F92" s="1" t="s">
        <v>94</v>
      </c>
      <c r="G92" t="s">
        <v>17</v>
      </c>
      <c r="H92" t="s">
        <v>15</v>
      </c>
      <c r="I92" s="7">
        <v>0</v>
      </c>
      <c r="J92" s="11">
        <v>0</v>
      </c>
      <c r="K92" s="22" t="s">
        <v>53</v>
      </c>
      <c r="L92" t="s">
        <v>53</v>
      </c>
      <c r="M92" t="s">
        <v>53</v>
      </c>
      <c r="N92" s="8" t="s">
        <v>53</v>
      </c>
      <c r="O92" s="23">
        <v>0.26</v>
      </c>
      <c r="P92" s="18">
        <v>11.39</v>
      </c>
    </row>
    <row r="93" spans="1:16" x14ac:dyDescent="0.25">
      <c r="A93" t="s">
        <v>98</v>
      </c>
      <c r="B93" t="s">
        <v>22</v>
      </c>
      <c r="C93" t="s">
        <v>23</v>
      </c>
      <c r="D93" t="s">
        <v>23</v>
      </c>
      <c r="E93" t="s">
        <v>109</v>
      </c>
      <c r="F93" s="1" t="s">
        <v>95</v>
      </c>
      <c r="G93" t="s">
        <v>17</v>
      </c>
      <c r="H93" t="s">
        <v>15</v>
      </c>
      <c r="I93" s="7">
        <v>0</v>
      </c>
      <c r="J93" s="11">
        <v>0</v>
      </c>
      <c r="K93" s="22" t="s">
        <v>53</v>
      </c>
      <c r="L93" t="s">
        <v>53</v>
      </c>
      <c r="M93" t="s">
        <v>53</v>
      </c>
      <c r="N93" s="8" t="s">
        <v>53</v>
      </c>
      <c r="O93" s="23">
        <v>0.19</v>
      </c>
      <c r="P93" s="18">
        <v>35.200000000000003</v>
      </c>
    </row>
    <row r="94" spans="1:16" x14ac:dyDescent="0.25">
      <c r="A94" t="s">
        <v>99</v>
      </c>
      <c r="B94" t="s">
        <v>22</v>
      </c>
      <c r="C94" t="s">
        <v>23</v>
      </c>
      <c r="D94" t="s">
        <v>23</v>
      </c>
      <c r="E94" t="s">
        <v>112</v>
      </c>
      <c r="F94" s="1" t="s">
        <v>96</v>
      </c>
      <c r="G94" t="s">
        <v>17</v>
      </c>
      <c r="H94" t="s">
        <v>15</v>
      </c>
      <c r="I94" s="7">
        <v>0</v>
      </c>
      <c r="J94" s="11">
        <v>0</v>
      </c>
      <c r="K94" s="22" t="s">
        <v>53</v>
      </c>
      <c r="L94" t="s">
        <v>53</v>
      </c>
      <c r="M94" t="s">
        <v>53</v>
      </c>
      <c r="N94" s="8" t="s">
        <v>53</v>
      </c>
      <c r="O94" s="22">
        <v>0.37</v>
      </c>
      <c r="P94" s="18">
        <v>2.63</v>
      </c>
    </row>
    <row r="95" spans="1:16" x14ac:dyDescent="0.25">
      <c r="A95" t="s">
        <v>8</v>
      </c>
      <c r="B95" t="s">
        <v>9</v>
      </c>
      <c r="C95" t="s">
        <v>10</v>
      </c>
      <c r="D95" t="s">
        <v>11</v>
      </c>
      <c r="E95" t="s">
        <v>12</v>
      </c>
      <c r="F95" s="1" t="s">
        <v>13</v>
      </c>
      <c r="G95" t="s">
        <v>16</v>
      </c>
      <c r="H95" t="s">
        <v>15</v>
      </c>
      <c r="I95" s="4">
        <v>0</v>
      </c>
      <c r="J95" s="10">
        <v>0</v>
      </c>
      <c r="K95" s="22">
        <v>4.55</v>
      </c>
      <c r="L95" s="5">
        <v>1203.3</v>
      </c>
      <c r="M95" s="5">
        <v>52.9</v>
      </c>
      <c r="N95" s="5">
        <v>4</v>
      </c>
      <c r="O95" s="23" t="s">
        <v>53</v>
      </c>
      <c r="P95" s="18" t="s">
        <v>53</v>
      </c>
    </row>
    <row r="96" spans="1:16" x14ac:dyDescent="0.25">
      <c r="A96" t="s">
        <v>21</v>
      </c>
      <c r="B96" t="s">
        <v>9</v>
      </c>
      <c r="C96" t="s">
        <v>10</v>
      </c>
      <c r="D96" t="s">
        <v>11</v>
      </c>
      <c r="E96" t="s">
        <v>26</v>
      </c>
      <c r="F96" s="1" t="s">
        <v>25</v>
      </c>
      <c r="G96" t="s">
        <v>16</v>
      </c>
      <c r="H96" t="s">
        <v>15</v>
      </c>
      <c r="I96" s="4">
        <v>0</v>
      </c>
      <c r="J96" s="10">
        <v>0</v>
      </c>
      <c r="K96" s="22">
        <v>0.3</v>
      </c>
      <c r="L96" s="5">
        <v>1046.24</v>
      </c>
      <c r="M96" s="5">
        <v>74.3</v>
      </c>
      <c r="N96" s="5">
        <v>28.8</v>
      </c>
      <c r="O96" s="23" t="s">
        <v>53</v>
      </c>
      <c r="P96" s="18" t="s">
        <v>53</v>
      </c>
    </row>
    <row r="97" spans="1:16" x14ac:dyDescent="0.25">
      <c r="A97" t="s">
        <v>28</v>
      </c>
      <c r="B97" t="s">
        <v>9</v>
      </c>
      <c r="C97" t="s">
        <v>10</v>
      </c>
      <c r="D97" t="s">
        <v>11</v>
      </c>
      <c r="E97" t="s">
        <v>31</v>
      </c>
      <c r="F97" s="1" t="s">
        <v>30</v>
      </c>
      <c r="G97" t="s">
        <v>16</v>
      </c>
      <c r="H97" t="s">
        <v>15</v>
      </c>
      <c r="I97" s="4">
        <v>0</v>
      </c>
      <c r="J97" s="10">
        <v>0</v>
      </c>
      <c r="K97" s="22">
        <v>11</v>
      </c>
      <c r="L97" s="28" t="s">
        <v>85</v>
      </c>
      <c r="M97" s="5">
        <v>648.79999999999995</v>
      </c>
      <c r="N97" s="5">
        <v>22.8</v>
      </c>
      <c r="O97" s="23" t="s">
        <v>53</v>
      </c>
      <c r="P97" s="18" t="s">
        <v>53</v>
      </c>
    </row>
    <row r="98" spans="1:16" x14ac:dyDescent="0.25">
      <c r="A98" t="s">
        <v>33</v>
      </c>
      <c r="B98" t="s">
        <v>9</v>
      </c>
      <c r="C98" t="s">
        <v>10</v>
      </c>
      <c r="D98" t="s">
        <v>11</v>
      </c>
      <c r="E98" t="s">
        <v>36</v>
      </c>
      <c r="F98" s="1" t="s">
        <v>35</v>
      </c>
      <c r="G98" t="s">
        <v>16</v>
      </c>
      <c r="H98" t="s">
        <v>15</v>
      </c>
      <c r="I98" s="4">
        <v>0</v>
      </c>
      <c r="J98" s="10">
        <v>0</v>
      </c>
      <c r="K98" s="22">
        <v>2</v>
      </c>
      <c r="L98" s="5">
        <v>2419.6</v>
      </c>
      <c r="M98" s="5">
        <v>36.9</v>
      </c>
      <c r="N98" s="5">
        <v>9.8000000000000007</v>
      </c>
      <c r="O98" s="23" t="s">
        <v>53</v>
      </c>
      <c r="P98" s="18" t="s">
        <v>53</v>
      </c>
    </row>
    <row r="99" spans="1:16" x14ac:dyDescent="0.25">
      <c r="A99" t="s">
        <v>38</v>
      </c>
      <c r="B99" t="s">
        <v>9</v>
      </c>
      <c r="C99" t="s">
        <v>10</v>
      </c>
      <c r="D99" t="s">
        <v>11</v>
      </c>
      <c r="E99" t="s">
        <v>41</v>
      </c>
      <c r="F99" s="1" t="s">
        <v>40</v>
      </c>
      <c r="G99" t="s">
        <v>16</v>
      </c>
      <c r="H99" t="s">
        <v>15</v>
      </c>
      <c r="I99" s="4">
        <v>0</v>
      </c>
      <c r="J99" s="10">
        <v>0</v>
      </c>
      <c r="K99" s="22">
        <v>13</v>
      </c>
      <c r="L99" s="5">
        <v>727</v>
      </c>
      <c r="M99" s="5">
        <v>64.5</v>
      </c>
      <c r="N99" s="5">
        <v>42.6</v>
      </c>
      <c r="O99" s="23" t="s">
        <v>53</v>
      </c>
      <c r="P99" s="18" t="s">
        <v>53</v>
      </c>
    </row>
    <row r="100" spans="1:16" x14ac:dyDescent="0.25">
      <c r="A100" t="s">
        <v>43</v>
      </c>
      <c r="B100" t="s">
        <v>9</v>
      </c>
      <c r="C100" t="s">
        <v>10</v>
      </c>
      <c r="D100" t="s">
        <v>11</v>
      </c>
      <c r="E100" t="s">
        <v>46</v>
      </c>
      <c r="F100" s="1" t="s">
        <v>45</v>
      </c>
      <c r="G100" t="s">
        <v>16</v>
      </c>
      <c r="H100" t="s">
        <v>15</v>
      </c>
      <c r="I100" s="4">
        <v>0</v>
      </c>
      <c r="J100" s="10">
        <v>0</v>
      </c>
      <c r="K100" s="22">
        <v>3</v>
      </c>
      <c r="L100" s="5">
        <v>816.4</v>
      </c>
      <c r="M100" s="5">
        <v>36.4</v>
      </c>
      <c r="N100" s="5">
        <v>4.0999999999999996</v>
      </c>
      <c r="O100" s="23" t="s">
        <v>53</v>
      </c>
      <c r="P100" s="18" t="s">
        <v>53</v>
      </c>
    </row>
    <row r="101" spans="1:16" x14ac:dyDescent="0.25">
      <c r="A101" t="s">
        <v>48</v>
      </c>
      <c r="B101" t="s">
        <v>9</v>
      </c>
      <c r="C101" t="s">
        <v>10</v>
      </c>
      <c r="D101" t="s">
        <v>11</v>
      </c>
      <c r="E101" t="s">
        <v>51</v>
      </c>
      <c r="F101" s="1" t="s">
        <v>50</v>
      </c>
      <c r="G101" t="s">
        <v>16</v>
      </c>
      <c r="H101" t="s">
        <v>15</v>
      </c>
      <c r="I101" s="4">
        <v>0</v>
      </c>
      <c r="J101" s="10">
        <v>0</v>
      </c>
      <c r="K101" s="22">
        <v>5.2</v>
      </c>
      <c r="L101" s="5">
        <v>613.1</v>
      </c>
      <c r="M101" s="5">
        <v>27.5</v>
      </c>
      <c r="N101" s="5">
        <v>9.8000000000000007</v>
      </c>
      <c r="O101" s="23" t="s">
        <v>53</v>
      </c>
      <c r="P101" s="18" t="s">
        <v>53</v>
      </c>
    </row>
    <row r="102" spans="1:16" x14ac:dyDescent="0.25">
      <c r="A102" t="s">
        <v>54</v>
      </c>
      <c r="B102" t="s">
        <v>9</v>
      </c>
      <c r="C102" t="s">
        <v>10</v>
      </c>
      <c r="D102" t="s">
        <v>11</v>
      </c>
      <c r="E102" t="s">
        <v>57</v>
      </c>
      <c r="F102" s="1" t="s">
        <v>56</v>
      </c>
      <c r="G102" t="s">
        <v>16</v>
      </c>
      <c r="H102" t="s">
        <v>15</v>
      </c>
      <c r="I102" s="4">
        <v>0</v>
      </c>
      <c r="J102" s="10">
        <v>0</v>
      </c>
      <c r="K102" s="22">
        <v>36</v>
      </c>
      <c r="L102" s="5">
        <v>2419.1999999999998</v>
      </c>
      <c r="M102" s="5">
        <v>325.5</v>
      </c>
      <c r="N102" s="5">
        <v>6.3</v>
      </c>
      <c r="O102" s="23" t="s">
        <v>53</v>
      </c>
      <c r="P102" s="18" t="s">
        <v>53</v>
      </c>
    </row>
    <row r="103" spans="1:16" x14ac:dyDescent="0.25">
      <c r="A103" t="s">
        <v>59</v>
      </c>
      <c r="B103" t="s">
        <v>9</v>
      </c>
      <c r="C103" t="s">
        <v>10</v>
      </c>
      <c r="D103" t="s">
        <v>11</v>
      </c>
      <c r="E103" t="s">
        <v>62</v>
      </c>
      <c r="F103" s="1" t="s">
        <v>61</v>
      </c>
      <c r="G103" t="s">
        <v>16</v>
      </c>
      <c r="H103" t="s">
        <v>15</v>
      </c>
      <c r="I103" s="4">
        <v>0</v>
      </c>
      <c r="J103" s="10">
        <v>0</v>
      </c>
      <c r="K103" s="22">
        <v>60</v>
      </c>
      <c r="L103" s="5">
        <v>980.4</v>
      </c>
      <c r="M103" s="5">
        <v>17.100000000000001</v>
      </c>
      <c r="N103" s="5">
        <v>8.4</v>
      </c>
      <c r="O103" s="23" t="s">
        <v>53</v>
      </c>
      <c r="P103" s="18" t="s">
        <v>53</v>
      </c>
    </row>
    <row r="104" spans="1:16" x14ac:dyDescent="0.25">
      <c r="A104" t="s">
        <v>64</v>
      </c>
      <c r="B104" t="s">
        <v>9</v>
      </c>
      <c r="C104" t="s">
        <v>10</v>
      </c>
      <c r="D104" t="s">
        <v>11</v>
      </c>
      <c r="E104" t="s">
        <v>67</v>
      </c>
      <c r="F104" s="1" t="s">
        <v>66</v>
      </c>
      <c r="G104" t="s">
        <v>16</v>
      </c>
      <c r="H104" t="s">
        <v>15</v>
      </c>
      <c r="I104" s="4">
        <v>0</v>
      </c>
      <c r="J104" s="10">
        <v>0</v>
      </c>
      <c r="K104" s="22">
        <v>39</v>
      </c>
      <c r="L104" s="5">
        <v>770.1</v>
      </c>
      <c r="M104" s="5">
        <v>156.5</v>
      </c>
      <c r="N104" s="5">
        <v>8.6</v>
      </c>
      <c r="O104" s="23" t="s">
        <v>53</v>
      </c>
      <c r="P104" s="18" t="s">
        <v>53</v>
      </c>
    </row>
    <row r="105" spans="1:16" x14ac:dyDescent="0.25">
      <c r="A105" t="s">
        <v>69</v>
      </c>
      <c r="B105" t="s">
        <v>9</v>
      </c>
      <c r="C105" t="s">
        <v>10</v>
      </c>
      <c r="D105" t="s">
        <v>11</v>
      </c>
      <c r="E105" t="s">
        <v>72</v>
      </c>
      <c r="F105" s="1" t="s">
        <v>71</v>
      </c>
      <c r="G105" t="s">
        <v>16</v>
      </c>
      <c r="H105" t="s">
        <v>15</v>
      </c>
      <c r="I105" s="4">
        <v>0</v>
      </c>
      <c r="J105" s="10">
        <v>0</v>
      </c>
      <c r="K105" s="22">
        <v>8</v>
      </c>
      <c r="L105" s="5">
        <v>387.3</v>
      </c>
      <c r="M105" s="5">
        <v>25.6</v>
      </c>
      <c r="N105" s="5">
        <v>10.9</v>
      </c>
      <c r="O105" s="23" t="s">
        <v>53</v>
      </c>
      <c r="P105" s="18" t="s">
        <v>53</v>
      </c>
    </row>
    <row r="106" spans="1:16" x14ac:dyDescent="0.25">
      <c r="A106" t="s">
        <v>74</v>
      </c>
      <c r="B106" t="s">
        <v>9</v>
      </c>
      <c r="C106" t="s">
        <v>10</v>
      </c>
      <c r="D106" t="s">
        <v>11</v>
      </c>
      <c r="E106" t="s">
        <v>77</v>
      </c>
      <c r="F106" s="1" t="s">
        <v>76</v>
      </c>
      <c r="G106" t="s">
        <v>16</v>
      </c>
      <c r="H106" t="s">
        <v>15</v>
      </c>
      <c r="I106" s="7">
        <v>0</v>
      </c>
      <c r="J106" s="11">
        <v>0</v>
      </c>
      <c r="K106" s="22">
        <v>28.5</v>
      </c>
      <c r="L106" s="5">
        <v>206</v>
      </c>
      <c r="M106" s="5">
        <v>9.6999999999999993</v>
      </c>
      <c r="N106" s="21">
        <v>48</v>
      </c>
      <c r="O106" s="23" t="s">
        <v>53</v>
      </c>
      <c r="P106" s="18" t="s">
        <v>53</v>
      </c>
    </row>
    <row r="107" spans="1:16" x14ac:dyDescent="0.25">
      <c r="A107" t="s">
        <v>79</v>
      </c>
      <c r="B107" t="s">
        <v>9</v>
      </c>
      <c r="C107" t="s">
        <v>10</v>
      </c>
      <c r="D107" t="s">
        <v>11</v>
      </c>
      <c r="E107" t="s">
        <v>82</v>
      </c>
      <c r="F107" s="1" t="s">
        <v>81</v>
      </c>
      <c r="G107" t="s">
        <v>16</v>
      </c>
      <c r="H107" t="s">
        <v>15</v>
      </c>
      <c r="I107" s="7">
        <v>0</v>
      </c>
      <c r="J107" s="11">
        <v>0</v>
      </c>
      <c r="K107" s="22">
        <v>10.5</v>
      </c>
      <c r="L107" s="5">
        <v>1120</v>
      </c>
      <c r="M107" s="5">
        <v>161</v>
      </c>
      <c r="N107" s="21">
        <v>4.0999999999999996</v>
      </c>
      <c r="O107" s="23" t="s">
        <v>53</v>
      </c>
      <c r="P107" s="18" t="s">
        <v>53</v>
      </c>
    </row>
    <row r="108" spans="1:16" x14ac:dyDescent="0.25">
      <c r="A108" t="s">
        <v>97</v>
      </c>
      <c r="B108" t="s">
        <v>9</v>
      </c>
      <c r="C108" t="s">
        <v>10</v>
      </c>
      <c r="D108" t="s">
        <v>11</v>
      </c>
      <c r="E108" t="s">
        <v>101</v>
      </c>
      <c r="F108" s="1" t="s">
        <v>94</v>
      </c>
      <c r="G108" t="s">
        <v>16</v>
      </c>
      <c r="H108" t="s">
        <v>15</v>
      </c>
      <c r="I108" s="7">
        <v>0</v>
      </c>
      <c r="J108" s="11">
        <v>0</v>
      </c>
      <c r="K108" s="22">
        <v>4.5</v>
      </c>
      <c r="L108" s="5">
        <v>270</v>
      </c>
      <c r="M108" s="5">
        <v>45</v>
      </c>
      <c r="N108" s="21">
        <v>3.1</v>
      </c>
      <c r="O108" s="23" t="s">
        <v>53</v>
      </c>
      <c r="P108" s="18" t="s">
        <v>53</v>
      </c>
    </row>
    <row r="109" spans="1:16" x14ac:dyDescent="0.25">
      <c r="A109" t="s">
        <v>98</v>
      </c>
      <c r="B109" t="s">
        <v>9</v>
      </c>
      <c r="C109" t="s">
        <v>10</v>
      </c>
      <c r="D109" t="s">
        <v>11</v>
      </c>
      <c r="E109" t="s">
        <v>110</v>
      </c>
      <c r="F109" s="1" t="s">
        <v>95</v>
      </c>
      <c r="G109" t="s">
        <v>16</v>
      </c>
      <c r="H109" t="s">
        <v>15</v>
      </c>
      <c r="I109" s="7">
        <v>0</v>
      </c>
      <c r="J109" s="11">
        <v>0</v>
      </c>
      <c r="K109" s="22">
        <v>17</v>
      </c>
      <c r="L109" s="5">
        <v>1120</v>
      </c>
      <c r="M109" s="5">
        <v>111</v>
      </c>
      <c r="N109" s="21">
        <v>12.1</v>
      </c>
      <c r="O109" s="23" t="s">
        <v>53</v>
      </c>
      <c r="P109" s="18" t="s">
        <v>53</v>
      </c>
    </row>
    <row r="110" spans="1:16" x14ac:dyDescent="0.25">
      <c r="A110" t="s">
        <v>99</v>
      </c>
      <c r="B110" t="s">
        <v>9</v>
      </c>
      <c r="C110" t="s">
        <v>10</v>
      </c>
      <c r="D110" t="s">
        <v>11</v>
      </c>
      <c r="E110" t="s">
        <v>113</v>
      </c>
      <c r="F110" s="1" t="s">
        <v>96</v>
      </c>
      <c r="G110" t="s">
        <v>16</v>
      </c>
      <c r="H110" t="s">
        <v>15</v>
      </c>
      <c r="I110" s="7">
        <v>0</v>
      </c>
      <c r="J110" s="11">
        <v>0</v>
      </c>
      <c r="K110" s="22">
        <v>7.5</v>
      </c>
      <c r="L110" s="5">
        <v>345</v>
      </c>
      <c r="M110" s="5">
        <v>13.1</v>
      </c>
      <c r="N110" s="21">
        <v>2</v>
      </c>
      <c r="O110" s="23" t="s">
        <v>53</v>
      </c>
      <c r="P110" s="18" t="s">
        <v>53</v>
      </c>
    </row>
    <row r="111" spans="1:16" x14ac:dyDescent="0.25">
      <c r="A111" t="s">
        <v>8</v>
      </c>
      <c r="B111" t="s">
        <v>9</v>
      </c>
      <c r="C111" t="s">
        <v>10</v>
      </c>
      <c r="D111" t="s">
        <v>11</v>
      </c>
      <c r="E111" t="s">
        <v>12</v>
      </c>
      <c r="F111" s="1" t="s">
        <v>13</v>
      </c>
      <c r="G111" t="s">
        <v>14</v>
      </c>
      <c r="H111" t="s">
        <v>15</v>
      </c>
      <c r="I111" s="4">
        <v>3050</v>
      </c>
      <c r="J111" s="10">
        <v>5250</v>
      </c>
      <c r="K111" s="22">
        <v>140</v>
      </c>
      <c r="L111" s="5">
        <v>328200000</v>
      </c>
      <c r="M111" s="5">
        <v>18600000</v>
      </c>
      <c r="N111" s="5">
        <v>4800000</v>
      </c>
      <c r="O111" s="23">
        <v>20</v>
      </c>
      <c r="P111" s="18">
        <v>2400</v>
      </c>
    </row>
    <row r="112" spans="1:16" x14ac:dyDescent="0.25">
      <c r="A112" t="s">
        <v>21</v>
      </c>
      <c r="B112" t="s">
        <v>9</v>
      </c>
      <c r="C112" t="s">
        <v>10</v>
      </c>
      <c r="D112" t="s">
        <v>11</v>
      </c>
      <c r="E112" t="s">
        <v>26</v>
      </c>
      <c r="F112" s="1" t="s">
        <v>25</v>
      </c>
      <c r="G112" t="s">
        <v>14</v>
      </c>
      <c r="H112" t="s">
        <v>15</v>
      </c>
      <c r="I112" s="4">
        <v>615</v>
      </c>
      <c r="J112" s="10">
        <v>1600</v>
      </c>
      <c r="K112" s="22">
        <v>245</v>
      </c>
      <c r="L112" s="5">
        <v>114500000</v>
      </c>
      <c r="M112" s="5">
        <v>64400000</v>
      </c>
      <c r="N112" s="5">
        <v>11190000</v>
      </c>
      <c r="O112" s="23">
        <v>0</v>
      </c>
      <c r="P112" s="18">
        <v>604</v>
      </c>
    </row>
    <row r="113" spans="1:16" x14ac:dyDescent="0.25">
      <c r="A113" t="s">
        <v>28</v>
      </c>
      <c r="B113" t="s">
        <v>9</v>
      </c>
      <c r="C113" t="s">
        <v>10</v>
      </c>
      <c r="D113" t="s">
        <v>11</v>
      </c>
      <c r="E113" t="s">
        <v>31</v>
      </c>
      <c r="F113" s="1" t="s">
        <v>30</v>
      </c>
      <c r="G113" t="s">
        <v>14</v>
      </c>
      <c r="H113" t="s">
        <v>15</v>
      </c>
      <c r="I113" s="4">
        <v>2150</v>
      </c>
      <c r="J113" s="10">
        <v>300</v>
      </c>
      <c r="K113" s="22">
        <v>400</v>
      </c>
      <c r="L113" s="28" t="s">
        <v>85</v>
      </c>
      <c r="M113" s="5">
        <v>23300000</v>
      </c>
      <c r="N113" s="5">
        <v>9800000</v>
      </c>
      <c r="O113" s="23">
        <v>10</v>
      </c>
      <c r="P113" s="18">
        <v>2840</v>
      </c>
    </row>
    <row r="114" spans="1:16" x14ac:dyDescent="0.25">
      <c r="A114" t="s">
        <v>33</v>
      </c>
      <c r="B114" t="s">
        <v>9</v>
      </c>
      <c r="C114" t="s">
        <v>10</v>
      </c>
      <c r="D114" t="s">
        <v>11</v>
      </c>
      <c r="E114" t="s">
        <v>36</v>
      </c>
      <c r="F114" s="1" t="s">
        <v>35</v>
      </c>
      <c r="G114" t="s">
        <v>14</v>
      </c>
      <c r="H114" t="s">
        <v>15</v>
      </c>
      <c r="I114" s="4">
        <v>355</v>
      </c>
      <c r="J114" s="10">
        <v>52</v>
      </c>
      <c r="K114" s="22">
        <v>280</v>
      </c>
      <c r="L114" s="5">
        <v>1986300000</v>
      </c>
      <c r="M114" s="5">
        <v>119900000</v>
      </c>
      <c r="N114" s="5">
        <v>19100000</v>
      </c>
      <c r="O114" s="23">
        <v>0</v>
      </c>
      <c r="P114" s="18">
        <v>210</v>
      </c>
    </row>
    <row r="115" spans="1:16" x14ac:dyDescent="0.25">
      <c r="A115" t="s">
        <v>38</v>
      </c>
      <c r="B115" t="s">
        <v>9</v>
      </c>
      <c r="C115" t="s">
        <v>10</v>
      </c>
      <c r="D115" t="s">
        <v>11</v>
      </c>
      <c r="E115" t="s">
        <v>41</v>
      </c>
      <c r="F115" s="1" t="s">
        <v>40</v>
      </c>
      <c r="G115" t="s">
        <v>14</v>
      </c>
      <c r="H115" t="s">
        <v>15</v>
      </c>
      <c r="I115" s="4">
        <v>1195</v>
      </c>
      <c r="J115" s="10">
        <v>300</v>
      </c>
      <c r="K115" s="22">
        <v>550</v>
      </c>
      <c r="L115" s="5">
        <v>26130000</v>
      </c>
      <c r="M115" s="5">
        <v>5540000</v>
      </c>
      <c r="N115" s="5">
        <v>4550000</v>
      </c>
      <c r="O115" s="23">
        <v>0</v>
      </c>
      <c r="P115" s="18">
        <v>120</v>
      </c>
    </row>
    <row r="116" spans="1:16" x14ac:dyDescent="0.25">
      <c r="A116" t="s">
        <v>43</v>
      </c>
      <c r="B116" t="s">
        <v>9</v>
      </c>
      <c r="C116" t="s">
        <v>10</v>
      </c>
      <c r="D116" t="s">
        <v>11</v>
      </c>
      <c r="E116" t="s">
        <v>46</v>
      </c>
      <c r="F116" s="1" t="s">
        <v>45</v>
      </c>
      <c r="G116" t="s">
        <v>14</v>
      </c>
      <c r="H116" t="s">
        <v>15</v>
      </c>
      <c r="I116" s="4">
        <v>590</v>
      </c>
      <c r="J116" s="10">
        <v>385</v>
      </c>
      <c r="K116" s="22">
        <v>225</v>
      </c>
      <c r="L116" s="5">
        <v>12100000</v>
      </c>
      <c r="M116" s="5">
        <v>4650000</v>
      </c>
      <c r="N116" s="5">
        <v>5210000</v>
      </c>
      <c r="O116" s="23">
        <v>190</v>
      </c>
      <c r="P116" s="18">
        <v>80</v>
      </c>
    </row>
    <row r="117" spans="1:16" x14ac:dyDescent="0.25">
      <c r="A117" t="s">
        <v>48</v>
      </c>
      <c r="B117" t="s">
        <v>9</v>
      </c>
      <c r="C117" t="s">
        <v>10</v>
      </c>
      <c r="D117" t="s">
        <v>11</v>
      </c>
      <c r="E117" t="s">
        <v>51</v>
      </c>
      <c r="F117" s="1" t="s">
        <v>50</v>
      </c>
      <c r="G117" t="s">
        <v>14</v>
      </c>
      <c r="H117" t="s">
        <v>15</v>
      </c>
      <c r="I117" s="4">
        <v>1520</v>
      </c>
      <c r="J117" s="10">
        <v>1060</v>
      </c>
      <c r="K117" s="22">
        <v>95</v>
      </c>
      <c r="L117" s="5">
        <v>8400000</v>
      </c>
      <c r="M117" s="5">
        <v>6200000</v>
      </c>
      <c r="N117" s="5">
        <v>5100000</v>
      </c>
      <c r="O117" s="23">
        <v>90</v>
      </c>
      <c r="P117" s="18">
        <v>50</v>
      </c>
    </row>
    <row r="118" spans="1:16" x14ac:dyDescent="0.25">
      <c r="A118" t="s">
        <v>54</v>
      </c>
      <c r="B118" t="s">
        <v>9</v>
      </c>
      <c r="C118" t="s">
        <v>10</v>
      </c>
      <c r="D118" t="s">
        <v>11</v>
      </c>
      <c r="E118" t="s">
        <v>57</v>
      </c>
      <c r="F118" s="1" t="s">
        <v>56</v>
      </c>
      <c r="G118" t="s">
        <v>14</v>
      </c>
      <c r="H118" t="s">
        <v>15</v>
      </c>
      <c r="I118" s="4">
        <v>970</v>
      </c>
      <c r="J118" s="10">
        <v>1895</v>
      </c>
      <c r="K118" s="22">
        <v>1000</v>
      </c>
      <c r="L118" s="5">
        <v>16070000</v>
      </c>
      <c r="M118" s="5">
        <v>200000</v>
      </c>
      <c r="N118" s="5">
        <v>630000</v>
      </c>
      <c r="O118" s="23">
        <v>80</v>
      </c>
      <c r="P118" s="18">
        <v>370</v>
      </c>
    </row>
    <row r="119" spans="1:16" x14ac:dyDescent="0.25">
      <c r="A119" t="s">
        <v>59</v>
      </c>
      <c r="B119" t="s">
        <v>9</v>
      </c>
      <c r="C119" t="s">
        <v>10</v>
      </c>
      <c r="D119" t="s">
        <v>11</v>
      </c>
      <c r="E119" t="s">
        <v>62</v>
      </c>
      <c r="F119" s="1" t="s">
        <v>61</v>
      </c>
      <c r="G119" t="s">
        <v>14</v>
      </c>
      <c r="H119" t="s">
        <v>15</v>
      </c>
      <c r="I119" s="4">
        <v>720</v>
      </c>
      <c r="J119" s="10">
        <v>985</v>
      </c>
      <c r="K119" s="22">
        <v>2250</v>
      </c>
      <c r="L119" s="5">
        <v>15800000</v>
      </c>
      <c r="M119" s="5">
        <v>21100000</v>
      </c>
      <c r="N119" s="5">
        <v>24270000</v>
      </c>
      <c r="O119" s="23">
        <v>100</v>
      </c>
      <c r="P119" s="18">
        <v>800</v>
      </c>
    </row>
    <row r="120" spans="1:16" x14ac:dyDescent="0.25">
      <c r="A120" t="s">
        <v>64</v>
      </c>
      <c r="B120" t="s">
        <v>9</v>
      </c>
      <c r="C120" t="s">
        <v>10</v>
      </c>
      <c r="D120" t="s">
        <v>11</v>
      </c>
      <c r="E120" t="s">
        <v>67</v>
      </c>
      <c r="F120" s="1" t="s">
        <v>66</v>
      </c>
      <c r="G120" t="s">
        <v>14</v>
      </c>
      <c r="H120" t="s">
        <v>15</v>
      </c>
      <c r="I120" s="4">
        <v>970</v>
      </c>
      <c r="J120" s="10">
        <v>3650</v>
      </c>
      <c r="K120" s="22">
        <v>155</v>
      </c>
      <c r="L120" s="5">
        <v>101700000</v>
      </c>
      <c r="M120" s="5">
        <v>5200000</v>
      </c>
      <c r="N120" s="5">
        <v>4100000</v>
      </c>
      <c r="O120" s="23">
        <v>10</v>
      </c>
      <c r="P120" s="18">
        <v>290</v>
      </c>
    </row>
    <row r="121" spans="1:16" x14ac:dyDescent="0.25">
      <c r="A121" t="s">
        <v>69</v>
      </c>
      <c r="B121" t="s">
        <v>9</v>
      </c>
      <c r="C121" t="s">
        <v>10</v>
      </c>
      <c r="D121" t="s">
        <v>11</v>
      </c>
      <c r="E121" t="s">
        <v>72</v>
      </c>
      <c r="F121" s="1" t="s">
        <v>71</v>
      </c>
      <c r="G121" t="s">
        <v>14</v>
      </c>
      <c r="H121" t="s">
        <v>15</v>
      </c>
      <c r="I121" s="4">
        <v>2695</v>
      </c>
      <c r="J121" s="10">
        <v>2635</v>
      </c>
      <c r="K121" s="22">
        <v>230</v>
      </c>
      <c r="L121" s="5">
        <v>155310000</v>
      </c>
      <c r="M121" s="5">
        <v>11190000</v>
      </c>
      <c r="N121" s="5">
        <v>9900000</v>
      </c>
      <c r="O121" s="23">
        <v>10</v>
      </c>
      <c r="P121" s="18">
        <v>160</v>
      </c>
    </row>
    <row r="122" spans="1:16" x14ac:dyDescent="0.25">
      <c r="A122" t="s">
        <v>74</v>
      </c>
      <c r="B122" t="s">
        <v>9</v>
      </c>
      <c r="C122" t="s">
        <v>10</v>
      </c>
      <c r="D122" t="s">
        <v>11</v>
      </c>
      <c r="E122" t="s">
        <v>77</v>
      </c>
      <c r="F122" s="1" t="s">
        <v>76</v>
      </c>
      <c r="G122" t="s">
        <v>14</v>
      </c>
      <c r="H122" t="s">
        <v>15</v>
      </c>
      <c r="I122" s="7">
        <v>2450</v>
      </c>
      <c r="J122" s="11">
        <v>3250</v>
      </c>
      <c r="K122" s="22">
        <v>140</v>
      </c>
      <c r="L122" s="5">
        <v>59400000</v>
      </c>
      <c r="M122" s="5">
        <v>6310000</v>
      </c>
      <c r="N122" s="21">
        <v>950000</v>
      </c>
      <c r="O122" s="23">
        <v>10</v>
      </c>
      <c r="P122" s="18">
        <v>610</v>
      </c>
    </row>
    <row r="123" spans="1:16" x14ac:dyDescent="0.25">
      <c r="A123" t="s">
        <v>79</v>
      </c>
      <c r="B123" t="s">
        <v>9</v>
      </c>
      <c r="C123" t="s">
        <v>10</v>
      </c>
      <c r="D123" t="s">
        <v>11</v>
      </c>
      <c r="E123" t="s">
        <v>82</v>
      </c>
      <c r="F123" s="1" t="s">
        <v>81</v>
      </c>
      <c r="G123" t="s">
        <v>14</v>
      </c>
      <c r="H123" t="s">
        <v>15</v>
      </c>
      <c r="I123" s="7">
        <v>3650</v>
      </c>
      <c r="J123" s="11">
        <v>7400</v>
      </c>
      <c r="K123" s="22">
        <v>150</v>
      </c>
      <c r="L123" s="5">
        <v>69100000</v>
      </c>
      <c r="M123" s="5">
        <v>1300000000</v>
      </c>
      <c r="N123" s="21">
        <v>494000000</v>
      </c>
      <c r="O123" s="23">
        <v>0</v>
      </c>
      <c r="P123" s="18">
        <v>210</v>
      </c>
    </row>
    <row r="124" spans="1:16" x14ac:dyDescent="0.25">
      <c r="A124" t="s">
        <v>97</v>
      </c>
      <c r="B124" t="s">
        <v>9</v>
      </c>
      <c r="C124" t="s">
        <v>10</v>
      </c>
      <c r="D124" t="s">
        <v>11</v>
      </c>
      <c r="E124" t="s">
        <v>101</v>
      </c>
      <c r="F124" s="1" t="s">
        <v>94</v>
      </c>
      <c r="G124" t="s">
        <v>14</v>
      </c>
      <c r="H124" t="s">
        <v>15</v>
      </c>
      <c r="I124" s="7">
        <v>1395</v>
      </c>
      <c r="J124" s="11">
        <v>2035</v>
      </c>
      <c r="K124" s="22">
        <v>35</v>
      </c>
      <c r="L124" s="5">
        <v>2420000000</v>
      </c>
      <c r="M124" s="5">
        <v>2420000000</v>
      </c>
      <c r="N124" s="21">
        <v>687000000</v>
      </c>
      <c r="O124" s="23">
        <v>0</v>
      </c>
      <c r="P124" s="18">
        <v>250</v>
      </c>
    </row>
    <row r="125" spans="1:16" x14ac:dyDescent="0.25">
      <c r="A125" t="s">
        <v>98</v>
      </c>
      <c r="B125" t="s">
        <v>9</v>
      </c>
      <c r="C125" t="s">
        <v>10</v>
      </c>
      <c r="D125" t="s">
        <v>11</v>
      </c>
      <c r="E125" t="s">
        <v>110</v>
      </c>
      <c r="F125" s="1" t="s">
        <v>95</v>
      </c>
      <c r="G125" t="s">
        <v>14</v>
      </c>
      <c r="H125" t="s">
        <v>15</v>
      </c>
      <c r="I125" s="7">
        <v>3850</v>
      </c>
      <c r="J125" s="11">
        <v>1255</v>
      </c>
      <c r="K125" s="22">
        <v>210</v>
      </c>
      <c r="L125" s="5">
        <v>437000000</v>
      </c>
      <c r="M125" s="5">
        <v>137000000</v>
      </c>
      <c r="N125" s="21">
        <v>164000000</v>
      </c>
      <c r="O125" s="23">
        <v>0</v>
      </c>
      <c r="P125" s="18">
        <v>70</v>
      </c>
    </row>
    <row r="126" spans="1:16" x14ac:dyDescent="0.25">
      <c r="A126" t="s">
        <v>99</v>
      </c>
      <c r="B126" t="s">
        <v>9</v>
      </c>
      <c r="C126" t="s">
        <v>10</v>
      </c>
      <c r="D126" t="s">
        <v>11</v>
      </c>
      <c r="E126" t="s">
        <v>113</v>
      </c>
      <c r="F126" s="1" t="s">
        <v>96</v>
      </c>
      <c r="G126" t="s">
        <v>14</v>
      </c>
      <c r="H126" t="s">
        <v>15</v>
      </c>
      <c r="I126" s="7">
        <v>3800</v>
      </c>
      <c r="J126" s="11">
        <v>1265</v>
      </c>
      <c r="K126" s="22">
        <v>20</v>
      </c>
      <c r="L126" s="5">
        <v>309000000</v>
      </c>
      <c r="M126" s="5">
        <v>222000000</v>
      </c>
      <c r="N126" s="21">
        <v>173000000</v>
      </c>
      <c r="O126" s="22">
        <v>40</v>
      </c>
      <c r="P126" s="18">
        <v>840</v>
      </c>
    </row>
    <row r="127" spans="1:16" x14ac:dyDescent="0.25">
      <c r="A127" t="s">
        <v>8</v>
      </c>
      <c r="B127" t="s">
        <v>9</v>
      </c>
      <c r="C127" t="s">
        <v>10</v>
      </c>
      <c r="D127" t="s">
        <v>11</v>
      </c>
      <c r="E127" t="s">
        <v>12</v>
      </c>
      <c r="F127" s="1" t="s">
        <v>13</v>
      </c>
      <c r="G127" t="s">
        <v>17</v>
      </c>
      <c r="H127" t="s">
        <v>15</v>
      </c>
      <c r="I127" s="4">
        <v>0</v>
      </c>
      <c r="J127" s="10">
        <v>0</v>
      </c>
      <c r="K127" s="22" t="s">
        <v>53</v>
      </c>
      <c r="L127" t="s">
        <v>53</v>
      </c>
      <c r="M127" t="s">
        <v>53</v>
      </c>
      <c r="N127" t="s">
        <v>53</v>
      </c>
      <c r="O127" s="23">
        <v>0.54</v>
      </c>
      <c r="P127" s="18">
        <v>23.5</v>
      </c>
    </row>
    <row r="128" spans="1:16" x14ac:dyDescent="0.25">
      <c r="A128" t="s">
        <v>21</v>
      </c>
      <c r="B128" t="s">
        <v>9</v>
      </c>
      <c r="C128" t="s">
        <v>10</v>
      </c>
      <c r="D128" t="s">
        <v>11</v>
      </c>
      <c r="E128" t="s">
        <v>26</v>
      </c>
      <c r="F128" s="1" t="s">
        <v>25</v>
      </c>
      <c r="G128" t="s">
        <v>17</v>
      </c>
      <c r="H128" t="s">
        <v>15</v>
      </c>
      <c r="I128" s="4">
        <v>0</v>
      </c>
      <c r="J128" s="10">
        <v>0</v>
      </c>
      <c r="K128" s="22" t="s">
        <v>53</v>
      </c>
      <c r="L128" t="s">
        <v>53</v>
      </c>
      <c r="M128" t="s">
        <v>53</v>
      </c>
      <c r="N128" t="s">
        <v>53</v>
      </c>
      <c r="O128" s="23">
        <v>0</v>
      </c>
      <c r="P128" s="18">
        <v>3.13</v>
      </c>
    </row>
    <row r="129" spans="1:16" x14ac:dyDescent="0.25">
      <c r="A129" t="s">
        <v>28</v>
      </c>
      <c r="B129" t="s">
        <v>9</v>
      </c>
      <c r="C129" t="s">
        <v>10</v>
      </c>
      <c r="D129" t="s">
        <v>11</v>
      </c>
      <c r="E129" t="s">
        <v>31</v>
      </c>
      <c r="F129" s="1" t="s">
        <v>30</v>
      </c>
      <c r="G129" t="s">
        <v>17</v>
      </c>
      <c r="H129" t="s">
        <v>15</v>
      </c>
      <c r="I129" s="4">
        <v>2</v>
      </c>
      <c r="J129" s="10">
        <v>10</v>
      </c>
      <c r="K129" s="22" t="s">
        <v>53</v>
      </c>
      <c r="L129" t="s">
        <v>53</v>
      </c>
      <c r="M129" t="s">
        <v>53</v>
      </c>
      <c r="N129" t="s">
        <v>53</v>
      </c>
      <c r="O129" s="23">
        <v>0.17</v>
      </c>
      <c r="P129" s="18">
        <v>18.68</v>
      </c>
    </row>
    <row r="130" spans="1:16" x14ac:dyDescent="0.25">
      <c r="A130" t="s">
        <v>33</v>
      </c>
      <c r="B130" t="s">
        <v>9</v>
      </c>
      <c r="C130" t="s">
        <v>10</v>
      </c>
      <c r="D130" t="s">
        <v>11</v>
      </c>
      <c r="E130" t="s">
        <v>36</v>
      </c>
      <c r="F130" s="1" t="s">
        <v>35</v>
      </c>
      <c r="G130" t="s">
        <v>17</v>
      </c>
      <c r="H130" t="s">
        <v>15</v>
      </c>
      <c r="I130" s="4">
        <v>0</v>
      </c>
      <c r="J130" s="10">
        <v>0</v>
      </c>
      <c r="K130" s="22" t="s">
        <v>53</v>
      </c>
      <c r="L130" t="s">
        <v>53</v>
      </c>
      <c r="M130" t="s">
        <v>53</v>
      </c>
      <c r="N130" t="s">
        <v>53</v>
      </c>
      <c r="O130" s="23">
        <v>0.22</v>
      </c>
      <c r="P130" s="18">
        <v>9.33</v>
      </c>
    </row>
    <row r="131" spans="1:16" x14ac:dyDescent="0.25">
      <c r="A131" t="s">
        <v>38</v>
      </c>
      <c r="B131" t="s">
        <v>9</v>
      </c>
      <c r="C131" t="s">
        <v>10</v>
      </c>
      <c r="D131" t="s">
        <v>11</v>
      </c>
      <c r="E131" t="s">
        <v>41</v>
      </c>
      <c r="F131" s="1" t="s">
        <v>40</v>
      </c>
      <c r="G131" t="s">
        <v>17</v>
      </c>
      <c r="H131" t="s">
        <v>15</v>
      </c>
      <c r="I131" s="4">
        <v>1</v>
      </c>
      <c r="J131" s="10">
        <v>0</v>
      </c>
      <c r="K131" s="22" t="s">
        <v>53</v>
      </c>
      <c r="L131" t="s">
        <v>53</v>
      </c>
      <c r="M131" t="s">
        <v>53</v>
      </c>
      <c r="N131" t="s">
        <v>53</v>
      </c>
      <c r="O131" s="23">
        <v>0.3</v>
      </c>
      <c r="P131" s="18">
        <v>8.31</v>
      </c>
    </row>
    <row r="132" spans="1:16" x14ac:dyDescent="0.25">
      <c r="A132" t="s">
        <v>43</v>
      </c>
      <c r="B132" t="s">
        <v>9</v>
      </c>
      <c r="C132" t="s">
        <v>10</v>
      </c>
      <c r="D132" t="s">
        <v>11</v>
      </c>
      <c r="E132" t="s">
        <v>46</v>
      </c>
      <c r="F132" s="1" t="s">
        <v>45</v>
      </c>
      <c r="G132" t="s">
        <v>17</v>
      </c>
      <c r="H132" t="s">
        <v>15</v>
      </c>
      <c r="I132" s="4">
        <v>0</v>
      </c>
      <c r="J132" s="10">
        <v>0</v>
      </c>
      <c r="K132" s="22" t="s">
        <v>53</v>
      </c>
      <c r="L132" t="s">
        <v>53</v>
      </c>
      <c r="M132" t="s">
        <v>53</v>
      </c>
      <c r="N132" t="s">
        <v>53</v>
      </c>
      <c r="O132" s="23">
        <v>0.71</v>
      </c>
      <c r="P132" s="18">
        <v>3.77</v>
      </c>
    </row>
    <row r="133" spans="1:16" x14ac:dyDescent="0.25">
      <c r="A133" t="s">
        <v>48</v>
      </c>
      <c r="B133" t="s">
        <v>9</v>
      </c>
      <c r="C133" t="s">
        <v>10</v>
      </c>
      <c r="D133" t="s">
        <v>11</v>
      </c>
      <c r="E133" t="s">
        <v>51</v>
      </c>
      <c r="F133" s="1" t="s">
        <v>50</v>
      </c>
      <c r="G133" t="s">
        <v>17</v>
      </c>
      <c r="H133" t="s">
        <v>15</v>
      </c>
      <c r="I133" s="4">
        <v>1</v>
      </c>
      <c r="J133" s="10">
        <v>0</v>
      </c>
      <c r="K133" s="22" t="s">
        <v>53</v>
      </c>
      <c r="L133" t="s">
        <v>53</v>
      </c>
      <c r="M133" t="s">
        <v>53</v>
      </c>
      <c r="N133" t="s">
        <v>53</v>
      </c>
      <c r="O133" s="23">
        <v>0.88</v>
      </c>
      <c r="P133" s="18">
        <v>5.82</v>
      </c>
    </row>
    <row r="134" spans="1:16" x14ac:dyDescent="0.25">
      <c r="A134" t="s">
        <v>54</v>
      </c>
      <c r="B134" t="s">
        <v>9</v>
      </c>
      <c r="C134" t="s">
        <v>10</v>
      </c>
      <c r="D134" t="s">
        <v>11</v>
      </c>
      <c r="E134" t="s">
        <v>57</v>
      </c>
      <c r="F134" s="1" t="s">
        <v>56</v>
      </c>
      <c r="G134" t="s">
        <v>17</v>
      </c>
      <c r="H134" t="s">
        <v>15</v>
      </c>
      <c r="I134" s="4">
        <v>2</v>
      </c>
      <c r="J134" s="10">
        <v>1</v>
      </c>
      <c r="K134" s="22" t="s">
        <v>53</v>
      </c>
      <c r="L134" t="s">
        <v>53</v>
      </c>
      <c r="M134" t="s">
        <v>53</v>
      </c>
      <c r="N134" t="s">
        <v>53</v>
      </c>
      <c r="O134" s="23">
        <v>8.5500000000000007</v>
      </c>
      <c r="P134" s="18">
        <v>10.7</v>
      </c>
    </row>
    <row r="135" spans="1:16" x14ac:dyDescent="0.25">
      <c r="A135" t="s">
        <v>59</v>
      </c>
      <c r="B135" t="s">
        <v>9</v>
      </c>
      <c r="C135" t="s">
        <v>10</v>
      </c>
      <c r="D135" t="s">
        <v>11</v>
      </c>
      <c r="E135" t="s">
        <v>62</v>
      </c>
      <c r="F135" s="1" t="s">
        <v>61</v>
      </c>
      <c r="G135" t="s">
        <v>17</v>
      </c>
      <c r="H135" t="s">
        <v>15</v>
      </c>
      <c r="I135" s="4">
        <v>0</v>
      </c>
      <c r="J135" s="10">
        <v>0</v>
      </c>
      <c r="K135" s="22" t="s">
        <v>53</v>
      </c>
      <c r="L135" t="s">
        <v>53</v>
      </c>
      <c r="M135" t="s">
        <v>53</v>
      </c>
      <c r="N135" t="s">
        <v>53</v>
      </c>
      <c r="O135" s="23">
        <v>0.11</v>
      </c>
      <c r="P135" s="18">
        <v>25.5</v>
      </c>
    </row>
    <row r="136" spans="1:16" x14ac:dyDescent="0.25">
      <c r="A136" t="s">
        <v>64</v>
      </c>
      <c r="B136" t="s">
        <v>9</v>
      </c>
      <c r="C136" t="s">
        <v>10</v>
      </c>
      <c r="D136" t="s">
        <v>11</v>
      </c>
      <c r="E136" t="s">
        <v>67</v>
      </c>
      <c r="F136" s="1" t="s">
        <v>66</v>
      </c>
      <c r="G136" t="s">
        <v>17</v>
      </c>
      <c r="H136" t="s">
        <v>15</v>
      </c>
      <c r="I136" s="4">
        <v>0</v>
      </c>
      <c r="J136" s="10">
        <v>0</v>
      </c>
      <c r="K136" s="22" t="s">
        <v>53</v>
      </c>
      <c r="L136" t="s">
        <v>53</v>
      </c>
      <c r="M136" t="s">
        <v>53</v>
      </c>
      <c r="N136" t="s">
        <v>53</v>
      </c>
      <c r="O136" s="23">
        <v>0.43</v>
      </c>
      <c r="P136" s="18">
        <v>21.84</v>
      </c>
    </row>
    <row r="137" spans="1:16" x14ac:dyDescent="0.25">
      <c r="A137" t="s">
        <v>69</v>
      </c>
      <c r="B137" t="s">
        <v>9</v>
      </c>
      <c r="C137" t="s">
        <v>10</v>
      </c>
      <c r="D137" t="s">
        <v>11</v>
      </c>
      <c r="E137" t="s">
        <v>72</v>
      </c>
      <c r="F137" s="1" t="s">
        <v>71</v>
      </c>
      <c r="G137" t="s">
        <v>17</v>
      </c>
      <c r="H137" t="s">
        <v>15</v>
      </c>
      <c r="I137" s="4">
        <v>0</v>
      </c>
      <c r="J137" s="10">
        <v>0</v>
      </c>
      <c r="K137" s="22" t="s">
        <v>53</v>
      </c>
      <c r="L137" t="s">
        <v>53</v>
      </c>
      <c r="M137" t="s">
        <v>53</v>
      </c>
      <c r="N137" t="s">
        <v>53</v>
      </c>
      <c r="O137" s="23">
        <v>0.01</v>
      </c>
      <c r="P137" s="18">
        <v>0.72</v>
      </c>
    </row>
    <row r="138" spans="1:16" x14ac:dyDescent="0.25">
      <c r="A138" t="s">
        <v>74</v>
      </c>
      <c r="B138" t="s">
        <v>9</v>
      </c>
      <c r="C138" t="s">
        <v>10</v>
      </c>
      <c r="D138" t="s">
        <v>11</v>
      </c>
      <c r="E138" t="s">
        <v>77</v>
      </c>
      <c r="F138" s="1" t="s">
        <v>76</v>
      </c>
      <c r="G138" t="s">
        <v>17</v>
      </c>
      <c r="H138" t="s">
        <v>15</v>
      </c>
      <c r="I138" s="7">
        <v>0</v>
      </c>
      <c r="J138" s="11">
        <v>0</v>
      </c>
      <c r="K138" s="22" t="s">
        <v>53</v>
      </c>
      <c r="L138" t="s">
        <v>53</v>
      </c>
      <c r="M138" t="s">
        <v>53</v>
      </c>
      <c r="N138" s="8" t="s">
        <v>53</v>
      </c>
      <c r="O138" s="23">
        <v>0.52</v>
      </c>
      <c r="P138" s="18">
        <v>80.010000000000005</v>
      </c>
    </row>
    <row r="139" spans="1:16" x14ac:dyDescent="0.25">
      <c r="A139" t="s">
        <v>79</v>
      </c>
      <c r="B139" t="s">
        <v>9</v>
      </c>
      <c r="C139" t="s">
        <v>10</v>
      </c>
      <c r="D139" t="s">
        <v>11</v>
      </c>
      <c r="E139" t="s">
        <v>82</v>
      </c>
      <c r="F139" s="1" t="s">
        <v>81</v>
      </c>
      <c r="G139" t="s">
        <v>17</v>
      </c>
      <c r="H139" t="s">
        <v>15</v>
      </c>
      <c r="I139" s="7">
        <v>0</v>
      </c>
      <c r="J139" s="11">
        <v>0</v>
      </c>
      <c r="K139" s="22" t="s">
        <v>53</v>
      </c>
      <c r="L139" t="s">
        <v>53</v>
      </c>
      <c r="M139" t="s">
        <v>53</v>
      </c>
      <c r="N139" s="8" t="s">
        <v>53</v>
      </c>
      <c r="O139" s="23">
        <v>0</v>
      </c>
      <c r="P139" s="18">
        <v>3.63</v>
      </c>
    </row>
    <row r="140" spans="1:16" x14ac:dyDescent="0.25">
      <c r="A140" t="s">
        <v>97</v>
      </c>
      <c r="B140" t="s">
        <v>9</v>
      </c>
      <c r="C140" t="s">
        <v>10</v>
      </c>
      <c r="D140" t="s">
        <v>11</v>
      </c>
      <c r="E140" t="s">
        <v>101</v>
      </c>
      <c r="F140" s="1" t="s">
        <v>94</v>
      </c>
      <c r="G140" t="s">
        <v>17</v>
      </c>
      <c r="H140" t="s">
        <v>15</v>
      </c>
      <c r="I140" s="7">
        <v>0</v>
      </c>
      <c r="J140" s="11">
        <v>0</v>
      </c>
      <c r="K140" s="22" t="s">
        <v>53</v>
      </c>
      <c r="L140" t="s">
        <v>53</v>
      </c>
      <c r="M140" t="s">
        <v>53</v>
      </c>
      <c r="N140" s="8" t="s">
        <v>53</v>
      </c>
      <c r="O140" s="23">
        <v>0.17</v>
      </c>
      <c r="P140" s="18">
        <v>41.82</v>
      </c>
    </row>
    <row r="141" spans="1:16" x14ac:dyDescent="0.25">
      <c r="A141" t="s">
        <v>98</v>
      </c>
      <c r="B141" t="s">
        <v>9</v>
      </c>
      <c r="C141" t="s">
        <v>10</v>
      </c>
      <c r="D141" t="s">
        <v>11</v>
      </c>
      <c r="E141" t="s">
        <v>110</v>
      </c>
      <c r="F141" s="1" t="s">
        <v>95</v>
      </c>
      <c r="G141" t="s">
        <v>17</v>
      </c>
      <c r="H141" t="s">
        <v>15</v>
      </c>
      <c r="I141" s="7">
        <v>0</v>
      </c>
      <c r="J141" s="11">
        <v>0.5</v>
      </c>
      <c r="K141" s="22" t="s">
        <v>53</v>
      </c>
      <c r="L141" t="s">
        <v>53</v>
      </c>
      <c r="M141" t="s">
        <v>53</v>
      </c>
      <c r="N141" s="8" t="s">
        <v>53</v>
      </c>
      <c r="O141" s="23">
        <v>0.34</v>
      </c>
      <c r="P141" s="18">
        <v>54.77</v>
      </c>
    </row>
    <row r="142" spans="1:16" x14ac:dyDescent="0.25">
      <c r="A142" t="s">
        <v>99</v>
      </c>
      <c r="B142" t="s">
        <v>9</v>
      </c>
      <c r="C142" t="s">
        <v>10</v>
      </c>
      <c r="D142" t="s">
        <v>11</v>
      </c>
      <c r="E142" t="s">
        <v>113</v>
      </c>
      <c r="F142" s="1" t="s">
        <v>96</v>
      </c>
      <c r="G142" t="s">
        <v>17</v>
      </c>
      <c r="H142" t="s">
        <v>15</v>
      </c>
      <c r="I142" s="7">
        <v>0.5</v>
      </c>
      <c r="J142" s="11">
        <v>0</v>
      </c>
      <c r="K142" s="22" t="s">
        <v>53</v>
      </c>
      <c r="L142" t="s">
        <v>53</v>
      </c>
      <c r="M142" t="s">
        <v>53</v>
      </c>
      <c r="N142" s="8" t="s">
        <v>53</v>
      </c>
      <c r="O142" s="22">
        <v>0</v>
      </c>
      <c r="P142" s="18">
        <v>3.34</v>
      </c>
    </row>
    <row r="143" spans="1:16" x14ac:dyDescent="0.25">
      <c r="F143" s="1"/>
    </row>
    <row r="144" spans="1:16" x14ac:dyDescent="0.25">
      <c r="F144" s="1"/>
    </row>
  </sheetData>
  <pageMargins left="0.7" right="0.7" top="0.75" bottom="0.75" header="0.3" footer="0.3"/>
  <pageSetup scale="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29"/>
  <sheetViews>
    <sheetView topLeftCell="A157" zoomScale="66" zoomScaleNormal="66" workbookViewId="0">
      <selection activeCell="A95" sqref="A95:XFD97"/>
    </sheetView>
  </sheetViews>
  <sheetFormatPr defaultRowHeight="15" x14ac:dyDescent="0.25"/>
  <cols>
    <col min="1" max="1" width="10.140625" bestFit="1" customWidth="1"/>
    <col min="2" max="2" width="12.5703125" customWidth="1"/>
    <col min="3" max="3" width="15" customWidth="1"/>
    <col min="4" max="4" width="11.7109375" bestFit="1" customWidth="1"/>
    <col min="5" max="5" width="17.42578125" customWidth="1"/>
    <col min="6" max="6" width="20.42578125" bestFit="1" customWidth="1"/>
    <col min="7" max="7" width="16.5703125" bestFit="1" customWidth="1"/>
    <col min="8" max="8" width="11" bestFit="1" customWidth="1"/>
    <col min="9" max="9" width="18.5703125" bestFit="1" customWidth="1"/>
    <col min="10" max="10" width="34.5703125" bestFit="1" customWidth="1"/>
    <col min="11" max="11" width="15.28515625" customWidth="1"/>
    <col min="12" max="12" width="18" bestFit="1" customWidth="1"/>
    <col min="13" max="13" width="16.28515625" bestFit="1" customWidth="1"/>
  </cols>
  <sheetData>
    <row r="1" spans="1:12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104</v>
      </c>
      <c r="J1" s="25" t="s">
        <v>105</v>
      </c>
      <c r="K1" s="25" t="s">
        <v>103</v>
      </c>
      <c r="L1" s="25" t="s">
        <v>124</v>
      </c>
    </row>
    <row r="2" spans="1:12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 t="s">
        <v>13</v>
      </c>
      <c r="G2" t="s">
        <v>14</v>
      </c>
      <c r="H2" t="s">
        <v>15</v>
      </c>
      <c r="I2" t="s">
        <v>106</v>
      </c>
      <c r="J2" s="4" t="s">
        <v>93</v>
      </c>
      <c r="K2" s="4">
        <v>3050</v>
      </c>
      <c r="L2">
        <f>K2*100</f>
        <v>305000</v>
      </c>
    </row>
    <row r="3" spans="1:12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s="1" t="s">
        <v>13</v>
      </c>
      <c r="G3" t="s">
        <v>16</v>
      </c>
      <c r="H3" t="s">
        <v>15</v>
      </c>
      <c r="I3" t="s">
        <v>106</v>
      </c>
      <c r="J3" s="4" t="s">
        <v>93</v>
      </c>
      <c r="K3" s="4">
        <v>0</v>
      </c>
      <c r="L3">
        <f t="shared" ref="L3:L66" si="0">K3*100</f>
        <v>0</v>
      </c>
    </row>
    <row r="4" spans="1:12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1" t="s">
        <v>13</v>
      </c>
      <c r="G4" t="s">
        <v>17</v>
      </c>
      <c r="H4" t="s">
        <v>15</v>
      </c>
      <c r="I4" t="s">
        <v>106</v>
      </c>
      <c r="J4" s="4" t="s">
        <v>93</v>
      </c>
      <c r="K4" s="4">
        <v>0</v>
      </c>
      <c r="L4">
        <f t="shared" si="0"/>
        <v>0</v>
      </c>
    </row>
    <row r="5" spans="1:12" x14ac:dyDescent="0.25">
      <c r="A5" t="s">
        <v>8</v>
      </c>
      <c r="B5" t="s">
        <v>18</v>
      </c>
      <c r="C5" t="s">
        <v>19</v>
      </c>
      <c r="D5" t="s">
        <v>19</v>
      </c>
      <c r="E5" t="s">
        <v>20</v>
      </c>
      <c r="F5" s="1" t="s">
        <v>13</v>
      </c>
      <c r="G5" t="s">
        <v>14</v>
      </c>
      <c r="H5" t="s">
        <v>15</v>
      </c>
      <c r="I5" t="s">
        <v>106</v>
      </c>
      <c r="J5" s="4" t="s">
        <v>93</v>
      </c>
      <c r="K5" s="4">
        <v>1300</v>
      </c>
      <c r="L5">
        <f t="shared" si="0"/>
        <v>130000</v>
      </c>
    </row>
    <row r="6" spans="1:12" x14ac:dyDescent="0.25">
      <c r="A6" t="s">
        <v>8</v>
      </c>
      <c r="B6" t="s">
        <v>18</v>
      </c>
      <c r="C6" t="s">
        <v>19</v>
      </c>
      <c r="D6" t="s">
        <v>19</v>
      </c>
      <c r="E6" t="s">
        <v>20</v>
      </c>
      <c r="F6" s="1" t="s">
        <v>13</v>
      </c>
      <c r="G6" t="s">
        <v>16</v>
      </c>
      <c r="H6" t="s">
        <v>15</v>
      </c>
      <c r="I6" t="s">
        <v>106</v>
      </c>
      <c r="J6" s="4" t="s">
        <v>93</v>
      </c>
      <c r="K6" s="4">
        <v>2</v>
      </c>
      <c r="L6">
        <f t="shared" si="0"/>
        <v>200</v>
      </c>
    </row>
    <row r="7" spans="1:12" x14ac:dyDescent="0.25">
      <c r="A7" t="s">
        <v>8</v>
      </c>
      <c r="B7" t="s">
        <v>18</v>
      </c>
      <c r="C7" t="s">
        <v>19</v>
      </c>
      <c r="D7" t="s">
        <v>19</v>
      </c>
      <c r="E7" t="s">
        <v>20</v>
      </c>
      <c r="F7" s="1" t="s">
        <v>13</v>
      </c>
      <c r="G7" t="s">
        <v>17</v>
      </c>
      <c r="H7" t="s">
        <v>15</v>
      </c>
      <c r="I7" t="s">
        <v>106</v>
      </c>
      <c r="J7" s="4" t="s">
        <v>93</v>
      </c>
      <c r="K7" s="4">
        <v>66</v>
      </c>
      <c r="L7">
        <f t="shared" si="0"/>
        <v>6600</v>
      </c>
    </row>
    <row r="8" spans="1:12" x14ac:dyDescent="0.25">
      <c r="A8" t="s">
        <v>21</v>
      </c>
      <c r="B8" t="s">
        <v>22</v>
      </c>
      <c r="C8" t="s">
        <v>23</v>
      </c>
      <c r="D8" t="s">
        <v>23</v>
      </c>
      <c r="E8" t="s">
        <v>24</v>
      </c>
      <c r="F8" s="1" t="s">
        <v>25</v>
      </c>
      <c r="G8" t="s">
        <v>14</v>
      </c>
      <c r="H8" t="s">
        <v>15</v>
      </c>
      <c r="I8" t="s">
        <v>106</v>
      </c>
      <c r="J8" s="4" t="s">
        <v>93</v>
      </c>
      <c r="K8" s="4">
        <v>15150</v>
      </c>
      <c r="L8">
        <f t="shared" si="0"/>
        <v>1515000</v>
      </c>
    </row>
    <row r="9" spans="1:12" x14ac:dyDescent="0.25">
      <c r="A9" t="s">
        <v>21</v>
      </c>
      <c r="B9" t="s">
        <v>22</v>
      </c>
      <c r="C9" t="s">
        <v>23</v>
      </c>
      <c r="D9" t="s">
        <v>23</v>
      </c>
      <c r="E9" t="s">
        <v>24</v>
      </c>
      <c r="F9" s="1" t="s">
        <v>25</v>
      </c>
      <c r="G9" t="s">
        <v>16</v>
      </c>
      <c r="H9" t="s">
        <v>15</v>
      </c>
      <c r="I9" t="s">
        <v>106</v>
      </c>
      <c r="J9" s="4" t="s">
        <v>93</v>
      </c>
      <c r="K9" s="4">
        <v>0</v>
      </c>
      <c r="L9">
        <f t="shared" si="0"/>
        <v>0</v>
      </c>
    </row>
    <row r="10" spans="1:12" x14ac:dyDescent="0.25">
      <c r="A10" t="s">
        <v>21</v>
      </c>
      <c r="B10" t="s">
        <v>22</v>
      </c>
      <c r="C10" t="s">
        <v>23</v>
      </c>
      <c r="D10" t="s">
        <v>23</v>
      </c>
      <c r="E10" t="s">
        <v>24</v>
      </c>
      <c r="F10" s="1" t="s">
        <v>25</v>
      </c>
      <c r="G10" t="s">
        <v>17</v>
      </c>
      <c r="H10" t="s">
        <v>15</v>
      </c>
      <c r="I10" t="s">
        <v>106</v>
      </c>
      <c r="J10" s="4" t="s">
        <v>93</v>
      </c>
      <c r="K10" s="4">
        <v>0</v>
      </c>
      <c r="L10">
        <f t="shared" si="0"/>
        <v>0</v>
      </c>
    </row>
    <row r="11" spans="1:12" x14ac:dyDescent="0.25">
      <c r="A11" t="s">
        <v>21</v>
      </c>
      <c r="B11" t="s">
        <v>9</v>
      </c>
      <c r="C11" t="s">
        <v>10</v>
      </c>
      <c r="D11" t="s">
        <v>11</v>
      </c>
      <c r="E11" t="s">
        <v>26</v>
      </c>
      <c r="F11" s="1" t="s">
        <v>25</v>
      </c>
      <c r="G11" t="s">
        <v>14</v>
      </c>
      <c r="H11" t="s">
        <v>15</v>
      </c>
      <c r="I11" t="s">
        <v>106</v>
      </c>
      <c r="J11" s="4" t="s">
        <v>93</v>
      </c>
      <c r="K11" s="4">
        <v>615</v>
      </c>
      <c r="L11">
        <f t="shared" si="0"/>
        <v>61500</v>
      </c>
    </row>
    <row r="12" spans="1:12" x14ac:dyDescent="0.25">
      <c r="A12" t="s">
        <v>21</v>
      </c>
      <c r="B12" t="s">
        <v>9</v>
      </c>
      <c r="C12" t="s">
        <v>10</v>
      </c>
      <c r="D12" t="s">
        <v>11</v>
      </c>
      <c r="E12" t="s">
        <v>26</v>
      </c>
      <c r="F12" s="1" t="s">
        <v>25</v>
      </c>
      <c r="G12" t="s">
        <v>16</v>
      </c>
      <c r="H12" t="s">
        <v>15</v>
      </c>
      <c r="I12" t="s">
        <v>106</v>
      </c>
      <c r="J12" s="4" t="s">
        <v>93</v>
      </c>
      <c r="K12" s="4">
        <v>0</v>
      </c>
      <c r="L12">
        <f t="shared" si="0"/>
        <v>0</v>
      </c>
    </row>
    <row r="13" spans="1:12" x14ac:dyDescent="0.25">
      <c r="A13" t="s">
        <v>21</v>
      </c>
      <c r="B13" t="s">
        <v>9</v>
      </c>
      <c r="C13" t="s">
        <v>10</v>
      </c>
      <c r="D13" t="s">
        <v>11</v>
      </c>
      <c r="E13" t="s">
        <v>26</v>
      </c>
      <c r="F13" s="1" t="s">
        <v>25</v>
      </c>
      <c r="G13" t="s">
        <v>17</v>
      </c>
      <c r="H13" t="s">
        <v>15</v>
      </c>
      <c r="I13" t="s">
        <v>106</v>
      </c>
      <c r="J13" s="4" t="s">
        <v>93</v>
      </c>
      <c r="K13" s="4">
        <v>0</v>
      </c>
      <c r="L13">
        <f t="shared" si="0"/>
        <v>0</v>
      </c>
    </row>
    <row r="14" spans="1:12" x14ac:dyDescent="0.25">
      <c r="A14" t="s">
        <v>21</v>
      </c>
      <c r="B14" t="s">
        <v>18</v>
      </c>
      <c r="C14" t="s">
        <v>19</v>
      </c>
      <c r="D14" t="s">
        <v>19</v>
      </c>
      <c r="E14" t="s">
        <v>27</v>
      </c>
      <c r="F14" s="1" t="s">
        <v>25</v>
      </c>
      <c r="G14" t="s">
        <v>14</v>
      </c>
      <c r="H14" t="s">
        <v>15</v>
      </c>
      <c r="I14" t="s">
        <v>106</v>
      </c>
      <c r="J14" s="4" t="s">
        <v>93</v>
      </c>
      <c r="K14" s="4">
        <v>1950</v>
      </c>
      <c r="L14">
        <f t="shared" si="0"/>
        <v>195000</v>
      </c>
    </row>
    <row r="15" spans="1:12" x14ac:dyDescent="0.25">
      <c r="A15" t="s">
        <v>21</v>
      </c>
      <c r="B15" t="s">
        <v>18</v>
      </c>
      <c r="C15" t="s">
        <v>19</v>
      </c>
      <c r="D15" t="s">
        <v>19</v>
      </c>
      <c r="E15" t="s">
        <v>27</v>
      </c>
      <c r="F15" s="1" t="s">
        <v>25</v>
      </c>
      <c r="G15" t="s">
        <v>16</v>
      </c>
      <c r="H15" t="s">
        <v>15</v>
      </c>
      <c r="I15" t="s">
        <v>106</v>
      </c>
      <c r="J15" s="4" t="s">
        <v>93</v>
      </c>
      <c r="K15" s="4">
        <v>0</v>
      </c>
      <c r="L15">
        <f t="shared" si="0"/>
        <v>0</v>
      </c>
    </row>
    <row r="16" spans="1:12" x14ac:dyDescent="0.25">
      <c r="A16" t="s">
        <v>21</v>
      </c>
      <c r="B16" t="s">
        <v>18</v>
      </c>
      <c r="C16" t="s">
        <v>19</v>
      </c>
      <c r="D16" t="s">
        <v>19</v>
      </c>
      <c r="E16" t="s">
        <v>27</v>
      </c>
      <c r="F16" s="1" t="s">
        <v>25</v>
      </c>
      <c r="G16" t="s">
        <v>17</v>
      </c>
      <c r="H16" t="s">
        <v>15</v>
      </c>
      <c r="I16" t="s">
        <v>106</v>
      </c>
      <c r="J16" s="4" t="s">
        <v>93</v>
      </c>
      <c r="K16" s="4">
        <v>1</v>
      </c>
      <c r="L16">
        <f t="shared" si="0"/>
        <v>100</v>
      </c>
    </row>
    <row r="17" spans="1:12" x14ac:dyDescent="0.25">
      <c r="A17" t="s">
        <v>28</v>
      </c>
      <c r="B17" t="s">
        <v>22</v>
      </c>
      <c r="C17" t="s">
        <v>23</v>
      </c>
      <c r="D17" t="s">
        <v>23</v>
      </c>
      <c r="E17" t="s">
        <v>29</v>
      </c>
      <c r="F17" s="1" t="s">
        <v>30</v>
      </c>
      <c r="G17" t="s">
        <v>14</v>
      </c>
      <c r="H17" t="s">
        <v>15</v>
      </c>
      <c r="I17" t="s">
        <v>106</v>
      </c>
      <c r="J17" s="4" t="s">
        <v>93</v>
      </c>
      <c r="K17" s="4">
        <v>2690</v>
      </c>
      <c r="L17">
        <f t="shared" si="0"/>
        <v>269000</v>
      </c>
    </row>
    <row r="18" spans="1:12" x14ac:dyDescent="0.25">
      <c r="A18" t="s">
        <v>28</v>
      </c>
      <c r="B18" t="s">
        <v>22</v>
      </c>
      <c r="C18" t="s">
        <v>23</v>
      </c>
      <c r="D18" t="s">
        <v>23</v>
      </c>
      <c r="E18" t="s">
        <v>29</v>
      </c>
      <c r="F18" s="1" t="s">
        <v>30</v>
      </c>
      <c r="G18" t="s">
        <v>16</v>
      </c>
      <c r="H18" t="s">
        <v>15</v>
      </c>
      <c r="I18" t="s">
        <v>106</v>
      </c>
      <c r="J18" s="4" t="s">
        <v>93</v>
      </c>
      <c r="K18" s="4">
        <v>0</v>
      </c>
      <c r="L18">
        <f t="shared" si="0"/>
        <v>0</v>
      </c>
    </row>
    <row r="19" spans="1:12" x14ac:dyDescent="0.25">
      <c r="A19" t="s">
        <v>28</v>
      </c>
      <c r="B19" t="s">
        <v>22</v>
      </c>
      <c r="C19" t="s">
        <v>23</v>
      </c>
      <c r="D19" t="s">
        <v>23</v>
      </c>
      <c r="E19" t="s">
        <v>29</v>
      </c>
      <c r="F19" s="1" t="s">
        <v>30</v>
      </c>
      <c r="G19" t="s">
        <v>17</v>
      </c>
      <c r="H19" t="s">
        <v>15</v>
      </c>
      <c r="I19" t="s">
        <v>106</v>
      </c>
      <c r="J19" s="4" t="s">
        <v>93</v>
      </c>
      <c r="K19" s="4">
        <v>0</v>
      </c>
      <c r="L19">
        <f t="shared" si="0"/>
        <v>0</v>
      </c>
    </row>
    <row r="20" spans="1:12" x14ac:dyDescent="0.25">
      <c r="A20" t="s">
        <v>28</v>
      </c>
      <c r="B20" t="s">
        <v>9</v>
      </c>
      <c r="C20" t="s">
        <v>10</v>
      </c>
      <c r="D20" t="s">
        <v>11</v>
      </c>
      <c r="E20" t="s">
        <v>31</v>
      </c>
      <c r="F20" s="1" t="s">
        <v>30</v>
      </c>
      <c r="G20" t="s">
        <v>14</v>
      </c>
      <c r="H20" t="s">
        <v>15</v>
      </c>
      <c r="I20" t="s">
        <v>106</v>
      </c>
      <c r="J20" s="4" t="s">
        <v>93</v>
      </c>
      <c r="K20" s="4">
        <v>2150</v>
      </c>
      <c r="L20">
        <f t="shared" si="0"/>
        <v>215000</v>
      </c>
    </row>
    <row r="21" spans="1:12" x14ac:dyDescent="0.25">
      <c r="A21" t="s">
        <v>28</v>
      </c>
      <c r="B21" t="s">
        <v>9</v>
      </c>
      <c r="C21" t="s">
        <v>10</v>
      </c>
      <c r="D21" t="s">
        <v>11</v>
      </c>
      <c r="E21" t="s">
        <v>31</v>
      </c>
      <c r="F21" s="1" t="s">
        <v>30</v>
      </c>
      <c r="G21" t="s">
        <v>16</v>
      </c>
      <c r="H21" t="s">
        <v>15</v>
      </c>
      <c r="I21" t="s">
        <v>106</v>
      </c>
      <c r="J21" s="4" t="s">
        <v>93</v>
      </c>
      <c r="K21" s="4">
        <v>0</v>
      </c>
      <c r="L21">
        <f t="shared" si="0"/>
        <v>0</v>
      </c>
    </row>
    <row r="22" spans="1:12" x14ac:dyDescent="0.25">
      <c r="A22" t="s">
        <v>28</v>
      </c>
      <c r="B22" t="s">
        <v>9</v>
      </c>
      <c r="C22" t="s">
        <v>10</v>
      </c>
      <c r="D22" t="s">
        <v>11</v>
      </c>
      <c r="E22" t="s">
        <v>31</v>
      </c>
      <c r="F22" s="1" t="s">
        <v>30</v>
      </c>
      <c r="G22" t="s">
        <v>17</v>
      </c>
      <c r="H22" t="s">
        <v>15</v>
      </c>
      <c r="I22" t="s">
        <v>106</v>
      </c>
      <c r="J22" s="4" t="s">
        <v>93</v>
      </c>
      <c r="K22" s="4">
        <v>2</v>
      </c>
      <c r="L22">
        <f t="shared" si="0"/>
        <v>200</v>
      </c>
    </row>
    <row r="23" spans="1:12" x14ac:dyDescent="0.25">
      <c r="A23" t="s">
        <v>28</v>
      </c>
      <c r="B23" t="s">
        <v>18</v>
      </c>
      <c r="C23" t="s">
        <v>19</v>
      </c>
      <c r="D23" t="s">
        <v>19</v>
      </c>
      <c r="E23" t="s">
        <v>32</v>
      </c>
      <c r="F23" s="1" t="s">
        <v>30</v>
      </c>
      <c r="G23" t="s">
        <v>14</v>
      </c>
      <c r="H23" t="s">
        <v>15</v>
      </c>
      <c r="I23" t="s">
        <v>106</v>
      </c>
      <c r="J23" s="4" t="s">
        <v>93</v>
      </c>
      <c r="K23" s="4">
        <v>1040</v>
      </c>
      <c r="L23">
        <f t="shared" si="0"/>
        <v>104000</v>
      </c>
    </row>
    <row r="24" spans="1:12" x14ac:dyDescent="0.25">
      <c r="A24" t="s">
        <v>28</v>
      </c>
      <c r="B24" t="s">
        <v>18</v>
      </c>
      <c r="C24" t="s">
        <v>19</v>
      </c>
      <c r="D24" t="s">
        <v>19</v>
      </c>
      <c r="E24" t="s">
        <v>32</v>
      </c>
      <c r="F24" s="1" t="s">
        <v>30</v>
      </c>
      <c r="G24" t="s">
        <v>16</v>
      </c>
      <c r="H24" t="s">
        <v>15</v>
      </c>
      <c r="I24" t="s">
        <v>106</v>
      </c>
      <c r="J24" s="4" t="s">
        <v>93</v>
      </c>
      <c r="K24" s="4">
        <v>0</v>
      </c>
      <c r="L24">
        <f t="shared" si="0"/>
        <v>0</v>
      </c>
    </row>
    <row r="25" spans="1:12" x14ac:dyDescent="0.25">
      <c r="A25" t="s">
        <v>28</v>
      </c>
      <c r="B25" t="s">
        <v>18</v>
      </c>
      <c r="C25" t="s">
        <v>19</v>
      </c>
      <c r="D25" t="s">
        <v>19</v>
      </c>
      <c r="E25" t="s">
        <v>32</v>
      </c>
      <c r="F25" s="1" t="s">
        <v>30</v>
      </c>
      <c r="G25" t="s">
        <v>17</v>
      </c>
      <c r="H25" t="s">
        <v>15</v>
      </c>
      <c r="I25" t="s">
        <v>106</v>
      </c>
      <c r="J25" s="4" t="s">
        <v>93</v>
      </c>
      <c r="K25" s="4">
        <v>0</v>
      </c>
      <c r="L25">
        <f t="shared" si="0"/>
        <v>0</v>
      </c>
    </row>
    <row r="26" spans="1:12" x14ac:dyDescent="0.25">
      <c r="A26" t="s">
        <v>33</v>
      </c>
      <c r="B26" t="s">
        <v>22</v>
      </c>
      <c r="C26" t="s">
        <v>23</v>
      </c>
      <c r="D26" t="s">
        <v>23</v>
      </c>
      <c r="E26" t="s">
        <v>34</v>
      </c>
      <c r="F26" s="1" t="s">
        <v>35</v>
      </c>
      <c r="G26" t="s">
        <v>14</v>
      </c>
      <c r="H26" t="s">
        <v>15</v>
      </c>
      <c r="I26" t="s">
        <v>106</v>
      </c>
      <c r="J26" s="4" t="s">
        <v>93</v>
      </c>
      <c r="K26" s="4">
        <v>225</v>
      </c>
      <c r="L26">
        <f t="shared" si="0"/>
        <v>22500</v>
      </c>
    </row>
    <row r="27" spans="1:12" x14ac:dyDescent="0.25">
      <c r="A27" t="s">
        <v>33</v>
      </c>
      <c r="B27" t="s">
        <v>22</v>
      </c>
      <c r="C27" t="s">
        <v>23</v>
      </c>
      <c r="D27" t="s">
        <v>23</v>
      </c>
      <c r="E27" t="s">
        <v>34</v>
      </c>
      <c r="F27" s="1" t="s">
        <v>35</v>
      </c>
      <c r="G27" t="s">
        <v>16</v>
      </c>
      <c r="H27" t="s">
        <v>15</v>
      </c>
      <c r="I27" t="s">
        <v>106</v>
      </c>
      <c r="J27" s="4" t="s">
        <v>93</v>
      </c>
      <c r="K27" s="4">
        <v>0</v>
      </c>
      <c r="L27">
        <f t="shared" si="0"/>
        <v>0</v>
      </c>
    </row>
    <row r="28" spans="1:12" x14ac:dyDescent="0.25">
      <c r="A28" t="s">
        <v>33</v>
      </c>
      <c r="B28" t="s">
        <v>22</v>
      </c>
      <c r="C28" t="s">
        <v>23</v>
      </c>
      <c r="D28" t="s">
        <v>23</v>
      </c>
      <c r="E28" t="s">
        <v>34</v>
      </c>
      <c r="F28" s="1" t="s">
        <v>35</v>
      </c>
      <c r="G28" t="s">
        <v>17</v>
      </c>
      <c r="H28" t="s">
        <v>15</v>
      </c>
      <c r="I28" t="s">
        <v>106</v>
      </c>
      <c r="J28" s="4" t="s">
        <v>93</v>
      </c>
      <c r="K28" s="4">
        <v>0</v>
      </c>
      <c r="L28">
        <f t="shared" si="0"/>
        <v>0</v>
      </c>
    </row>
    <row r="29" spans="1:12" x14ac:dyDescent="0.25">
      <c r="A29" t="s">
        <v>33</v>
      </c>
      <c r="B29" t="s">
        <v>9</v>
      </c>
      <c r="C29" t="s">
        <v>10</v>
      </c>
      <c r="D29" t="s">
        <v>11</v>
      </c>
      <c r="E29" t="s">
        <v>36</v>
      </c>
      <c r="F29" s="1" t="s">
        <v>35</v>
      </c>
      <c r="G29" t="s">
        <v>14</v>
      </c>
      <c r="H29" t="s">
        <v>15</v>
      </c>
      <c r="I29" t="s">
        <v>106</v>
      </c>
      <c r="J29" s="4" t="s">
        <v>93</v>
      </c>
      <c r="K29" s="4">
        <v>355</v>
      </c>
      <c r="L29">
        <f t="shared" si="0"/>
        <v>35500</v>
      </c>
    </row>
    <row r="30" spans="1:12" x14ac:dyDescent="0.25">
      <c r="A30" t="s">
        <v>33</v>
      </c>
      <c r="B30" t="s">
        <v>9</v>
      </c>
      <c r="C30" t="s">
        <v>10</v>
      </c>
      <c r="D30" t="s">
        <v>11</v>
      </c>
      <c r="E30" t="s">
        <v>36</v>
      </c>
      <c r="F30" s="1" t="s">
        <v>35</v>
      </c>
      <c r="G30" t="s">
        <v>16</v>
      </c>
      <c r="H30" t="s">
        <v>15</v>
      </c>
      <c r="I30" t="s">
        <v>106</v>
      </c>
      <c r="J30" s="4" t="s">
        <v>93</v>
      </c>
      <c r="K30" s="4">
        <v>0</v>
      </c>
      <c r="L30">
        <f t="shared" si="0"/>
        <v>0</v>
      </c>
    </row>
    <row r="31" spans="1:12" x14ac:dyDescent="0.25">
      <c r="A31" t="s">
        <v>33</v>
      </c>
      <c r="B31" t="s">
        <v>9</v>
      </c>
      <c r="C31" t="s">
        <v>10</v>
      </c>
      <c r="D31" t="s">
        <v>11</v>
      </c>
      <c r="E31" t="s">
        <v>36</v>
      </c>
      <c r="F31" s="1" t="s">
        <v>35</v>
      </c>
      <c r="G31" t="s">
        <v>17</v>
      </c>
      <c r="H31" t="s">
        <v>15</v>
      </c>
      <c r="I31" t="s">
        <v>106</v>
      </c>
      <c r="J31" s="4" t="s">
        <v>93</v>
      </c>
      <c r="K31" s="4">
        <v>0</v>
      </c>
      <c r="L31">
        <f t="shared" si="0"/>
        <v>0</v>
      </c>
    </row>
    <row r="32" spans="1:12" x14ac:dyDescent="0.25">
      <c r="A32" t="s">
        <v>33</v>
      </c>
      <c r="B32" t="s">
        <v>18</v>
      </c>
      <c r="C32" t="s">
        <v>19</v>
      </c>
      <c r="D32" t="s">
        <v>19</v>
      </c>
      <c r="E32" t="s">
        <v>37</v>
      </c>
      <c r="F32" s="1" t="s">
        <v>35</v>
      </c>
      <c r="G32" t="s">
        <v>14</v>
      </c>
      <c r="H32" t="s">
        <v>15</v>
      </c>
      <c r="I32" t="s">
        <v>106</v>
      </c>
      <c r="J32" s="4" t="s">
        <v>93</v>
      </c>
      <c r="K32" s="4">
        <v>4200</v>
      </c>
      <c r="L32">
        <f t="shared" si="0"/>
        <v>420000</v>
      </c>
    </row>
    <row r="33" spans="1:12" x14ac:dyDescent="0.25">
      <c r="A33" t="s">
        <v>33</v>
      </c>
      <c r="B33" t="s">
        <v>18</v>
      </c>
      <c r="C33" t="s">
        <v>19</v>
      </c>
      <c r="D33" t="s">
        <v>19</v>
      </c>
      <c r="E33" t="s">
        <v>37</v>
      </c>
      <c r="F33" s="1" t="s">
        <v>35</v>
      </c>
      <c r="G33" t="s">
        <v>16</v>
      </c>
      <c r="H33" t="s">
        <v>15</v>
      </c>
      <c r="I33" t="s">
        <v>106</v>
      </c>
      <c r="J33" s="4" t="s">
        <v>93</v>
      </c>
      <c r="K33" s="4">
        <v>0</v>
      </c>
      <c r="L33">
        <f t="shared" si="0"/>
        <v>0</v>
      </c>
    </row>
    <row r="34" spans="1:12" x14ac:dyDescent="0.25">
      <c r="A34" t="s">
        <v>33</v>
      </c>
      <c r="B34" t="s">
        <v>18</v>
      </c>
      <c r="C34" t="s">
        <v>19</v>
      </c>
      <c r="D34" t="s">
        <v>19</v>
      </c>
      <c r="E34" t="s">
        <v>37</v>
      </c>
      <c r="F34" s="1" t="s">
        <v>35</v>
      </c>
      <c r="G34" t="s">
        <v>17</v>
      </c>
      <c r="H34" t="s">
        <v>15</v>
      </c>
      <c r="I34" t="s">
        <v>106</v>
      </c>
      <c r="J34" s="4" t="s">
        <v>93</v>
      </c>
      <c r="K34" s="4">
        <v>0</v>
      </c>
      <c r="L34">
        <f t="shared" si="0"/>
        <v>0</v>
      </c>
    </row>
    <row r="35" spans="1:12" x14ac:dyDescent="0.25">
      <c r="A35" t="s">
        <v>38</v>
      </c>
      <c r="B35" t="s">
        <v>22</v>
      </c>
      <c r="C35" t="s">
        <v>23</v>
      </c>
      <c r="D35" t="s">
        <v>23</v>
      </c>
      <c r="E35" t="s">
        <v>39</v>
      </c>
      <c r="F35" s="1" t="s">
        <v>40</v>
      </c>
      <c r="G35" t="s">
        <v>14</v>
      </c>
      <c r="H35" t="s">
        <v>15</v>
      </c>
      <c r="I35" t="s">
        <v>106</v>
      </c>
      <c r="J35" s="4" t="s">
        <v>93</v>
      </c>
      <c r="K35" s="4">
        <v>940</v>
      </c>
      <c r="L35">
        <f t="shared" si="0"/>
        <v>94000</v>
      </c>
    </row>
    <row r="36" spans="1:12" x14ac:dyDescent="0.25">
      <c r="A36" t="s">
        <v>38</v>
      </c>
      <c r="B36" t="s">
        <v>22</v>
      </c>
      <c r="C36" t="s">
        <v>23</v>
      </c>
      <c r="D36" t="s">
        <v>23</v>
      </c>
      <c r="E36" t="s">
        <v>39</v>
      </c>
      <c r="F36" s="1" t="s">
        <v>40</v>
      </c>
      <c r="G36" t="s">
        <v>16</v>
      </c>
      <c r="H36" t="s">
        <v>15</v>
      </c>
      <c r="I36" t="s">
        <v>106</v>
      </c>
      <c r="J36" s="4" t="s">
        <v>93</v>
      </c>
      <c r="K36" s="4">
        <v>0</v>
      </c>
      <c r="L36">
        <f t="shared" si="0"/>
        <v>0</v>
      </c>
    </row>
    <row r="37" spans="1:12" x14ac:dyDescent="0.25">
      <c r="A37" t="s">
        <v>38</v>
      </c>
      <c r="B37" t="s">
        <v>22</v>
      </c>
      <c r="C37" t="s">
        <v>23</v>
      </c>
      <c r="D37" t="s">
        <v>23</v>
      </c>
      <c r="E37" t="s">
        <v>39</v>
      </c>
      <c r="F37" s="1" t="s">
        <v>40</v>
      </c>
      <c r="G37" t="s">
        <v>17</v>
      </c>
      <c r="H37" t="s">
        <v>15</v>
      </c>
      <c r="I37" t="s">
        <v>106</v>
      </c>
      <c r="J37" s="4" t="s">
        <v>93</v>
      </c>
      <c r="K37" s="4">
        <v>0</v>
      </c>
      <c r="L37">
        <f t="shared" si="0"/>
        <v>0</v>
      </c>
    </row>
    <row r="38" spans="1:12" x14ac:dyDescent="0.25">
      <c r="A38" t="s">
        <v>38</v>
      </c>
      <c r="B38" t="s">
        <v>9</v>
      </c>
      <c r="C38" t="s">
        <v>10</v>
      </c>
      <c r="D38" t="s">
        <v>11</v>
      </c>
      <c r="E38" t="s">
        <v>41</v>
      </c>
      <c r="F38" s="1" t="s">
        <v>40</v>
      </c>
      <c r="G38" t="s">
        <v>14</v>
      </c>
      <c r="H38" t="s">
        <v>15</v>
      </c>
      <c r="I38" t="s">
        <v>106</v>
      </c>
      <c r="J38" s="4" t="s">
        <v>93</v>
      </c>
      <c r="K38" s="4">
        <v>1195</v>
      </c>
      <c r="L38">
        <f t="shared" si="0"/>
        <v>119500</v>
      </c>
    </row>
    <row r="39" spans="1:12" x14ac:dyDescent="0.25">
      <c r="A39" t="s">
        <v>38</v>
      </c>
      <c r="B39" t="s">
        <v>9</v>
      </c>
      <c r="C39" t="s">
        <v>10</v>
      </c>
      <c r="D39" t="s">
        <v>11</v>
      </c>
      <c r="E39" t="s">
        <v>41</v>
      </c>
      <c r="F39" s="1" t="s">
        <v>40</v>
      </c>
      <c r="G39" t="s">
        <v>16</v>
      </c>
      <c r="H39" t="s">
        <v>15</v>
      </c>
      <c r="I39" t="s">
        <v>106</v>
      </c>
      <c r="J39" s="4" t="s">
        <v>93</v>
      </c>
      <c r="K39" s="4">
        <v>0</v>
      </c>
      <c r="L39">
        <f t="shared" si="0"/>
        <v>0</v>
      </c>
    </row>
    <row r="40" spans="1:12" x14ac:dyDescent="0.25">
      <c r="A40" t="s">
        <v>38</v>
      </c>
      <c r="B40" t="s">
        <v>9</v>
      </c>
      <c r="C40" t="s">
        <v>10</v>
      </c>
      <c r="D40" t="s">
        <v>11</v>
      </c>
      <c r="E40" t="s">
        <v>41</v>
      </c>
      <c r="F40" s="1" t="s">
        <v>40</v>
      </c>
      <c r="G40" t="s">
        <v>17</v>
      </c>
      <c r="H40" t="s">
        <v>15</v>
      </c>
      <c r="I40" t="s">
        <v>106</v>
      </c>
      <c r="J40" s="4" t="s">
        <v>93</v>
      </c>
      <c r="K40" s="4">
        <v>1</v>
      </c>
      <c r="L40">
        <f t="shared" si="0"/>
        <v>100</v>
      </c>
    </row>
    <row r="41" spans="1:12" x14ac:dyDescent="0.25">
      <c r="A41" t="s">
        <v>38</v>
      </c>
      <c r="B41" t="s">
        <v>18</v>
      </c>
      <c r="C41" t="s">
        <v>19</v>
      </c>
      <c r="D41" t="s">
        <v>19</v>
      </c>
      <c r="E41" t="s">
        <v>42</v>
      </c>
      <c r="F41" s="1" t="s">
        <v>40</v>
      </c>
      <c r="G41" t="s">
        <v>14</v>
      </c>
      <c r="H41" t="s">
        <v>15</v>
      </c>
      <c r="I41" t="s">
        <v>106</v>
      </c>
      <c r="J41" s="4" t="s">
        <v>93</v>
      </c>
      <c r="K41" s="4">
        <v>110</v>
      </c>
      <c r="L41">
        <f t="shared" si="0"/>
        <v>11000</v>
      </c>
    </row>
    <row r="42" spans="1:12" x14ac:dyDescent="0.25">
      <c r="A42" t="s">
        <v>38</v>
      </c>
      <c r="B42" t="s">
        <v>18</v>
      </c>
      <c r="C42" t="s">
        <v>19</v>
      </c>
      <c r="D42" t="s">
        <v>19</v>
      </c>
      <c r="E42" t="s">
        <v>42</v>
      </c>
      <c r="F42" s="1" t="s">
        <v>40</v>
      </c>
      <c r="G42" t="s">
        <v>16</v>
      </c>
      <c r="H42" t="s">
        <v>15</v>
      </c>
      <c r="I42" t="s">
        <v>106</v>
      </c>
      <c r="J42" s="4" t="s">
        <v>93</v>
      </c>
      <c r="K42" s="4">
        <v>0</v>
      </c>
      <c r="L42">
        <f t="shared" si="0"/>
        <v>0</v>
      </c>
    </row>
    <row r="43" spans="1:12" x14ac:dyDescent="0.25">
      <c r="A43" t="s">
        <v>38</v>
      </c>
      <c r="B43" t="s">
        <v>18</v>
      </c>
      <c r="C43" t="s">
        <v>19</v>
      </c>
      <c r="D43" t="s">
        <v>19</v>
      </c>
      <c r="E43" t="s">
        <v>42</v>
      </c>
      <c r="F43" s="1" t="s">
        <v>40</v>
      </c>
      <c r="G43" t="s">
        <v>17</v>
      </c>
      <c r="H43" t="s">
        <v>15</v>
      </c>
      <c r="I43" t="s">
        <v>106</v>
      </c>
      <c r="J43" s="4" t="s">
        <v>93</v>
      </c>
      <c r="K43" s="4">
        <v>0</v>
      </c>
      <c r="L43">
        <f t="shared" si="0"/>
        <v>0</v>
      </c>
    </row>
    <row r="44" spans="1:12" x14ac:dyDescent="0.25">
      <c r="A44" t="s">
        <v>43</v>
      </c>
      <c r="B44" t="s">
        <v>22</v>
      </c>
      <c r="C44" t="s">
        <v>23</v>
      </c>
      <c r="D44" t="s">
        <v>23</v>
      </c>
      <c r="E44" t="s">
        <v>44</v>
      </c>
      <c r="F44" s="1" t="s">
        <v>45</v>
      </c>
      <c r="G44" t="s">
        <v>14</v>
      </c>
      <c r="H44" t="s">
        <v>15</v>
      </c>
      <c r="I44" t="s">
        <v>106</v>
      </c>
      <c r="J44" s="4" t="s">
        <v>93</v>
      </c>
      <c r="K44" s="4">
        <v>495</v>
      </c>
      <c r="L44">
        <f t="shared" si="0"/>
        <v>49500</v>
      </c>
    </row>
    <row r="45" spans="1:12" x14ac:dyDescent="0.25">
      <c r="A45" t="s">
        <v>43</v>
      </c>
      <c r="B45" t="s">
        <v>22</v>
      </c>
      <c r="C45" t="s">
        <v>23</v>
      </c>
      <c r="D45" t="s">
        <v>23</v>
      </c>
      <c r="E45" t="s">
        <v>44</v>
      </c>
      <c r="F45" s="1" t="s">
        <v>45</v>
      </c>
      <c r="G45" t="s">
        <v>16</v>
      </c>
      <c r="H45" t="s">
        <v>15</v>
      </c>
      <c r="I45" t="s">
        <v>106</v>
      </c>
      <c r="J45" s="4" t="s">
        <v>93</v>
      </c>
      <c r="K45" s="4">
        <v>0</v>
      </c>
      <c r="L45">
        <f t="shared" si="0"/>
        <v>0</v>
      </c>
    </row>
    <row r="46" spans="1:12" x14ac:dyDescent="0.25">
      <c r="A46" t="s">
        <v>43</v>
      </c>
      <c r="B46" t="s">
        <v>22</v>
      </c>
      <c r="C46" t="s">
        <v>23</v>
      </c>
      <c r="D46" t="s">
        <v>23</v>
      </c>
      <c r="E46" t="s">
        <v>44</v>
      </c>
      <c r="F46" s="1" t="s">
        <v>45</v>
      </c>
      <c r="G46" t="s">
        <v>17</v>
      </c>
      <c r="H46" t="s">
        <v>15</v>
      </c>
      <c r="I46" t="s">
        <v>106</v>
      </c>
      <c r="J46" s="4" t="s">
        <v>93</v>
      </c>
      <c r="K46" s="4">
        <v>0</v>
      </c>
      <c r="L46">
        <f t="shared" si="0"/>
        <v>0</v>
      </c>
    </row>
    <row r="47" spans="1:12" x14ac:dyDescent="0.25">
      <c r="A47" t="s">
        <v>43</v>
      </c>
      <c r="B47" t="s">
        <v>9</v>
      </c>
      <c r="C47" t="s">
        <v>10</v>
      </c>
      <c r="D47" t="s">
        <v>11</v>
      </c>
      <c r="E47" t="s">
        <v>46</v>
      </c>
      <c r="F47" s="1" t="s">
        <v>45</v>
      </c>
      <c r="G47" t="s">
        <v>14</v>
      </c>
      <c r="H47" t="s">
        <v>15</v>
      </c>
      <c r="I47" t="s">
        <v>106</v>
      </c>
      <c r="J47" s="4" t="s">
        <v>93</v>
      </c>
      <c r="K47" s="4">
        <v>590</v>
      </c>
      <c r="L47">
        <f t="shared" si="0"/>
        <v>59000</v>
      </c>
    </row>
    <row r="48" spans="1:12" x14ac:dyDescent="0.25">
      <c r="A48" t="s">
        <v>43</v>
      </c>
      <c r="B48" t="s">
        <v>9</v>
      </c>
      <c r="C48" t="s">
        <v>10</v>
      </c>
      <c r="D48" t="s">
        <v>11</v>
      </c>
      <c r="E48" t="s">
        <v>46</v>
      </c>
      <c r="F48" s="1" t="s">
        <v>45</v>
      </c>
      <c r="G48" t="s">
        <v>16</v>
      </c>
      <c r="H48" t="s">
        <v>15</v>
      </c>
      <c r="I48" t="s">
        <v>106</v>
      </c>
      <c r="J48" s="4" t="s">
        <v>93</v>
      </c>
      <c r="K48" s="4">
        <v>0</v>
      </c>
      <c r="L48">
        <f t="shared" si="0"/>
        <v>0</v>
      </c>
    </row>
    <row r="49" spans="1:12" x14ac:dyDescent="0.25">
      <c r="A49" t="s">
        <v>43</v>
      </c>
      <c r="B49" t="s">
        <v>9</v>
      </c>
      <c r="C49" t="s">
        <v>10</v>
      </c>
      <c r="D49" t="s">
        <v>11</v>
      </c>
      <c r="E49" t="s">
        <v>46</v>
      </c>
      <c r="F49" s="1" t="s">
        <v>45</v>
      </c>
      <c r="G49" t="s">
        <v>17</v>
      </c>
      <c r="H49" t="s">
        <v>15</v>
      </c>
      <c r="I49" t="s">
        <v>106</v>
      </c>
      <c r="J49" s="4" t="s">
        <v>93</v>
      </c>
      <c r="K49" s="4">
        <v>0</v>
      </c>
      <c r="L49">
        <f t="shared" si="0"/>
        <v>0</v>
      </c>
    </row>
    <row r="50" spans="1:12" x14ac:dyDescent="0.25">
      <c r="A50" t="s">
        <v>43</v>
      </c>
      <c r="B50" t="s">
        <v>18</v>
      </c>
      <c r="C50" t="s">
        <v>19</v>
      </c>
      <c r="D50" t="s">
        <v>19</v>
      </c>
      <c r="E50" t="s">
        <v>47</v>
      </c>
      <c r="F50" s="1" t="s">
        <v>45</v>
      </c>
      <c r="G50" t="s">
        <v>14</v>
      </c>
      <c r="H50" t="s">
        <v>15</v>
      </c>
      <c r="I50" t="s">
        <v>106</v>
      </c>
      <c r="J50" s="4" t="s">
        <v>93</v>
      </c>
      <c r="K50" s="4">
        <v>3600</v>
      </c>
      <c r="L50">
        <f t="shared" si="0"/>
        <v>360000</v>
      </c>
    </row>
    <row r="51" spans="1:12" x14ac:dyDescent="0.25">
      <c r="A51" t="s">
        <v>43</v>
      </c>
      <c r="B51" t="s">
        <v>18</v>
      </c>
      <c r="C51" t="s">
        <v>19</v>
      </c>
      <c r="D51" t="s">
        <v>19</v>
      </c>
      <c r="E51" t="s">
        <v>47</v>
      </c>
      <c r="F51" s="1" t="s">
        <v>45</v>
      </c>
      <c r="G51" t="s">
        <v>16</v>
      </c>
      <c r="H51" t="s">
        <v>15</v>
      </c>
      <c r="I51" t="s">
        <v>106</v>
      </c>
      <c r="J51" s="4" t="s">
        <v>93</v>
      </c>
      <c r="K51" s="4">
        <v>0</v>
      </c>
      <c r="L51">
        <f t="shared" si="0"/>
        <v>0</v>
      </c>
    </row>
    <row r="52" spans="1:12" x14ac:dyDescent="0.25">
      <c r="A52" t="s">
        <v>43</v>
      </c>
      <c r="B52" t="s">
        <v>18</v>
      </c>
      <c r="C52" t="s">
        <v>19</v>
      </c>
      <c r="D52" t="s">
        <v>19</v>
      </c>
      <c r="E52" t="s">
        <v>47</v>
      </c>
      <c r="F52" s="1" t="s">
        <v>45</v>
      </c>
      <c r="G52" t="s">
        <v>17</v>
      </c>
      <c r="H52" t="s">
        <v>15</v>
      </c>
      <c r="I52" t="s">
        <v>106</v>
      </c>
      <c r="J52" s="4" t="s">
        <v>93</v>
      </c>
      <c r="K52" s="4">
        <v>0</v>
      </c>
      <c r="L52">
        <f t="shared" si="0"/>
        <v>0</v>
      </c>
    </row>
    <row r="53" spans="1:12" x14ac:dyDescent="0.25">
      <c r="A53" t="s">
        <v>48</v>
      </c>
      <c r="B53" t="s">
        <v>22</v>
      </c>
      <c r="C53" t="s">
        <v>23</v>
      </c>
      <c r="D53" t="s">
        <v>23</v>
      </c>
      <c r="E53" t="s">
        <v>49</v>
      </c>
      <c r="F53" s="1" t="s">
        <v>50</v>
      </c>
      <c r="G53" t="s">
        <v>14</v>
      </c>
      <c r="H53" t="s">
        <v>15</v>
      </c>
      <c r="I53" t="s">
        <v>106</v>
      </c>
      <c r="J53" s="4" t="s">
        <v>93</v>
      </c>
      <c r="K53" s="4">
        <v>2095</v>
      </c>
      <c r="L53">
        <f t="shared" si="0"/>
        <v>209500</v>
      </c>
    </row>
    <row r="54" spans="1:12" x14ac:dyDescent="0.25">
      <c r="A54" t="s">
        <v>48</v>
      </c>
      <c r="B54" t="s">
        <v>22</v>
      </c>
      <c r="C54" t="s">
        <v>23</v>
      </c>
      <c r="D54" t="s">
        <v>23</v>
      </c>
      <c r="E54" t="s">
        <v>49</v>
      </c>
      <c r="F54" s="1" t="s">
        <v>50</v>
      </c>
      <c r="G54" t="s">
        <v>16</v>
      </c>
      <c r="H54" t="s">
        <v>15</v>
      </c>
      <c r="I54" t="s">
        <v>106</v>
      </c>
      <c r="J54" s="4" t="s">
        <v>93</v>
      </c>
      <c r="K54" s="4">
        <v>0</v>
      </c>
      <c r="L54">
        <f t="shared" si="0"/>
        <v>0</v>
      </c>
    </row>
    <row r="55" spans="1:12" x14ac:dyDescent="0.25">
      <c r="A55" t="s">
        <v>48</v>
      </c>
      <c r="B55" t="s">
        <v>22</v>
      </c>
      <c r="C55" t="s">
        <v>23</v>
      </c>
      <c r="D55" t="s">
        <v>23</v>
      </c>
      <c r="E55" t="s">
        <v>49</v>
      </c>
      <c r="F55" s="1" t="s">
        <v>50</v>
      </c>
      <c r="G55" t="s">
        <v>17</v>
      </c>
      <c r="H55" t="s">
        <v>15</v>
      </c>
      <c r="I55" t="s">
        <v>106</v>
      </c>
      <c r="J55" s="4" t="s">
        <v>93</v>
      </c>
      <c r="K55" s="4">
        <v>210</v>
      </c>
      <c r="L55">
        <f t="shared" si="0"/>
        <v>21000</v>
      </c>
    </row>
    <row r="56" spans="1:12" x14ac:dyDescent="0.25">
      <c r="A56" t="s">
        <v>48</v>
      </c>
      <c r="B56" t="s">
        <v>9</v>
      </c>
      <c r="C56" t="s">
        <v>10</v>
      </c>
      <c r="D56" t="s">
        <v>11</v>
      </c>
      <c r="E56" t="s">
        <v>51</v>
      </c>
      <c r="F56" s="1" t="s">
        <v>50</v>
      </c>
      <c r="G56" t="s">
        <v>14</v>
      </c>
      <c r="H56" t="s">
        <v>15</v>
      </c>
      <c r="I56" t="s">
        <v>106</v>
      </c>
      <c r="J56" s="4" t="s">
        <v>93</v>
      </c>
      <c r="K56" s="4">
        <v>1520</v>
      </c>
      <c r="L56">
        <f t="shared" si="0"/>
        <v>152000</v>
      </c>
    </row>
    <row r="57" spans="1:12" x14ac:dyDescent="0.25">
      <c r="A57" t="s">
        <v>48</v>
      </c>
      <c r="B57" t="s">
        <v>9</v>
      </c>
      <c r="C57" t="s">
        <v>10</v>
      </c>
      <c r="D57" t="s">
        <v>11</v>
      </c>
      <c r="E57" t="s">
        <v>51</v>
      </c>
      <c r="F57" s="1" t="s">
        <v>50</v>
      </c>
      <c r="G57" t="s">
        <v>16</v>
      </c>
      <c r="H57" t="s">
        <v>15</v>
      </c>
      <c r="I57" t="s">
        <v>106</v>
      </c>
      <c r="J57" s="4" t="s">
        <v>93</v>
      </c>
      <c r="K57" s="4">
        <v>0</v>
      </c>
      <c r="L57">
        <f t="shared" si="0"/>
        <v>0</v>
      </c>
    </row>
    <row r="58" spans="1:12" x14ac:dyDescent="0.25">
      <c r="A58" t="s">
        <v>48</v>
      </c>
      <c r="B58" t="s">
        <v>9</v>
      </c>
      <c r="C58" t="s">
        <v>10</v>
      </c>
      <c r="D58" t="s">
        <v>11</v>
      </c>
      <c r="E58" t="s">
        <v>51</v>
      </c>
      <c r="F58" s="1" t="s">
        <v>50</v>
      </c>
      <c r="G58" t="s">
        <v>17</v>
      </c>
      <c r="H58" t="s">
        <v>15</v>
      </c>
      <c r="I58" t="s">
        <v>106</v>
      </c>
      <c r="J58" s="4" t="s">
        <v>93</v>
      </c>
      <c r="K58" s="4">
        <v>1</v>
      </c>
      <c r="L58">
        <f t="shared" si="0"/>
        <v>100</v>
      </c>
    </row>
    <row r="59" spans="1:12" x14ac:dyDescent="0.25">
      <c r="A59" t="s">
        <v>48</v>
      </c>
      <c r="B59" t="s">
        <v>18</v>
      </c>
      <c r="C59" t="s">
        <v>19</v>
      </c>
      <c r="D59" t="s">
        <v>19</v>
      </c>
      <c r="E59" t="s">
        <v>52</v>
      </c>
      <c r="F59" s="1" t="s">
        <v>50</v>
      </c>
      <c r="G59" t="s">
        <v>14</v>
      </c>
      <c r="H59" t="s">
        <v>15</v>
      </c>
      <c r="I59" t="s">
        <v>106</v>
      </c>
      <c r="J59" s="4" t="s">
        <v>93</v>
      </c>
      <c r="K59" s="4" t="s">
        <v>53</v>
      </c>
      <c r="L59" t="s">
        <v>53</v>
      </c>
    </row>
    <row r="60" spans="1:12" x14ac:dyDescent="0.25">
      <c r="A60" t="s">
        <v>48</v>
      </c>
      <c r="B60" t="s">
        <v>18</v>
      </c>
      <c r="C60" t="s">
        <v>19</v>
      </c>
      <c r="D60" t="s">
        <v>19</v>
      </c>
      <c r="E60" t="s">
        <v>52</v>
      </c>
      <c r="F60" s="1" t="s">
        <v>50</v>
      </c>
      <c r="G60" t="s">
        <v>16</v>
      </c>
      <c r="H60" t="s">
        <v>15</v>
      </c>
      <c r="I60" t="s">
        <v>106</v>
      </c>
      <c r="J60" s="4" t="s">
        <v>93</v>
      </c>
      <c r="K60" s="4" t="s">
        <v>53</v>
      </c>
      <c r="L60" t="s">
        <v>53</v>
      </c>
    </row>
    <row r="61" spans="1:12" x14ac:dyDescent="0.25">
      <c r="A61" t="s">
        <v>48</v>
      </c>
      <c r="B61" t="s">
        <v>18</v>
      </c>
      <c r="C61" t="s">
        <v>19</v>
      </c>
      <c r="D61" t="s">
        <v>19</v>
      </c>
      <c r="E61" t="s">
        <v>52</v>
      </c>
      <c r="F61" s="1" t="s">
        <v>50</v>
      </c>
      <c r="G61" t="s">
        <v>17</v>
      </c>
      <c r="H61" t="s">
        <v>15</v>
      </c>
      <c r="I61" t="s">
        <v>106</v>
      </c>
      <c r="J61" s="4" t="s">
        <v>93</v>
      </c>
      <c r="K61" s="4" t="s">
        <v>53</v>
      </c>
      <c r="L61" t="s">
        <v>53</v>
      </c>
    </row>
    <row r="62" spans="1:12" x14ac:dyDescent="0.25">
      <c r="A62" t="s">
        <v>54</v>
      </c>
      <c r="B62" t="s">
        <v>22</v>
      </c>
      <c r="C62" t="s">
        <v>23</v>
      </c>
      <c r="D62" t="s">
        <v>23</v>
      </c>
      <c r="E62" t="s">
        <v>55</v>
      </c>
      <c r="F62" s="1" t="s">
        <v>56</v>
      </c>
      <c r="G62" t="s">
        <v>14</v>
      </c>
      <c r="H62" t="s">
        <v>15</v>
      </c>
      <c r="I62" t="s">
        <v>106</v>
      </c>
      <c r="J62" s="4" t="s">
        <v>93</v>
      </c>
      <c r="K62" s="4">
        <v>3065</v>
      </c>
      <c r="L62">
        <f t="shared" si="0"/>
        <v>306500</v>
      </c>
    </row>
    <row r="63" spans="1:12" x14ac:dyDescent="0.25">
      <c r="A63" t="s">
        <v>54</v>
      </c>
      <c r="B63" t="s">
        <v>22</v>
      </c>
      <c r="C63" t="s">
        <v>23</v>
      </c>
      <c r="D63" t="s">
        <v>23</v>
      </c>
      <c r="E63" t="s">
        <v>55</v>
      </c>
      <c r="F63" s="1" t="s">
        <v>56</v>
      </c>
      <c r="G63" t="s">
        <v>16</v>
      </c>
      <c r="H63" t="s">
        <v>15</v>
      </c>
      <c r="I63" t="s">
        <v>106</v>
      </c>
      <c r="J63" s="4" t="s">
        <v>93</v>
      </c>
      <c r="K63" s="4">
        <v>0</v>
      </c>
      <c r="L63">
        <f t="shared" si="0"/>
        <v>0</v>
      </c>
    </row>
    <row r="64" spans="1:12" x14ac:dyDescent="0.25">
      <c r="A64" t="s">
        <v>54</v>
      </c>
      <c r="B64" t="s">
        <v>22</v>
      </c>
      <c r="C64" t="s">
        <v>23</v>
      </c>
      <c r="D64" t="s">
        <v>23</v>
      </c>
      <c r="E64" t="s">
        <v>55</v>
      </c>
      <c r="F64" s="1" t="s">
        <v>56</v>
      </c>
      <c r="G64" t="s">
        <v>17</v>
      </c>
      <c r="H64" t="s">
        <v>15</v>
      </c>
      <c r="I64" t="s">
        <v>106</v>
      </c>
      <c r="J64" s="4" t="s">
        <v>93</v>
      </c>
      <c r="K64" s="4">
        <v>0</v>
      </c>
      <c r="L64">
        <f t="shared" si="0"/>
        <v>0</v>
      </c>
    </row>
    <row r="65" spans="1:12" x14ac:dyDescent="0.25">
      <c r="A65" t="s">
        <v>54</v>
      </c>
      <c r="B65" t="s">
        <v>9</v>
      </c>
      <c r="C65" t="s">
        <v>10</v>
      </c>
      <c r="D65" t="s">
        <v>11</v>
      </c>
      <c r="E65" t="s">
        <v>57</v>
      </c>
      <c r="F65" s="1" t="s">
        <v>56</v>
      </c>
      <c r="G65" t="s">
        <v>14</v>
      </c>
      <c r="H65" t="s">
        <v>15</v>
      </c>
      <c r="I65" t="s">
        <v>106</v>
      </c>
      <c r="J65" s="4" t="s">
        <v>93</v>
      </c>
      <c r="K65" s="4">
        <v>970</v>
      </c>
      <c r="L65">
        <f t="shared" si="0"/>
        <v>97000</v>
      </c>
    </row>
    <row r="66" spans="1:12" x14ac:dyDescent="0.25">
      <c r="A66" t="s">
        <v>54</v>
      </c>
      <c r="B66" t="s">
        <v>9</v>
      </c>
      <c r="C66" t="s">
        <v>10</v>
      </c>
      <c r="D66" t="s">
        <v>11</v>
      </c>
      <c r="E66" t="s">
        <v>57</v>
      </c>
      <c r="F66" s="1" t="s">
        <v>56</v>
      </c>
      <c r="G66" t="s">
        <v>16</v>
      </c>
      <c r="H66" t="s">
        <v>15</v>
      </c>
      <c r="I66" t="s">
        <v>106</v>
      </c>
      <c r="J66" s="4" t="s">
        <v>93</v>
      </c>
      <c r="K66" s="4">
        <v>0</v>
      </c>
      <c r="L66">
        <f t="shared" si="0"/>
        <v>0</v>
      </c>
    </row>
    <row r="67" spans="1:12" x14ac:dyDescent="0.25">
      <c r="A67" t="s">
        <v>54</v>
      </c>
      <c r="B67" t="s">
        <v>9</v>
      </c>
      <c r="C67" t="s">
        <v>10</v>
      </c>
      <c r="D67" t="s">
        <v>11</v>
      </c>
      <c r="E67" t="s">
        <v>57</v>
      </c>
      <c r="F67" s="1" t="s">
        <v>56</v>
      </c>
      <c r="G67" t="s">
        <v>17</v>
      </c>
      <c r="H67" t="s">
        <v>15</v>
      </c>
      <c r="I67" t="s">
        <v>106</v>
      </c>
      <c r="J67" s="4" t="s">
        <v>93</v>
      </c>
      <c r="K67" s="4">
        <v>2</v>
      </c>
      <c r="L67">
        <f t="shared" ref="L67:L130" si="1">K67*100</f>
        <v>200</v>
      </c>
    </row>
    <row r="68" spans="1:12" x14ac:dyDescent="0.25">
      <c r="A68" t="s">
        <v>54</v>
      </c>
      <c r="B68" s="2" t="s">
        <v>18</v>
      </c>
      <c r="C68" t="s">
        <v>19</v>
      </c>
      <c r="D68" t="s">
        <v>19</v>
      </c>
      <c r="E68" s="2" t="s">
        <v>58</v>
      </c>
      <c r="F68" s="3" t="s">
        <v>56</v>
      </c>
      <c r="G68" s="2" t="s">
        <v>14</v>
      </c>
      <c r="H68" s="2" t="s">
        <v>15</v>
      </c>
      <c r="I68" t="s">
        <v>106</v>
      </c>
      <c r="J68" s="4" t="s">
        <v>93</v>
      </c>
      <c r="K68" s="4" t="s">
        <v>53</v>
      </c>
      <c r="L68" t="s">
        <v>53</v>
      </c>
    </row>
    <row r="69" spans="1:12" x14ac:dyDescent="0.25">
      <c r="A69" t="s">
        <v>54</v>
      </c>
      <c r="B69" t="s">
        <v>18</v>
      </c>
      <c r="C69" t="s">
        <v>19</v>
      </c>
      <c r="D69" t="s">
        <v>19</v>
      </c>
      <c r="E69" t="s">
        <v>58</v>
      </c>
      <c r="F69" s="1" t="s">
        <v>56</v>
      </c>
      <c r="G69" t="s">
        <v>16</v>
      </c>
      <c r="H69" t="s">
        <v>15</v>
      </c>
      <c r="I69" t="s">
        <v>106</v>
      </c>
      <c r="J69" s="4" t="s">
        <v>93</v>
      </c>
      <c r="K69" s="4" t="s">
        <v>53</v>
      </c>
      <c r="L69" t="s">
        <v>53</v>
      </c>
    </row>
    <row r="70" spans="1:12" x14ac:dyDescent="0.25">
      <c r="A70" t="s">
        <v>54</v>
      </c>
      <c r="B70" t="s">
        <v>18</v>
      </c>
      <c r="C70" t="s">
        <v>19</v>
      </c>
      <c r="D70" t="s">
        <v>19</v>
      </c>
      <c r="E70" t="s">
        <v>58</v>
      </c>
      <c r="F70" s="1" t="s">
        <v>56</v>
      </c>
      <c r="G70" t="s">
        <v>17</v>
      </c>
      <c r="H70" t="s">
        <v>15</v>
      </c>
      <c r="I70" t="s">
        <v>106</v>
      </c>
      <c r="J70" s="4" t="s">
        <v>93</v>
      </c>
      <c r="K70" s="4">
        <v>0</v>
      </c>
      <c r="L70">
        <f t="shared" si="1"/>
        <v>0</v>
      </c>
    </row>
    <row r="71" spans="1:12" x14ac:dyDescent="0.25">
      <c r="A71" t="s">
        <v>59</v>
      </c>
      <c r="B71" t="s">
        <v>22</v>
      </c>
      <c r="C71" t="s">
        <v>23</v>
      </c>
      <c r="D71" t="s">
        <v>23</v>
      </c>
      <c r="E71" t="s">
        <v>60</v>
      </c>
      <c r="F71" s="1" t="s">
        <v>61</v>
      </c>
      <c r="G71" t="s">
        <v>14</v>
      </c>
      <c r="H71" t="s">
        <v>15</v>
      </c>
      <c r="I71" t="s">
        <v>106</v>
      </c>
      <c r="J71" s="4" t="s">
        <v>93</v>
      </c>
      <c r="K71" s="4">
        <v>1330</v>
      </c>
      <c r="L71">
        <f t="shared" si="1"/>
        <v>133000</v>
      </c>
    </row>
    <row r="72" spans="1:12" x14ac:dyDescent="0.25">
      <c r="A72" t="s">
        <v>59</v>
      </c>
      <c r="B72" t="s">
        <v>22</v>
      </c>
      <c r="C72" t="s">
        <v>23</v>
      </c>
      <c r="D72" t="s">
        <v>23</v>
      </c>
      <c r="E72" t="s">
        <v>60</v>
      </c>
      <c r="F72" s="1" t="s">
        <v>61</v>
      </c>
      <c r="G72" t="s">
        <v>16</v>
      </c>
      <c r="H72" t="s">
        <v>15</v>
      </c>
      <c r="I72" t="s">
        <v>106</v>
      </c>
      <c r="J72" s="4" t="s">
        <v>93</v>
      </c>
      <c r="K72" s="4">
        <v>0</v>
      </c>
      <c r="L72">
        <f t="shared" si="1"/>
        <v>0</v>
      </c>
    </row>
    <row r="73" spans="1:12" x14ac:dyDescent="0.25">
      <c r="A73" t="s">
        <v>59</v>
      </c>
      <c r="B73" t="s">
        <v>22</v>
      </c>
      <c r="C73" t="s">
        <v>23</v>
      </c>
      <c r="D73" t="s">
        <v>23</v>
      </c>
      <c r="E73" t="s">
        <v>60</v>
      </c>
      <c r="F73" s="1" t="s">
        <v>61</v>
      </c>
      <c r="G73" t="s">
        <v>17</v>
      </c>
      <c r="H73" t="s">
        <v>15</v>
      </c>
      <c r="I73" t="s">
        <v>106</v>
      </c>
      <c r="J73" s="4" t="s">
        <v>93</v>
      </c>
      <c r="K73" s="4">
        <v>1</v>
      </c>
      <c r="L73">
        <f t="shared" si="1"/>
        <v>100</v>
      </c>
    </row>
    <row r="74" spans="1:12" x14ac:dyDescent="0.25">
      <c r="A74" t="s">
        <v>59</v>
      </c>
      <c r="B74" t="s">
        <v>9</v>
      </c>
      <c r="C74" t="s">
        <v>10</v>
      </c>
      <c r="D74" t="s">
        <v>11</v>
      </c>
      <c r="E74" t="s">
        <v>62</v>
      </c>
      <c r="F74" s="1" t="s">
        <v>61</v>
      </c>
      <c r="G74" t="s">
        <v>14</v>
      </c>
      <c r="H74" t="s">
        <v>15</v>
      </c>
      <c r="I74" t="s">
        <v>106</v>
      </c>
      <c r="J74" s="4" t="s">
        <v>93</v>
      </c>
      <c r="K74" s="4">
        <v>720</v>
      </c>
      <c r="L74">
        <f t="shared" si="1"/>
        <v>72000</v>
      </c>
    </row>
    <row r="75" spans="1:12" x14ac:dyDescent="0.25">
      <c r="A75" t="s">
        <v>59</v>
      </c>
      <c r="B75" t="s">
        <v>9</v>
      </c>
      <c r="C75" t="s">
        <v>10</v>
      </c>
      <c r="D75" t="s">
        <v>11</v>
      </c>
      <c r="E75" t="s">
        <v>62</v>
      </c>
      <c r="F75" s="1" t="s">
        <v>61</v>
      </c>
      <c r="G75" t="s">
        <v>16</v>
      </c>
      <c r="H75" t="s">
        <v>15</v>
      </c>
      <c r="I75" t="s">
        <v>106</v>
      </c>
      <c r="J75" s="4" t="s">
        <v>93</v>
      </c>
      <c r="K75" s="4">
        <v>0</v>
      </c>
      <c r="L75">
        <f t="shared" si="1"/>
        <v>0</v>
      </c>
    </row>
    <row r="76" spans="1:12" x14ac:dyDescent="0.25">
      <c r="A76" t="s">
        <v>59</v>
      </c>
      <c r="B76" t="s">
        <v>9</v>
      </c>
      <c r="C76" t="s">
        <v>10</v>
      </c>
      <c r="D76" t="s">
        <v>11</v>
      </c>
      <c r="E76" t="s">
        <v>62</v>
      </c>
      <c r="F76" s="1" t="s">
        <v>61</v>
      </c>
      <c r="G76" t="s">
        <v>17</v>
      </c>
      <c r="H76" t="s">
        <v>15</v>
      </c>
      <c r="I76" t="s">
        <v>106</v>
      </c>
      <c r="J76" s="4" t="s">
        <v>93</v>
      </c>
      <c r="K76" s="4">
        <v>0</v>
      </c>
      <c r="L76">
        <f t="shared" si="1"/>
        <v>0</v>
      </c>
    </row>
    <row r="77" spans="1:12" x14ac:dyDescent="0.25">
      <c r="A77" t="s">
        <v>59</v>
      </c>
      <c r="B77" t="s">
        <v>18</v>
      </c>
      <c r="C77" t="s">
        <v>19</v>
      </c>
      <c r="D77" t="s">
        <v>19</v>
      </c>
      <c r="E77" t="s">
        <v>63</v>
      </c>
      <c r="F77" s="1" t="s">
        <v>61</v>
      </c>
      <c r="G77" t="s">
        <v>14</v>
      </c>
      <c r="H77" t="s">
        <v>15</v>
      </c>
      <c r="I77" t="s">
        <v>106</v>
      </c>
      <c r="J77" s="4" t="s">
        <v>93</v>
      </c>
      <c r="K77" s="4">
        <v>1610</v>
      </c>
      <c r="L77">
        <f t="shared" si="1"/>
        <v>161000</v>
      </c>
    </row>
    <row r="78" spans="1:12" x14ac:dyDescent="0.25">
      <c r="A78" t="s">
        <v>59</v>
      </c>
      <c r="B78" t="s">
        <v>18</v>
      </c>
      <c r="C78" t="s">
        <v>19</v>
      </c>
      <c r="D78" t="s">
        <v>19</v>
      </c>
      <c r="E78" t="s">
        <v>63</v>
      </c>
      <c r="F78" s="1" t="s">
        <v>61</v>
      </c>
      <c r="G78" t="s">
        <v>16</v>
      </c>
      <c r="H78" t="s">
        <v>15</v>
      </c>
      <c r="I78" t="s">
        <v>106</v>
      </c>
      <c r="J78" s="4" t="s">
        <v>93</v>
      </c>
      <c r="K78" s="4">
        <v>0</v>
      </c>
      <c r="L78">
        <f t="shared" si="1"/>
        <v>0</v>
      </c>
    </row>
    <row r="79" spans="1:12" x14ac:dyDescent="0.25">
      <c r="A79" t="s">
        <v>59</v>
      </c>
      <c r="B79" t="s">
        <v>18</v>
      </c>
      <c r="C79" t="s">
        <v>19</v>
      </c>
      <c r="D79" t="s">
        <v>19</v>
      </c>
      <c r="E79" t="s">
        <v>63</v>
      </c>
      <c r="F79" s="1" t="s">
        <v>61</v>
      </c>
      <c r="G79" t="s">
        <v>17</v>
      </c>
      <c r="H79" t="s">
        <v>15</v>
      </c>
      <c r="I79" t="s">
        <v>106</v>
      </c>
      <c r="J79" s="4" t="s">
        <v>93</v>
      </c>
      <c r="K79" s="4">
        <v>0</v>
      </c>
      <c r="L79">
        <f t="shared" si="1"/>
        <v>0</v>
      </c>
    </row>
    <row r="80" spans="1:12" x14ac:dyDescent="0.25">
      <c r="A80" t="s">
        <v>64</v>
      </c>
      <c r="B80" t="s">
        <v>22</v>
      </c>
      <c r="C80" t="s">
        <v>23</v>
      </c>
      <c r="D80" t="s">
        <v>23</v>
      </c>
      <c r="E80" t="s">
        <v>65</v>
      </c>
      <c r="F80" s="1" t="s">
        <v>66</v>
      </c>
      <c r="G80" t="s">
        <v>14</v>
      </c>
      <c r="H80" t="s">
        <v>15</v>
      </c>
      <c r="I80" t="s">
        <v>106</v>
      </c>
      <c r="J80" s="4" t="s">
        <v>93</v>
      </c>
      <c r="K80" s="4">
        <v>615</v>
      </c>
      <c r="L80">
        <f t="shared" si="1"/>
        <v>61500</v>
      </c>
    </row>
    <row r="81" spans="1:12" x14ac:dyDescent="0.25">
      <c r="A81" t="s">
        <v>64</v>
      </c>
      <c r="B81" t="s">
        <v>22</v>
      </c>
      <c r="C81" t="s">
        <v>23</v>
      </c>
      <c r="D81" t="s">
        <v>23</v>
      </c>
      <c r="E81" t="s">
        <v>65</v>
      </c>
      <c r="F81" s="1" t="s">
        <v>66</v>
      </c>
      <c r="G81" t="s">
        <v>16</v>
      </c>
      <c r="H81" t="s">
        <v>15</v>
      </c>
      <c r="I81" t="s">
        <v>106</v>
      </c>
      <c r="J81" s="4" t="s">
        <v>93</v>
      </c>
      <c r="K81" s="4">
        <v>0</v>
      </c>
      <c r="L81">
        <f t="shared" si="1"/>
        <v>0</v>
      </c>
    </row>
    <row r="82" spans="1:12" x14ac:dyDescent="0.25">
      <c r="A82" t="s">
        <v>64</v>
      </c>
      <c r="B82" t="s">
        <v>22</v>
      </c>
      <c r="C82" t="s">
        <v>23</v>
      </c>
      <c r="D82" t="s">
        <v>23</v>
      </c>
      <c r="E82" t="s">
        <v>65</v>
      </c>
      <c r="F82" s="1" t="s">
        <v>66</v>
      </c>
      <c r="G82" t="s">
        <v>17</v>
      </c>
      <c r="H82" t="s">
        <v>15</v>
      </c>
      <c r="I82" t="s">
        <v>106</v>
      </c>
      <c r="J82" s="4" t="s">
        <v>93</v>
      </c>
      <c r="K82" s="4">
        <v>0</v>
      </c>
      <c r="L82">
        <f t="shared" si="1"/>
        <v>0</v>
      </c>
    </row>
    <row r="83" spans="1:12" x14ac:dyDescent="0.25">
      <c r="A83" t="s">
        <v>64</v>
      </c>
      <c r="B83" t="s">
        <v>9</v>
      </c>
      <c r="C83" t="s">
        <v>10</v>
      </c>
      <c r="D83" t="s">
        <v>11</v>
      </c>
      <c r="E83" t="s">
        <v>67</v>
      </c>
      <c r="F83" s="1" t="s">
        <v>66</v>
      </c>
      <c r="G83" t="s">
        <v>14</v>
      </c>
      <c r="H83" t="s">
        <v>15</v>
      </c>
      <c r="I83" t="s">
        <v>106</v>
      </c>
      <c r="J83" s="4" t="s">
        <v>93</v>
      </c>
      <c r="K83" s="4">
        <v>970</v>
      </c>
      <c r="L83">
        <f t="shared" si="1"/>
        <v>97000</v>
      </c>
    </row>
    <row r="84" spans="1:12" x14ac:dyDescent="0.25">
      <c r="A84" t="s">
        <v>64</v>
      </c>
      <c r="B84" t="s">
        <v>9</v>
      </c>
      <c r="C84" t="s">
        <v>10</v>
      </c>
      <c r="D84" t="s">
        <v>11</v>
      </c>
      <c r="E84" t="s">
        <v>67</v>
      </c>
      <c r="F84" s="1" t="s">
        <v>66</v>
      </c>
      <c r="G84" t="s">
        <v>16</v>
      </c>
      <c r="H84" t="s">
        <v>15</v>
      </c>
      <c r="I84" t="s">
        <v>106</v>
      </c>
      <c r="J84" s="4" t="s">
        <v>93</v>
      </c>
      <c r="K84" s="4">
        <v>0</v>
      </c>
      <c r="L84">
        <f t="shared" si="1"/>
        <v>0</v>
      </c>
    </row>
    <row r="85" spans="1:12" x14ac:dyDescent="0.25">
      <c r="A85" t="s">
        <v>64</v>
      </c>
      <c r="B85" t="s">
        <v>9</v>
      </c>
      <c r="C85" t="s">
        <v>10</v>
      </c>
      <c r="D85" t="s">
        <v>11</v>
      </c>
      <c r="E85" t="s">
        <v>67</v>
      </c>
      <c r="F85" s="1" t="s">
        <v>66</v>
      </c>
      <c r="G85" t="s">
        <v>17</v>
      </c>
      <c r="H85" t="s">
        <v>15</v>
      </c>
      <c r="I85" t="s">
        <v>106</v>
      </c>
      <c r="J85" s="4" t="s">
        <v>93</v>
      </c>
      <c r="K85" s="4">
        <v>0</v>
      </c>
      <c r="L85">
        <f t="shared" si="1"/>
        <v>0</v>
      </c>
    </row>
    <row r="86" spans="1:12" x14ac:dyDescent="0.25">
      <c r="A86" t="s">
        <v>64</v>
      </c>
      <c r="B86" t="s">
        <v>18</v>
      </c>
      <c r="C86" t="s">
        <v>19</v>
      </c>
      <c r="D86" t="s">
        <v>19</v>
      </c>
      <c r="E86" t="s">
        <v>68</v>
      </c>
      <c r="F86" s="1" t="s">
        <v>66</v>
      </c>
      <c r="G86" t="s">
        <v>14</v>
      </c>
      <c r="H86" t="s">
        <v>15</v>
      </c>
      <c r="I86" t="s">
        <v>106</v>
      </c>
      <c r="J86" s="4" t="s">
        <v>93</v>
      </c>
      <c r="K86" s="4">
        <v>1850</v>
      </c>
      <c r="L86">
        <f t="shared" si="1"/>
        <v>185000</v>
      </c>
    </row>
    <row r="87" spans="1:12" x14ac:dyDescent="0.25">
      <c r="A87" t="s">
        <v>64</v>
      </c>
      <c r="B87" t="s">
        <v>18</v>
      </c>
      <c r="C87" t="s">
        <v>19</v>
      </c>
      <c r="D87" t="s">
        <v>19</v>
      </c>
      <c r="E87" t="s">
        <v>68</v>
      </c>
      <c r="F87" s="1" t="s">
        <v>66</v>
      </c>
      <c r="G87" t="s">
        <v>16</v>
      </c>
      <c r="H87" t="s">
        <v>15</v>
      </c>
      <c r="I87" t="s">
        <v>106</v>
      </c>
      <c r="J87" s="4" t="s">
        <v>93</v>
      </c>
      <c r="K87" s="4">
        <v>0</v>
      </c>
      <c r="L87">
        <f t="shared" si="1"/>
        <v>0</v>
      </c>
    </row>
    <row r="88" spans="1:12" x14ac:dyDescent="0.25">
      <c r="A88" t="s">
        <v>64</v>
      </c>
      <c r="B88" t="s">
        <v>18</v>
      </c>
      <c r="C88" t="s">
        <v>19</v>
      </c>
      <c r="D88" t="s">
        <v>19</v>
      </c>
      <c r="E88" t="s">
        <v>68</v>
      </c>
      <c r="F88" s="1" t="s">
        <v>66</v>
      </c>
      <c r="G88" t="s">
        <v>17</v>
      </c>
      <c r="H88" t="s">
        <v>15</v>
      </c>
      <c r="I88" t="s">
        <v>106</v>
      </c>
      <c r="J88" s="4" t="s">
        <v>93</v>
      </c>
      <c r="K88" s="4">
        <v>0</v>
      </c>
      <c r="L88">
        <f t="shared" si="1"/>
        <v>0</v>
      </c>
    </row>
    <row r="89" spans="1:12" x14ac:dyDescent="0.25">
      <c r="A89" t="s">
        <v>69</v>
      </c>
      <c r="B89" t="s">
        <v>22</v>
      </c>
      <c r="C89" t="s">
        <v>23</v>
      </c>
      <c r="D89" t="s">
        <v>23</v>
      </c>
      <c r="E89" t="s">
        <v>70</v>
      </c>
      <c r="F89" s="1" t="s">
        <v>71</v>
      </c>
      <c r="G89" t="s">
        <v>14</v>
      </c>
      <c r="H89" t="s">
        <v>15</v>
      </c>
      <c r="I89" t="s">
        <v>106</v>
      </c>
      <c r="J89" s="4" t="s">
        <v>93</v>
      </c>
      <c r="K89" s="4">
        <v>595</v>
      </c>
      <c r="L89">
        <f t="shared" si="1"/>
        <v>59500</v>
      </c>
    </row>
    <row r="90" spans="1:12" x14ac:dyDescent="0.25">
      <c r="A90" t="s">
        <v>69</v>
      </c>
      <c r="B90" t="s">
        <v>22</v>
      </c>
      <c r="C90" t="s">
        <v>23</v>
      </c>
      <c r="D90" t="s">
        <v>23</v>
      </c>
      <c r="E90" t="s">
        <v>70</v>
      </c>
      <c r="F90" s="1" t="s">
        <v>71</v>
      </c>
      <c r="G90" t="s">
        <v>16</v>
      </c>
      <c r="H90" t="s">
        <v>15</v>
      </c>
      <c r="I90" t="s">
        <v>106</v>
      </c>
      <c r="J90" s="4" t="s">
        <v>93</v>
      </c>
      <c r="K90" s="4">
        <v>0</v>
      </c>
      <c r="L90">
        <f t="shared" si="1"/>
        <v>0</v>
      </c>
    </row>
    <row r="91" spans="1:12" x14ac:dyDescent="0.25">
      <c r="A91" t="s">
        <v>69</v>
      </c>
      <c r="B91" t="s">
        <v>22</v>
      </c>
      <c r="C91" t="s">
        <v>23</v>
      </c>
      <c r="D91" t="s">
        <v>23</v>
      </c>
      <c r="E91" t="s">
        <v>70</v>
      </c>
      <c r="F91" s="1" t="s">
        <v>71</v>
      </c>
      <c r="G91" t="s">
        <v>17</v>
      </c>
      <c r="H91" t="s">
        <v>15</v>
      </c>
      <c r="I91" t="s">
        <v>106</v>
      </c>
      <c r="J91" s="4" t="s">
        <v>93</v>
      </c>
      <c r="K91" s="4">
        <v>0</v>
      </c>
      <c r="L91">
        <f t="shared" si="1"/>
        <v>0</v>
      </c>
    </row>
    <row r="92" spans="1:12" x14ac:dyDescent="0.25">
      <c r="A92" t="s">
        <v>69</v>
      </c>
      <c r="B92" t="s">
        <v>9</v>
      </c>
      <c r="C92" t="s">
        <v>10</v>
      </c>
      <c r="D92" t="s">
        <v>11</v>
      </c>
      <c r="E92" t="s">
        <v>72</v>
      </c>
      <c r="F92" s="1" t="s">
        <v>71</v>
      </c>
      <c r="G92" t="s">
        <v>14</v>
      </c>
      <c r="H92" t="s">
        <v>15</v>
      </c>
      <c r="I92" t="s">
        <v>106</v>
      </c>
      <c r="J92" s="4" t="s">
        <v>93</v>
      </c>
      <c r="K92" s="4">
        <v>2695</v>
      </c>
      <c r="L92">
        <f t="shared" si="1"/>
        <v>269500</v>
      </c>
    </row>
    <row r="93" spans="1:12" x14ac:dyDescent="0.25">
      <c r="A93" t="s">
        <v>69</v>
      </c>
      <c r="B93" t="s">
        <v>9</v>
      </c>
      <c r="C93" t="s">
        <v>10</v>
      </c>
      <c r="D93" t="s">
        <v>11</v>
      </c>
      <c r="E93" t="s">
        <v>72</v>
      </c>
      <c r="F93" s="1" t="s">
        <v>71</v>
      </c>
      <c r="G93" t="s">
        <v>16</v>
      </c>
      <c r="H93" t="s">
        <v>15</v>
      </c>
      <c r="I93" t="s">
        <v>106</v>
      </c>
      <c r="J93" s="4" t="s">
        <v>93</v>
      </c>
      <c r="K93" s="4">
        <v>0</v>
      </c>
      <c r="L93">
        <f t="shared" si="1"/>
        <v>0</v>
      </c>
    </row>
    <row r="94" spans="1:12" x14ac:dyDescent="0.25">
      <c r="A94" t="s">
        <v>69</v>
      </c>
      <c r="B94" t="s">
        <v>9</v>
      </c>
      <c r="C94" t="s">
        <v>10</v>
      </c>
      <c r="D94" t="s">
        <v>11</v>
      </c>
      <c r="E94" t="s">
        <v>72</v>
      </c>
      <c r="F94" s="1" t="s">
        <v>71</v>
      </c>
      <c r="G94" t="s">
        <v>17</v>
      </c>
      <c r="H94" t="s">
        <v>15</v>
      </c>
      <c r="I94" t="s">
        <v>106</v>
      </c>
      <c r="J94" s="4" t="s">
        <v>93</v>
      </c>
      <c r="K94" s="4">
        <v>0</v>
      </c>
      <c r="L94">
        <f t="shared" si="1"/>
        <v>0</v>
      </c>
    </row>
    <row r="95" spans="1:12" x14ac:dyDescent="0.25">
      <c r="A95" t="s">
        <v>69</v>
      </c>
      <c r="B95" t="s">
        <v>18</v>
      </c>
      <c r="C95" t="s">
        <v>19</v>
      </c>
      <c r="D95" t="s">
        <v>19</v>
      </c>
      <c r="E95" t="s">
        <v>73</v>
      </c>
      <c r="F95" s="1" t="s">
        <v>71</v>
      </c>
      <c r="G95" t="s">
        <v>14</v>
      </c>
      <c r="H95" t="s">
        <v>15</v>
      </c>
      <c r="I95" t="s">
        <v>106</v>
      </c>
      <c r="J95" s="4" t="s">
        <v>93</v>
      </c>
      <c r="K95" s="4" t="s">
        <v>53</v>
      </c>
      <c r="L95" t="s">
        <v>53</v>
      </c>
    </row>
    <row r="96" spans="1:12" x14ac:dyDescent="0.25">
      <c r="A96" t="s">
        <v>69</v>
      </c>
      <c r="B96" t="s">
        <v>18</v>
      </c>
      <c r="C96" t="s">
        <v>19</v>
      </c>
      <c r="D96" t="s">
        <v>19</v>
      </c>
      <c r="E96" t="s">
        <v>73</v>
      </c>
      <c r="F96" s="1" t="s">
        <v>71</v>
      </c>
      <c r="G96" t="s">
        <v>16</v>
      </c>
      <c r="H96" t="s">
        <v>15</v>
      </c>
      <c r="I96" t="s">
        <v>106</v>
      </c>
      <c r="J96" s="4" t="s">
        <v>93</v>
      </c>
      <c r="K96" s="4">
        <v>0</v>
      </c>
      <c r="L96">
        <f t="shared" si="1"/>
        <v>0</v>
      </c>
    </row>
    <row r="97" spans="1:12" x14ac:dyDescent="0.25">
      <c r="A97" t="s">
        <v>69</v>
      </c>
      <c r="B97" t="s">
        <v>18</v>
      </c>
      <c r="C97" t="s">
        <v>19</v>
      </c>
      <c r="D97" t="s">
        <v>19</v>
      </c>
      <c r="E97" t="s">
        <v>73</v>
      </c>
      <c r="F97" s="1" t="s">
        <v>71</v>
      </c>
      <c r="G97" t="s">
        <v>17</v>
      </c>
      <c r="H97" t="s">
        <v>15</v>
      </c>
      <c r="I97" t="s">
        <v>106</v>
      </c>
      <c r="J97" s="4" t="s">
        <v>93</v>
      </c>
      <c r="K97" s="4">
        <v>0</v>
      </c>
      <c r="L97">
        <f t="shared" si="1"/>
        <v>0</v>
      </c>
    </row>
    <row r="98" spans="1:12" x14ac:dyDescent="0.25">
      <c r="A98" t="s">
        <v>74</v>
      </c>
      <c r="B98" t="s">
        <v>22</v>
      </c>
      <c r="C98" t="s">
        <v>23</v>
      </c>
      <c r="D98" t="s">
        <v>23</v>
      </c>
      <c r="E98" t="s">
        <v>75</v>
      </c>
      <c r="F98" s="1" t="s">
        <v>76</v>
      </c>
      <c r="G98" t="s">
        <v>14</v>
      </c>
      <c r="H98" t="s">
        <v>15</v>
      </c>
      <c r="I98" t="s">
        <v>106</v>
      </c>
      <c r="J98" s="4" t="s">
        <v>93</v>
      </c>
      <c r="K98" s="7">
        <v>1465</v>
      </c>
      <c r="L98">
        <f t="shared" si="1"/>
        <v>146500</v>
      </c>
    </row>
    <row r="99" spans="1:12" x14ac:dyDescent="0.25">
      <c r="A99" t="s">
        <v>74</v>
      </c>
      <c r="B99" t="s">
        <v>22</v>
      </c>
      <c r="C99" t="s">
        <v>23</v>
      </c>
      <c r="D99" t="s">
        <v>23</v>
      </c>
      <c r="E99" t="s">
        <v>75</v>
      </c>
      <c r="F99" s="1" t="s">
        <v>76</v>
      </c>
      <c r="G99" t="s">
        <v>16</v>
      </c>
      <c r="H99" t="s">
        <v>15</v>
      </c>
      <c r="I99" t="s">
        <v>106</v>
      </c>
      <c r="J99" s="4" t="s">
        <v>93</v>
      </c>
      <c r="K99" s="7">
        <v>0</v>
      </c>
      <c r="L99">
        <f t="shared" si="1"/>
        <v>0</v>
      </c>
    </row>
    <row r="100" spans="1:12" x14ac:dyDescent="0.25">
      <c r="A100" t="s">
        <v>74</v>
      </c>
      <c r="B100" t="s">
        <v>22</v>
      </c>
      <c r="C100" t="s">
        <v>23</v>
      </c>
      <c r="D100" t="s">
        <v>23</v>
      </c>
      <c r="E100" t="s">
        <v>75</v>
      </c>
      <c r="F100" s="1" t="s">
        <v>76</v>
      </c>
      <c r="G100" t="s">
        <v>17</v>
      </c>
      <c r="H100" t="s">
        <v>15</v>
      </c>
      <c r="I100" t="s">
        <v>106</v>
      </c>
      <c r="J100" s="4" t="s">
        <v>93</v>
      </c>
      <c r="K100" s="7">
        <v>0</v>
      </c>
      <c r="L100">
        <f t="shared" si="1"/>
        <v>0</v>
      </c>
    </row>
    <row r="101" spans="1:12" x14ac:dyDescent="0.25">
      <c r="A101" t="s">
        <v>74</v>
      </c>
      <c r="B101" t="s">
        <v>9</v>
      </c>
      <c r="C101" t="s">
        <v>10</v>
      </c>
      <c r="D101" t="s">
        <v>11</v>
      </c>
      <c r="E101" t="s">
        <v>77</v>
      </c>
      <c r="F101" s="1" t="s">
        <v>76</v>
      </c>
      <c r="G101" t="s">
        <v>14</v>
      </c>
      <c r="H101" t="s">
        <v>15</v>
      </c>
      <c r="I101" t="s">
        <v>106</v>
      </c>
      <c r="J101" s="4" t="s">
        <v>93</v>
      </c>
      <c r="K101" s="7">
        <v>2450</v>
      </c>
      <c r="L101">
        <f t="shared" si="1"/>
        <v>245000</v>
      </c>
    </row>
    <row r="102" spans="1:12" x14ac:dyDescent="0.25">
      <c r="A102" t="s">
        <v>74</v>
      </c>
      <c r="B102" t="s">
        <v>9</v>
      </c>
      <c r="C102" t="s">
        <v>10</v>
      </c>
      <c r="D102" t="s">
        <v>11</v>
      </c>
      <c r="E102" t="s">
        <v>77</v>
      </c>
      <c r="F102" s="1" t="s">
        <v>76</v>
      </c>
      <c r="G102" t="s">
        <v>16</v>
      </c>
      <c r="H102" t="s">
        <v>15</v>
      </c>
      <c r="I102" t="s">
        <v>106</v>
      </c>
      <c r="J102" s="4" t="s">
        <v>93</v>
      </c>
      <c r="K102" s="7">
        <v>0</v>
      </c>
      <c r="L102">
        <f t="shared" si="1"/>
        <v>0</v>
      </c>
    </row>
    <row r="103" spans="1:12" x14ac:dyDescent="0.25">
      <c r="A103" t="s">
        <v>74</v>
      </c>
      <c r="B103" t="s">
        <v>9</v>
      </c>
      <c r="C103" t="s">
        <v>10</v>
      </c>
      <c r="D103" t="s">
        <v>11</v>
      </c>
      <c r="E103" t="s">
        <v>77</v>
      </c>
      <c r="F103" s="1" t="s">
        <v>76</v>
      </c>
      <c r="G103" t="s">
        <v>17</v>
      </c>
      <c r="H103" t="s">
        <v>15</v>
      </c>
      <c r="I103" t="s">
        <v>106</v>
      </c>
      <c r="J103" s="4" t="s">
        <v>93</v>
      </c>
      <c r="K103" s="7">
        <v>0</v>
      </c>
      <c r="L103">
        <f t="shared" si="1"/>
        <v>0</v>
      </c>
    </row>
    <row r="104" spans="1:12" x14ac:dyDescent="0.25">
      <c r="A104" t="s">
        <v>74</v>
      </c>
      <c r="B104" t="s">
        <v>18</v>
      </c>
      <c r="C104" t="s">
        <v>19</v>
      </c>
      <c r="D104" t="s">
        <v>19</v>
      </c>
      <c r="E104" t="s">
        <v>78</v>
      </c>
      <c r="F104" s="1" t="s">
        <v>76</v>
      </c>
      <c r="G104" t="s">
        <v>14</v>
      </c>
      <c r="H104" t="s">
        <v>15</v>
      </c>
      <c r="I104" t="s">
        <v>106</v>
      </c>
      <c r="J104" s="4" t="s">
        <v>93</v>
      </c>
      <c r="K104" s="7">
        <v>4200</v>
      </c>
      <c r="L104">
        <f t="shared" si="1"/>
        <v>420000</v>
      </c>
    </row>
    <row r="105" spans="1:12" x14ac:dyDescent="0.25">
      <c r="A105" t="s">
        <v>74</v>
      </c>
      <c r="B105" t="s">
        <v>18</v>
      </c>
      <c r="C105" t="s">
        <v>19</v>
      </c>
      <c r="D105" t="s">
        <v>19</v>
      </c>
      <c r="E105" t="s">
        <v>78</v>
      </c>
      <c r="F105" s="1" t="s">
        <v>76</v>
      </c>
      <c r="G105" t="s">
        <v>16</v>
      </c>
      <c r="H105" t="s">
        <v>15</v>
      </c>
      <c r="I105" t="s">
        <v>106</v>
      </c>
      <c r="J105" s="4" t="s">
        <v>93</v>
      </c>
      <c r="K105" s="7">
        <v>0</v>
      </c>
      <c r="L105">
        <f t="shared" si="1"/>
        <v>0</v>
      </c>
    </row>
    <row r="106" spans="1:12" x14ac:dyDescent="0.25">
      <c r="A106" t="s">
        <v>74</v>
      </c>
      <c r="B106" t="s">
        <v>18</v>
      </c>
      <c r="C106" t="s">
        <v>19</v>
      </c>
      <c r="D106" t="s">
        <v>19</v>
      </c>
      <c r="E106" t="s">
        <v>78</v>
      </c>
      <c r="F106" s="1" t="s">
        <v>76</v>
      </c>
      <c r="G106" t="s">
        <v>17</v>
      </c>
      <c r="H106" t="s">
        <v>15</v>
      </c>
      <c r="I106" t="s">
        <v>106</v>
      </c>
      <c r="J106" s="4" t="s">
        <v>93</v>
      </c>
      <c r="K106" s="7">
        <v>0</v>
      </c>
      <c r="L106">
        <f t="shared" si="1"/>
        <v>0</v>
      </c>
    </row>
    <row r="107" spans="1:12" x14ac:dyDescent="0.25">
      <c r="A107" t="s">
        <v>79</v>
      </c>
      <c r="B107" t="s">
        <v>22</v>
      </c>
      <c r="C107" t="s">
        <v>23</v>
      </c>
      <c r="D107" t="s">
        <v>23</v>
      </c>
      <c r="E107" t="s">
        <v>80</v>
      </c>
      <c r="F107" s="1" t="s">
        <v>81</v>
      </c>
      <c r="G107" t="s">
        <v>14</v>
      </c>
      <c r="H107" t="s">
        <v>15</v>
      </c>
      <c r="I107" t="s">
        <v>106</v>
      </c>
      <c r="J107" s="4" t="s">
        <v>93</v>
      </c>
      <c r="K107" s="7">
        <v>705</v>
      </c>
      <c r="L107">
        <f t="shared" si="1"/>
        <v>70500</v>
      </c>
    </row>
    <row r="108" spans="1:12" x14ac:dyDescent="0.25">
      <c r="A108" t="s">
        <v>79</v>
      </c>
      <c r="B108" t="s">
        <v>22</v>
      </c>
      <c r="C108" t="s">
        <v>23</v>
      </c>
      <c r="D108" t="s">
        <v>23</v>
      </c>
      <c r="E108" t="s">
        <v>80</v>
      </c>
      <c r="F108" s="1" t="s">
        <v>81</v>
      </c>
      <c r="G108" t="s">
        <v>16</v>
      </c>
      <c r="H108" t="s">
        <v>15</v>
      </c>
      <c r="I108" t="s">
        <v>106</v>
      </c>
      <c r="J108" s="4" t="s">
        <v>93</v>
      </c>
      <c r="K108" s="7">
        <v>0</v>
      </c>
      <c r="L108">
        <f t="shared" si="1"/>
        <v>0</v>
      </c>
    </row>
    <row r="109" spans="1:12" x14ac:dyDescent="0.25">
      <c r="A109" t="s">
        <v>79</v>
      </c>
      <c r="B109" t="s">
        <v>22</v>
      </c>
      <c r="C109" t="s">
        <v>23</v>
      </c>
      <c r="D109" t="s">
        <v>23</v>
      </c>
      <c r="E109" t="s">
        <v>80</v>
      </c>
      <c r="F109" s="1" t="s">
        <v>81</v>
      </c>
      <c r="G109" t="s">
        <v>17</v>
      </c>
      <c r="H109" t="s">
        <v>15</v>
      </c>
      <c r="I109" t="s">
        <v>106</v>
      </c>
      <c r="J109" s="4" t="s">
        <v>93</v>
      </c>
      <c r="K109" s="7">
        <v>0</v>
      </c>
      <c r="L109">
        <f t="shared" si="1"/>
        <v>0</v>
      </c>
    </row>
    <row r="110" spans="1:12" x14ac:dyDescent="0.25">
      <c r="A110" t="s">
        <v>79</v>
      </c>
      <c r="B110" t="s">
        <v>9</v>
      </c>
      <c r="C110" t="s">
        <v>10</v>
      </c>
      <c r="D110" t="s">
        <v>11</v>
      </c>
      <c r="E110" t="s">
        <v>82</v>
      </c>
      <c r="F110" s="1" t="s">
        <v>81</v>
      </c>
      <c r="G110" t="s">
        <v>14</v>
      </c>
      <c r="H110" t="s">
        <v>15</v>
      </c>
      <c r="I110" t="s">
        <v>106</v>
      </c>
      <c r="J110" s="4" t="s">
        <v>93</v>
      </c>
      <c r="K110" s="7">
        <v>3650</v>
      </c>
      <c r="L110">
        <f t="shared" si="1"/>
        <v>365000</v>
      </c>
    </row>
    <row r="111" spans="1:12" x14ac:dyDescent="0.25">
      <c r="A111" t="s">
        <v>79</v>
      </c>
      <c r="B111" t="s">
        <v>9</v>
      </c>
      <c r="C111" t="s">
        <v>10</v>
      </c>
      <c r="D111" t="s">
        <v>11</v>
      </c>
      <c r="E111" t="s">
        <v>82</v>
      </c>
      <c r="F111" s="1" t="s">
        <v>81</v>
      </c>
      <c r="G111" t="s">
        <v>16</v>
      </c>
      <c r="H111" t="s">
        <v>15</v>
      </c>
      <c r="I111" t="s">
        <v>106</v>
      </c>
      <c r="J111" s="4" t="s">
        <v>93</v>
      </c>
      <c r="K111" s="7">
        <v>0</v>
      </c>
      <c r="L111">
        <f t="shared" si="1"/>
        <v>0</v>
      </c>
    </row>
    <row r="112" spans="1:12" x14ac:dyDescent="0.25">
      <c r="A112" t="s">
        <v>79</v>
      </c>
      <c r="B112" t="s">
        <v>9</v>
      </c>
      <c r="C112" t="s">
        <v>10</v>
      </c>
      <c r="D112" t="s">
        <v>11</v>
      </c>
      <c r="E112" t="s">
        <v>82</v>
      </c>
      <c r="F112" s="1" t="s">
        <v>81</v>
      </c>
      <c r="G112" t="s">
        <v>17</v>
      </c>
      <c r="H112" t="s">
        <v>15</v>
      </c>
      <c r="I112" t="s">
        <v>106</v>
      </c>
      <c r="J112" s="4" t="s">
        <v>93</v>
      </c>
      <c r="K112" s="7">
        <v>0</v>
      </c>
      <c r="L112">
        <f t="shared" si="1"/>
        <v>0</v>
      </c>
    </row>
    <row r="113" spans="1:18" x14ac:dyDescent="0.25">
      <c r="A113" t="s">
        <v>79</v>
      </c>
      <c r="B113" t="s">
        <v>18</v>
      </c>
      <c r="C113" t="s">
        <v>19</v>
      </c>
      <c r="D113" t="s">
        <v>19</v>
      </c>
      <c r="E113" t="s">
        <v>83</v>
      </c>
      <c r="F113" s="1" t="s">
        <v>81</v>
      </c>
      <c r="G113" t="s">
        <v>14</v>
      </c>
      <c r="H113" t="s">
        <v>15</v>
      </c>
      <c r="I113" t="s">
        <v>106</v>
      </c>
      <c r="J113" s="4" t="s">
        <v>93</v>
      </c>
      <c r="K113" s="7">
        <v>7300</v>
      </c>
      <c r="L113">
        <f t="shared" si="1"/>
        <v>730000</v>
      </c>
    </row>
    <row r="114" spans="1:18" x14ac:dyDescent="0.25">
      <c r="A114" t="s">
        <v>79</v>
      </c>
      <c r="B114" t="s">
        <v>18</v>
      </c>
      <c r="C114" t="s">
        <v>19</v>
      </c>
      <c r="D114" t="s">
        <v>19</v>
      </c>
      <c r="E114" t="s">
        <v>83</v>
      </c>
      <c r="F114" s="1" t="s">
        <v>81</v>
      </c>
      <c r="G114" t="s">
        <v>16</v>
      </c>
      <c r="H114" t="s">
        <v>15</v>
      </c>
      <c r="I114" t="s">
        <v>106</v>
      </c>
      <c r="J114" s="4" t="s">
        <v>93</v>
      </c>
      <c r="K114" s="7">
        <v>0</v>
      </c>
      <c r="L114">
        <f t="shared" si="1"/>
        <v>0</v>
      </c>
      <c r="R114" t="s">
        <v>89</v>
      </c>
    </row>
    <row r="115" spans="1:18" x14ac:dyDescent="0.25">
      <c r="A115" t="s">
        <v>79</v>
      </c>
      <c r="B115" t="s">
        <v>18</v>
      </c>
      <c r="C115" t="s">
        <v>19</v>
      </c>
      <c r="D115" t="s">
        <v>19</v>
      </c>
      <c r="E115" t="s">
        <v>83</v>
      </c>
      <c r="F115" s="1" t="s">
        <v>81</v>
      </c>
      <c r="G115" t="s">
        <v>17</v>
      </c>
      <c r="H115" t="s">
        <v>15</v>
      </c>
      <c r="I115" t="s">
        <v>106</v>
      </c>
      <c r="J115" s="4" t="s">
        <v>93</v>
      </c>
      <c r="K115" s="7">
        <v>0</v>
      </c>
      <c r="L115">
        <f t="shared" si="1"/>
        <v>0</v>
      </c>
    </row>
    <row r="116" spans="1:18" x14ac:dyDescent="0.25">
      <c r="A116" t="s">
        <v>97</v>
      </c>
      <c r="B116" t="s">
        <v>22</v>
      </c>
      <c r="C116" t="s">
        <v>23</v>
      </c>
      <c r="D116" t="s">
        <v>23</v>
      </c>
      <c r="E116" t="s">
        <v>100</v>
      </c>
      <c r="F116" s="1" t="s">
        <v>94</v>
      </c>
      <c r="G116" t="s">
        <v>14</v>
      </c>
      <c r="H116" t="s">
        <v>15</v>
      </c>
      <c r="I116" t="s">
        <v>106</v>
      </c>
      <c r="J116" s="4" t="s">
        <v>93</v>
      </c>
      <c r="K116" s="7">
        <v>985</v>
      </c>
      <c r="L116">
        <f t="shared" si="1"/>
        <v>98500</v>
      </c>
    </row>
    <row r="117" spans="1:18" x14ac:dyDescent="0.25">
      <c r="A117" t="s">
        <v>97</v>
      </c>
      <c r="B117" t="s">
        <v>22</v>
      </c>
      <c r="C117" t="s">
        <v>23</v>
      </c>
      <c r="D117" t="s">
        <v>23</v>
      </c>
      <c r="E117" t="s">
        <v>100</v>
      </c>
      <c r="F117" s="1" t="s">
        <v>94</v>
      </c>
      <c r="G117" t="s">
        <v>16</v>
      </c>
      <c r="H117" t="s">
        <v>15</v>
      </c>
      <c r="I117" t="s">
        <v>106</v>
      </c>
      <c r="J117" s="4" t="s">
        <v>93</v>
      </c>
      <c r="K117" s="7">
        <v>0</v>
      </c>
      <c r="L117">
        <f t="shared" si="1"/>
        <v>0</v>
      </c>
    </row>
    <row r="118" spans="1:18" x14ac:dyDescent="0.25">
      <c r="A118" t="s">
        <v>97</v>
      </c>
      <c r="B118" t="s">
        <v>22</v>
      </c>
      <c r="C118" t="s">
        <v>23</v>
      </c>
      <c r="D118" t="s">
        <v>23</v>
      </c>
      <c r="E118" t="s">
        <v>100</v>
      </c>
      <c r="F118" s="1" t="s">
        <v>94</v>
      </c>
      <c r="G118" t="s">
        <v>17</v>
      </c>
      <c r="H118" t="s">
        <v>15</v>
      </c>
      <c r="I118" t="s">
        <v>106</v>
      </c>
      <c r="J118" s="4" t="s">
        <v>93</v>
      </c>
      <c r="K118" s="7">
        <v>0</v>
      </c>
      <c r="L118">
        <f t="shared" si="1"/>
        <v>0</v>
      </c>
    </row>
    <row r="119" spans="1:18" x14ac:dyDescent="0.25">
      <c r="A119" t="s">
        <v>97</v>
      </c>
      <c r="B119" t="s">
        <v>9</v>
      </c>
      <c r="C119" t="s">
        <v>10</v>
      </c>
      <c r="D119" t="s">
        <v>11</v>
      </c>
      <c r="E119" t="s">
        <v>101</v>
      </c>
      <c r="F119" s="1" t="s">
        <v>94</v>
      </c>
      <c r="G119" t="s">
        <v>14</v>
      </c>
      <c r="H119" t="s">
        <v>15</v>
      </c>
      <c r="I119" t="s">
        <v>106</v>
      </c>
      <c r="J119" s="4" t="s">
        <v>93</v>
      </c>
      <c r="K119" s="7">
        <v>1395</v>
      </c>
      <c r="L119">
        <f t="shared" si="1"/>
        <v>139500</v>
      </c>
    </row>
    <row r="120" spans="1:18" x14ac:dyDescent="0.25">
      <c r="A120" t="s">
        <v>97</v>
      </c>
      <c r="B120" t="s">
        <v>9</v>
      </c>
      <c r="C120" t="s">
        <v>10</v>
      </c>
      <c r="D120" t="s">
        <v>11</v>
      </c>
      <c r="E120" t="s">
        <v>101</v>
      </c>
      <c r="F120" s="1" t="s">
        <v>94</v>
      </c>
      <c r="G120" t="s">
        <v>16</v>
      </c>
      <c r="H120" t="s">
        <v>15</v>
      </c>
      <c r="I120" t="s">
        <v>106</v>
      </c>
      <c r="J120" s="4" t="s">
        <v>93</v>
      </c>
      <c r="K120" s="7">
        <v>0</v>
      </c>
      <c r="L120">
        <f t="shared" si="1"/>
        <v>0</v>
      </c>
    </row>
    <row r="121" spans="1:18" x14ac:dyDescent="0.25">
      <c r="A121" t="s">
        <v>97</v>
      </c>
      <c r="B121" t="s">
        <v>9</v>
      </c>
      <c r="C121" t="s">
        <v>10</v>
      </c>
      <c r="D121" t="s">
        <v>11</v>
      </c>
      <c r="E121" t="s">
        <v>101</v>
      </c>
      <c r="F121" s="1" t="s">
        <v>94</v>
      </c>
      <c r="G121" t="s">
        <v>17</v>
      </c>
      <c r="H121" t="s">
        <v>15</v>
      </c>
      <c r="I121" t="s">
        <v>106</v>
      </c>
      <c r="J121" s="4" t="s">
        <v>93</v>
      </c>
      <c r="K121" s="7">
        <v>0</v>
      </c>
      <c r="L121">
        <f t="shared" si="1"/>
        <v>0</v>
      </c>
    </row>
    <row r="122" spans="1:18" x14ac:dyDescent="0.25">
      <c r="A122" t="s">
        <v>97</v>
      </c>
      <c r="B122" t="s">
        <v>18</v>
      </c>
      <c r="C122" t="s">
        <v>19</v>
      </c>
      <c r="D122" t="s">
        <v>19</v>
      </c>
      <c r="E122" t="s">
        <v>102</v>
      </c>
      <c r="F122" s="1" t="s">
        <v>94</v>
      </c>
      <c r="G122" t="s">
        <v>14</v>
      </c>
      <c r="H122" t="s">
        <v>15</v>
      </c>
      <c r="I122" t="s">
        <v>106</v>
      </c>
      <c r="J122" s="4" t="s">
        <v>93</v>
      </c>
      <c r="K122" s="7">
        <v>1865</v>
      </c>
      <c r="L122">
        <f t="shared" si="1"/>
        <v>186500</v>
      </c>
    </row>
    <row r="123" spans="1:18" x14ac:dyDescent="0.25">
      <c r="A123" t="s">
        <v>97</v>
      </c>
      <c r="B123" t="s">
        <v>18</v>
      </c>
      <c r="C123" t="s">
        <v>19</v>
      </c>
      <c r="D123" t="s">
        <v>19</v>
      </c>
      <c r="E123" t="s">
        <v>102</v>
      </c>
      <c r="F123" s="1" t="s">
        <v>94</v>
      </c>
      <c r="G123" t="s">
        <v>16</v>
      </c>
      <c r="H123" t="s">
        <v>15</v>
      </c>
      <c r="I123" t="s">
        <v>106</v>
      </c>
      <c r="J123" s="4" t="s">
        <v>93</v>
      </c>
      <c r="K123" s="7">
        <v>0</v>
      </c>
      <c r="L123">
        <f t="shared" si="1"/>
        <v>0</v>
      </c>
    </row>
    <row r="124" spans="1:18" x14ac:dyDescent="0.25">
      <c r="A124" t="s">
        <v>97</v>
      </c>
      <c r="B124" t="s">
        <v>18</v>
      </c>
      <c r="C124" t="s">
        <v>19</v>
      </c>
      <c r="D124" t="s">
        <v>19</v>
      </c>
      <c r="E124" t="s">
        <v>102</v>
      </c>
      <c r="F124" s="1" t="s">
        <v>94</v>
      </c>
      <c r="G124" t="s">
        <v>17</v>
      </c>
      <c r="H124" t="s">
        <v>15</v>
      </c>
      <c r="I124" t="s">
        <v>106</v>
      </c>
      <c r="J124" s="4" t="s">
        <v>93</v>
      </c>
      <c r="K124" s="7">
        <v>0</v>
      </c>
      <c r="L124">
        <f t="shared" si="1"/>
        <v>0</v>
      </c>
    </row>
    <row r="125" spans="1:18" x14ac:dyDescent="0.25">
      <c r="A125" t="s">
        <v>98</v>
      </c>
      <c r="B125" t="s">
        <v>22</v>
      </c>
      <c r="C125" t="s">
        <v>23</v>
      </c>
      <c r="D125" t="s">
        <v>23</v>
      </c>
      <c r="E125" t="s">
        <v>109</v>
      </c>
      <c r="F125" s="1" t="s">
        <v>95</v>
      </c>
      <c r="G125" t="s">
        <v>14</v>
      </c>
      <c r="H125" t="s">
        <v>15</v>
      </c>
      <c r="I125" t="s">
        <v>106</v>
      </c>
      <c r="J125" s="4" t="s">
        <v>93</v>
      </c>
      <c r="K125" s="7">
        <v>955</v>
      </c>
      <c r="L125">
        <f t="shared" si="1"/>
        <v>95500</v>
      </c>
    </row>
    <row r="126" spans="1:18" x14ac:dyDescent="0.25">
      <c r="A126" t="s">
        <v>98</v>
      </c>
      <c r="B126" t="s">
        <v>22</v>
      </c>
      <c r="C126" t="s">
        <v>23</v>
      </c>
      <c r="D126" t="s">
        <v>23</v>
      </c>
      <c r="E126" t="s">
        <v>109</v>
      </c>
      <c r="F126" s="1" t="s">
        <v>95</v>
      </c>
      <c r="G126" t="s">
        <v>16</v>
      </c>
      <c r="H126" t="s">
        <v>15</v>
      </c>
      <c r="I126" t="s">
        <v>106</v>
      </c>
      <c r="J126" s="4" t="s">
        <v>93</v>
      </c>
      <c r="K126" s="7">
        <v>0</v>
      </c>
      <c r="L126">
        <f t="shared" si="1"/>
        <v>0</v>
      </c>
    </row>
    <row r="127" spans="1:18" x14ac:dyDescent="0.25">
      <c r="A127" t="s">
        <v>98</v>
      </c>
      <c r="B127" t="s">
        <v>22</v>
      </c>
      <c r="C127" t="s">
        <v>23</v>
      </c>
      <c r="D127" t="s">
        <v>23</v>
      </c>
      <c r="E127" t="s">
        <v>109</v>
      </c>
      <c r="F127" s="1" t="s">
        <v>95</v>
      </c>
      <c r="G127" t="s">
        <v>17</v>
      </c>
      <c r="H127" t="s">
        <v>15</v>
      </c>
      <c r="I127" t="s">
        <v>106</v>
      </c>
      <c r="J127" s="4" t="s">
        <v>93</v>
      </c>
      <c r="K127" s="7">
        <v>0</v>
      </c>
      <c r="L127">
        <f t="shared" si="1"/>
        <v>0</v>
      </c>
    </row>
    <row r="128" spans="1:18" x14ac:dyDescent="0.25">
      <c r="A128" t="s">
        <v>98</v>
      </c>
      <c r="B128" t="s">
        <v>9</v>
      </c>
      <c r="C128" t="s">
        <v>10</v>
      </c>
      <c r="D128" t="s">
        <v>11</v>
      </c>
      <c r="E128" t="s">
        <v>110</v>
      </c>
      <c r="F128" s="1" t="s">
        <v>95</v>
      </c>
      <c r="G128" t="s">
        <v>14</v>
      </c>
      <c r="H128" t="s">
        <v>15</v>
      </c>
      <c r="I128" t="s">
        <v>106</v>
      </c>
      <c r="J128" s="4" t="s">
        <v>93</v>
      </c>
      <c r="K128" s="7">
        <v>3850</v>
      </c>
      <c r="L128">
        <f t="shared" si="1"/>
        <v>385000</v>
      </c>
    </row>
    <row r="129" spans="1:12" x14ac:dyDescent="0.25">
      <c r="A129" t="s">
        <v>98</v>
      </c>
      <c r="B129" t="s">
        <v>9</v>
      </c>
      <c r="C129" t="s">
        <v>10</v>
      </c>
      <c r="D129" t="s">
        <v>11</v>
      </c>
      <c r="E129" t="s">
        <v>110</v>
      </c>
      <c r="F129" s="1" t="s">
        <v>95</v>
      </c>
      <c r="G129" t="s">
        <v>16</v>
      </c>
      <c r="H129" t="s">
        <v>15</v>
      </c>
      <c r="I129" t="s">
        <v>106</v>
      </c>
      <c r="J129" s="4" t="s">
        <v>93</v>
      </c>
      <c r="K129" s="7">
        <v>0</v>
      </c>
      <c r="L129">
        <f t="shared" si="1"/>
        <v>0</v>
      </c>
    </row>
    <row r="130" spans="1:12" x14ac:dyDescent="0.25">
      <c r="A130" t="s">
        <v>98</v>
      </c>
      <c r="B130" t="s">
        <v>9</v>
      </c>
      <c r="C130" t="s">
        <v>10</v>
      </c>
      <c r="D130" t="s">
        <v>11</v>
      </c>
      <c r="E130" t="s">
        <v>110</v>
      </c>
      <c r="F130" s="1" t="s">
        <v>95</v>
      </c>
      <c r="G130" t="s">
        <v>17</v>
      </c>
      <c r="H130" t="s">
        <v>15</v>
      </c>
      <c r="I130" t="s">
        <v>106</v>
      </c>
      <c r="J130" s="4" t="s">
        <v>93</v>
      </c>
      <c r="K130" s="7">
        <v>0</v>
      </c>
      <c r="L130">
        <f t="shared" si="1"/>
        <v>0</v>
      </c>
    </row>
    <row r="131" spans="1:12" x14ac:dyDescent="0.25">
      <c r="A131" t="s">
        <v>98</v>
      </c>
      <c r="B131" t="s">
        <v>18</v>
      </c>
      <c r="C131" t="s">
        <v>19</v>
      </c>
      <c r="D131" t="s">
        <v>19</v>
      </c>
      <c r="E131" t="s">
        <v>111</v>
      </c>
      <c r="F131" s="1" t="s">
        <v>95</v>
      </c>
      <c r="G131" t="s">
        <v>14</v>
      </c>
      <c r="H131" t="s">
        <v>15</v>
      </c>
      <c r="I131" t="s">
        <v>106</v>
      </c>
      <c r="J131" s="4" t="s">
        <v>93</v>
      </c>
      <c r="K131" s="7">
        <v>3300</v>
      </c>
      <c r="L131">
        <f t="shared" ref="L131:L142" si="2">K131*100</f>
        <v>330000</v>
      </c>
    </row>
    <row r="132" spans="1:12" x14ac:dyDescent="0.25">
      <c r="A132" t="s">
        <v>98</v>
      </c>
      <c r="B132" t="s">
        <v>18</v>
      </c>
      <c r="C132" t="s">
        <v>19</v>
      </c>
      <c r="D132" t="s">
        <v>19</v>
      </c>
      <c r="E132" t="s">
        <v>111</v>
      </c>
      <c r="F132" s="1" t="s">
        <v>95</v>
      </c>
      <c r="G132" t="s">
        <v>16</v>
      </c>
      <c r="H132" t="s">
        <v>15</v>
      </c>
      <c r="I132" t="s">
        <v>106</v>
      </c>
      <c r="J132" s="4" t="s">
        <v>93</v>
      </c>
      <c r="K132" s="7">
        <v>0</v>
      </c>
      <c r="L132">
        <f t="shared" si="2"/>
        <v>0</v>
      </c>
    </row>
    <row r="133" spans="1:12" x14ac:dyDescent="0.25">
      <c r="A133" t="s">
        <v>98</v>
      </c>
      <c r="B133" t="s">
        <v>18</v>
      </c>
      <c r="C133" t="s">
        <v>19</v>
      </c>
      <c r="D133" t="s">
        <v>19</v>
      </c>
      <c r="E133" t="s">
        <v>111</v>
      </c>
      <c r="F133" s="1" t="s">
        <v>95</v>
      </c>
      <c r="G133" t="s">
        <v>17</v>
      </c>
      <c r="H133" t="s">
        <v>15</v>
      </c>
      <c r="I133" t="s">
        <v>106</v>
      </c>
      <c r="J133" s="4" t="s">
        <v>93</v>
      </c>
      <c r="K133" s="7">
        <v>0</v>
      </c>
      <c r="L133">
        <f t="shared" si="2"/>
        <v>0</v>
      </c>
    </row>
    <row r="134" spans="1:12" x14ac:dyDescent="0.25">
      <c r="A134" t="s">
        <v>99</v>
      </c>
      <c r="B134" t="s">
        <v>22</v>
      </c>
      <c r="C134" t="s">
        <v>23</v>
      </c>
      <c r="D134" t="s">
        <v>23</v>
      </c>
      <c r="E134" t="s">
        <v>112</v>
      </c>
      <c r="F134" s="1" t="s">
        <v>96</v>
      </c>
      <c r="G134" t="s">
        <v>14</v>
      </c>
      <c r="H134" t="s">
        <v>15</v>
      </c>
      <c r="I134" t="s">
        <v>106</v>
      </c>
      <c r="J134" s="4" t="s">
        <v>93</v>
      </c>
      <c r="K134" s="7">
        <v>1250</v>
      </c>
      <c r="L134">
        <f t="shared" si="2"/>
        <v>125000</v>
      </c>
    </row>
    <row r="135" spans="1:12" x14ac:dyDescent="0.25">
      <c r="A135" t="s">
        <v>99</v>
      </c>
      <c r="B135" t="s">
        <v>22</v>
      </c>
      <c r="C135" t="s">
        <v>23</v>
      </c>
      <c r="D135" t="s">
        <v>23</v>
      </c>
      <c r="E135" t="s">
        <v>112</v>
      </c>
      <c r="F135" s="1" t="s">
        <v>96</v>
      </c>
      <c r="G135" t="s">
        <v>16</v>
      </c>
      <c r="H135" t="s">
        <v>15</v>
      </c>
      <c r="I135" t="s">
        <v>106</v>
      </c>
      <c r="J135" s="4" t="s">
        <v>93</v>
      </c>
      <c r="K135" s="7">
        <v>0</v>
      </c>
      <c r="L135">
        <f t="shared" si="2"/>
        <v>0</v>
      </c>
    </row>
    <row r="136" spans="1:12" x14ac:dyDescent="0.25">
      <c r="A136" t="s">
        <v>99</v>
      </c>
      <c r="B136" t="s">
        <v>22</v>
      </c>
      <c r="C136" t="s">
        <v>23</v>
      </c>
      <c r="D136" t="s">
        <v>23</v>
      </c>
      <c r="E136" t="s">
        <v>112</v>
      </c>
      <c r="F136" s="1" t="s">
        <v>96</v>
      </c>
      <c r="G136" t="s">
        <v>17</v>
      </c>
      <c r="H136" t="s">
        <v>15</v>
      </c>
      <c r="I136" t="s">
        <v>106</v>
      </c>
      <c r="J136" s="4" t="s">
        <v>93</v>
      </c>
      <c r="K136" s="7">
        <v>0</v>
      </c>
      <c r="L136">
        <f t="shared" si="2"/>
        <v>0</v>
      </c>
    </row>
    <row r="137" spans="1:12" x14ac:dyDescent="0.25">
      <c r="A137" t="s">
        <v>99</v>
      </c>
      <c r="B137" t="s">
        <v>9</v>
      </c>
      <c r="C137" t="s">
        <v>10</v>
      </c>
      <c r="D137" t="s">
        <v>11</v>
      </c>
      <c r="E137" t="s">
        <v>113</v>
      </c>
      <c r="F137" s="1" t="s">
        <v>96</v>
      </c>
      <c r="G137" t="s">
        <v>14</v>
      </c>
      <c r="H137" t="s">
        <v>15</v>
      </c>
      <c r="I137" t="s">
        <v>106</v>
      </c>
      <c r="J137" s="4" t="s">
        <v>93</v>
      </c>
      <c r="K137" s="7">
        <v>3800</v>
      </c>
      <c r="L137">
        <f t="shared" si="2"/>
        <v>380000</v>
      </c>
    </row>
    <row r="138" spans="1:12" x14ac:dyDescent="0.25">
      <c r="A138" t="s">
        <v>99</v>
      </c>
      <c r="B138" t="s">
        <v>9</v>
      </c>
      <c r="C138" t="s">
        <v>10</v>
      </c>
      <c r="D138" t="s">
        <v>11</v>
      </c>
      <c r="E138" t="s">
        <v>113</v>
      </c>
      <c r="F138" s="1" t="s">
        <v>96</v>
      </c>
      <c r="G138" t="s">
        <v>16</v>
      </c>
      <c r="H138" t="s">
        <v>15</v>
      </c>
      <c r="I138" t="s">
        <v>106</v>
      </c>
      <c r="J138" s="4" t="s">
        <v>93</v>
      </c>
      <c r="K138" s="7">
        <v>0</v>
      </c>
      <c r="L138">
        <f t="shared" si="2"/>
        <v>0</v>
      </c>
    </row>
    <row r="139" spans="1:12" x14ac:dyDescent="0.25">
      <c r="A139" t="s">
        <v>99</v>
      </c>
      <c r="B139" t="s">
        <v>9</v>
      </c>
      <c r="C139" t="s">
        <v>10</v>
      </c>
      <c r="D139" t="s">
        <v>11</v>
      </c>
      <c r="E139" t="s">
        <v>113</v>
      </c>
      <c r="F139" s="1" t="s">
        <v>96</v>
      </c>
      <c r="G139" t="s">
        <v>17</v>
      </c>
      <c r="H139" t="s">
        <v>15</v>
      </c>
      <c r="I139" t="s">
        <v>106</v>
      </c>
      <c r="J139" s="4" t="s">
        <v>93</v>
      </c>
      <c r="K139" s="7">
        <v>0.5</v>
      </c>
      <c r="L139">
        <f t="shared" si="2"/>
        <v>50</v>
      </c>
    </row>
    <row r="140" spans="1:12" x14ac:dyDescent="0.25">
      <c r="A140" t="s">
        <v>99</v>
      </c>
      <c r="B140" t="s">
        <v>18</v>
      </c>
      <c r="C140" t="s">
        <v>19</v>
      </c>
      <c r="D140" t="s">
        <v>19</v>
      </c>
      <c r="E140" t="s">
        <v>114</v>
      </c>
      <c r="F140" s="1" t="s">
        <v>96</v>
      </c>
      <c r="G140" t="s">
        <v>14</v>
      </c>
      <c r="H140" t="s">
        <v>15</v>
      </c>
      <c r="I140" t="s">
        <v>106</v>
      </c>
      <c r="J140" s="4" t="s">
        <v>93</v>
      </c>
      <c r="K140" s="7">
        <v>805</v>
      </c>
      <c r="L140">
        <f t="shared" si="2"/>
        <v>80500</v>
      </c>
    </row>
    <row r="141" spans="1:12" x14ac:dyDescent="0.25">
      <c r="A141" t="s">
        <v>99</v>
      </c>
      <c r="B141" t="s">
        <v>18</v>
      </c>
      <c r="C141" t="s">
        <v>19</v>
      </c>
      <c r="D141" t="s">
        <v>19</v>
      </c>
      <c r="E141" t="s">
        <v>114</v>
      </c>
      <c r="F141" s="1" t="s">
        <v>96</v>
      </c>
      <c r="G141" t="s">
        <v>16</v>
      </c>
      <c r="H141" t="s">
        <v>15</v>
      </c>
      <c r="I141" t="s">
        <v>106</v>
      </c>
      <c r="J141" s="4" t="s">
        <v>93</v>
      </c>
      <c r="K141" s="7">
        <v>0</v>
      </c>
      <c r="L141">
        <f t="shared" si="2"/>
        <v>0</v>
      </c>
    </row>
    <row r="142" spans="1:12" x14ac:dyDescent="0.25">
      <c r="A142" t="s">
        <v>99</v>
      </c>
      <c r="B142" t="s">
        <v>18</v>
      </c>
      <c r="C142" t="s">
        <v>19</v>
      </c>
      <c r="D142" t="s">
        <v>19</v>
      </c>
      <c r="E142" t="s">
        <v>114</v>
      </c>
      <c r="F142" s="1" t="s">
        <v>96</v>
      </c>
      <c r="G142" t="s">
        <v>17</v>
      </c>
      <c r="H142" t="s">
        <v>15</v>
      </c>
      <c r="I142" t="s">
        <v>106</v>
      </c>
      <c r="J142" s="4" t="s">
        <v>93</v>
      </c>
      <c r="K142" s="7">
        <v>0</v>
      </c>
      <c r="L142">
        <f t="shared" si="2"/>
        <v>0</v>
      </c>
    </row>
    <row r="143" spans="1:12" x14ac:dyDescent="0.25">
      <c r="A143" t="s">
        <v>8</v>
      </c>
      <c r="B143" t="s">
        <v>9</v>
      </c>
      <c r="C143" t="s">
        <v>10</v>
      </c>
      <c r="D143" t="s">
        <v>11</v>
      </c>
      <c r="E143" t="s">
        <v>12</v>
      </c>
      <c r="F143" s="1" t="s">
        <v>13</v>
      </c>
      <c r="G143" t="s">
        <v>14</v>
      </c>
      <c r="H143" t="s">
        <v>15</v>
      </c>
      <c r="I143" t="s">
        <v>106</v>
      </c>
      <c r="J143" s="10" t="s">
        <v>92</v>
      </c>
      <c r="K143" s="10">
        <v>5250</v>
      </c>
      <c r="L143">
        <f>K143*100</f>
        <v>525000</v>
      </c>
    </row>
    <row r="144" spans="1:12" x14ac:dyDescent="0.25">
      <c r="A144" t="s">
        <v>8</v>
      </c>
      <c r="B144" t="s">
        <v>9</v>
      </c>
      <c r="C144" t="s">
        <v>10</v>
      </c>
      <c r="D144" t="s">
        <v>11</v>
      </c>
      <c r="E144" t="s">
        <v>12</v>
      </c>
      <c r="F144" s="1" t="s">
        <v>13</v>
      </c>
      <c r="G144" t="s">
        <v>16</v>
      </c>
      <c r="H144" t="s">
        <v>15</v>
      </c>
      <c r="I144" t="s">
        <v>106</v>
      </c>
      <c r="J144" s="10" t="s">
        <v>92</v>
      </c>
      <c r="K144" s="10">
        <v>0</v>
      </c>
      <c r="L144">
        <f t="shared" ref="L144:L146" si="3">K144*100</f>
        <v>0</v>
      </c>
    </row>
    <row r="145" spans="1:12" x14ac:dyDescent="0.25">
      <c r="A145" t="s">
        <v>8</v>
      </c>
      <c r="B145" t="s">
        <v>9</v>
      </c>
      <c r="C145" t="s">
        <v>10</v>
      </c>
      <c r="D145" t="s">
        <v>11</v>
      </c>
      <c r="E145" t="s">
        <v>12</v>
      </c>
      <c r="F145" s="1" t="s">
        <v>13</v>
      </c>
      <c r="G145" t="s">
        <v>17</v>
      </c>
      <c r="H145" t="s">
        <v>15</v>
      </c>
      <c r="I145" t="s">
        <v>106</v>
      </c>
      <c r="J145" s="10" t="s">
        <v>92</v>
      </c>
      <c r="K145" s="10">
        <v>0</v>
      </c>
      <c r="L145">
        <f t="shared" si="3"/>
        <v>0</v>
      </c>
    </row>
    <row r="146" spans="1:12" x14ac:dyDescent="0.25">
      <c r="A146" t="s">
        <v>8</v>
      </c>
      <c r="B146" t="s">
        <v>18</v>
      </c>
      <c r="C146" t="s">
        <v>19</v>
      </c>
      <c r="D146" t="s">
        <v>19</v>
      </c>
      <c r="E146" t="s">
        <v>20</v>
      </c>
      <c r="F146" s="1" t="s">
        <v>13</v>
      </c>
      <c r="G146" t="s">
        <v>14</v>
      </c>
      <c r="H146" t="s">
        <v>15</v>
      </c>
      <c r="I146" t="s">
        <v>106</v>
      </c>
      <c r="J146" s="10" t="s">
        <v>92</v>
      </c>
      <c r="K146" s="10">
        <v>9450</v>
      </c>
      <c r="L146">
        <f t="shared" si="3"/>
        <v>945000</v>
      </c>
    </row>
    <row r="147" spans="1:12" x14ac:dyDescent="0.25">
      <c r="A147" t="s">
        <v>8</v>
      </c>
      <c r="B147" t="s">
        <v>18</v>
      </c>
      <c r="C147" t="s">
        <v>19</v>
      </c>
      <c r="D147" t="s">
        <v>19</v>
      </c>
      <c r="E147" t="s">
        <v>20</v>
      </c>
      <c r="F147" s="1" t="s">
        <v>13</v>
      </c>
      <c r="G147" t="s">
        <v>16</v>
      </c>
      <c r="H147" t="s">
        <v>15</v>
      </c>
      <c r="I147" t="s">
        <v>106</v>
      </c>
      <c r="J147" s="10" t="s">
        <v>92</v>
      </c>
      <c r="K147" s="10">
        <v>1</v>
      </c>
      <c r="L147">
        <f>K147*100</f>
        <v>100</v>
      </c>
    </row>
    <row r="148" spans="1:12" x14ac:dyDescent="0.25">
      <c r="A148" t="s">
        <v>8</v>
      </c>
      <c r="B148" t="s">
        <v>18</v>
      </c>
      <c r="C148" t="s">
        <v>19</v>
      </c>
      <c r="D148" t="s">
        <v>19</v>
      </c>
      <c r="E148" t="s">
        <v>20</v>
      </c>
      <c r="F148" s="1" t="s">
        <v>13</v>
      </c>
      <c r="G148" t="s">
        <v>17</v>
      </c>
      <c r="H148" t="s">
        <v>15</v>
      </c>
      <c r="I148" t="s">
        <v>106</v>
      </c>
      <c r="J148" s="10" t="s">
        <v>92</v>
      </c>
      <c r="K148" s="10">
        <v>10</v>
      </c>
      <c r="L148">
        <f t="shared" ref="L148:L211" si="4">K148*100</f>
        <v>1000</v>
      </c>
    </row>
    <row r="149" spans="1:12" x14ac:dyDescent="0.25">
      <c r="A149" t="s">
        <v>21</v>
      </c>
      <c r="B149" t="s">
        <v>22</v>
      </c>
      <c r="C149" t="s">
        <v>23</v>
      </c>
      <c r="D149" t="s">
        <v>23</v>
      </c>
      <c r="E149" t="s">
        <v>24</v>
      </c>
      <c r="F149" s="1" t="s">
        <v>25</v>
      </c>
      <c r="G149" t="s">
        <v>14</v>
      </c>
      <c r="H149" t="s">
        <v>15</v>
      </c>
      <c r="I149" t="s">
        <v>106</v>
      </c>
      <c r="J149" s="10" t="s">
        <v>92</v>
      </c>
      <c r="K149" s="10">
        <v>5250</v>
      </c>
      <c r="L149">
        <f t="shared" si="4"/>
        <v>525000</v>
      </c>
    </row>
    <row r="150" spans="1:12" x14ac:dyDescent="0.25">
      <c r="A150" t="s">
        <v>21</v>
      </c>
      <c r="B150" t="s">
        <v>22</v>
      </c>
      <c r="C150" t="s">
        <v>23</v>
      </c>
      <c r="D150" t="s">
        <v>23</v>
      </c>
      <c r="E150" t="s">
        <v>24</v>
      </c>
      <c r="F150" s="1" t="s">
        <v>25</v>
      </c>
      <c r="G150" t="s">
        <v>16</v>
      </c>
      <c r="H150" t="s">
        <v>15</v>
      </c>
      <c r="I150" t="s">
        <v>106</v>
      </c>
      <c r="J150" s="10" t="s">
        <v>92</v>
      </c>
      <c r="K150" s="10">
        <v>0</v>
      </c>
      <c r="L150">
        <f t="shared" si="4"/>
        <v>0</v>
      </c>
    </row>
    <row r="151" spans="1:12" x14ac:dyDescent="0.25">
      <c r="A151" t="s">
        <v>21</v>
      </c>
      <c r="B151" t="s">
        <v>22</v>
      </c>
      <c r="C151" t="s">
        <v>23</v>
      </c>
      <c r="D151" t="s">
        <v>23</v>
      </c>
      <c r="E151" t="s">
        <v>24</v>
      </c>
      <c r="F151" s="1" t="s">
        <v>25</v>
      </c>
      <c r="G151" t="s">
        <v>17</v>
      </c>
      <c r="H151" t="s">
        <v>15</v>
      </c>
      <c r="I151" t="s">
        <v>106</v>
      </c>
      <c r="J151" s="10" t="s">
        <v>92</v>
      </c>
      <c r="K151" s="10">
        <v>0</v>
      </c>
      <c r="L151">
        <f t="shared" si="4"/>
        <v>0</v>
      </c>
    </row>
    <row r="152" spans="1:12" x14ac:dyDescent="0.25">
      <c r="A152" t="s">
        <v>21</v>
      </c>
      <c r="B152" t="s">
        <v>9</v>
      </c>
      <c r="C152" t="s">
        <v>10</v>
      </c>
      <c r="D152" t="s">
        <v>11</v>
      </c>
      <c r="E152" t="s">
        <v>26</v>
      </c>
      <c r="F152" s="1" t="s">
        <v>25</v>
      </c>
      <c r="G152" t="s">
        <v>14</v>
      </c>
      <c r="H152" t="s">
        <v>15</v>
      </c>
      <c r="I152" t="s">
        <v>106</v>
      </c>
      <c r="J152" s="10" t="s">
        <v>92</v>
      </c>
      <c r="K152" s="10">
        <v>1600</v>
      </c>
      <c r="L152">
        <f t="shared" si="4"/>
        <v>160000</v>
      </c>
    </row>
    <row r="153" spans="1:12" x14ac:dyDescent="0.25">
      <c r="A153" t="s">
        <v>21</v>
      </c>
      <c r="B153" t="s">
        <v>9</v>
      </c>
      <c r="C153" t="s">
        <v>10</v>
      </c>
      <c r="D153" t="s">
        <v>11</v>
      </c>
      <c r="E153" t="s">
        <v>26</v>
      </c>
      <c r="F153" s="1" t="s">
        <v>25</v>
      </c>
      <c r="G153" t="s">
        <v>16</v>
      </c>
      <c r="H153" t="s">
        <v>15</v>
      </c>
      <c r="I153" t="s">
        <v>106</v>
      </c>
      <c r="J153" s="10" t="s">
        <v>92</v>
      </c>
      <c r="K153" s="10">
        <v>0</v>
      </c>
      <c r="L153">
        <f t="shared" si="4"/>
        <v>0</v>
      </c>
    </row>
    <row r="154" spans="1:12" x14ac:dyDescent="0.25">
      <c r="A154" t="s">
        <v>21</v>
      </c>
      <c r="B154" t="s">
        <v>9</v>
      </c>
      <c r="C154" t="s">
        <v>10</v>
      </c>
      <c r="D154" t="s">
        <v>11</v>
      </c>
      <c r="E154" t="s">
        <v>26</v>
      </c>
      <c r="F154" s="1" t="s">
        <v>25</v>
      </c>
      <c r="G154" t="s">
        <v>17</v>
      </c>
      <c r="H154" t="s">
        <v>15</v>
      </c>
      <c r="I154" t="s">
        <v>106</v>
      </c>
      <c r="J154" s="10" t="s">
        <v>92</v>
      </c>
      <c r="K154" s="10">
        <v>0</v>
      </c>
      <c r="L154">
        <f t="shared" si="4"/>
        <v>0</v>
      </c>
    </row>
    <row r="155" spans="1:12" x14ac:dyDescent="0.25">
      <c r="A155" t="s">
        <v>21</v>
      </c>
      <c r="B155" t="s">
        <v>18</v>
      </c>
      <c r="C155" t="s">
        <v>19</v>
      </c>
      <c r="D155" t="s">
        <v>19</v>
      </c>
      <c r="E155" t="s">
        <v>27</v>
      </c>
      <c r="F155" s="1" t="s">
        <v>25</v>
      </c>
      <c r="G155" t="s">
        <v>14</v>
      </c>
      <c r="H155" t="s">
        <v>15</v>
      </c>
      <c r="I155" t="s">
        <v>106</v>
      </c>
      <c r="J155" s="10" t="s">
        <v>92</v>
      </c>
      <c r="K155" s="10">
        <v>5800</v>
      </c>
      <c r="L155">
        <f t="shared" si="4"/>
        <v>580000</v>
      </c>
    </row>
    <row r="156" spans="1:12" x14ac:dyDescent="0.25">
      <c r="A156" t="s">
        <v>21</v>
      </c>
      <c r="B156" t="s">
        <v>18</v>
      </c>
      <c r="C156" t="s">
        <v>19</v>
      </c>
      <c r="D156" t="s">
        <v>19</v>
      </c>
      <c r="E156" t="s">
        <v>27</v>
      </c>
      <c r="F156" s="1" t="s">
        <v>25</v>
      </c>
      <c r="G156" t="s">
        <v>16</v>
      </c>
      <c r="H156" t="s">
        <v>15</v>
      </c>
      <c r="I156" t="s">
        <v>106</v>
      </c>
      <c r="J156" s="10" t="s">
        <v>92</v>
      </c>
      <c r="K156" s="10">
        <v>0</v>
      </c>
      <c r="L156">
        <f t="shared" si="4"/>
        <v>0</v>
      </c>
    </row>
    <row r="157" spans="1:12" x14ac:dyDescent="0.25">
      <c r="A157" t="s">
        <v>21</v>
      </c>
      <c r="B157" t="s">
        <v>18</v>
      </c>
      <c r="C157" t="s">
        <v>19</v>
      </c>
      <c r="D157" t="s">
        <v>19</v>
      </c>
      <c r="E157" t="s">
        <v>27</v>
      </c>
      <c r="F157" s="1" t="s">
        <v>25</v>
      </c>
      <c r="G157" t="s">
        <v>17</v>
      </c>
      <c r="H157" t="s">
        <v>15</v>
      </c>
      <c r="I157" t="s">
        <v>106</v>
      </c>
      <c r="J157" s="10" t="s">
        <v>92</v>
      </c>
      <c r="K157" s="10">
        <v>0</v>
      </c>
      <c r="L157">
        <f t="shared" si="4"/>
        <v>0</v>
      </c>
    </row>
    <row r="158" spans="1:12" x14ac:dyDescent="0.25">
      <c r="A158" t="s">
        <v>28</v>
      </c>
      <c r="B158" t="s">
        <v>22</v>
      </c>
      <c r="C158" t="s">
        <v>23</v>
      </c>
      <c r="D158" t="s">
        <v>23</v>
      </c>
      <c r="E158" t="s">
        <v>29</v>
      </c>
      <c r="F158" s="1" t="s">
        <v>30</v>
      </c>
      <c r="G158" t="s">
        <v>14</v>
      </c>
      <c r="H158" t="s">
        <v>15</v>
      </c>
      <c r="I158" t="s">
        <v>106</v>
      </c>
      <c r="J158" s="10" t="s">
        <v>92</v>
      </c>
      <c r="K158" s="10">
        <v>3000</v>
      </c>
      <c r="L158">
        <f t="shared" si="4"/>
        <v>300000</v>
      </c>
    </row>
    <row r="159" spans="1:12" x14ac:dyDescent="0.25">
      <c r="A159" t="s">
        <v>28</v>
      </c>
      <c r="B159" t="s">
        <v>22</v>
      </c>
      <c r="C159" t="s">
        <v>23</v>
      </c>
      <c r="D159" t="s">
        <v>23</v>
      </c>
      <c r="E159" t="s">
        <v>29</v>
      </c>
      <c r="F159" s="1" t="s">
        <v>30</v>
      </c>
      <c r="G159" t="s">
        <v>16</v>
      </c>
      <c r="H159" t="s">
        <v>15</v>
      </c>
      <c r="I159" t="s">
        <v>106</v>
      </c>
      <c r="J159" s="10" t="s">
        <v>92</v>
      </c>
      <c r="K159" s="10">
        <v>0</v>
      </c>
      <c r="L159">
        <f t="shared" si="4"/>
        <v>0</v>
      </c>
    </row>
    <row r="160" spans="1:12" x14ac:dyDescent="0.25">
      <c r="A160" t="s">
        <v>28</v>
      </c>
      <c r="B160" t="s">
        <v>22</v>
      </c>
      <c r="C160" t="s">
        <v>23</v>
      </c>
      <c r="D160" t="s">
        <v>23</v>
      </c>
      <c r="E160" t="s">
        <v>29</v>
      </c>
      <c r="F160" s="1" t="s">
        <v>30</v>
      </c>
      <c r="G160" t="s">
        <v>17</v>
      </c>
      <c r="H160" t="s">
        <v>15</v>
      </c>
      <c r="I160" t="s">
        <v>106</v>
      </c>
      <c r="J160" s="10" t="s">
        <v>92</v>
      </c>
      <c r="K160" s="10">
        <v>0</v>
      </c>
      <c r="L160">
        <f t="shared" si="4"/>
        <v>0</v>
      </c>
    </row>
    <row r="161" spans="1:12" x14ac:dyDescent="0.25">
      <c r="A161" t="s">
        <v>28</v>
      </c>
      <c r="B161" t="s">
        <v>9</v>
      </c>
      <c r="C161" t="s">
        <v>10</v>
      </c>
      <c r="D161" t="s">
        <v>11</v>
      </c>
      <c r="E161" t="s">
        <v>31</v>
      </c>
      <c r="F161" s="1" t="s">
        <v>30</v>
      </c>
      <c r="G161" t="s">
        <v>14</v>
      </c>
      <c r="H161" t="s">
        <v>15</v>
      </c>
      <c r="I161" t="s">
        <v>106</v>
      </c>
      <c r="J161" s="10" t="s">
        <v>92</v>
      </c>
      <c r="K161" s="10">
        <v>300</v>
      </c>
      <c r="L161">
        <f t="shared" si="4"/>
        <v>30000</v>
      </c>
    </row>
    <row r="162" spans="1:12" x14ac:dyDescent="0.25">
      <c r="A162" t="s">
        <v>28</v>
      </c>
      <c r="B162" t="s">
        <v>9</v>
      </c>
      <c r="C162" t="s">
        <v>10</v>
      </c>
      <c r="D162" t="s">
        <v>11</v>
      </c>
      <c r="E162" t="s">
        <v>31</v>
      </c>
      <c r="F162" s="1" t="s">
        <v>30</v>
      </c>
      <c r="G162" t="s">
        <v>16</v>
      </c>
      <c r="H162" t="s">
        <v>15</v>
      </c>
      <c r="I162" t="s">
        <v>106</v>
      </c>
      <c r="J162" s="10" t="s">
        <v>92</v>
      </c>
      <c r="K162" s="10">
        <v>0</v>
      </c>
      <c r="L162">
        <f t="shared" si="4"/>
        <v>0</v>
      </c>
    </row>
    <row r="163" spans="1:12" x14ac:dyDescent="0.25">
      <c r="A163" t="s">
        <v>28</v>
      </c>
      <c r="B163" t="s">
        <v>9</v>
      </c>
      <c r="C163" t="s">
        <v>10</v>
      </c>
      <c r="D163" t="s">
        <v>11</v>
      </c>
      <c r="E163" t="s">
        <v>31</v>
      </c>
      <c r="F163" s="1" t="s">
        <v>30</v>
      </c>
      <c r="G163" t="s">
        <v>17</v>
      </c>
      <c r="H163" t="s">
        <v>15</v>
      </c>
      <c r="I163" t="s">
        <v>106</v>
      </c>
      <c r="J163" s="10" t="s">
        <v>92</v>
      </c>
      <c r="K163" s="10">
        <v>10</v>
      </c>
      <c r="L163">
        <f t="shared" si="4"/>
        <v>1000</v>
      </c>
    </row>
    <row r="164" spans="1:12" x14ac:dyDescent="0.25">
      <c r="A164" t="s">
        <v>28</v>
      </c>
      <c r="B164" t="s">
        <v>18</v>
      </c>
      <c r="C164" t="s">
        <v>19</v>
      </c>
      <c r="D164" t="s">
        <v>19</v>
      </c>
      <c r="E164" t="s">
        <v>32</v>
      </c>
      <c r="F164" s="1" t="s">
        <v>30</v>
      </c>
      <c r="G164" t="s">
        <v>14</v>
      </c>
      <c r="H164" t="s">
        <v>15</v>
      </c>
      <c r="I164" t="s">
        <v>106</v>
      </c>
      <c r="J164" s="10" t="s">
        <v>92</v>
      </c>
      <c r="K164" s="10">
        <v>11700</v>
      </c>
      <c r="L164">
        <f t="shared" si="4"/>
        <v>1170000</v>
      </c>
    </row>
    <row r="165" spans="1:12" x14ac:dyDescent="0.25">
      <c r="A165" t="s">
        <v>28</v>
      </c>
      <c r="B165" t="s">
        <v>18</v>
      </c>
      <c r="C165" t="s">
        <v>19</v>
      </c>
      <c r="D165" t="s">
        <v>19</v>
      </c>
      <c r="E165" t="s">
        <v>32</v>
      </c>
      <c r="F165" s="1" t="s">
        <v>30</v>
      </c>
      <c r="G165" t="s">
        <v>16</v>
      </c>
      <c r="H165" t="s">
        <v>15</v>
      </c>
      <c r="I165" t="s">
        <v>106</v>
      </c>
      <c r="J165" s="10" t="s">
        <v>92</v>
      </c>
      <c r="K165" s="10">
        <v>0</v>
      </c>
      <c r="L165">
        <f t="shared" si="4"/>
        <v>0</v>
      </c>
    </row>
    <row r="166" spans="1:12" x14ac:dyDescent="0.25">
      <c r="A166" t="s">
        <v>28</v>
      </c>
      <c r="B166" t="s">
        <v>18</v>
      </c>
      <c r="C166" t="s">
        <v>19</v>
      </c>
      <c r="D166" t="s">
        <v>19</v>
      </c>
      <c r="E166" t="s">
        <v>32</v>
      </c>
      <c r="F166" s="1" t="s">
        <v>30</v>
      </c>
      <c r="G166" t="s">
        <v>17</v>
      </c>
      <c r="H166" t="s">
        <v>15</v>
      </c>
      <c r="I166" t="s">
        <v>106</v>
      </c>
      <c r="J166" s="10" t="s">
        <v>92</v>
      </c>
      <c r="K166" s="10">
        <v>0</v>
      </c>
      <c r="L166">
        <f t="shared" si="4"/>
        <v>0</v>
      </c>
    </row>
    <row r="167" spans="1:12" x14ac:dyDescent="0.25">
      <c r="A167" t="s">
        <v>33</v>
      </c>
      <c r="B167" t="s">
        <v>22</v>
      </c>
      <c r="C167" t="s">
        <v>23</v>
      </c>
      <c r="D167" t="s">
        <v>23</v>
      </c>
      <c r="E167" t="s">
        <v>34</v>
      </c>
      <c r="F167" s="1" t="s">
        <v>35</v>
      </c>
      <c r="G167" t="s">
        <v>14</v>
      </c>
      <c r="H167" t="s">
        <v>15</v>
      </c>
      <c r="I167" t="s">
        <v>106</v>
      </c>
      <c r="J167" s="10" t="s">
        <v>92</v>
      </c>
      <c r="K167" s="10">
        <v>130</v>
      </c>
      <c r="L167">
        <f t="shared" si="4"/>
        <v>13000</v>
      </c>
    </row>
    <row r="168" spans="1:12" x14ac:dyDescent="0.25">
      <c r="A168" t="s">
        <v>33</v>
      </c>
      <c r="B168" t="s">
        <v>22</v>
      </c>
      <c r="C168" t="s">
        <v>23</v>
      </c>
      <c r="D168" t="s">
        <v>23</v>
      </c>
      <c r="E168" t="s">
        <v>34</v>
      </c>
      <c r="F168" s="1" t="s">
        <v>35</v>
      </c>
      <c r="G168" t="s">
        <v>16</v>
      </c>
      <c r="H168" t="s">
        <v>15</v>
      </c>
      <c r="I168" t="s">
        <v>106</v>
      </c>
      <c r="J168" s="10" t="s">
        <v>92</v>
      </c>
      <c r="K168" s="10">
        <v>0</v>
      </c>
      <c r="L168">
        <f t="shared" si="4"/>
        <v>0</v>
      </c>
    </row>
    <row r="169" spans="1:12" x14ac:dyDescent="0.25">
      <c r="A169" t="s">
        <v>33</v>
      </c>
      <c r="B169" t="s">
        <v>22</v>
      </c>
      <c r="C169" t="s">
        <v>23</v>
      </c>
      <c r="D169" t="s">
        <v>23</v>
      </c>
      <c r="E169" t="s">
        <v>34</v>
      </c>
      <c r="F169" s="1" t="s">
        <v>35</v>
      </c>
      <c r="G169" t="s">
        <v>17</v>
      </c>
      <c r="H169" t="s">
        <v>15</v>
      </c>
      <c r="I169" t="s">
        <v>106</v>
      </c>
      <c r="J169" s="10" t="s">
        <v>92</v>
      </c>
      <c r="K169" s="10">
        <v>0</v>
      </c>
      <c r="L169">
        <f t="shared" si="4"/>
        <v>0</v>
      </c>
    </row>
    <row r="170" spans="1:12" x14ac:dyDescent="0.25">
      <c r="A170" t="s">
        <v>33</v>
      </c>
      <c r="B170" t="s">
        <v>9</v>
      </c>
      <c r="C170" t="s">
        <v>10</v>
      </c>
      <c r="D170" t="s">
        <v>11</v>
      </c>
      <c r="E170" t="s">
        <v>36</v>
      </c>
      <c r="F170" s="1" t="s">
        <v>35</v>
      </c>
      <c r="G170" t="s">
        <v>14</v>
      </c>
      <c r="H170" t="s">
        <v>15</v>
      </c>
      <c r="I170" t="s">
        <v>106</v>
      </c>
      <c r="J170" s="10" t="s">
        <v>92</v>
      </c>
      <c r="K170" s="10">
        <v>52</v>
      </c>
      <c r="L170">
        <f t="shared" si="4"/>
        <v>5200</v>
      </c>
    </row>
    <row r="171" spans="1:12" x14ac:dyDescent="0.25">
      <c r="A171" t="s">
        <v>33</v>
      </c>
      <c r="B171" t="s">
        <v>9</v>
      </c>
      <c r="C171" t="s">
        <v>10</v>
      </c>
      <c r="D171" t="s">
        <v>11</v>
      </c>
      <c r="E171" t="s">
        <v>36</v>
      </c>
      <c r="F171" s="1" t="s">
        <v>35</v>
      </c>
      <c r="G171" t="s">
        <v>16</v>
      </c>
      <c r="H171" t="s">
        <v>15</v>
      </c>
      <c r="I171" t="s">
        <v>106</v>
      </c>
      <c r="J171" s="10" t="s">
        <v>92</v>
      </c>
      <c r="K171" s="10">
        <v>0</v>
      </c>
      <c r="L171">
        <f t="shared" si="4"/>
        <v>0</v>
      </c>
    </row>
    <row r="172" spans="1:12" x14ac:dyDescent="0.25">
      <c r="A172" t="s">
        <v>33</v>
      </c>
      <c r="B172" t="s">
        <v>9</v>
      </c>
      <c r="C172" t="s">
        <v>10</v>
      </c>
      <c r="D172" t="s">
        <v>11</v>
      </c>
      <c r="E172" t="s">
        <v>36</v>
      </c>
      <c r="F172" s="1" t="s">
        <v>35</v>
      </c>
      <c r="G172" t="s">
        <v>17</v>
      </c>
      <c r="H172" t="s">
        <v>15</v>
      </c>
      <c r="I172" t="s">
        <v>106</v>
      </c>
      <c r="J172" s="10" t="s">
        <v>92</v>
      </c>
      <c r="K172" s="10">
        <v>0</v>
      </c>
      <c r="L172">
        <f t="shared" si="4"/>
        <v>0</v>
      </c>
    </row>
    <row r="173" spans="1:12" x14ac:dyDescent="0.25">
      <c r="A173" t="s">
        <v>33</v>
      </c>
      <c r="B173" t="s">
        <v>18</v>
      </c>
      <c r="C173" t="s">
        <v>19</v>
      </c>
      <c r="D173" t="s">
        <v>19</v>
      </c>
      <c r="E173" t="s">
        <v>37</v>
      </c>
      <c r="F173" s="1" t="s">
        <v>35</v>
      </c>
      <c r="G173" t="s">
        <v>14</v>
      </c>
      <c r="H173" t="s">
        <v>15</v>
      </c>
      <c r="I173" t="s">
        <v>106</v>
      </c>
      <c r="J173" s="10" t="s">
        <v>92</v>
      </c>
      <c r="K173" s="10">
        <v>2300</v>
      </c>
      <c r="L173">
        <f t="shared" si="4"/>
        <v>230000</v>
      </c>
    </row>
    <row r="174" spans="1:12" x14ac:dyDescent="0.25">
      <c r="A174" t="s">
        <v>33</v>
      </c>
      <c r="B174" t="s">
        <v>18</v>
      </c>
      <c r="C174" t="s">
        <v>19</v>
      </c>
      <c r="D174" t="s">
        <v>19</v>
      </c>
      <c r="E174" t="s">
        <v>37</v>
      </c>
      <c r="F174" s="1" t="s">
        <v>35</v>
      </c>
      <c r="G174" t="s">
        <v>16</v>
      </c>
      <c r="H174" t="s">
        <v>15</v>
      </c>
      <c r="I174" t="s">
        <v>106</v>
      </c>
      <c r="J174" s="10" t="s">
        <v>92</v>
      </c>
      <c r="K174" s="10">
        <v>0</v>
      </c>
      <c r="L174">
        <f t="shared" si="4"/>
        <v>0</v>
      </c>
    </row>
    <row r="175" spans="1:12" x14ac:dyDescent="0.25">
      <c r="A175" t="s">
        <v>33</v>
      </c>
      <c r="B175" t="s">
        <v>18</v>
      </c>
      <c r="C175" t="s">
        <v>19</v>
      </c>
      <c r="D175" t="s">
        <v>19</v>
      </c>
      <c r="E175" t="s">
        <v>37</v>
      </c>
      <c r="F175" s="1" t="s">
        <v>35</v>
      </c>
      <c r="G175" t="s">
        <v>17</v>
      </c>
      <c r="H175" t="s">
        <v>15</v>
      </c>
      <c r="I175" t="s">
        <v>106</v>
      </c>
      <c r="J175" s="10" t="s">
        <v>92</v>
      </c>
      <c r="K175" s="10">
        <v>0</v>
      </c>
      <c r="L175">
        <f t="shared" si="4"/>
        <v>0</v>
      </c>
    </row>
    <row r="176" spans="1:12" x14ac:dyDescent="0.25">
      <c r="A176" t="s">
        <v>38</v>
      </c>
      <c r="B176" t="s">
        <v>22</v>
      </c>
      <c r="C176" t="s">
        <v>23</v>
      </c>
      <c r="D176" t="s">
        <v>23</v>
      </c>
      <c r="E176" t="s">
        <v>39</v>
      </c>
      <c r="F176" s="1" t="s">
        <v>40</v>
      </c>
      <c r="G176" t="s">
        <v>14</v>
      </c>
      <c r="H176" t="s">
        <v>15</v>
      </c>
      <c r="I176" t="s">
        <v>106</v>
      </c>
      <c r="J176" s="10" t="s">
        <v>92</v>
      </c>
      <c r="K176" s="10">
        <v>75</v>
      </c>
      <c r="L176">
        <f t="shared" si="4"/>
        <v>7500</v>
      </c>
    </row>
    <row r="177" spans="1:12" x14ac:dyDescent="0.25">
      <c r="A177" t="s">
        <v>38</v>
      </c>
      <c r="B177" t="s">
        <v>22</v>
      </c>
      <c r="C177" t="s">
        <v>23</v>
      </c>
      <c r="D177" t="s">
        <v>23</v>
      </c>
      <c r="E177" t="s">
        <v>39</v>
      </c>
      <c r="F177" s="1" t="s">
        <v>40</v>
      </c>
      <c r="G177" t="s">
        <v>16</v>
      </c>
      <c r="H177" t="s">
        <v>15</v>
      </c>
      <c r="I177" t="s">
        <v>106</v>
      </c>
      <c r="J177" s="10" t="s">
        <v>92</v>
      </c>
      <c r="K177" s="10">
        <v>0</v>
      </c>
      <c r="L177">
        <f t="shared" si="4"/>
        <v>0</v>
      </c>
    </row>
    <row r="178" spans="1:12" x14ac:dyDescent="0.25">
      <c r="A178" t="s">
        <v>38</v>
      </c>
      <c r="B178" t="s">
        <v>22</v>
      </c>
      <c r="C178" t="s">
        <v>23</v>
      </c>
      <c r="D178" t="s">
        <v>23</v>
      </c>
      <c r="E178" t="s">
        <v>39</v>
      </c>
      <c r="F178" s="1" t="s">
        <v>40</v>
      </c>
      <c r="G178" t="s">
        <v>17</v>
      </c>
      <c r="H178" t="s">
        <v>15</v>
      </c>
      <c r="I178" t="s">
        <v>106</v>
      </c>
      <c r="J178" s="10" t="s">
        <v>92</v>
      </c>
      <c r="K178" s="10">
        <v>0</v>
      </c>
      <c r="L178">
        <f t="shared" si="4"/>
        <v>0</v>
      </c>
    </row>
    <row r="179" spans="1:12" x14ac:dyDescent="0.25">
      <c r="A179" t="s">
        <v>38</v>
      </c>
      <c r="B179" t="s">
        <v>9</v>
      </c>
      <c r="C179" t="s">
        <v>10</v>
      </c>
      <c r="D179" t="s">
        <v>11</v>
      </c>
      <c r="E179" t="s">
        <v>41</v>
      </c>
      <c r="F179" s="1" t="s">
        <v>40</v>
      </c>
      <c r="G179" t="s">
        <v>14</v>
      </c>
      <c r="H179" t="s">
        <v>15</v>
      </c>
      <c r="I179" t="s">
        <v>106</v>
      </c>
      <c r="J179" s="10" t="s">
        <v>92</v>
      </c>
      <c r="K179" s="10">
        <v>300</v>
      </c>
      <c r="L179">
        <f t="shared" si="4"/>
        <v>30000</v>
      </c>
    </row>
    <row r="180" spans="1:12" x14ac:dyDescent="0.25">
      <c r="A180" t="s">
        <v>38</v>
      </c>
      <c r="B180" t="s">
        <v>9</v>
      </c>
      <c r="C180" t="s">
        <v>10</v>
      </c>
      <c r="D180" t="s">
        <v>11</v>
      </c>
      <c r="E180" t="s">
        <v>41</v>
      </c>
      <c r="F180" s="1" t="s">
        <v>40</v>
      </c>
      <c r="G180" t="s">
        <v>16</v>
      </c>
      <c r="H180" t="s">
        <v>15</v>
      </c>
      <c r="I180" t="s">
        <v>106</v>
      </c>
      <c r="J180" s="10" t="s">
        <v>92</v>
      </c>
      <c r="K180" s="10">
        <v>0</v>
      </c>
      <c r="L180">
        <f t="shared" si="4"/>
        <v>0</v>
      </c>
    </row>
    <row r="181" spans="1:12" x14ac:dyDescent="0.25">
      <c r="A181" t="s">
        <v>38</v>
      </c>
      <c r="B181" t="s">
        <v>9</v>
      </c>
      <c r="C181" t="s">
        <v>10</v>
      </c>
      <c r="D181" t="s">
        <v>11</v>
      </c>
      <c r="E181" t="s">
        <v>41</v>
      </c>
      <c r="F181" s="1" t="s">
        <v>40</v>
      </c>
      <c r="G181" t="s">
        <v>17</v>
      </c>
      <c r="H181" t="s">
        <v>15</v>
      </c>
      <c r="I181" t="s">
        <v>106</v>
      </c>
      <c r="J181" s="10" t="s">
        <v>92</v>
      </c>
      <c r="K181" s="10">
        <v>0</v>
      </c>
      <c r="L181">
        <f t="shared" si="4"/>
        <v>0</v>
      </c>
    </row>
    <row r="182" spans="1:12" x14ac:dyDescent="0.25">
      <c r="A182" t="s">
        <v>38</v>
      </c>
      <c r="B182" t="s">
        <v>18</v>
      </c>
      <c r="C182" t="s">
        <v>19</v>
      </c>
      <c r="D182" t="s">
        <v>19</v>
      </c>
      <c r="E182" t="s">
        <v>42</v>
      </c>
      <c r="F182" s="1" t="s">
        <v>40</v>
      </c>
      <c r="G182" t="s">
        <v>14</v>
      </c>
      <c r="H182" t="s">
        <v>15</v>
      </c>
      <c r="I182" t="s">
        <v>106</v>
      </c>
      <c r="J182" s="10" t="s">
        <v>92</v>
      </c>
      <c r="K182" s="10">
        <v>20</v>
      </c>
      <c r="L182">
        <f t="shared" si="4"/>
        <v>2000</v>
      </c>
    </row>
    <row r="183" spans="1:12" x14ac:dyDescent="0.25">
      <c r="A183" t="s">
        <v>38</v>
      </c>
      <c r="B183" t="s">
        <v>18</v>
      </c>
      <c r="C183" t="s">
        <v>19</v>
      </c>
      <c r="D183" t="s">
        <v>19</v>
      </c>
      <c r="E183" t="s">
        <v>42</v>
      </c>
      <c r="F183" s="1" t="s">
        <v>40</v>
      </c>
      <c r="G183" t="s">
        <v>16</v>
      </c>
      <c r="H183" t="s">
        <v>15</v>
      </c>
      <c r="I183" t="s">
        <v>106</v>
      </c>
      <c r="J183" s="10" t="s">
        <v>92</v>
      </c>
      <c r="K183" s="10">
        <v>0</v>
      </c>
      <c r="L183">
        <f t="shared" si="4"/>
        <v>0</v>
      </c>
    </row>
    <row r="184" spans="1:12" x14ac:dyDescent="0.25">
      <c r="A184" t="s">
        <v>38</v>
      </c>
      <c r="B184" t="s">
        <v>18</v>
      </c>
      <c r="C184" t="s">
        <v>19</v>
      </c>
      <c r="D184" t="s">
        <v>19</v>
      </c>
      <c r="E184" t="s">
        <v>42</v>
      </c>
      <c r="F184" s="1" t="s">
        <v>40</v>
      </c>
      <c r="G184" t="s">
        <v>17</v>
      </c>
      <c r="H184" t="s">
        <v>15</v>
      </c>
      <c r="I184" t="s">
        <v>106</v>
      </c>
      <c r="J184" s="10" t="s">
        <v>92</v>
      </c>
      <c r="K184" s="10">
        <v>0</v>
      </c>
      <c r="L184">
        <f t="shared" si="4"/>
        <v>0</v>
      </c>
    </row>
    <row r="185" spans="1:12" x14ac:dyDescent="0.25">
      <c r="A185" t="s">
        <v>43</v>
      </c>
      <c r="B185" t="s">
        <v>22</v>
      </c>
      <c r="C185" t="s">
        <v>23</v>
      </c>
      <c r="D185" t="s">
        <v>23</v>
      </c>
      <c r="E185" t="s">
        <v>44</v>
      </c>
      <c r="F185" s="1" t="s">
        <v>45</v>
      </c>
      <c r="G185" t="s">
        <v>14</v>
      </c>
      <c r="H185" t="s">
        <v>15</v>
      </c>
      <c r="I185" t="s">
        <v>106</v>
      </c>
      <c r="J185" s="10" t="s">
        <v>92</v>
      </c>
      <c r="K185" s="10">
        <v>3600</v>
      </c>
      <c r="L185">
        <f t="shared" si="4"/>
        <v>360000</v>
      </c>
    </row>
    <row r="186" spans="1:12" x14ac:dyDescent="0.25">
      <c r="A186" t="s">
        <v>43</v>
      </c>
      <c r="B186" t="s">
        <v>22</v>
      </c>
      <c r="C186" t="s">
        <v>23</v>
      </c>
      <c r="D186" t="s">
        <v>23</v>
      </c>
      <c r="E186" t="s">
        <v>44</v>
      </c>
      <c r="F186" s="1" t="s">
        <v>45</v>
      </c>
      <c r="G186" t="s">
        <v>16</v>
      </c>
      <c r="H186" t="s">
        <v>15</v>
      </c>
      <c r="I186" t="s">
        <v>106</v>
      </c>
      <c r="J186" s="10" t="s">
        <v>92</v>
      </c>
      <c r="K186" s="10">
        <v>0</v>
      </c>
      <c r="L186">
        <f t="shared" si="4"/>
        <v>0</v>
      </c>
    </row>
    <row r="187" spans="1:12" x14ac:dyDescent="0.25">
      <c r="A187" t="s">
        <v>43</v>
      </c>
      <c r="B187" t="s">
        <v>22</v>
      </c>
      <c r="C187" t="s">
        <v>23</v>
      </c>
      <c r="D187" t="s">
        <v>23</v>
      </c>
      <c r="E187" t="s">
        <v>44</v>
      </c>
      <c r="F187" s="1" t="s">
        <v>45</v>
      </c>
      <c r="G187" t="s">
        <v>17</v>
      </c>
      <c r="H187" t="s">
        <v>15</v>
      </c>
      <c r="I187" t="s">
        <v>106</v>
      </c>
      <c r="J187" s="10" t="s">
        <v>92</v>
      </c>
      <c r="K187" s="10">
        <v>0</v>
      </c>
      <c r="L187">
        <f t="shared" si="4"/>
        <v>0</v>
      </c>
    </row>
    <row r="188" spans="1:12" x14ac:dyDescent="0.25">
      <c r="A188" t="s">
        <v>43</v>
      </c>
      <c r="B188" t="s">
        <v>9</v>
      </c>
      <c r="C188" t="s">
        <v>10</v>
      </c>
      <c r="D188" t="s">
        <v>11</v>
      </c>
      <c r="E188" t="s">
        <v>46</v>
      </c>
      <c r="F188" s="1" t="s">
        <v>45</v>
      </c>
      <c r="G188" t="s">
        <v>14</v>
      </c>
      <c r="H188" t="s">
        <v>15</v>
      </c>
      <c r="I188" t="s">
        <v>106</v>
      </c>
      <c r="J188" s="10" t="s">
        <v>92</v>
      </c>
      <c r="K188" s="10">
        <v>385</v>
      </c>
      <c r="L188">
        <f t="shared" si="4"/>
        <v>38500</v>
      </c>
    </row>
    <row r="189" spans="1:12" x14ac:dyDescent="0.25">
      <c r="A189" t="s">
        <v>43</v>
      </c>
      <c r="B189" t="s">
        <v>9</v>
      </c>
      <c r="C189" t="s">
        <v>10</v>
      </c>
      <c r="D189" t="s">
        <v>11</v>
      </c>
      <c r="E189" t="s">
        <v>46</v>
      </c>
      <c r="F189" s="1" t="s">
        <v>45</v>
      </c>
      <c r="G189" t="s">
        <v>16</v>
      </c>
      <c r="H189" t="s">
        <v>15</v>
      </c>
      <c r="I189" t="s">
        <v>106</v>
      </c>
      <c r="J189" s="10" t="s">
        <v>92</v>
      </c>
      <c r="K189" s="10">
        <v>0</v>
      </c>
      <c r="L189">
        <f t="shared" si="4"/>
        <v>0</v>
      </c>
    </row>
    <row r="190" spans="1:12" x14ac:dyDescent="0.25">
      <c r="A190" t="s">
        <v>43</v>
      </c>
      <c r="B190" t="s">
        <v>9</v>
      </c>
      <c r="C190" t="s">
        <v>10</v>
      </c>
      <c r="D190" t="s">
        <v>11</v>
      </c>
      <c r="E190" t="s">
        <v>46</v>
      </c>
      <c r="F190" s="1" t="s">
        <v>45</v>
      </c>
      <c r="G190" t="s">
        <v>17</v>
      </c>
      <c r="H190" t="s">
        <v>15</v>
      </c>
      <c r="I190" t="s">
        <v>106</v>
      </c>
      <c r="J190" s="10" t="s">
        <v>92</v>
      </c>
      <c r="K190" s="10">
        <v>0</v>
      </c>
      <c r="L190">
        <f t="shared" si="4"/>
        <v>0</v>
      </c>
    </row>
    <row r="191" spans="1:12" x14ac:dyDescent="0.25">
      <c r="A191" t="s">
        <v>43</v>
      </c>
      <c r="B191" t="s">
        <v>18</v>
      </c>
      <c r="C191" t="s">
        <v>19</v>
      </c>
      <c r="D191" t="s">
        <v>19</v>
      </c>
      <c r="E191" t="s">
        <v>47</v>
      </c>
      <c r="F191" s="1" t="s">
        <v>45</v>
      </c>
      <c r="G191" t="s">
        <v>14</v>
      </c>
      <c r="H191" t="s">
        <v>15</v>
      </c>
      <c r="I191" t="s">
        <v>106</v>
      </c>
      <c r="J191" s="10" t="s">
        <v>92</v>
      </c>
      <c r="K191" s="10">
        <v>5250</v>
      </c>
      <c r="L191">
        <f t="shared" si="4"/>
        <v>525000</v>
      </c>
    </row>
    <row r="192" spans="1:12" x14ac:dyDescent="0.25">
      <c r="A192" t="s">
        <v>43</v>
      </c>
      <c r="B192" t="s">
        <v>18</v>
      </c>
      <c r="C192" t="s">
        <v>19</v>
      </c>
      <c r="D192" t="s">
        <v>19</v>
      </c>
      <c r="E192" t="s">
        <v>47</v>
      </c>
      <c r="F192" s="1" t="s">
        <v>45</v>
      </c>
      <c r="G192" t="s">
        <v>16</v>
      </c>
      <c r="H192" t="s">
        <v>15</v>
      </c>
      <c r="I192" t="s">
        <v>106</v>
      </c>
      <c r="J192" s="10" t="s">
        <v>92</v>
      </c>
      <c r="K192" s="10">
        <v>0</v>
      </c>
      <c r="L192">
        <f t="shared" si="4"/>
        <v>0</v>
      </c>
    </row>
    <row r="193" spans="1:12" x14ac:dyDescent="0.25">
      <c r="A193" t="s">
        <v>43</v>
      </c>
      <c r="B193" t="s">
        <v>18</v>
      </c>
      <c r="C193" t="s">
        <v>19</v>
      </c>
      <c r="D193" t="s">
        <v>19</v>
      </c>
      <c r="E193" t="s">
        <v>47</v>
      </c>
      <c r="F193" s="1" t="s">
        <v>45</v>
      </c>
      <c r="G193" t="s">
        <v>17</v>
      </c>
      <c r="H193" t="s">
        <v>15</v>
      </c>
      <c r="I193" t="s">
        <v>106</v>
      </c>
      <c r="J193" s="10" t="s">
        <v>92</v>
      </c>
      <c r="K193" s="10">
        <v>0</v>
      </c>
      <c r="L193">
        <f t="shared" si="4"/>
        <v>0</v>
      </c>
    </row>
    <row r="194" spans="1:12" x14ac:dyDescent="0.25">
      <c r="A194" t="s">
        <v>48</v>
      </c>
      <c r="B194" t="s">
        <v>22</v>
      </c>
      <c r="C194" t="s">
        <v>23</v>
      </c>
      <c r="D194" t="s">
        <v>23</v>
      </c>
      <c r="E194" t="s">
        <v>49</v>
      </c>
      <c r="F194" s="1" t="s">
        <v>50</v>
      </c>
      <c r="G194" t="s">
        <v>14</v>
      </c>
      <c r="H194" t="s">
        <v>15</v>
      </c>
      <c r="I194" t="s">
        <v>106</v>
      </c>
      <c r="J194" s="10" t="s">
        <v>92</v>
      </c>
      <c r="K194" s="10">
        <v>2310</v>
      </c>
      <c r="L194">
        <f t="shared" si="4"/>
        <v>231000</v>
      </c>
    </row>
    <row r="195" spans="1:12" x14ac:dyDescent="0.25">
      <c r="A195" t="s">
        <v>48</v>
      </c>
      <c r="B195" t="s">
        <v>22</v>
      </c>
      <c r="C195" t="s">
        <v>23</v>
      </c>
      <c r="D195" t="s">
        <v>23</v>
      </c>
      <c r="E195" t="s">
        <v>49</v>
      </c>
      <c r="F195" s="1" t="s">
        <v>50</v>
      </c>
      <c r="G195" t="s">
        <v>16</v>
      </c>
      <c r="H195" t="s">
        <v>15</v>
      </c>
      <c r="I195" t="s">
        <v>106</v>
      </c>
      <c r="J195" s="10" t="s">
        <v>92</v>
      </c>
      <c r="K195" s="10">
        <v>0</v>
      </c>
      <c r="L195">
        <f t="shared" si="4"/>
        <v>0</v>
      </c>
    </row>
    <row r="196" spans="1:12" x14ac:dyDescent="0.25">
      <c r="A196" t="s">
        <v>48</v>
      </c>
      <c r="B196" t="s">
        <v>22</v>
      </c>
      <c r="C196" t="s">
        <v>23</v>
      </c>
      <c r="D196" t="s">
        <v>23</v>
      </c>
      <c r="E196" t="s">
        <v>49</v>
      </c>
      <c r="F196" s="1" t="s">
        <v>50</v>
      </c>
      <c r="G196" t="s">
        <v>17</v>
      </c>
      <c r="H196" t="s">
        <v>15</v>
      </c>
      <c r="I196" t="s">
        <v>106</v>
      </c>
      <c r="J196" s="10" t="s">
        <v>92</v>
      </c>
      <c r="K196" s="10">
        <v>231</v>
      </c>
      <c r="L196">
        <f t="shared" si="4"/>
        <v>23100</v>
      </c>
    </row>
    <row r="197" spans="1:12" x14ac:dyDescent="0.25">
      <c r="A197" t="s">
        <v>48</v>
      </c>
      <c r="B197" t="s">
        <v>9</v>
      </c>
      <c r="C197" t="s">
        <v>10</v>
      </c>
      <c r="D197" t="s">
        <v>11</v>
      </c>
      <c r="E197" t="s">
        <v>51</v>
      </c>
      <c r="F197" s="1" t="s">
        <v>50</v>
      </c>
      <c r="G197" t="s">
        <v>14</v>
      </c>
      <c r="H197" t="s">
        <v>15</v>
      </c>
      <c r="I197" t="s">
        <v>106</v>
      </c>
      <c r="J197" s="10" t="s">
        <v>92</v>
      </c>
      <c r="K197" s="10">
        <v>1060</v>
      </c>
      <c r="L197">
        <f t="shared" si="4"/>
        <v>106000</v>
      </c>
    </row>
    <row r="198" spans="1:12" x14ac:dyDescent="0.25">
      <c r="A198" t="s">
        <v>48</v>
      </c>
      <c r="B198" t="s">
        <v>9</v>
      </c>
      <c r="C198" t="s">
        <v>10</v>
      </c>
      <c r="D198" t="s">
        <v>11</v>
      </c>
      <c r="E198" t="s">
        <v>51</v>
      </c>
      <c r="F198" s="1" t="s">
        <v>50</v>
      </c>
      <c r="G198" t="s">
        <v>16</v>
      </c>
      <c r="H198" t="s">
        <v>15</v>
      </c>
      <c r="I198" t="s">
        <v>106</v>
      </c>
      <c r="J198" s="10" t="s">
        <v>92</v>
      </c>
      <c r="K198" s="10">
        <v>0</v>
      </c>
      <c r="L198">
        <f t="shared" si="4"/>
        <v>0</v>
      </c>
    </row>
    <row r="199" spans="1:12" x14ac:dyDescent="0.25">
      <c r="A199" t="s">
        <v>48</v>
      </c>
      <c r="B199" t="s">
        <v>9</v>
      </c>
      <c r="C199" t="s">
        <v>10</v>
      </c>
      <c r="D199" t="s">
        <v>11</v>
      </c>
      <c r="E199" t="s">
        <v>51</v>
      </c>
      <c r="F199" s="1" t="s">
        <v>50</v>
      </c>
      <c r="G199" t="s">
        <v>17</v>
      </c>
      <c r="H199" t="s">
        <v>15</v>
      </c>
      <c r="I199" t="s">
        <v>106</v>
      </c>
      <c r="J199" s="10" t="s">
        <v>92</v>
      </c>
      <c r="K199" s="10">
        <v>0</v>
      </c>
      <c r="L199">
        <f t="shared" si="4"/>
        <v>0</v>
      </c>
    </row>
    <row r="200" spans="1:12" x14ac:dyDescent="0.25">
      <c r="A200" t="s">
        <v>48</v>
      </c>
      <c r="B200" t="s">
        <v>18</v>
      </c>
      <c r="C200" t="s">
        <v>19</v>
      </c>
      <c r="D200" t="s">
        <v>19</v>
      </c>
      <c r="E200" t="s">
        <v>52</v>
      </c>
      <c r="F200" s="1" t="s">
        <v>50</v>
      </c>
      <c r="G200" t="s">
        <v>14</v>
      </c>
      <c r="H200" t="s">
        <v>15</v>
      </c>
      <c r="I200" t="s">
        <v>106</v>
      </c>
      <c r="J200" s="10" t="s">
        <v>92</v>
      </c>
      <c r="K200" s="10" t="s">
        <v>53</v>
      </c>
      <c r="L200" t="s">
        <v>53</v>
      </c>
    </row>
    <row r="201" spans="1:12" x14ac:dyDescent="0.25">
      <c r="A201" t="s">
        <v>48</v>
      </c>
      <c r="B201" t="s">
        <v>18</v>
      </c>
      <c r="C201" t="s">
        <v>19</v>
      </c>
      <c r="D201" t="s">
        <v>19</v>
      </c>
      <c r="E201" t="s">
        <v>52</v>
      </c>
      <c r="F201" s="1" t="s">
        <v>50</v>
      </c>
      <c r="G201" t="s">
        <v>16</v>
      </c>
      <c r="H201" t="s">
        <v>15</v>
      </c>
      <c r="I201" t="s">
        <v>106</v>
      </c>
      <c r="J201" s="10" t="s">
        <v>92</v>
      </c>
      <c r="K201" s="10" t="s">
        <v>53</v>
      </c>
      <c r="L201" t="s">
        <v>53</v>
      </c>
    </row>
    <row r="202" spans="1:12" x14ac:dyDescent="0.25">
      <c r="A202" t="s">
        <v>48</v>
      </c>
      <c r="B202" t="s">
        <v>18</v>
      </c>
      <c r="C202" t="s">
        <v>19</v>
      </c>
      <c r="D202" t="s">
        <v>19</v>
      </c>
      <c r="E202" t="s">
        <v>52</v>
      </c>
      <c r="F202" s="1" t="s">
        <v>50</v>
      </c>
      <c r="G202" t="s">
        <v>17</v>
      </c>
      <c r="H202" t="s">
        <v>15</v>
      </c>
      <c r="I202" t="s">
        <v>106</v>
      </c>
      <c r="J202" s="10" t="s">
        <v>92</v>
      </c>
      <c r="K202" s="10" t="s">
        <v>53</v>
      </c>
      <c r="L202" t="s">
        <v>53</v>
      </c>
    </row>
    <row r="203" spans="1:12" x14ac:dyDescent="0.25">
      <c r="A203" t="s">
        <v>54</v>
      </c>
      <c r="B203" t="s">
        <v>22</v>
      </c>
      <c r="C203" t="s">
        <v>23</v>
      </c>
      <c r="D203" t="s">
        <v>23</v>
      </c>
      <c r="E203" t="s">
        <v>55</v>
      </c>
      <c r="F203" s="1" t="s">
        <v>56</v>
      </c>
      <c r="G203" t="s">
        <v>14</v>
      </c>
      <c r="H203" t="s">
        <v>15</v>
      </c>
      <c r="I203" t="s">
        <v>106</v>
      </c>
      <c r="J203" s="10" t="s">
        <v>92</v>
      </c>
      <c r="K203" s="10">
        <v>2805</v>
      </c>
      <c r="L203">
        <f t="shared" si="4"/>
        <v>280500</v>
      </c>
    </row>
    <row r="204" spans="1:12" x14ac:dyDescent="0.25">
      <c r="A204" t="s">
        <v>54</v>
      </c>
      <c r="B204" t="s">
        <v>22</v>
      </c>
      <c r="C204" t="s">
        <v>23</v>
      </c>
      <c r="D204" t="s">
        <v>23</v>
      </c>
      <c r="E204" t="s">
        <v>55</v>
      </c>
      <c r="F204" s="1" t="s">
        <v>56</v>
      </c>
      <c r="G204" t="s">
        <v>16</v>
      </c>
      <c r="H204" t="s">
        <v>15</v>
      </c>
      <c r="I204" t="s">
        <v>106</v>
      </c>
      <c r="J204" s="10" t="s">
        <v>92</v>
      </c>
      <c r="K204" s="10">
        <v>0</v>
      </c>
      <c r="L204">
        <f t="shared" si="4"/>
        <v>0</v>
      </c>
    </row>
    <row r="205" spans="1:12" x14ac:dyDescent="0.25">
      <c r="A205" t="s">
        <v>54</v>
      </c>
      <c r="B205" t="s">
        <v>22</v>
      </c>
      <c r="C205" t="s">
        <v>23</v>
      </c>
      <c r="D205" t="s">
        <v>23</v>
      </c>
      <c r="E205" t="s">
        <v>55</v>
      </c>
      <c r="F205" s="1" t="s">
        <v>56</v>
      </c>
      <c r="G205" t="s">
        <v>17</v>
      </c>
      <c r="H205" t="s">
        <v>15</v>
      </c>
      <c r="I205" t="s">
        <v>106</v>
      </c>
      <c r="J205" s="10" t="s">
        <v>92</v>
      </c>
      <c r="K205" s="10">
        <v>0</v>
      </c>
      <c r="L205">
        <f t="shared" si="4"/>
        <v>0</v>
      </c>
    </row>
    <row r="206" spans="1:12" x14ac:dyDescent="0.25">
      <c r="A206" t="s">
        <v>54</v>
      </c>
      <c r="B206" t="s">
        <v>9</v>
      </c>
      <c r="C206" t="s">
        <v>10</v>
      </c>
      <c r="D206" t="s">
        <v>11</v>
      </c>
      <c r="E206" t="s">
        <v>57</v>
      </c>
      <c r="F206" s="1" t="s">
        <v>56</v>
      </c>
      <c r="G206" t="s">
        <v>14</v>
      </c>
      <c r="H206" t="s">
        <v>15</v>
      </c>
      <c r="I206" t="s">
        <v>106</v>
      </c>
      <c r="J206" s="10" t="s">
        <v>92</v>
      </c>
      <c r="K206" s="10">
        <v>1895</v>
      </c>
      <c r="L206">
        <f t="shared" si="4"/>
        <v>189500</v>
      </c>
    </row>
    <row r="207" spans="1:12" x14ac:dyDescent="0.25">
      <c r="A207" t="s">
        <v>54</v>
      </c>
      <c r="B207" t="s">
        <v>9</v>
      </c>
      <c r="C207" t="s">
        <v>10</v>
      </c>
      <c r="D207" t="s">
        <v>11</v>
      </c>
      <c r="E207" t="s">
        <v>57</v>
      </c>
      <c r="F207" s="1" t="s">
        <v>56</v>
      </c>
      <c r="G207" t="s">
        <v>16</v>
      </c>
      <c r="H207" t="s">
        <v>15</v>
      </c>
      <c r="I207" t="s">
        <v>106</v>
      </c>
      <c r="J207" s="10" t="s">
        <v>92</v>
      </c>
      <c r="K207" s="10">
        <v>0</v>
      </c>
      <c r="L207">
        <f t="shared" si="4"/>
        <v>0</v>
      </c>
    </row>
    <row r="208" spans="1:12" x14ac:dyDescent="0.25">
      <c r="A208" t="s">
        <v>54</v>
      </c>
      <c r="B208" t="s">
        <v>9</v>
      </c>
      <c r="C208" t="s">
        <v>10</v>
      </c>
      <c r="D208" t="s">
        <v>11</v>
      </c>
      <c r="E208" t="s">
        <v>57</v>
      </c>
      <c r="F208" s="1" t="s">
        <v>56</v>
      </c>
      <c r="G208" t="s">
        <v>17</v>
      </c>
      <c r="H208" t="s">
        <v>15</v>
      </c>
      <c r="I208" t="s">
        <v>106</v>
      </c>
      <c r="J208" s="10" t="s">
        <v>92</v>
      </c>
      <c r="K208" s="10">
        <v>1</v>
      </c>
      <c r="L208">
        <f t="shared" si="4"/>
        <v>100</v>
      </c>
    </row>
    <row r="209" spans="1:12" x14ac:dyDescent="0.25">
      <c r="A209" t="s">
        <v>54</v>
      </c>
      <c r="B209" s="2" t="s">
        <v>18</v>
      </c>
      <c r="C209" t="s">
        <v>19</v>
      </c>
      <c r="D209" t="s">
        <v>19</v>
      </c>
      <c r="E209" s="2" t="s">
        <v>58</v>
      </c>
      <c r="F209" s="3" t="s">
        <v>56</v>
      </c>
      <c r="G209" s="2" t="s">
        <v>14</v>
      </c>
      <c r="H209" s="2" t="s">
        <v>15</v>
      </c>
      <c r="I209" t="s">
        <v>106</v>
      </c>
      <c r="J209" s="10" t="s">
        <v>92</v>
      </c>
      <c r="K209" s="10" t="s">
        <v>53</v>
      </c>
      <c r="L209" t="s">
        <v>53</v>
      </c>
    </row>
    <row r="210" spans="1:12" x14ac:dyDescent="0.25">
      <c r="A210" t="s">
        <v>54</v>
      </c>
      <c r="B210" t="s">
        <v>18</v>
      </c>
      <c r="C210" t="s">
        <v>19</v>
      </c>
      <c r="D210" t="s">
        <v>19</v>
      </c>
      <c r="E210" t="s">
        <v>58</v>
      </c>
      <c r="F210" s="1" t="s">
        <v>56</v>
      </c>
      <c r="G210" t="s">
        <v>16</v>
      </c>
      <c r="H210" t="s">
        <v>15</v>
      </c>
      <c r="I210" t="s">
        <v>106</v>
      </c>
      <c r="J210" s="10" t="s">
        <v>92</v>
      </c>
      <c r="K210" s="10" t="s">
        <v>53</v>
      </c>
      <c r="L210" t="s">
        <v>53</v>
      </c>
    </row>
    <row r="211" spans="1:12" x14ac:dyDescent="0.25">
      <c r="A211" t="s">
        <v>54</v>
      </c>
      <c r="B211" t="s">
        <v>18</v>
      </c>
      <c r="C211" t="s">
        <v>19</v>
      </c>
      <c r="D211" t="s">
        <v>19</v>
      </c>
      <c r="E211" t="s">
        <v>58</v>
      </c>
      <c r="F211" s="1" t="s">
        <v>56</v>
      </c>
      <c r="G211" t="s">
        <v>17</v>
      </c>
      <c r="H211" t="s">
        <v>15</v>
      </c>
      <c r="I211" t="s">
        <v>106</v>
      </c>
      <c r="J211" s="10" t="s">
        <v>92</v>
      </c>
      <c r="K211" s="10">
        <v>0</v>
      </c>
      <c r="L211">
        <f t="shared" si="4"/>
        <v>0</v>
      </c>
    </row>
    <row r="212" spans="1:12" x14ac:dyDescent="0.25">
      <c r="A212" t="s">
        <v>59</v>
      </c>
      <c r="B212" t="s">
        <v>22</v>
      </c>
      <c r="C212" t="s">
        <v>23</v>
      </c>
      <c r="D212" t="s">
        <v>23</v>
      </c>
      <c r="E212" t="s">
        <v>60</v>
      </c>
      <c r="F212" s="1" t="s">
        <v>61</v>
      </c>
      <c r="G212" t="s">
        <v>14</v>
      </c>
      <c r="H212" t="s">
        <v>15</v>
      </c>
      <c r="I212" t="s">
        <v>106</v>
      </c>
      <c r="J212" s="10" t="s">
        <v>92</v>
      </c>
      <c r="K212" s="10">
        <v>1555</v>
      </c>
      <c r="L212">
        <f t="shared" ref="L212:L275" si="5">K212*100</f>
        <v>155500</v>
      </c>
    </row>
    <row r="213" spans="1:12" x14ac:dyDescent="0.25">
      <c r="A213" t="s">
        <v>59</v>
      </c>
      <c r="B213" t="s">
        <v>22</v>
      </c>
      <c r="C213" t="s">
        <v>23</v>
      </c>
      <c r="D213" t="s">
        <v>23</v>
      </c>
      <c r="E213" t="s">
        <v>60</v>
      </c>
      <c r="F213" s="1" t="s">
        <v>61</v>
      </c>
      <c r="G213" t="s">
        <v>16</v>
      </c>
      <c r="H213" t="s">
        <v>15</v>
      </c>
      <c r="I213" t="s">
        <v>106</v>
      </c>
      <c r="J213" s="10" t="s">
        <v>92</v>
      </c>
      <c r="K213" s="10">
        <v>1</v>
      </c>
      <c r="L213">
        <f t="shared" si="5"/>
        <v>100</v>
      </c>
    </row>
    <row r="214" spans="1:12" x14ac:dyDescent="0.25">
      <c r="A214" t="s">
        <v>59</v>
      </c>
      <c r="B214" t="s">
        <v>22</v>
      </c>
      <c r="C214" t="s">
        <v>23</v>
      </c>
      <c r="D214" t="s">
        <v>23</v>
      </c>
      <c r="E214" t="s">
        <v>60</v>
      </c>
      <c r="F214" s="1" t="s">
        <v>61</v>
      </c>
      <c r="G214" t="s">
        <v>17</v>
      </c>
      <c r="H214" t="s">
        <v>15</v>
      </c>
      <c r="I214" t="s">
        <v>106</v>
      </c>
      <c r="J214" s="10" t="s">
        <v>92</v>
      </c>
      <c r="K214" s="10">
        <v>0</v>
      </c>
      <c r="L214">
        <f t="shared" si="5"/>
        <v>0</v>
      </c>
    </row>
    <row r="215" spans="1:12" x14ac:dyDescent="0.25">
      <c r="A215" t="s">
        <v>59</v>
      </c>
      <c r="B215" t="s">
        <v>9</v>
      </c>
      <c r="C215" t="s">
        <v>10</v>
      </c>
      <c r="D215" t="s">
        <v>11</v>
      </c>
      <c r="E215" t="s">
        <v>62</v>
      </c>
      <c r="F215" s="1" t="s">
        <v>61</v>
      </c>
      <c r="G215" t="s">
        <v>14</v>
      </c>
      <c r="H215" t="s">
        <v>15</v>
      </c>
      <c r="I215" t="s">
        <v>106</v>
      </c>
      <c r="J215" s="10" t="s">
        <v>92</v>
      </c>
      <c r="K215" s="10">
        <v>985</v>
      </c>
      <c r="L215">
        <f t="shared" si="5"/>
        <v>98500</v>
      </c>
    </row>
    <row r="216" spans="1:12" x14ac:dyDescent="0.25">
      <c r="A216" t="s">
        <v>59</v>
      </c>
      <c r="B216" t="s">
        <v>9</v>
      </c>
      <c r="C216" t="s">
        <v>10</v>
      </c>
      <c r="D216" t="s">
        <v>11</v>
      </c>
      <c r="E216" t="s">
        <v>62</v>
      </c>
      <c r="F216" s="1" t="s">
        <v>61</v>
      </c>
      <c r="G216" t="s">
        <v>16</v>
      </c>
      <c r="H216" t="s">
        <v>15</v>
      </c>
      <c r="I216" t="s">
        <v>106</v>
      </c>
      <c r="J216" s="10" t="s">
        <v>92</v>
      </c>
      <c r="K216" s="10">
        <v>0</v>
      </c>
      <c r="L216">
        <f t="shared" si="5"/>
        <v>0</v>
      </c>
    </row>
    <row r="217" spans="1:12" x14ac:dyDescent="0.25">
      <c r="A217" t="s">
        <v>59</v>
      </c>
      <c r="B217" t="s">
        <v>9</v>
      </c>
      <c r="C217" t="s">
        <v>10</v>
      </c>
      <c r="D217" t="s">
        <v>11</v>
      </c>
      <c r="E217" t="s">
        <v>62</v>
      </c>
      <c r="F217" s="1" t="s">
        <v>61</v>
      </c>
      <c r="G217" t="s">
        <v>17</v>
      </c>
      <c r="H217" t="s">
        <v>15</v>
      </c>
      <c r="I217" t="s">
        <v>106</v>
      </c>
      <c r="J217" s="10" t="s">
        <v>92</v>
      </c>
      <c r="K217" s="10">
        <v>0</v>
      </c>
      <c r="L217">
        <f t="shared" si="5"/>
        <v>0</v>
      </c>
    </row>
    <row r="218" spans="1:12" x14ac:dyDescent="0.25">
      <c r="A218" t="s">
        <v>59</v>
      </c>
      <c r="B218" t="s">
        <v>18</v>
      </c>
      <c r="C218" t="s">
        <v>19</v>
      </c>
      <c r="D218" t="s">
        <v>19</v>
      </c>
      <c r="E218" t="s">
        <v>63</v>
      </c>
      <c r="F218" s="1" t="s">
        <v>61</v>
      </c>
      <c r="G218" t="s">
        <v>14</v>
      </c>
      <c r="H218" t="s">
        <v>15</v>
      </c>
      <c r="I218" t="s">
        <v>106</v>
      </c>
      <c r="J218" s="10" t="s">
        <v>92</v>
      </c>
      <c r="K218" s="10">
        <v>5000</v>
      </c>
      <c r="L218">
        <f t="shared" si="5"/>
        <v>500000</v>
      </c>
    </row>
    <row r="219" spans="1:12" x14ac:dyDescent="0.25">
      <c r="A219" t="s">
        <v>59</v>
      </c>
      <c r="B219" t="s">
        <v>18</v>
      </c>
      <c r="C219" t="s">
        <v>19</v>
      </c>
      <c r="D219" t="s">
        <v>19</v>
      </c>
      <c r="E219" t="s">
        <v>63</v>
      </c>
      <c r="F219" s="1" t="s">
        <v>61</v>
      </c>
      <c r="G219" t="s">
        <v>16</v>
      </c>
      <c r="H219" t="s">
        <v>15</v>
      </c>
      <c r="I219" t="s">
        <v>106</v>
      </c>
      <c r="J219" s="10" t="s">
        <v>92</v>
      </c>
      <c r="K219" s="10">
        <v>0</v>
      </c>
      <c r="L219">
        <f t="shared" si="5"/>
        <v>0</v>
      </c>
    </row>
    <row r="220" spans="1:12" x14ac:dyDescent="0.25">
      <c r="A220" t="s">
        <v>59</v>
      </c>
      <c r="B220" t="s">
        <v>18</v>
      </c>
      <c r="C220" t="s">
        <v>19</v>
      </c>
      <c r="D220" t="s">
        <v>19</v>
      </c>
      <c r="E220" t="s">
        <v>63</v>
      </c>
      <c r="F220" s="1" t="s">
        <v>61</v>
      </c>
      <c r="G220" t="s">
        <v>17</v>
      </c>
      <c r="H220" t="s">
        <v>15</v>
      </c>
      <c r="I220" t="s">
        <v>106</v>
      </c>
      <c r="J220" s="10" t="s">
        <v>92</v>
      </c>
      <c r="K220" s="10">
        <v>0</v>
      </c>
      <c r="L220">
        <f t="shared" si="5"/>
        <v>0</v>
      </c>
    </row>
    <row r="221" spans="1:12" x14ac:dyDescent="0.25">
      <c r="A221" t="s">
        <v>64</v>
      </c>
      <c r="B221" t="s">
        <v>22</v>
      </c>
      <c r="C221" t="s">
        <v>23</v>
      </c>
      <c r="D221" t="s">
        <v>23</v>
      </c>
      <c r="E221" t="s">
        <v>65</v>
      </c>
      <c r="F221" s="1" t="s">
        <v>66</v>
      </c>
      <c r="G221" t="s">
        <v>14</v>
      </c>
      <c r="H221" t="s">
        <v>15</v>
      </c>
      <c r="I221" t="s">
        <v>106</v>
      </c>
      <c r="J221" s="10" t="s">
        <v>92</v>
      </c>
      <c r="K221" s="10">
        <v>1460</v>
      </c>
      <c r="L221">
        <f t="shared" si="5"/>
        <v>146000</v>
      </c>
    </row>
    <row r="222" spans="1:12" x14ac:dyDescent="0.25">
      <c r="A222" t="s">
        <v>64</v>
      </c>
      <c r="B222" t="s">
        <v>22</v>
      </c>
      <c r="C222" t="s">
        <v>23</v>
      </c>
      <c r="D222" t="s">
        <v>23</v>
      </c>
      <c r="E222" t="s">
        <v>65</v>
      </c>
      <c r="F222" s="1" t="s">
        <v>66</v>
      </c>
      <c r="G222" t="s">
        <v>16</v>
      </c>
      <c r="H222" t="s">
        <v>15</v>
      </c>
      <c r="I222" t="s">
        <v>106</v>
      </c>
      <c r="J222" s="10" t="s">
        <v>92</v>
      </c>
      <c r="K222" s="10">
        <v>0</v>
      </c>
      <c r="L222">
        <f t="shared" si="5"/>
        <v>0</v>
      </c>
    </row>
    <row r="223" spans="1:12" x14ac:dyDescent="0.25">
      <c r="A223" t="s">
        <v>64</v>
      </c>
      <c r="B223" t="s">
        <v>22</v>
      </c>
      <c r="C223" t="s">
        <v>23</v>
      </c>
      <c r="D223" t="s">
        <v>23</v>
      </c>
      <c r="E223" t="s">
        <v>65</v>
      </c>
      <c r="F223" s="1" t="s">
        <v>66</v>
      </c>
      <c r="G223" t="s">
        <v>17</v>
      </c>
      <c r="H223" t="s">
        <v>15</v>
      </c>
      <c r="I223" t="s">
        <v>106</v>
      </c>
      <c r="J223" s="10" t="s">
        <v>92</v>
      </c>
      <c r="K223" s="10">
        <v>0</v>
      </c>
      <c r="L223">
        <f t="shared" si="5"/>
        <v>0</v>
      </c>
    </row>
    <row r="224" spans="1:12" x14ac:dyDescent="0.25">
      <c r="A224" t="s">
        <v>64</v>
      </c>
      <c r="B224" t="s">
        <v>9</v>
      </c>
      <c r="C224" t="s">
        <v>10</v>
      </c>
      <c r="D224" t="s">
        <v>11</v>
      </c>
      <c r="E224" t="s">
        <v>67</v>
      </c>
      <c r="F224" s="1" t="s">
        <v>66</v>
      </c>
      <c r="G224" t="s">
        <v>14</v>
      </c>
      <c r="H224" t="s">
        <v>15</v>
      </c>
      <c r="I224" t="s">
        <v>106</v>
      </c>
      <c r="J224" s="10" t="s">
        <v>92</v>
      </c>
      <c r="K224" s="10">
        <v>3650</v>
      </c>
      <c r="L224">
        <f t="shared" si="5"/>
        <v>365000</v>
      </c>
    </row>
    <row r="225" spans="1:12" x14ac:dyDescent="0.25">
      <c r="A225" t="s">
        <v>64</v>
      </c>
      <c r="B225" t="s">
        <v>9</v>
      </c>
      <c r="C225" t="s">
        <v>10</v>
      </c>
      <c r="D225" t="s">
        <v>11</v>
      </c>
      <c r="E225" t="s">
        <v>67</v>
      </c>
      <c r="F225" s="1" t="s">
        <v>66</v>
      </c>
      <c r="G225" t="s">
        <v>16</v>
      </c>
      <c r="H225" t="s">
        <v>15</v>
      </c>
      <c r="I225" t="s">
        <v>106</v>
      </c>
      <c r="J225" s="10" t="s">
        <v>92</v>
      </c>
      <c r="K225" s="10">
        <v>0</v>
      </c>
      <c r="L225">
        <f t="shared" si="5"/>
        <v>0</v>
      </c>
    </row>
    <row r="226" spans="1:12" x14ac:dyDescent="0.25">
      <c r="A226" t="s">
        <v>64</v>
      </c>
      <c r="B226" t="s">
        <v>9</v>
      </c>
      <c r="C226" t="s">
        <v>10</v>
      </c>
      <c r="D226" t="s">
        <v>11</v>
      </c>
      <c r="E226" t="s">
        <v>67</v>
      </c>
      <c r="F226" s="1" t="s">
        <v>66</v>
      </c>
      <c r="G226" t="s">
        <v>17</v>
      </c>
      <c r="H226" t="s">
        <v>15</v>
      </c>
      <c r="I226" t="s">
        <v>106</v>
      </c>
      <c r="J226" s="10" t="s">
        <v>92</v>
      </c>
      <c r="K226" s="10">
        <v>0</v>
      </c>
      <c r="L226">
        <f t="shared" si="5"/>
        <v>0</v>
      </c>
    </row>
    <row r="227" spans="1:12" x14ac:dyDescent="0.25">
      <c r="A227" t="s">
        <v>64</v>
      </c>
      <c r="B227" t="s">
        <v>18</v>
      </c>
      <c r="C227" t="s">
        <v>19</v>
      </c>
      <c r="D227" t="s">
        <v>19</v>
      </c>
      <c r="E227" t="s">
        <v>68</v>
      </c>
      <c r="F227" s="1" t="s">
        <v>66</v>
      </c>
      <c r="G227" t="s">
        <v>14</v>
      </c>
      <c r="H227" t="s">
        <v>15</v>
      </c>
      <c r="I227" t="s">
        <v>106</v>
      </c>
      <c r="J227" s="10" t="s">
        <v>92</v>
      </c>
      <c r="K227" s="10">
        <v>2950</v>
      </c>
      <c r="L227">
        <f t="shared" si="5"/>
        <v>295000</v>
      </c>
    </row>
    <row r="228" spans="1:12" x14ac:dyDescent="0.25">
      <c r="A228" t="s">
        <v>64</v>
      </c>
      <c r="B228" t="s">
        <v>18</v>
      </c>
      <c r="C228" t="s">
        <v>19</v>
      </c>
      <c r="D228" t="s">
        <v>19</v>
      </c>
      <c r="E228" t="s">
        <v>68</v>
      </c>
      <c r="F228" s="1" t="s">
        <v>66</v>
      </c>
      <c r="G228" t="s">
        <v>16</v>
      </c>
      <c r="H228" t="s">
        <v>15</v>
      </c>
      <c r="I228" t="s">
        <v>106</v>
      </c>
      <c r="J228" s="10" t="s">
        <v>92</v>
      </c>
      <c r="K228" s="10">
        <v>0</v>
      </c>
      <c r="L228">
        <f t="shared" si="5"/>
        <v>0</v>
      </c>
    </row>
    <row r="229" spans="1:12" x14ac:dyDescent="0.25">
      <c r="A229" t="s">
        <v>64</v>
      </c>
      <c r="B229" t="s">
        <v>18</v>
      </c>
      <c r="C229" t="s">
        <v>19</v>
      </c>
      <c r="D229" t="s">
        <v>19</v>
      </c>
      <c r="E229" t="s">
        <v>68</v>
      </c>
      <c r="F229" s="1" t="s">
        <v>66</v>
      </c>
      <c r="G229" t="s">
        <v>17</v>
      </c>
      <c r="H229" t="s">
        <v>15</v>
      </c>
      <c r="I229" t="s">
        <v>106</v>
      </c>
      <c r="J229" s="10" t="s">
        <v>92</v>
      </c>
      <c r="K229" s="10">
        <v>0</v>
      </c>
      <c r="L229">
        <f t="shared" si="5"/>
        <v>0</v>
      </c>
    </row>
    <row r="230" spans="1:12" x14ac:dyDescent="0.25">
      <c r="A230" t="s">
        <v>69</v>
      </c>
      <c r="B230" t="s">
        <v>22</v>
      </c>
      <c r="C230" t="s">
        <v>23</v>
      </c>
      <c r="D230" t="s">
        <v>23</v>
      </c>
      <c r="E230" t="s">
        <v>70</v>
      </c>
      <c r="F230" s="1" t="s">
        <v>71</v>
      </c>
      <c r="G230" t="s">
        <v>14</v>
      </c>
      <c r="H230" t="s">
        <v>15</v>
      </c>
      <c r="I230" t="s">
        <v>106</v>
      </c>
      <c r="J230" s="10" t="s">
        <v>92</v>
      </c>
      <c r="K230" s="10">
        <v>845</v>
      </c>
      <c r="L230">
        <f t="shared" si="5"/>
        <v>84500</v>
      </c>
    </row>
    <row r="231" spans="1:12" x14ac:dyDescent="0.25">
      <c r="A231" t="s">
        <v>69</v>
      </c>
      <c r="B231" t="s">
        <v>22</v>
      </c>
      <c r="C231" t="s">
        <v>23</v>
      </c>
      <c r="D231" t="s">
        <v>23</v>
      </c>
      <c r="E231" t="s">
        <v>70</v>
      </c>
      <c r="F231" s="1" t="s">
        <v>71</v>
      </c>
      <c r="G231" t="s">
        <v>16</v>
      </c>
      <c r="H231" t="s">
        <v>15</v>
      </c>
      <c r="I231" t="s">
        <v>106</v>
      </c>
      <c r="J231" s="10" t="s">
        <v>92</v>
      </c>
      <c r="K231" s="10">
        <v>0</v>
      </c>
      <c r="L231">
        <f t="shared" si="5"/>
        <v>0</v>
      </c>
    </row>
    <row r="232" spans="1:12" x14ac:dyDescent="0.25">
      <c r="A232" t="s">
        <v>69</v>
      </c>
      <c r="B232" t="s">
        <v>22</v>
      </c>
      <c r="C232" t="s">
        <v>23</v>
      </c>
      <c r="D232" t="s">
        <v>23</v>
      </c>
      <c r="E232" t="s">
        <v>70</v>
      </c>
      <c r="F232" s="1" t="s">
        <v>71</v>
      </c>
      <c r="G232" t="s">
        <v>17</v>
      </c>
      <c r="H232" t="s">
        <v>15</v>
      </c>
      <c r="I232" t="s">
        <v>106</v>
      </c>
      <c r="J232" s="10" t="s">
        <v>92</v>
      </c>
      <c r="K232" s="10">
        <v>0</v>
      </c>
      <c r="L232">
        <f t="shared" si="5"/>
        <v>0</v>
      </c>
    </row>
    <row r="233" spans="1:12" x14ac:dyDescent="0.25">
      <c r="A233" t="s">
        <v>69</v>
      </c>
      <c r="B233" t="s">
        <v>9</v>
      </c>
      <c r="C233" t="s">
        <v>10</v>
      </c>
      <c r="D233" t="s">
        <v>11</v>
      </c>
      <c r="E233" t="s">
        <v>72</v>
      </c>
      <c r="F233" s="1" t="s">
        <v>71</v>
      </c>
      <c r="G233" t="s">
        <v>14</v>
      </c>
      <c r="H233" t="s">
        <v>15</v>
      </c>
      <c r="I233" t="s">
        <v>106</v>
      </c>
      <c r="J233" s="10" t="s">
        <v>92</v>
      </c>
      <c r="K233" s="10">
        <v>2635</v>
      </c>
      <c r="L233">
        <f t="shared" si="5"/>
        <v>263500</v>
      </c>
    </row>
    <row r="234" spans="1:12" x14ac:dyDescent="0.25">
      <c r="A234" t="s">
        <v>69</v>
      </c>
      <c r="B234" t="s">
        <v>9</v>
      </c>
      <c r="C234" t="s">
        <v>10</v>
      </c>
      <c r="D234" t="s">
        <v>11</v>
      </c>
      <c r="E234" t="s">
        <v>72</v>
      </c>
      <c r="F234" s="1" t="s">
        <v>71</v>
      </c>
      <c r="G234" t="s">
        <v>16</v>
      </c>
      <c r="H234" t="s">
        <v>15</v>
      </c>
      <c r="I234" t="s">
        <v>106</v>
      </c>
      <c r="J234" s="10" t="s">
        <v>92</v>
      </c>
      <c r="K234" s="10">
        <v>0</v>
      </c>
      <c r="L234">
        <f t="shared" si="5"/>
        <v>0</v>
      </c>
    </row>
    <row r="235" spans="1:12" x14ac:dyDescent="0.25">
      <c r="A235" t="s">
        <v>69</v>
      </c>
      <c r="B235" t="s">
        <v>9</v>
      </c>
      <c r="C235" t="s">
        <v>10</v>
      </c>
      <c r="D235" t="s">
        <v>11</v>
      </c>
      <c r="E235" t="s">
        <v>72</v>
      </c>
      <c r="F235" s="1" t="s">
        <v>71</v>
      </c>
      <c r="G235" t="s">
        <v>17</v>
      </c>
      <c r="H235" t="s">
        <v>15</v>
      </c>
      <c r="I235" t="s">
        <v>106</v>
      </c>
      <c r="J235" s="10" t="s">
        <v>92</v>
      </c>
      <c r="K235" s="10">
        <v>0</v>
      </c>
      <c r="L235">
        <f t="shared" si="5"/>
        <v>0</v>
      </c>
    </row>
    <row r="236" spans="1:12" x14ac:dyDescent="0.25">
      <c r="A236" t="s">
        <v>69</v>
      </c>
      <c r="B236" t="s">
        <v>18</v>
      </c>
      <c r="C236" t="s">
        <v>19</v>
      </c>
      <c r="D236" t="s">
        <v>19</v>
      </c>
      <c r="E236" t="s">
        <v>73</v>
      </c>
      <c r="F236" s="1" t="s">
        <v>71</v>
      </c>
      <c r="G236" t="s">
        <v>14</v>
      </c>
      <c r="H236" t="s">
        <v>15</v>
      </c>
      <c r="I236" t="s">
        <v>106</v>
      </c>
      <c r="J236" s="10" t="s">
        <v>92</v>
      </c>
      <c r="K236" s="10">
        <v>2815</v>
      </c>
      <c r="L236">
        <f t="shared" si="5"/>
        <v>281500</v>
      </c>
    </row>
    <row r="237" spans="1:12" x14ac:dyDescent="0.25">
      <c r="A237" t="s">
        <v>69</v>
      </c>
      <c r="B237" t="s">
        <v>18</v>
      </c>
      <c r="C237" t="s">
        <v>19</v>
      </c>
      <c r="D237" t="s">
        <v>19</v>
      </c>
      <c r="E237" t="s">
        <v>73</v>
      </c>
      <c r="F237" s="1" t="s">
        <v>71</v>
      </c>
      <c r="G237" t="s">
        <v>16</v>
      </c>
      <c r="H237" t="s">
        <v>15</v>
      </c>
      <c r="I237" t="s">
        <v>106</v>
      </c>
      <c r="J237" s="10" t="s">
        <v>92</v>
      </c>
      <c r="K237" s="10">
        <v>0</v>
      </c>
      <c r="L237">
        <f t="shared" si="5"/>
        <v>0</v>
      </c>
    </row>
    <row r="238" spans="1:12" x14ac:dyDescent="0.25">
      <c r="A238" t="s">
        <v>69</v>
      </c>
      <c r="B238" t="s">
        <v>18</v>
      </c>
      <c r="C238" t="s">
        <v>19</v>
      </c>
      <c r="D238" t="s">
        <v>19</v>
      </c>
      <c r="E238" t="s">
        <v>73</v>
      </c>
      <c r="F238" s="1" t="s">
        <v>71</v>
      </c>
      <c r="G238" t="s">
        <v>17</v>
      </c>
      <c r="H238" t="s">
        <v>15</v>
      </c>
      <c r="I238" t="s">
        <v>106</v>
      </c>
      <c r="J238" s="10" t="s">
        <v>92</v>
      </c>
      <c r="K238" s="10">
        <v>0</v>
      </c>
      <c r="L238">
        <f t="shared" si="5"/>
        <v>0</v>
      </c>
    </row>
    <row r="239" spans="1:12" x14ac:dyDescent="0.25">
      <c r="A239" t="s">
        <v>74</v>
      </c>
      <c r="B239" t="s">
        <v>22</v>
      </c>
      <c r="C239" t="s">
        <v>23</v>
      </c>
      <c r="D239" t="s">
        <v>23</v>
      </c>
      <c r="E239" t="s">
        <v>75</v>
      </c>
      <c r="F239" s="1" t="s">
        <v>76</v>
      </c>
      <c r="G239" t="s">
        <v>14</v>
      </c>
      <c r="H239" t="s">
        <v>15</v>
      </c>
      <c r="I239" t="s">
        <v>106</v>
      </c>
      <c r="J239" s="10" t="s">
        <v>92</v>
      </c>
      <c r="K239" s="11">
        <v>6050</v>
      </c>
      <c r="L239">
        <f t="shared" si="5"/>
        <v>605000</v>
      </c>
    </row>
    <row r="240" spans="1:12" x14ac:dyDescent="0.25">
      <c r="A240" t="s">
        <v>74</v>
      </c>
      <c r="B240" t="s">
        <v>22</v>
      </c>
      <c r="C240" t="s">
        <v>23</v>
      </c>
      <c r="D240" t="s">
        <v>23</v>
      </c>
      <c r="E240" t="s">
        <v>75</v>
      </c>
      <c r="F240" s="1" t="s">
        <v>76</v>
      </c>
      <c r="G240" t="s">
        <v>16</v>
      </c>
      <c r="H240" t="s">
        <v>15</v>
      </c>
      <c r="I240" t="s">
        <v>106</v>
      </c>
      <c r="J240" s="10" t="s">
        <v>92</v>
      </c>
      <c r="K240" s="11">
        <v>0</v>
      </c>
      <c r="L240">
        <f t="shared" si="5"/>
        <v>0</v>
      </c>
    </row>
    <row r="241" spans="1:12" x14ac:dyDescent="0.25">
      <c r="A241" t="s">
        <v>74</v>
      </c>
      <c r="B241" t="s">
        <v>22</v>
      </c>
      <c r="C241" t="s">
        <v>23</v>
      </c>
      <c r="D241" t="s">
        <v>23</v>
      </c>
      <c r="E241" t="s">
        <v>75</v>
      </c>
      <c r="F241" s="1" t="s">
        <v>76</v>
      </c>
      <c r="G241" t="s">
        <v>17</v>
      </c>
      <c r="H241" t="s">
        <v>15</v>
      </c>
      <c r="I241" t="s">
        <v>106</v>
      </c>
      <c r="J241" s="10" t="s">
        <v>92</v>
      </c>
      <c r="K241" s="11">
        <v>0</v>
      </c>
      <c r="L241">
        <f t="shared" si="5"/>
        <v>0</v>
      </c>
    </row>
    <row r="242" spans="1:12" x14ac:dyDescent="0.25">
      <c r="A242" t="s">
        <v>74</v>
      </c>
      <c r="B242" t="s">
        <v>9</v>
      </c>
      <c r="C242" t="s">
        <v>10</v>
      </c>
      <c r="D242" t="s">
        <v>11</v>
      </c>
      <c r="E242" t="s">
        <v>77</v>
      </c>
      <c r="F242" s="1" t="s">
        <v>76</v>
      </c>
      <c r="G242" t="s">
        <v>14</v>
      </c>
      <c r="H242" t="s">
        <v>15</v>
      </c>
      <c r="I242" t="s">
        <v>106</v>
      </c>
      <c r="J242" s="10" t="s">
        <v>92</v>
      </c>
      <c r="K242" s="11">
        <v>3250</v>
      </c>
      <c r="L242">
        <f t="shared" si="5"/>
        <v>325000</v>
      </c>
    </row>
    <row r="243" spans="1:12" x14ac:dyDescent="0.25">
      <c r="A243" t="s">
        <v>74</v>
      </c>
      <c r="B243" t="s">
        <v>9</v>
      </c>
      <c r="C243" t="s">
        <v>10</v>
      </c>
      <c r="D243" t="s">
        <v>11</v>
      </c>
      <c r="E243" t="s">
        <v>77</v>
      </c>
      <c r="F243" s="1" t="s">
        <v>76</v>
      </c>
      <c r="G243" t="s">
        <v>16</v>
      </c>
      <c r="H243" t="s">
        <v>15</v>
      </c>
      <c r="I243" t="s">
        <v>106</v>
      </c>
      <c r="J243" s="10" t="s">
        <v>92</v>
      </c>
      <c r="K243" s="11">
        <v>0</v>
      </c>
      <c r="L243">
        <f t="shared" si="5"/>
        <v>0</v>
      </c>
    </row>
    <row r="244" spans="1:12" x14ac:dyDescent="0.25">
      <c r="A244" t="s">
        <v>74</v>
      </c>
      <c r="B244" t="s">
        <v>9</v>
      </c>
      <c r="C244" t="s">
        <v>10</v>
      </c>
      <c r="D244" t="s">
        <v>11</v>
      </c>
      <c r="E244" t="s">
        <v>77</v>
      </c>
      <c r="F244" s="1" t="s">
        <v>76</v>
      </c>
      <c r="G244" t="s">
        <v>17</v>
      </c>
      <c r="H244" t="s">
        <v>15</v>
      </c>
      <c r="I244" t="s">
        <v>106</v>
      </c>
      <c r="J244" s="10" t="s">
        <v>92</v>
      </c>
      <c r="K244" s="11">
        <v>0</v>
      </c>
      <c r="L244">
        <f t="shared" si="5"/>
        <v>0</v>
      </c>
    </row>
    <row r="245" spans="1:12" x14ac:dyDescent="0.25">
      <c r="A245" t="s">
        <v>74</v>
      </c>
      <c r="B245" t="s">
        <v>18</v>
      </c>
      <c r="C245" t="s">
        <v>19</v>
      </c>
      <c r="D245" t="s">
        <v>19</v>
      </c>
      <c r="E245" t="s">
        <v>78</v>
      </c>
      <c r="F245" s="1" t="s">
        <v>76</v>
      </c>
      <c r="G245" t="s">
        <v>14</v>
      </c>
      <c r="H245" t="s">
        <v>15</v>
      </c>
      <c r="I245" t="s">
        <v>106</v>
      </c>
      <c r="J245" s="10" t="s">
        <v>92</v>
      </c>
      <c r="K245" s="11">
        <v>6050</v>
      </c>
      <c r="L245">
        <f t="shared" si="5"/>
        <v>605000</v>
      </c>
    </row>
    <row r="246" spans="1:12" x14ac:dyDescent="0.25">
      <c r="A246" t="s">
        <v>74</v>
      </c>
      <c r="B246" t="s">
        <v>18</v>
      </c>
      <c r="C246" t="s">
        <v>19</v>
      </c>
      <c r="D246" t="s">
        <v>19</v>
      </c>
      <c r="E246" t="s">
        <v>78</v>
      </c>
      <c r="F246" s="1" t="s">
        <v>76</v>
      </c>
      <c r="G246" t="s">
        <v>16</v>
      </c>
      <c r="H246" t="s">
        <v>15</v>
      </c>
      <c r="I246" t="s">
        <v>106</v>
      </c>
      <c r="J246" s="10" t="s">
        <v>92</v>
      </c>
      <c r="K246" s="11">
        <v>0</v>
      </c>
      <c r="L246">
        <f t="shared" si="5"/>
        <v>0</v>
      </c>
    </row>
    <row r="247" spans="1:12" x14ac:dyDescent="0.25">
      <c r="A247" t="s">
        <v>74</v>
      </c>
      <c r="B247" t="s">
        <v>18</v>
      </c>
      <c r="C247" t="s">
        <v>19</v>
      </c>
      <c r="D247" t="s">
        <v>19</v>
      </c>
      <c r="E247" t="s">
        <v>78</v>
      </c>
      <c r="F247" s="1" t="s">
        <v>76</v>
      </c>
      <c r="G247" t="s">
        <v>17</v>
      </c>
      <c r="H247" t="s">
        <v>15</v>
      </c>
      <c r="I247" t="s">
        <v>106</v>
      </c>
      <c r="J247" s="10" t="s">
        <v>92</v>
      </c>
      <c r="K247" s="11">
        <v>0</v>
      </c>
      <c r="L247">
        <f t="shared" si="5"/>
        <v>0</v>
      </c>
    </row>
    <row r="248" spans="1:12" x14ac:dyDescent="0.25">
      <c r="A248" t="s">
        <v>79</v>
      </c>
      <c r="B248" t="s">
        <v>22</v>
      </c>
      <c r="C248" t="s">
        <v>23</v>
      </c>
      <c r="D248" t="s">
        <v>23</v>
      </c>
      <c r="E248" t="s">
        <v>80</v>
      </c>
      <c r="F248" s="1" t="s">
        <v>81</v>
      </c>
      <c r="G248" t="s">
        <v>14</v>
      </c>
      <c r="H248" t="s">
        <v>15</v>
      </c>
      <c r="I248" t="s">
        <v>106</v>
      </c>
      <c r="J248" s="10" t="s">
        <v>92</v>
      </c>
      <c r="K248" s="11">
        <v>2220</v>
      </c>
      <c r="L248">
        <f t="shared" si="5"/>
        <v>222000</v>
      </c>
    </row>
    <row r="249" spans="1:12" x14ac:dyDescent="0.25">
      <c r="A249" t="s">
        <v>79</v>
      </c>
      <c r="B249" t="s">
        <v>22</v>
      </c>
      <c r="C249" t="s">
        <v>23</v>
      </c>
      <c r="D249" t="s">
        <v>23</v>
      </c>
      <c r="E249" t="s">
        <v>80</v>
      </c>
      <c r="F249" s="1" t="s">
        <v>81</v>
      </c>
      <c r="G249" t="s">
        <v>16</v>
      </c>
      <c r="H249" t="s">
        <v>15</v>
      </c>
      <c r="I249" t="s">
        <v>106</v>
      </c>
      <c r="J249" s="10" t="s">
        <v>92</v>
      </c>
      <c r="K249" s="11">
        <v>0</v>
      </c>
      <c r="L249">
        <f t="shared" si="5"/>
        <v>0</v>
      </c>
    </row>
    <row r="250" spans="1:12" x14ac:dyDescent="0.25">
      <c r="A250" t="s">
        <v>79</v>
      </c>
      <c r="B250" t="s">
        <v>22</v>
      </c>
      <c r="C250" t="s">
        <v>23</v>
      </c>
      <c r="D250" t="s">
        <v>23</v>
      </c>
      <c r="E250" t="s">
        <v>80</v>
      </c>
      <c r="F250" s="1" t="s">
        <v>81</v>
      </c>
      <c r="G250" t="s">
        <v>17</v>
      </c>
      <c r="H250" t="s">
        <v>15</v>
      </c>
      <c r="I250" t="s">
        <v>106</v>
      </c>
      <c r="J250" s="10" t="s">
        <v>92</v>
      </c>
      <c r="K250" s="11">
        <v>0</v>
      </c>
      <c r="L250">
        <f t="shared" si="5"/>
        <v>0</v>
      </c>
    </row>
    <row r="251" spans="1:12" x14ac:dyDescent="0.25">
      <c r="A251" t="s">
        <v>79</v>
      </c>
      <c r="B251" t="s">
        <v>9</v>
      </c>
      <c r="C251" t="s">
        <v>10</v>
      </c>
      <c r="D251" t="s">
        <v>11</v>
      </c>
      <c r="E251" t="s">
        <v>82</v>
      </c>
      <c r="F251" s="1" t="s">
        <v>81</v>
      </c>
      <c r="G251" t="s">
        <v>14</v>
      </c>
      <c r="H251" t="s">
        <v>15</v>
      </c>
      <c r="I251" t="s">
        <v>106</v>
      </c>
      <c r="J251" s="10" t="s">
        <v>92</v>
      </c>
      <c r="K251" s="11">
        <v>7400</v>
      </c>
      <c r="L251">
        <f t="shared" si="5"/>
        <v>740000</v>
      </c>
    </row>
    <row r="252" spans="1:12" x14ac:dyDescent="0.25">
      <c r="A252" t="s">
        <v>79</v>
      </c>
      <c r="B252" t="s">
        <v>9</v>
      </c>
      <c r="C252" t="s">
        <v>10</v>
      </c>
      <c r="D252" t="s">
        <v>11</v>
      </c>
      <c r="E252" t="s">
        <v>82</v>
      </c>
      <c r="F252" s="1" t="s">
        <v>81</v>
      </c>
      <c r="G252" t="s">
        <v>16</v>
      </c>
      <c r="H252" t="s">
        <v>15</v>
      </c>
      <c r="I252" t="s">
        <v>106</v>
      </c>
      <c r="J252" s="10" t="s">
        <v>92</v>
      </c>
      <c r="K252" s="11">
        <v>0</v>
      </c>
      <c r="L252">
        <f t="shared" si="5"/>
        <v>0</v>
      </c>
    </row>
    <row r="253" spans="1:12" x14ac:dyDescent="0.25">
      <c r="A253" t="s">
        <v>79</v>
      </c>
      <c r="B253" t="s">
        <v>9</v>
      </c>
      <c r="C253" t="s">
        <v>10</v>
      </c>
      <c r="D253" t="s">
        <v>11</v>
      </c>
      <c r="E253" t="s">
        <v>82</v>
      </c>
      <c r="F253" s="1" t="s">
        <v>81</v>
      </c>
      <c r="G253" t="s">
        <v>17</v>
      </c>
      <c r="H253" t="s">
        <v>15</v>
      </c>
      <c r="I253" t="s">
        <v>106</v>
      </c>
      <c r="J253" s="10" t="s">
        <v>92</v>
      </c>
      <c r="K253" s="11">
        <v>0</v>
      </c>
      <c r="L253">
        <f t="shared" si="5"/>
        <v>0</v>
      </c>
    </row>
    <row r="254" spans="1:12" x14ac:dyDescent="0.25">
      <c r="A254" t="s">
        <v>79</v>
      </c>
      <c r="B254" t="s">
        <v>18</v>
      </c>
      <c r="C254" t="s">
        <v>19</v>
      </c>
      <c r="D254" t="s">
        <v>19</v>
      </c>
      <c r="E254" t="s">
        <v>83</v>
      </c>
      <c r="F254" s="1" t="s">
        <v>81</v>
      </c>
      <c r="G254" t="s">
        <v>14</v>
      </c>
      <c r="H254" t="s">
        <v>15</v>
      </c>
      <c r="I254" t="s">
        <v>106</v>
      </c>
      <c r="J254" s="10" t="s">
        <v>92</v>
      </c>
      <c r="K254" s="11">
        <v>4400</v>
      </c>
      <c r="L254">
        <f t="shared" si="5"/>
        <v>440000</v>
      </c>
    </row>
    <row r="255" spans="1:12" x14ac:dyDescent="0.25">
      <c r="A255" t="s">
        <v>79</v>
      </c>
      <c r="B255" t="s">
        <v>18</v>
      </c>
      <c r="C255" t="s">
        <v>19</v>
      </c>
      <c r="D255" t="s">
        <v>19</v>
      </c>
      <c r="E255" t="s">
        <v>83</v>
      </c>
      <c r="F255" s="1" t="s">
        <v>81</v>
      </c>
      <c r="G255" t="s">
        <v>16</v>
      </c>
      <c r="H255" t="s">
        <v>15</v>
      </c>
      <c r="I255" t="s">
        <v>106</v>
      </c>
      <c r="J255" s="10" t="s">
        <v>92</v>
      </c>
      <c r="K255" s="11">
        <v>0</v>
      </c>
      <c r="L255">
        <f t="shared" si="5"/>
        <v>0</v>
      </c>
    </row>
    <row r="256" spans="1:12" x14ac:dyDescent="0.25">
      <c r="A256" t="s">
        <v>79</v>
      </c>
      <c r="B256" t="s">
        <v>18</v>
      </c>
      <c r="C256" t="s">
        <v>19</v>
      </c>
      <c r="D256" t="s">
        <v>19</v>
      </c>
      <c r="E256" t="s">
        <v>83</v>
      </c>
      <c r="F256" s="1" t="s">
        <v>81</v>
      </c>
      <c r="G256" t="s">
        <v>17</v>
      </c>
      <c r="H256" t="s">
        <v>15</v>
      </c>
      <c r="I256" t="s">
        <v>106</v>
      </c>
      <c r="J256" s="10" t="s">
        <v>92</v>
      </c>
      <c r="K256" s="11">
        <v>0</v>
      </c>
      <c r="L256">
        <f t="shared" si="5"/>
        <v>0</v>
      </c>
    </row>
    <row r="257" spans="1:12" x14ac:dyDescent="0.25">
      <c r="A257" t="s">
        <v>97</v>
      </c>
      <c r="B257" t="s">
        <v>22</v>
      </c>
      <c r="C257" t="s">
        <v>23</v>
      </c>
      <c r="D257" t="s">
        <v>23</v>
      </c>
      <c r="E257" t="s">
        <v>100</v>
      </c>
      <c r="F257" s="1" t="s">
        <v>94</v>
      </c>
      <c r="G257" t="s">
        <v>14</v>
      </c>
      <c r="H257" t="s">
        <v>15</v>
      </c>
      <c r="I257" t="s">
        <v>106</v>
      </c>
      <c r="J257" s="10" t="s">
        <v>92</v>
      </c>
      <c r="K257" s="11">
        <v>1200</v>
      </c>
      <c r="L257">
        <f t="shared" si="5"/>
        <v>120000</v>
      </c>
    </row>
    <row r="258" spans="1:12" x14ac:dyDescent="0.25">
      <c r="A258" t="s">
        <v>97</v>
      </c>
      <c r="B258" t="s">
        <v>22</v>
      </c>
      <c r="C258" t="s">
        <v>23</v>
      </c>
      <c r="D258" t="s">
        <v>23</v>
      </c>
      <c r="E258" t="s">
        <v>100</v>
      </c>
      <c r="F258" s="1" t="s">
        <v>94</v>
      </c>
      <c r="G258" t="s">
        <v>16</v>
      </c>
      <c r="H258" t="s">
        <v>15</v>
      </c>
      <c r="I258" t="s">
        <v>106</v>
      </c>
      <c r="J258" s="10" t="s">
        <v>92</v>
      </c>
      <c r="K258" s="11">
        <v>0</v>
      </c>
      <c r="L258">
        <f t="shared" si="5"/>
        <v>0</v>
      </c>
    </row>
    <row r="259" spans="1:12" x14ac:dyDescent="0.25">
      <c r="A259" t="s">
        <v>97</v>
      </c>
      <c r="B259" t="s">
        <v>22</v>
      </c>
      <c r="C259" t="s">
        <v>23</v>
      </c>
      <c r="D259" t="s">
        <v>23</v>
      </c>
      <c r="E259" t="s">
        <v>100</v>
      </c>
      <c r="F259" s="1" t="s">
        <v>94</v>
      </c>
      <c r="G259" t="s">
        <v>17</v>
      </c>
      <c r="H259" t="s">
        <v>15</v>
      </c>
      <c r="I259" t="s">
        <v>106</v>
      </c>
      <c r="J259" s="10" t="s">
        <v>92</v>
      </c>
      <c r="K259" s="11">
        <v>0</v>
      </c>
      <c r="L259">
        <f t="shared" si="5"/>
        <v>0</v>
      </c>
    </row>
    <row r="260" spans="1:12" x14ac:dyDescent="0.25">
      <c r="A260" t="s">
        <v>97</v>
      </c>
      <c r="B260" t="s">
        <v>9</v>
      </c>
      <c r="C260" t="s">
        <v>10</v>
      </c>
      <c r="D260" t="s">
        <v>11</v>
      </c>
      <c r="E260" t="s">
        <v>101</v>
      </c>
      <c r="F260" s="1" t="s">
        <v>94</v>
      </c>
      <c r="G260" t="s">
        <v>14</v>
      </c>
      <c r="H260" t="s">
        <v>15</v>
      </c>
      <c r="I260" t="s">
        <v>106</v>
      </c>
      <c r="J260" s="10" t="s">
        <v>92</v>
      </c>
      <c r="K260" s="11">
        <v>2035</v>
      </c>
      <c r="L260">
        <f t="shared" si="5"/>
        <v>203500</v>
      </c>
    </row>
    <row r="261" spans="1:12" x14ac:dyDescent="0.25">
      <c r="A261" t="s">
        <v>97</v>
      </c>
      <c r="B261" t="s">
        <v>9</v>
      </c>
      <c r="C261" t="s">
        <v>10</v>
      </c>
      <c r="D261" t="s">
        <v>11</v>
      </c>
      <c r="E261" t="s">
        <v>101</v>
      </c>
      <c r="F261" s="1" t="s">
        <v>94</v>
      </c>
      <c r="G261" t="s">
        <v>16</v>
      </c>
      <c r="H261" t="s">
        <v>15</v>
      </c>
      <c r="I261" t="s">
        <v>106</v>
      </c>
      <c r="J261" s="10" t="s">
        <v>92</v>
      </c>
      <c r="K261" s="11">
        <v>0</v>
      </c>
      <c r="L261">
        <f t="shared" si="5"/>
        <v>0</v>
      </c>
    </row>
    <row r="262" spans="1:12" x14ac:dyDescent="0.25">
      <c r="A262" t="s">
        <v>97</v>
      </c>
      <c r="B262" t="s">
        <v>9</v>
      </c>
      <c r="C262" t="s">
        <v>10</v>
      </c>
      <c r="D262" t="s">
        <v>11</v>
      </c>
      <c r="E262" t="s">
        <v>101</v>
      </c>
      <c r="F262" s="1" t="s">
        <v>94</v>
      </c>
      <c r="G262" t="s">
        <v>17</v>
      </c>
      <c r="H262" t="s">
        <v>15</v>
      </c>
      <c r="I262" t="s">
        <v>106</v>
      </c>
      <c r="J262" s="10" t="s">
        <v>92</v>
      </c>
      <c r="K262" s="11">
        <v>0</v>
      </c>
      <c r="L262">
        <f t="shared" si="5"/>
        <v>0</v>
      </c>
    </row>
    <row r="263" spans="1:12" x14ac:dyDescent="0.25">
      <c r="A263" t="s">
        <v>97</v>
      </c>
      <c r="B263" t="s">
        <v>18</v>
      </c>
      <c r="C263" t="s">
        <v>19</v>
      </c>
      <c r="D263" t="s">
        <v>19</v>
      </c>
      <c r="E263" t="s">
        <v>102</v>
      </c>
      <c r="F263" s="1" t="s">
        <v>94</v>
      </c>
      <c r="G263" t="s">
        <v>14</v>
      </c>
      <c r="H263" t="s">
        <v>15</v>
      </c>
      <c r="I263" t="s">
        <v>106</v>
      </c>
      <c r="J263" s="10" t="s">
        <v>92</v>
      </c>
      <c r="K263" s="11">
        <v>5550</v>
      </c>
      <c r="L263">
        <f t="shared" si="5"/>
        <v>555000</v>
      </c>
    </row>
    <row r="264" spans="1:12" x14ac:dyDescent="0.25">
      <c r="A264" t="s">
        <v>97</v>
      </c>
      <c r="B264" t="s">
        <v>18</v>
      </c>
      <c r="C264" t="s">
        <v>19</v>
      </c>
      <c r="D264" t="s">
        <v>19</v>
      </c>
      <c r="E264" t="s">
        <v>102</v>
      </c>
      <c r="F264" s="1" t="s">
        <v>94</v>
      </c>
      <c r="G264" t="s">
        <v>16</v>
      </c>
      <c r="H264" t="s">
        <v>15</v>
      </c>
      <c r="I264" t="s">
        <v>106</v>
      </c>
      <c r="J264" s="10" t="s">
        <v>92</v>
      </c>
      <c r="K264" s="11">
        <v>0</v>
      </c>
      <c r="L264">
        <f t="shared" si="5"/>
        <v>0</v>
      </c>
    </row>
    <row r="265" spans="1:12" x14ac:dyDescent="0.25">
      <c r="A265" t="s">
        <v>97</v>
      </c>
      <c r="B265" t="s">
        <v>18</v>
      </c>
      <c r="C265" t="s">
        <v>19</v>
      </c>
      <c r="D265" t="s">
        <v>19</v>
      </c>
      <c r="E265" t="s">
        <v>102</v>
      </c>
      <c r="F265" s="1" t="s">
        <v>94</v>
      </c>
      <c r="G265" t="s">
        <v>17</v>
      </c>
      <c r="H265" t="s">
        <v>15</v>
      </c>
      <c r="I265" t="s">
        <v>106</v>
      </c>
      <c r="J265" s="10" t="s">
        <v>92</v>
      </c>
      <c r="K265" s="11">
        <v>0</v>
      </c>
      <c r="L265">
        <f t="shared" si="5"/>
        <v>0</v>
      </c>
    </row>
    <row r="266" spans="1:12" x14ac:dyDescent="0.25">
      <c r="A266" t="s">
        <v>98</v>
      </c>
      <c r="B266" t="s">
        <v>22</v>
      </c>
      <c r="C266" t="s">
        <v>23</v>
      </c>
      <c r="D266" t="s">
        <v>23</v>
      </c>
      <c r="E266" t="s">
        <v>109</v>
      </c>
      <c r="F266" s="1" t="s">
        <v>95</v>
      </c>
      <c r="G266" t="s">
        <v>14</v>
      </c>
      <c r="H266" t="s">
        <v>15</v>
      </c>
      <c r="I266" t="s">
        <v>106</v>
      </c>
      <c r="J266" s="10" t="s">
        <v>92</v>
      </c>
      <c r="K266" s="11">
        <v>765</v>
      </c>
      <c r="L266">
        <f t="shared" si="5"/>
        <v>76500</v>
      </c>
    </row>
    <row r="267" spans="1:12" x14ac:dyDescent="0.25">
      <c r="A267" t="s">
        <v>98</v>
      </c>
      <c r="B267" t="s">
        <v>22</v>
      </c>
      <c r="C267" t="s">
        <v>23</v>
      </c>
      <c r="D267" t="s">
        <v>23</v>
      </c>
      <c r="E267" t="s">
        <v>109</v>
      </c>
      <c r="F267" s="1" t="s">
        <v>95</v>
      </c>
      <c r="G267" t="s">
        <v>16</v>
      </c>
      <c r="H267" t="s">
        <v>15</v>
      </c>
      <c r="I267" t="s">
        <v>106</v>
      </c>
      <c r="J267" s="10" t="s">
        <v>92</v>
      </c>
      <c r="K267" s="11">
        <v>0</v>
      </c>
      <c r="L267">
        <f t="shared" si="5"/>
        <v>0</v>
      </c>
    </row>
    <row r="268" spans="1:12" x14ac:dyDescent="0.25">
      <c r="A268" t="s">
        <v>98</v>
      </c>
      <c r="B268" t="s">
        <v>22</v>
      </c>
      <c r="C268" t="s">
        <v>23</v>
      </c>
      <c r="D268" t="s">
        <v>23</v>
      </c>
      <c r="E268" t="s">
        <v>109</v>
      </c>
      <c r="F268" s="1" t="s">
        <v>95</v>
      </c>
      <c r="G268" t="s">
        <v>17</v>
      </c>
      <c r="H268" t="s">
        <v>15</v>
      </c>
      <c r="I268" t="s">
        <v>106</v>
      </c>
      <c r="J268" s="10" t="s">
        <v>92</v>
      </c>
      <c r="K268" s="11">
        <v>0</v>
      </c>
      <c r="L268">
        <f t="shared" si="5"/>
        <v>0</v>
      </c>
    </row>
    <row r="269" spans="1:12" x14ac:dyDescent="0.25">
      <c r="A269" t="s">
        <v>98</v>
      </c>
      <c r="B269" t="s">
        <v>9</v>
      </c>
      <c r="C269" t="s">
        <v>10</v>
      </c>
      <c r="D269" t="s">
        <v>11</v>
      </c>
      <c r="E269" t="s">
        <v>110</v>
      </c>
      <c r="F269" s="1" t="s">
        <v>95</v>
      </c>
      <c r="G269" t="s">
        <v>14</v>
      </c>
      <c r="H269" t="s">
        <v>15</v>
      </c>
      <c r="I269" t="s">
        <v>106</v>
      </c>
      <c r="J269" s="10" t="s">
        <v>92</v>
      </c>
      <c r="K269" s="11">
        <v>1255</v>
      </c>
      <c r="L269">
        <f t="shared" si="5"/>
        <v>125500</v>
      </c>
    </row>
    <row r="270" spans="1:12" x14ac:dyDescent="0.25">
      <c r="A270" t="s">
        <v>98</v>
      </c>
      <c r="B270" t="s">
        <v>9</v>
      </c>
      <c r="C270" t="s">
        <v>10</v>
      </c>
      <c r="D270" t="s">
        <v>11</v>
      </c>
      <c r="E270" t="s">
        <v>110</v>
      </c>
      <c r="F270" s="1" t="s">
        <v>95</v>
      </c>
      <c r="G270" t="s">
        <v>16</v>
      </c>
      <c r="H270" t="s">
        <v>15</v>
      </c>
      <c r="I270" t="s">
        <v>106</v>
      </c>
      <c r="J270" s="10" t="s">
        <v>92</v>
      </c>
      <c r="K270" s="11">
        <v>0</v>
      </c>
      <c r="L270">
        <f t="shared" si="5"/>
        <v>0</v>
      </c>
    </row>
    <row r="271" spans="1:12" x14ac:dyDescent="0.25">
      <c r="A271" t="s">
        <v>98</v>
      </c>
      <c r="B271" t="s">
        <v>9</v>
      </c>
      <c r="C271" t="s">
        <v>10</v>
      </c>
      <c r="D271" t="s">
        <v>11</v>
      </c>
      <c r="E271" t="s">
        <v>110</v>
      </c>
      <c r="F271" s="1" t="s">
        <v>95</v>
      </c>
      <c r="G271" t="s">
        <v>17</v>
      </c>
      <c r="H271" t="s">
        <v>15</v>
      </c>
      <c r="I271" t="s">
        <v>106</v>
      </c>
      <c r="J271" s="10" t="s">
        <v>92</v>
      </c>
      <c r="K271" s="11">
        <v>0.5</v>
      </c>
      <c r="L271">
        <f t="shared" si="5"/>
        <v>50</v>
      </c>
    </row>
    <row r="272" spans="1:12" x14ac:dyDescent="0.25">
      <c r="A272" t="s">
        <v>98</v>
      </c>
      <c r="B272" t="s">
        <v>18</v>
      </c>
      <c r="C272" t="s">
        <v>19</v>
      </c>
      <c r="D272" t="s">
        <v>19</v>
      </c>
      <c r="E272" t="s">
        <v>111</v>
      </c>
      <c r="F272" s="1" t="s">
        <v>95</v>
      </c>
      <c r="G272" t="s">
        <v>14</v>
      </c>
      <c r="H272" t="s">
        <v>15</v>
      </c>
      <c r="I272" t="s">
        <v>106</v>
      </c>
      <c r="J272" s="10" t="s">
        <v>92</v>
      </c>
      <c r="K272" s="11">
        <v>3050</v>
      </c>
      <c r="L272">
        <f t="shared" si="5"/>
        <v>305000</v>
      </c>
    </row>
    <row r="273" spans="1:12" x14ac:dyDescent="0.25">
      <c r="A273" t="s">
        <v>98</v>
      </c>
      <c r="B273" t="s">
        <v>18</v>
      </c>
      <c r="C273" t="s">
        <v>19</v>
      </c>
      <c r="D273" t="s">
        <v>19</v>
      </c>
      <c r="E273" t="s">
        <v>111</v>
      </c>
      <c r="F273" s="1" t="s">
        <v>95</v>
      </c>
      <c r="G273" t="s">
        <v>16</v>
      </c>
      <c r="H273" t="s">
        <v>15</v>
      </c>
      <c r="I273" t="s">
        <v>106</v>
      </c>
      <c r="J273" s="10" t="s">
        <v>92</v>
      </c>
      <c r="K273" s="11">
        <v>0</v>
      </c>
      <c r="L273">
        <f t="shared" si="5"/>
        <v>0</v>
      </c>
    </row>
    <row r="274" spans="1:12" x14ac:dyDescent="0.25">
      <c r="A274" t="s">
        <v>98</v>
      </c>
      <c r="B274" t="s">
        <v>18</v>
      </c>
      <c r="C274" t="s">
        <v>19</v>
      </c>
      <c r="D274" t="s">
        <v>19</v>
      </c>
      <c r="E274" t="s">
        <v>111</v>
      </c>
      <c r="F274" s="1" t="s">
        <v>95</v>
      </c>
      <c r="G274" t="s">
        <v>17</v>
      </c>
      <c r="H274" t="s">
        <v>15</v>
      </c>
      <c r="I274" t="s">
        <v>106</v>
      </c>
      <c r="J274" s="10" t="s">
        <v>92</v>
      </c>
      <c r="K274" s="11">
        <v>0</v>
      </c>
      <c r="L274">
        <f t="shared" si="5"/>
        <v>0</v>
      </c>
    </row>
    <row r="275" spans="1:12" x14ac:dyDescent="0.25">
      <c r="A275" t="s">
        <v>99</v>
      </c>
      <c r="B275" t="s">
        <v>22</v>
      </c>
      <c r="C275" t="s">
        <v>23</v>
      </c>
      <c r="D275" t="s">
        <v>23</v>
      </c>
      <c r="E275" t="s">
        <v>112</v>
      </c>
      <c r="F275" s="1" t="s">
        <v>96</v>
      </c>
      <c r="G275" t="s">
        <v>14</v>
      </c>
      <c r="H275" t="s">
        <v>15</v>
      </c>
      <c r="I275" t="s">
        <v>106</v>
      </c>
      <c r="J275" s="10" t="s">
        <v>92</v>
      </c>
      <c r="K275" s="11">
        <v>760</v>
      </c>
      <c r="L275">
        <f t="shared" si="5"/>
        <v>76000</v>
      </c>
    </row>
    <row r="276" spans="1:12" x14ac:dyDescent="0.25">
      <c r="A276" t="s">
        <v>99</v>
      </c>
      <c r="B276" t="s">
        <v>22</v>
      </c>
      <c r="C276" t="s">
        <v>23</v>
      </c>
      <c r="D276" t="s">
        <v>23</v>
      </c>
      <c r="E276" t="s">
        <v>112</v>
      </c>
      <c r="F276" s="1" t="s">
        <v>96</v>
      </c>
      <c r="G276" t="s">
        <v>16</v>
      </c>
      <c r="H276" t="s">
        <v>15</v>
      </c>
      <c r="I276" t="s">
        <v>106</v>
      </c>
      <c r="J276" s="10" t="s">
        <v>92</v>
      </c>
      <c r="K276" s="11">
        <v>0</v>
      </c>
      <c r="L276">
        <f t="shared" ref="L276:L285" si="6">K276*100</f>
        <v>0</v>
      </c>
    </row>
    <row r="277" spans="1:12" x14ac:dyDescent="0.25">
      <c r="A277" t="s">
        <v>99</v>
      </c>
      <c r="B277" t="s">
        <v>22</v>
      </c>
      <c r="C277" t="s">
        <v>23</v>
      </c>
      <c r="D277" t="s">
        <v>23</v>
      </c>
      <c r="E277" t="s">
        <v>112</v>
      </c>
      <c r="F277" s="1" t="s">
        <v>96</v>
      </c>
      <c r="G277" t="s">
        <v>17</v>
      </c>
      <c r="H277" t="s">
        <v>15</v>
      </c>
      <c r="I277" t="s">
        <v>106</v>
      </c>
      <c r="J277" s="10" t="s">
        <v>92</v>
      </c>
      <c r="K277" s="11">
        <v>0</v>
      </c>
      <c r="L277">
        <f t="shared" si="6"/>
        <v>0</v>
      </c>
    </row>
    <row r="278" spans="1:12" x14ac:dyDescent="0.25">
      <c r="A278" t="s">
        <v>99</v>
      </c>
      <c r="B278" t="s">
        <v>9</v>
      </c>
      <c r="C278" t="s">
        <v>10</v>
      </c>
      <c r="D278" t="s">
        <v>11</v>
      </c>
      <c r="E278" t="s">
        <v>113</v>
      </c>
      <c r="F278" s="1" t="s">
        <v>96</v>
      </c>
      <c r="G278" t="s">
        <v>14</v>
      </c>
      <c r="H278" t="s">
        <v>15</v>
      </c>
      <c r="I278" t="s">
        <v>106</v>
      </c>
      <c r="J278" s="10" t="s">
        <v>92</v>
      </c>
      <c r="K278" s="11">
        <v>1265</v>
      </c>
      <c r="L278">
        <f t="shared" si="6"/>
        <v>126500</v>
      </c>
    </row>
    <row r="279" spans="1:12" x14ac:dyDescent="0.25">
      <c r="A279" t="s">
        <v>99</v>
      </c>
      <c r="B279" t="s">
        <v>9</v>
      </c>
      <c r="C279" t="s">
        <v>10</v>
      </c>
      <c r="D279" t="s">
        <v>11</v>
      </c>
      <c r="E279" t="s">
        <v>113</v>
      </c>
      <c r="F279" s="1" t="s">
        <v>96</v>
      </c>
      <c r="G279" t="s">
        <v>16</v>
      </c>
      <c r="H279" t="s">
        <v>15</v>
      </c>
      <c r="I279" t="s">
        <v>106</v>
      </c>
      <c r="J279" s="10" t="s">
        <v>92</v>
      </c>
      <c r="K279" s="11">
        <v>0</v>
      </c>
      <c r="L279">
        <f t="shared" si="6"/>
        <v>0</v>
      </c>
    </row>
    <row r="280" spans="1:12" x14ac:dyDescent="0.25">
      <c r="A280" t="s">
        <v>99</v>
      </c>
      <c r="B280" t="s">
        <v>9</v>
      </c>
      <c r="C280" t="s">
        <v>10</v>
      </c>
      <c r="D280" t="s">
        <v>11</v>
      </c>
      <c r="E280" t="s">
        <v>113</v>
      </c>
      <c r="F280" s="1" t="s">
        <v>96</v>
      </c>
      <c r="G280" t="s">
        <v>17</v>
      </c>
      <c r="H280" t="s">
        <v>15</v>
      </c>
      <c r="I280" t="s">
        <v>106</v>
      </c>
      <c r="J280" s="10" t="s">
        <v>92</v>
      </c>
      <c r="K280" s="11">
        <v>0</v>
      </c>
      <c r="L280">
        <f t="shared" si="6"/>
        <v>0</v>
      </c>
    </row>
    <row r="281" spans="1:12" x14ac:dyDescent="0.25">
      <c r="A281" t="s">
        <v>99</v>
      </c>
      <c r="B281" t="s">
        <v>18</v>
      </c>
      <c r="C281" t="s">
        <v>19</v>
      </c>
      <c r="D281" t="s">
        <v>19</v>
      </c>
      <c r="E281" t="s">
        <v>114</v>
      </c>
      <c r="F281" s="1" t="s">
        <v>96</v>
      </c>
      <c r="G281" t="s">
        <v>14</v>
      </c>
      <c r="H281" t="s">
        <v>15</v>
      </c>
      <c r="I281" t="s">
        <v>106</v>
      </c>
      <c r="J281" s="10" t="s">
        <v>92</v>
      </c>
      <c r="K281" s="11">
        <v>5450</v>
      </c>
      <c r="L281">
        <f t="shared" si="6"/>
        <v>545000</v>
      </c>
    </row>
    <row r="282" spans="1:12" x14ac:dyDescent="0.25">
      <c r="A282" t="s">
        <v>99</v>
      </c>
      <c r="B282" t="s">
        <v>18</v>
      </c>
      <c r="C282" t="s">
        <v>19</v>
      </c>
      <c r="D282" t="s">
        <v>19</v>
      </c>
      <c r="E282" t="s">
        <v>114</v>
      </c>
      <c r="F282" s="1" t="s">
        <v>96</v>
      </c>
      <c r="G282" t="s">
        <v>16</v>
      </c>
      <c r="H282" t="s">
        <v>15</v>
      </c>
      <c r="I282" t="s">
        <v>106</v>
      </c>
      <c r="J282" s="10" t="s">
        <v>92</v>
      </c>
      <c r="K282" s="11">
        <v>0</v>
      </c>
      <c r="L282">
        <f t="shared" si="6"/>
        <v>0</v>
      </c>
    </row>
    <row r="283" spans="1:12" x14ac:dyDescent="0.25">
      <c r="A283" t="s">
        <v>99</v>
      </c>
      <c r="B283" t="s">
        <v>18</v>
      </c>
      <c r="C283" t="s">
        <v>19</v>
      </c>
      <c r="D283" t="s">
        <v>19</v>
      </c>
      <c r="E283" t="s">
        <v>114</v>
      </c>
      <c r="F283" s="1" t="s">
        <v>96</v>
      </c>
      <c r="G283" t="s">
        <v>17</v>
      </c>
      <c r="H283" t="s">
        <v>15</v>
      </c>
      <c r="I283" t="s">
        <v>106</v>
      </c>
      <c r="J283" s="10" t="s">
        <v>92</v>
      </c>
      <c r="K283" s="11">
        <v>0</v>
      </c>
      <c r="L283">
        <f t="shared" si="6"/>
        <v>0</v>
      </c>
    </row>
    <row r="284" spans="1:12" x14ac:dyDescent="0.25">
      <c r="A284" t="s">
        <v>8</v>
      </c>
      <c r="B284" t="s">
        <v>9</v>
      </c>
      <c r="C284" t="s">
        <v>10</v>
      </c>
      <c r="D284" t="s">
        <v>11</v>
      </c>
      <c r="E284" t="s">
        <v>12</v>
      </c>
      <c r="F284" s="1" t="s">
        <v>13</v>
      </c>
      <c r="G284" t="s">
        <v>14</v>
      </c>
      <c r="H284" t="s">
        <v>15</v>
      </c>
      <c r="I284" t="s">
        <v>107</v>
      </c>
      <c r="J284" t="s">
        <v>84</v>
      </c>
      <c r="K284">
        <v>140</v>
      </c>
      <c r="L284">
        <f t="shared" si="6"/>
        <v>14000</v>
      </c>
    </row>
    <row r="285" spans="1:12" x14ac:dyDescent="0.25">
      <c r="A285" t="s">
        <v>8</v>
      </c>
      <c r="B285" t="s">
        <v>9</v>
      </c>
      <c r="C285" t="s">
        <v>10</v>
      </c>
      <c r="D285" t="s">
        <v>11</v>
      </c>
      <c r="E285" t="s">
        <v>12</v>
      </c>
      <c r="F285" s="1" t="s">
        <v>13</v>
      </c>
      <c r="G285" t="s">
        <v>16</v>
      </c>
      <c r="H285" t="s">
        <v>15</v>
      </c>
      <c r="I285" t="s">
        <v>107</v>
      </c>
      <c r="J285" t="s">
        <v>84</v>
      </c>
      <c r="K285">
        <v>4.55</v>
      </c>
      <c r="L285">
        <f t="shared" si="6"/>
        <v>455</v>
      </c>
    </row>
    <row r="286" spans="1:12" x14ac:dyDescent="0.25">
      <c r="A286" t="s">
        <v>8</v>
      </c>
      <c r="B286" t="s">
        <v>9</v>
      </c>
      <c r="C286" t="s">
        <v>10</v>
      </c>
      <c r="D286" t="s">
        <v>11</v>
      </c>
      <c r="E286" t="s">
        <v>12</v>
      </c>
      <c r="F286" s="1" t="s">
        <v>13</v>
      </c>
      <c r="G286" t="s">
        <v>17</v>
      </c>
      <c r="H286" t="s">
        <v>15</v>
      </c>
      <c r="I286" t="s">
        <v>107</v>
      </c>
      <c r="J286" t="s">
        <v>84</v>
      </c>
      <c r="K286" t="s">
        <v>53</v>
      </c>
      <c r="L286" t="s">
        <v>53</v>
      </c>
    </row>
    <row r="287" spans="1:12" x14ac:dyDescent="0.25">
      <c r="A287" t="s">
        <v>8</v>
      </c>
      <c r="B287" t="s">
        <v>18</v>
      </c>
      <c r="C287" t="s">
        <v>19</v>
      </c>
      <c r="D287" t="s">
        <v>19</v>
      </c>
      <c r="E287" t="s">
        <v>20</v>
      </c>
      <c r="F287" s="1" t="s">
        <v>13</v>
      </c>
      <c r="G287" t="s">
        <v>14</v>
      </c>
      <c r="H287" t="s">
        <v>15</v>
      </c>
      <c r="I287" t="s">
        <v>107</v>
      </c>
      <c r="J287" t="s">
        <v>84</v>
      </c>
      <c r="K287" s="4" t="s">
        <v>53</v>
      </c>
      <c r="L287" t="s">
        <v>53</v>
      </c>
    </row>
    <row r="288" spans="1:12" x14ac:dyDescent="0.25">
      <c r="A288" t="s">
        <v>8</v>
      </c>
      <c r="B288" t="s">
        <v>18</v>
      </c>
      <c r="C288" t="s">
        <v>19</v>
      </c>
      <c r="D288" t="s">
        <v>19</v>
      </c>
      <c r="E288" t="s">
        <v>20</v>
      </c>
      <c r="F288" s="1" t="s">
        <v>13</v>
      </c>
      <c r="G288" t="s">
        <v>16</v>
      </c>
      <c r="H288" t="s">
        <v>15</v>
      </c>
      <c r="I288" t="s">
        <v>107</v>
      </c>
      <c r="J288" t="s">
        <v>84</v>
      </c>
      <c r="K288" s="4" t="s">
        <v>53</v>
      </c>
      <c r="L288" t="s">
        <v>53</v>
      </c>
    </row>
    <row r="289" spans="1:12" x14ac:dyDescent="0.25">
      <c r="A289" t="s">
        <v>8</v>
      </c>
      <c r="B289" t="s">
        <v>18</v>
      </c>
      <c r="C289" t="s">
        <v>19</v>
      </c>
      <c r="D289" t="s">
        <v>19</v>
      </c>
      <c r="E289" t="s">
        <v>20</v>
      </c>
      <c r="F289" s="1" t="s">
        <v>13</v>
      </c>
      <c r="G289" t="s">
        <v>17</v>
      </c>
      <c r="H289" t="s">
        <v>15</v>
      </c>
      <c r="I289" t="s">
        <v>107</v>
      </c>
      <c r="J289" t="s">
        <v>84</v>
      </c>
      <c r="K289" t="s">
        <v>53</v>
      </c>
      <c r="L289" t="s">
        <v>53</v>
      </c>
    </row>
    <row r="290" spans="1:12" x14ac:dyDescent="0.25">
      <c r="A290" t="s">
        <v>21</v>
      </c>
      <c r="B290" t="s">
        <v>22</v>
      </c>
      <c r="C290" t="s">
        <v>23</v>
      </c>
      <c r="D290" t="s">
        <v>23</v>
      </c>
      <c r="E290" t="s">
        <v>24</v>
      </c>
      <c r="F290" s="1" t="s">
        <v>25</v>
      </c>
      <c r="G290" t="s">
        <v>14</v>
      </c>
      <c r="H290" t="s">
        <v>15</v>
      </c>
      <c r="I290" t="s">
        <v>107</v>
      </c>
      <c r="J290" t="s">
        <v>84</v>
      </c>
      <c r="K290">
        <v>265</v>
      </c>
      <c r="L290">
        <f t="shared" ref="L290:L350" si="7">K290*100</f>
        <v>26500</v>
      </c>
    </row>
    <row r="291" spans="1:12" x14ac:dyDescent="0.25">
      <c r="A291" t="s">
        <v>21</v>
      </c>
      <c r="B291" t="s">
        <v>22</v>
      </c>
      <c r="C291" t="s">
        <v>23</v>
      </c>
      <c r="D291" t="s">
        <v>23</v>
      </c>
      <c r="E291" t="s">
        <v>24</v>
      </c>
      <c r="F291" s="1" t="s">
        <v>25</v>
      </c>
      <c r="G291" t="s">
        <v>16</v>
      </c>
      <c r="H291" t="s">
        <v>15</v>
      </c>
      <c r="I291" t="s">
        <v>107</v>
      </c>
      <c r="J291" t="s">
        <v>84</v>
      </c>
      <c r="K291">
        <v>17.5</v>
      </c>
      <c r="L291">
        <f t="shared" si="7"/>
        <v>1750</v>
      </c>
    </row>
    <row r="292" spans="1:12" x14ac:dyDescent="0.25">
      <c r="A292" t="s">
        <v>21</v>
      </c>
      <c r="B292" t="s">
        <v>22</v>
      </c>
      <c r="C292" t="s">
        <v>23</v>
      </c>
      <c r="D292" t="s">
        <v>23</v>
      </c>
      <c r="E292" t="s">
        <v>24</v>
      </c>
      <c r="F292" s="1" t="s">
        <v>25</v>
      </c>
      <c r="G292" t="s">
        <v>17</v>
      </c>
      <c r="H292" t="s">
        <v>15</v>
      </c>
      <c r="I292" t="s">
        <v>107</v>
      </c>
      <c r="J292" t="s">
        <v>84</v>
      </c>
      <c r="K292" t="s">
        <v>53</v>
      </c>
      <c r="L292" t="s">
        <v>53</v>
      </c>
    </row>
    <row r="293" spans="1:12" x14ac:dyDescent="0.25">
      <c r="A293" t="s">
        <v>21</v>
      </c>
      <c r="B293" t="s">
        <v>9</v>
      </c>
      <c r="C293" t="s">
        <v>10</v>
      </c>
      <c r="D293" t="s">
        <v>11</v>
      </c>
      <c r="E293" t="s">
        <v>26</v>
      </c>
      <c r="F293" s="1" t="s">
        <v>25</v>
      </c>
      <c r="G293" t="s">
        <v>14</v>
      </c>
      <c r="H293" t="s">
        <v>15</v>
      </c>
      <c r="I293" t="s">
        <v>107</v>
      </c>
      <c r="J293" t="s">
        <v>84</v>
      </c>
      <c r="K293">
        <v>245</v>
      </c>
      <c r="L293">
        <f t="shared" si="7"/>
        <v>24500</v>
      </c>
    </row>
    <row r="294" spans="1:12" x14ac:dyDescent="0.25">
      <c r="A294" t="s">
        <v>21</v>
      </c>
      <c r="B294" t="s">
        <v>9</v>
      </c>
      <c r="C294" t="s">
        <v>10</v>
      </c>
      <c r="D294" t="s">
        <v>11</v>
      </c>
      <c r="E294" t="s">
        <v>26</v>
      </c>
      <c r="F294" s="1" t="s">
        <v>25</v>
      </c>
      <c r="G294" t="s">
        <v>16</v>
      </c>
      <c r="H294" t="s">
        <v>15</v>
      </c>
      <c r="I294" t="s">
        <v>107</v>
      </c>
      <c r="J294" t="s">
        <v>84</v>
      </c>
      <c r="K294">
        <v>0.3</v>
      </c>
      <c r="L294">
        <f t="shared" si="7"/>
        <v>30</v>
      </c>
    </row>
    <row r="295" spans="1:12" x14ac:dyDescent="0.25">
      <c r="A295" t="s">
        <v>21</v>
      </c>
      <c r="B295" t="s">
        <v>9</v>
      </c>
      <c r="C295" t="s">
        <v>10</v>
      </c>
      <c r="D295" t="s">
        <v>11</v>
      </c>
      <c r="E295" t="s">
        <v>26</v>
      </c>
      <c r="F295" s="1" t="s">
        <v>25</v>
      </c>
      <c r="G295" t="s">
        <v>17</v>
      </c>
      <c r="H295" t="s">
        <v>15</v>
      </c>
      <c r="I295" t="s">
        <v>107</v>
      </c>
      <c r="J295" t="s">
        <v>84</v>
      </c>
      <c r="K295" t="s">
        <v>53</v>
      </c>
      <c r="L295" t="s">
        <v>53</v>
      </c>
    </row>
    <row r="296" spans="1:12" x14ac:dyDescent="0.25">
      <c r="A296" t="s">
        <v>21</v>
      </c>
      <c r="B296" t="s">
        <v>18</v>
      </c>
      <c r="C296" t="s">
        <v>19</v>
      </c>
      <c r="D296" t="s">
        <v>19</v>
      </c>
      <c r="E296" t="s">
        <v>27</v>
      </c>
      <c r="F296" s="1" t="s">
        <v>25</v>
      </c>
      <c r="G296" t="s">
        <v>14</v>
      </c>
      <c r="H296" t="s">
        <v>15</v>
      </c>
      <c r="I296" t="s">
        <v>107</v>
      </c>
      <c r="J296" t="s">
        <v>84</v>
      </c>
      <c r="K296">
        <v>150</v>
      </c>
      <c r="L296">
        <f t="shared" si="7"/>
        <v>15000</v>
      </c>
    </row>
    <row r="297" spans="1:12" x14ac:dyDescent="0.25">
      <c r="A297" t="s">
        <v>21</v>
      </c>
      <c r="B297" t="s">
        <v>18</v>
      </c>
      <c r="C297" t="s">
        <v>19</v>
      </c>
      <c r="D297" t="s">
        <v>19</v>
      </c>
      <c r="E297" t="s">
        <v>27</v>
      </c>
      <c r="F297" s="1" t="s">
        <v>25</v>
      </c>
      <c r="G297" t="s">
        <v>16</v>
      </c>
      <c r="H297" t="s">
        <v>15</v>
      </c>
      <c r="I297" t="s">
        <v>107</v>
      </c>
      <c r="J297" t="s">
        <v>84</v>
      </c>
      <c r="K297">
        <v>35.5</v>
      </c>
      <c r="L297">
        <f t="shared" si="7"/>
        <v>3550</v>
      </c>
    </row>
    <row r="298" spans="1:12" x14ac:dyDescent="0.25">
      <c r="A298" t="s">
        <v>21</v>
      </c>
      <c r="B298" t="s">
        <v>18</v>
      </c>
      <c r="C298" t="s">
        <v>19</v>
      </c>
      <c r="D298" t="s">
        <v>19</v>
      </c>
      <c r="E298" t="s">
        <v>27</v>
      </c>
      <c r="F298" s="1" t="s">
        <v>25</v>
      </c>
      <c r="G298" t="s">
        <v>17</v>
      </c>
      <c r="H298" t="s">
        <v>15</v>
      </c>
      <c r="I298" t="s">
        <v>107</v>
      </c>
      <c r="J298" t="s">
        <v>84</v>
      </c>
      <c r="K298" t="s">
        <v>53</v>
      </c>
      <c r="L298" t="s">
        <v>53</v>
      </c>
    </row>
    <row r="299" spans="1:12" x14ac:dyDescent="0.25">
      <c r="A299" t="s">
        <v>28</v>
      </c>
      <c r="B299" t="s">
        <v>22</v>
      </c>
      <c r="C299" t="s">
        <v>23</v>
      </c>
      <c r="D299" t="s">
        <v>23</v>
      </c>
      <c r="E299" t="s">
        <v>29</v>
      </c>
      <c r="F299" s="1" t="s">
        <v>30</v>
      </c>
      <c r="G299" t="s">
        <v>14</v>
      </c>
      <c r="H299" t="s">
        <v>15</v>
      </c>
      <c r="I299" t="s">
        <v>107</v>
      </c>
      <c r="J299" t="s">
        <v>84</v>
      </c>
      <c r="K299">
        <v>285</v>
      </c>
      <c r="L299">
        <f t="shared" si="7"/>
        <v>28500</v>
      </c>
    </row>
    <row r="300" spans="1:12" x14ac:dyDescent="0.25">
      <c r="A300" t="s">
        <v>28</v>
      </c>
      <c r="B300" t="s">
        <v>22</v>
      </c>
      <c r="C300" t="s">
        <v>23</v>
      </c>
      <c r="D300" t="s">
        <v>23</v>
      </c>
      <c r="E300" t="s">
        <v>29</v>
      </c>
      <c r="F300" s="1" t="s">
        <v>30</v>
      </c>
      <c r="G300" t="s">
        <v>16</v>
      </c>
      <c r="H300" t="s">
        <v>15</v>
      </c>
      <c r="I300" t="s">
        <v>107</v>
      </c>
      <c r="J300" t="s">
        <v>84</v>
      </c>
      <c r="K300">
        <v>17.5</v>
      </c>
      <c r="L300">
        <f t="shared" si="7"/>
        <v>1750</v>
      </c>
    </row>
    <row r="301" spans="1:12" x14ac:dyDescent="0.25">
      <c r="A301" t="s">
        <v>28</v>
      </c>
      <c r="B301" t="s">
        <v>22</v>
      </c>
      <c r="C301" t="s">
        <v>23</v>
      </c>
      <c r="D301" t="s">
        <v>23</v>
      </c>
      <c r="E301" t="s">
        <v>29</v>
      </c>
      <c r="F301" s="1" t="s">
        <v>30</v>
      </c>
      <c r="G301" t="s">
        <v>17</v>
      </c>
      <c r="H301" t="s">
        <v>15</v>
      </c>
      <c r="I301" t="s">
        <v>107</v>
      </c>
      <c r="J301" t="s">
        <v>84</v>
      </c>
      <c r="K301" t="s">
        <v>53</v>
      </c>
      <c r="L301" t="s">
        <v>53</v>
      </c>
    </row>
    <row r="302" spans="1:12" x14ac:dyDescent="0.25">
      <c r="A302" t="s">
        <v>28</v>
      </c>
      <c r="B302" t="s">
        <v>9</v>
      </c>
      <c r="C302" t="s">
        <v>10</v>
      </c>
      <c r="D302" t="s">
        <v>11</v>
      </c>
      <c r="E302" t="s">
        <v>31</v>
      </c>
      <c r="F302" s="1" t="s">
        <v>30</v>
      </c>
      <c r="G302" t="s">
        <v>14</v>
      </c>
      <c r="H302" t="s">
        <v>15</v>
      </c>
      <c r="I302" t="s">
        <v>107</v>
      </c>
      <c r="J302" t="s">
        <v>84</v>
      </c>
      <c r="K302">
        <v>400</v>
      </c>
      <c r="L302">
        <f t="shared" si="7"/>
        <v>40000</v>
      </c>
    </row>
    <row r="303" spans="1:12" x14ac:dyDescent="0.25">
      <c r="A303" t="s">
        <v>28</v>
      </c>
      <c r="B303" t="s">
        <v>9</v>
      </c>
      <c r="C303" t="s">
        <v>10</v>
      </c>
      <c r="D303" t="s">
        <v>11</v>
      </c>
      <c r="E303" t="s">
        <v>31</v>
      </c>
      <c r="F303" s="1" t="s">
        <v>30</v>
      </c>
      <c r="G303" t="s">
        <v>16</v>
      </c>
      <c r="H303" t="s">
        <v>15</v>
      </c>
      <c r="I303" t="s">
        <v>107</v>
      </c>
      <c r="J303" t="s">
        <v>84</v>
      </c>
      <c r="K303">
        <v>11</v>
      </c>
      <c r="L303">
        <f t="shared" si="7"/>
        <v>1100</v>
      </c>
    </row>
    <row r="304" spans="1:12" x14ac:dyDescent="0.25">
      <c r="A304" t="s">
        <v>28</v>
      </c>
      <c r="B304" t="s">
        <v>9</v>
      </c>
      <c r="C304" t="s">
        <v>10</v>
      </c>
      <c r="D304" t="s">
        <v>11</v>
      </c>
      <c r="E304" t="s">
        <v>31</v>
      </c>
      <c r="F304" s="1" t="s">
        <v>30</v>
      </c>
      <c r="G304" t="s">
        <v>17</v>
      </c>
      <c r="H304" t="s">
        <v>15</v>
      </c>
      <c r="I304" t="s">
        <v>107</v>
      </c>
      <c r="J304" t="s">
        <v>84</v>
      </c>
      <c r="K304" t="s">
        <v>53</v>
      </c>
      <c r="L304" t="s">
        <v>53</v>
      </c>
    </row>
    <row r="305" spans="1:12" x14ac:dyDescent="0.25">
      <c r="A305" t="s">
        <v>28</v>
      </c>
      <c r="B305" t="s">
        <v>18</v>
      </c>
      <c r="C305" t="s">
        <v>19</v>
      </c>
      <c r="D305" t="s">
        <v>19</v>
      </c>
      <c r="E305" t="s">
        <v>32</v>
      </c>
      <c r="F305" s="1" t="s">
        <v>30</v>
      </c>
      <c r="G305" t="s">
        <v>14</v>
      </c>
      <c r="H305" t="s">
        <v>15</v>
      </c>
      <c r="I305" t="s">
        <v>107</v>
      </c>
      <c r="J305" t="s">
        <v>84</v>
      </c>
      <c r="K305">
        <v>210</v>
      </c>
      <c r="L305">
        <f t="shared" si="7"/>
        <v>21000</v>
      </c>
    </row>
    <row r="306" spans="1:12" x14ac:dyDescent="0.25">
      <c r="A306" t="s">
        <v>28</v>
      </c>
      <c r="B306" t="s">
        <v>18</v>
      </c>
      <c r="C306" t="s">
        <v>19</v>
      </c>
      <c r="D306" t="s">
        <v>19</v>
      </c>
      <c r="E306" t="s">
        <v>32</v>
      </c>
      <c r="F306" s="1" t="s">
        <v>30</v>
      </c>
      <c r="G306" t="s">
        <v>16</v>
      </c>
      <c r="H306" t="s">
        <v>15</v>
      </c>
      <c r="I306" t="s">
        <v>107</v>
      </c>
      <c r="J306" t="s">
        <v>84</v>
      </c>
      <c r="K306">
        <v>11</v>
      </c>
      <c r="L306">
        <f t="shared" si="7"/>
        <v>1100</v>
      </c>
    </row>
    <row r="307" spans="1:12" x14ac:dyDescent="0.25">
      <c r="A307" t="s">
        <v>28</v>
      </c>
      <c r="B307" t="s">
        <v>18</v>
      </c>
      <c r="C307" t="s">
        <v>19</v>
      </c>
      <c r="D307" t="s">
        <v>19</v>
      </c>
      <c r="E307" t="s">
        <v>32</v>
      </c>
      <c r="F307" s="1" t="s">
        <v>30</v>
      </c>
      <c r="G307" t="s">
        <v>17</v>
      </c>
      <c r="H307" t="s">
        <v>15</v>
      </c>
      <c r="I307" t="s">
        <v>107</v>
      </c>
      <c r="J307" t="s">
        <v>84</v>
      </c>
      <c r="K307" t="s">
        <v>53</v>
      </c>
      <c r="L307" t="s">
        <v>53</v>
      </c>
    </row>
    <row r="308" spans="1:12" x14ac:dyDescent="0.25">
      <c r="A308" t="s">
        <v>33</v>
      </c>
      <c r="B308" t="s">
        <v>22</v>
      </c>
      <c r="C308" t="s">
        <v>23</v>
      </c>
      <c r="D308" t="s">
        <v>23</v>
      </c>
      <c r="E308" t="s">
        <v>34</v>
      </c>
      <c r="F308" s="1" t="s">
        <v>35</v>
      </c>
      <c r="G308" t="s">
        <v>14</v>
      </c>
      <c r="H308" t="s">
        <v>15</v>
      </c>
      <c r="I308" t="s">
        <v>107</v>
      </c>
      <c r="J308" t="s">
        <v>84</v>
      </c>
      <c r="K308">
        <v>1150</v>
      </c>
      <c r="L308">
        <f t="shared" si="7"/>
        <v>115000</v>
      </c>
    </row>
    <row r="309" spans="1:12" x14ac:dyDescent="0.25">
      <c r="A309" t="s">
        <v>33</v>
      </c>
      <c r="B309" t="s">
        <v>22</v>
      </c>
      <c r="C309" t="s">
        <v>23</v>
      </c>
      <c r="D309" t="s">
        <v>23</v>
      </c>
      <c r="E309" t="s">
        <v>34</v>
      </c>
      <c r="F309" s="1" t="s">
        <v>35</v>
      </c>
      <c r="G309" t="s">
        <v>16</v>
      </c>
      <c r="H309" t="s">
        <v>15</v>
      </c>
      <c r="I309" t="s">
        <v>107</v>
      </c>
      <c r="J309" t="s">
        <v>84</v>
      </c>
      <c r="K309">
        <v>6</v>
      </c>
      <c r="L309">
        <f t="shared" si="7"/>
        <v>600</v>
      </c>
    </row>
    <row r="310" spans="1:12" x14ac:dyDescent="0.25">
      <c r="A310" t="s">
        <v>33</v>
      </c>
      <c r="B310" t="s">
        <v>22</v>
      </c>
      <c r="C310" t="s">
        <v>23</v>
      </c>
      <c r="D310" t="s">
        <v>23</v>
      </c>
      <c r="E310" t="s">
        <v>34</v>
      </c>
      <c r="F310" s="1" t="s">
        <v>35</v>
      </c>
      <c r="G310" t="s">
        <v>17</v>
      </c>
      <c r="H310" t="s">
        <v>15</v>
      </c>
      <c r="I310" t="s">
        <v>107</v>
      </c>
      <c r="J310" t="s">
        <v>84</v>
      </c>
      <c r="K310" t="s">
        <v>53</v>
      </c>
      <c r="L310" t="s">
        <v>53</v>
      </c>
    </row>
    <row r="311" spans="1:12" x14ac:dyDescent="0.25">
      <c r="A311" t="s">
        <v>33</v>
      </c>
      <c r="B311" t="s">
        <v>9</v>
      </c>
      <c r="C311" t="s">
        <v>10</v>
      </c>
      <c r="D311" t="s">
        <v>11</v>
      </c>
      <c r="E311" t="s">
        <v>36</v>
      </c>
      <c r="F311" s="1" t="s">
        <v>35</v>
      </c>
      <c r="G311" t="s">
        <v>14</v>
      </c>
      <c r="H311" t="s">
        <v>15</v>
      </c>
      <c r="I311" t="s">
        <v>107</v>
      </c>
      <c r="J311" t="s">
        <v>84</v>
      </c>
      <c r="K311">
        <v>280</v>
      </c>
      <c r="L311">
        <f t="shared" si="7"/>
        <v>28000</v>
      </c>
    </row>
    <row r="312" spans="1:12" x14ac:dyDescent="0.25">
      <c r="A312" t="s">
        <v>33</v>
      </c>
      <c r="B312" t="s">
        <v>9</v>
      </c>
      <c r="C312" t="s">
        <v>10</v>
      </c>
      <c r="D312" t="s">
        <v>11</v>
      </c>
      <c r="E312" t="s">
        <v>36</v>
      </c>
      <c r="F312" s="1" t="s">
        <v>35</v>
      </c>
      <c r="G312" t="s">
        <v>16</v>
      </c>
      <c r="H312" t="s">
        <v>15</v>
      </c>
      <c r="I312" t="s">
        <v>107</v>
      </c>
      <c r="J312" t="s">
        <v>84</v>
      </c>
      <c r="K312">
        <v>2</v>
      </c>
      <c r="L312">
        <f t="shared" si="7"/>
        <v>200</v>
      </c>
    </row>
    <row r="313" spans="1:12" x14ac:dyDescent="0.25">
      <c r="A313" t="s">
        <v>33</v>
      </c>
      <c r="B313" t="s">
        <v>9</v>
      </c>
      <c r="C313" t="s">
        <v>10</v>
      </c>
      <c r="D313" t="s">
        <v>11</v>
      </c>
      <c r="E313" t="s">
        <v>36</v>
      </c>
      <c r="F313" s="1" t="s">
        <v>35</v>
      </c>
      <c r="G313" t="s">
        <v>17</v>
      </c>
      <c r="H313" t="s">
        <v>15</v>
      </c>
      <c r="I313" t="s">
        <v>107</v>
      </c>
      <c r="J313" t="s">
        <v>84</v>
      </c>
      <c r="K313" t="s">
        <v>53</v>
      </c>
      <c r="L313" t="s">
        <v>53</v>
      </c>
    </row>
    <row r="314" spans="1:12" x14ac:dyDescent="0.25">
      <c r="A314" t="s">
        <v>33</v>
      </c>
      <c r="B314" t="s">
        <v>18</v>
      </c>
      <c r="C314" t="s">
        <v>19</v>
      </c>
      <c r="D314" t="s">
        <v>19</v>
      </c>
      <c r="E314" t="s">
        <v>37</v>
      </c>
      <c r="F314" s="1" t="s">
        <v>35</v>
      </c>
      <c r="G314" t="s">
        <v>14</v>
      </c>
      <c r="H314" t="s">
        <v>15</v>
      </c>
      <c r="I314" t="s">
        <v>107</v>
      </c>
      <c r="J314" t="s">
        <v>84</v>
      </c>
      <c r="K314">
        <v>2500</v>
      </c>
      <c r="L314">
        <f t="shared" si="7"/>
        <v>250000</v>
      </c>
    </row>
    <row r="315" spans="1:12" x14ac:dyDescent="0.25">
      <c r="A315" t="s">
        <v>33</v>
      </c>
      <c r="B315" t="s">
        <v>18</v>
      </c>
      <c r="C315" t="s">
        <v>19</v>
      </c>
      <c r="D315" t="s">
        <v>19</v>
      </c>
      <c r="E315" t="s">
        <v>37</v>
      </c>
      <c r="F315" s="1" t="s">
        <v>35</v>
      </c>
      <c r="G315" t="s">
        <v>16</v>
      </c>
      <c r="H315" t="s">
        <v>15</v>
      </c>
      <c r="I315" t="s">
        <v>107</v>
      </c>
      <c r="J315" t="s">
        <v>84</v>
      </c>
      <c r="K315">
        <v>41</v>
      </c>
      <c r="L315">
        <f t="shared" si="7"/>
        <v>4100</v>
      </c>
    </row>
    <row r="316" spans="1:12" x14ac:dyDescent="0.25">
      <c r="A316" t="s">
        <v>33</v>
      </c>
      <c r="B316" t="s">
        <v>18</v>
      </c>
      <c r="C316" t="s">
        <v>19</v>
      </c>
      <c r="D316" t="s">
        <v>19</v>
      </c>
      <c r="E316" t="s">
        <v>37</v>
      </c>
      <c r="F316" s="1" t="s">
        <v>35</v>
      </c>
      <c r="G316" t="s">
        <v>17</v>
      </c>
      <c r="H316" t="s">
        <v>15</v>
      </c>
      <c r="I316" t="s">
        <v>107</v>
      </c>
      <c r="J316" t="s">
        <v>84</v>
      </c>
      <c r="K316" t="s">
        <v>53</v>
      </c>
      <c r="L316" t="s">
        <v>53</v>
      </c>
    </row>
    <row r="317" spans="1:12" x14ac:dyDescent="0.25">
      <c r="A317" t="s">
        <v>38</v>
      </c>
      <c r="B317" t="s">
        <v>22</v>
      </c>
      <c r="C317" t="s">
        <v>23</v>
      </c>
      <c r="D317" t="s">
        <v>23</v>
      </c>
      <c r="E317" t="s">
        <v>39</v>
      </c>
      <c r="F317" s="1" t="s">
        <v>40</v>
      </c>
      <c r="G317" t="s">
        <v>14</v>
      </c>
      <c r="H317" t="s">
        <v>15</v>
      </c>
      <c r="I317" t="s">
        <v>107</v>
      </c>
      <c r="J317" t="s">
        <v>84</v>
      </c>
      <c r="K317">
        <v>350</v>
      </c>
      <c r="L317">
        <f t="shared" si="7"/>
        <v>35000</v>
      </c>
    </row>
    <row r="318" spans="1:12" x14ac:dyDescent="0.25">
      <c r="A318" t="s">
        <v>38</v>
      </c>
      <c r="B318" t="s">
        <v>22</v>
      </c>
      <c r="C318" t="s">
        <v>23</v>
      </c>
      <c r="D318" t="s">
        <v>23</v>
      </c>
      <c r="E318" t="s">
        <v>39</v>
      </c>
      <c r="F318" s="1" t="s">
        <v>40</v>
      </c>
      <c r="G318" t="s">
        <v>16</v>
      </c>
      <c r="H318" t="s">
        <v>15</v>
      </c>
      <c r="I318" t="s">
        <v>107</v>
      </c>
      <c r="J318" t="s">
        <v>84</v>
      </c>
      <c r="K318">
        <v>3.3</v>
      </c>
      <c r="L318">
        <f t="shared" si="7"/>
        <v>330</v>
      </c>
    </row>
    <row r="319" spans="1:12" x14ac:dyDescent="0.25">
      <c r="A319" t="s">
        <v>38</v>
      </c>
      <c r="B319" t="s">
        <v>22</v>
      </c>
      <c r="C319" t="s">
        <v>23</v>
      </c>
      <c r="D319" t="s">
        <v>23</v>
      </c>
      <c r="E319" t="s">
        <v>39</v>
      </c>
      <c r="F319" s="1" t="s">
        <v>40</v>
      </c>
      <c r="G319" t="s">
        <v>17</v>
      </c>
      <c r="H319" t="s">
        <v>15</v>
      </c>
      <c r="I319" t="s">
        <v>107</v>
      </c>
      <c r="J319" t="s">
        <v>84</v>
      </c>
      <c r="K319" t="s">
        <v>53</v>
      </c>
      <c r="L319" t="s">
        <v>53</v>
      </c>
    </row>
    <row r="320" spans="1:12" x14ac:dyDescent="0.25">
      <c r="A320" t="s">
        <v>38</v>
      </c>
      <c r="B320" t="s">
        <v>9</v>
      </c>
      <c r="C320" t="s">
        <v>10</v>
      </c>
      <c r="D320" t="s">
        <v>11</v>
      </c>
      <c r="E320" t="s">
        <v>41</v>
      </c>
      <c r="F320" s="1" t="s">
        <v>40</v>
      </c>
      <c r="G320" t="s">
        <v>14</v>
      </c>
      <c r="H320" t="s">
        <v>15</v>
      </c>
      <c r="I320" t="s">
        <v>107</v>
      </c>
      <c r="J320" t="s">
        <v>84</v>
      </c>
      <c r="K320">
        <v>550</v>
      </c>
      <c r="L320">
        <f t="shared" si="7"/>
        <v>55000</v>
      </c>
    </row>
    <row r="321" spans="1:12" x14ac:dyDescent="0.25">
      <c r="A321" t="s">
        <v>38</v>
      </c>
      <c r="B321" t="s">
        <v>9</v>
      </c>
      <c r="C321" t="s">
        <v>10</v>
      </c>
      <c r="D321" t="s">
        <v>11</v>
      </c>
      <c r="E321" t="s">
        <v>41</v>
      </c>
      <c r="F321" s="1" t="s">
        <v>40</v>
      </c>
      <c r="G321" t="s">
        <v>16</v>
      </c>
      <c r="H321" t="s">
        <v>15</v>
      </c>
      <c r="I321" t="s">
        <v>107</v>
      </c>
      <c r="J321" t="s">
        <v>84</v>
      </c>
      <c r="K321">
        <v>13</v>
      </c>
      <c r="L321">
        <f t="shared" si="7"/>
        <v>1300</v>
      </c>
    </row>
    <row r="322" spans="1:12" x14ac:dyDescent="0.25">
      <c r="A322" t="s">
        <v>38</v>
      </c>
      <c r="B322" t="s">
        <v>9</v>
      </c>
      <c r="C322" t="s">
        <v>10</v>
      </c>
      <c r="D322" t="s">
        <v>11</v>
      </c>
      <c r="E322" t="s">
        <v>41</v>
      </c>
      <c r="F322" s="1" t="s">
        <v>40</v>
      </c>
      <c r="G322" t="s">
        <v>17</v>
      </c>
      <c r="H322" t="s">
        <v>15</v>
      </c>
      <c r="I322" t="s">
        <v>107</v>
      </c>
      <c r="J322" t="s">
        <v>84</v>
      </c>
      <c r="K322" t="s">
        <v>53</v>
      </c>
      <c r="L322" t="s">
        <v>53</v>
      </c>
    </row>
    <row r="323" spans="1:12" x14ac:dyDescent="0.25">
      <c r="A323" t="s">
        <v>38</v>
      </c>
      <c r="B323" t="s">
        <v>18</v>
      </c>
      <c r="C323" t="s">
        <v>19</v>
      </c>
      <c r="D323" t="s">
        <v>19</v>
      </c>
      <c r="E323" t="s">
        <v>42</v>
      </c>
      <c r="F323" s="1" t="s">
        <v>40</v>
      </c>
      <c r="G323" t="s">
        <v>14</v>
      </c>
      <c r="H323" t="s">
        <v>15</v>
      </c>
      <c r="I323" t="s">
        <v>107</v>
      </c>
      <c r="J323" t="s">
        <v>84</v>
      </c>
      <c r="K323">
        <v>80</v>
      </c>
      <c r="L323">
        <f t="shared" si="7"/>
        <v>8000</v>
      </c>
    </row>
    <row r="324" spans="1:12" x14ac:dyDescent="0.25">
      <c r="A324" t="s">
        <v>38</v>
      </c>
      <c r="B324" t="s">
        <v>18</v>
      </c>
      <c r="C324" t="s">
        <v>19</v>
      </c>
      <c r="D324" t="s">
        <v>19</v>
      </c>
      <c r="E324" t="s">
        <v>42</v>
      </c>
      <c r="F324" s="1" t="s">
        <v>40</v>
      </c>
      <c r="G324" t="s">
        <v>16</v>
      </c>
      <c r="H324" t="s">
        <v>15</v>
      </c>
      <c r="I324" t="s">
        <v>107</v>
      </c>
      <c r="J324" t="s">
        <v>84</v>
      </c>
      <c r="K324">
        <v>0.4</v>
      </c>
      <c r="L324">
        <f t="shared" si="7"/>
        <v>40</v>
      </c>
    </row>
    <row r="325" spans="1:12" x14ac:dyDescent="0.25">
      <c r="A325" t="s">
        <v>38</v>
      </c>
      <c r="B325" t="s">
        <v>18</v>
      </c>
      <c r="C325" t="s">
        <v>19</v>
      </c>
      <c r="D325" t="s">
        <v>19</v>
      </c>
      <c r="E325" t="s">
        <v>42</v>
      </c>
      <c r="F325" s="1" t="s">
        <v>40</v>
      </c>
      <c r="G325" t="s">
        <v>17</v>
      </c>
      <c r="H325" t="s">
        <v>15</v>
      </c>
      <c r="I325" t="s">
        <v>107</v>
      </c>
      <c r="J325" t="s">
        <v>84</v>
      </c>
      <c r="K325" t="s">
        <v>53</v>
      </c>
      <c r="L325" t="s">
        <v>53</v>
      </c>
    </row>
    <row r="326" spans="1:12" x14ac:dyDescent="0.25">
      <c r="A326" t="s">
        <v>43</v>
      </c>
      <c r="B326" t="s">
        <v>22</v>
      </c>
      <c r="C326" t="s">
        <v>23</v>
      </c>
      <c r="D326" t="s">
        <v>23</v>
      </c>
      <c r="E326" t="s">
        <v>44</v>
      </c>
      <c r="F326" s="1" t="s">
        <v>45</v>
      </c>
      <c r="G326" t="s">
        <v>14</v>
      </c>
      <c r="H326" t="s">
        <v>15</v>
      </c>
      <c r="I326" t="s">
        <v>107</v>
      </c>
      <c r="J326" t="s">
        <v>84</v>
      </c>
      <c r="K326">
        <v>1000</v>
      </c>
      <c r="L326">
        <f t="shared" si="7"/>
        <v>100000</v>
      </c>
    </row>
    <row r="327" spans="1:12" x14ac:dyDescent="0.25">
      <c r="A327" t="s">
        <v>43</v>
      </c>
      <c r="B327" t="s">
        <v>22</v>
      </c>
      <c r="C327" t="s">
        <v>23</v>
      </c>
      <c r="D327" t="s">
        <v>23</v>
      </c>
      <c r="E327" t="s">
        <v>44</v>
      </c>
      <c r="F327" s="1" t="s">
        <v>45</v>
      </c>
      <c r="G327" t="s">
        <v>16</v>
      </c>
      <c r="H327" t="s">
        <v>15</v>
      </c>
      <c r="I327" t="s">
        <v>107</v>
      </c>
      <c r="J327" t="s">
        <v>84</v>
      </c>
      <c r="K327">
        <v>8</v>
      </c>
      <c r="L327">
        <f t="shared" si="7"/>
        <v>800</v>
      </c>
    </row>
    <row r="328" spans="1:12" x14ac:dyDescent="0.25">
      <c r="A328" t="s">
        <v>43</v>
      </c>
      <c r="B328" t="s">
        <v>22</v>
      </c>
      <c r="C328" t="s">
        <v>23</v>
      </c>
      <c r="D328" t="s">
        <v>23</v>
      </c>
      <c r="E328" t="s">
        <v>44</v>
      </c>
      <c r="F328" s="1" t="s">
        <v>45</v>
      </c>
      <c r="G328" t="s">
        <v>17</v>
      </c>
      <c r="H328" t="s">
        <v>15</v>
      </c>
      <c r="I328" t="s">
        <v>107</v>
      </c>
      <c r="J328" t="s">
        <v>84</v>
      </c>
      <c r="K328" t="s">
        <v>53</v>
      </c>
      <c r="L328" t="s">
        <v>53</v>
      </c>
    </row>
    <row r="329" spans="1:12" x14ac:dyDescent="0.25">
      <c r="A329" t="s">
        <v>43</v>
      </c>
      <c r="B329" t="s">
        <v>9</v>
      </c>
      <c r="C329" t="s">
        <v>10</v>
      </c>
      <c r="D329" t="s">
        <v>11</v>
      </c>
      <c r="E329" t="s">
        <v>46</v>
      </c>
      <c r="F329" s="1" t="s">
        <v>45</v>
      </c>
      <c r="G329" t="s">
        <v>14</v>
      </c>
      <c r="H329" t="s">
        <v>15</v>
      </c>
      <c r="I329" t="s">
        <v>107</v>
      </c>
      <c r="J329" t="s">
        <v>84</v>
      </c>
      <c r="K329">
        <v>225</v>
      </c>
      <c r="L329">
        <f t="shared" si="7"/>
        <v>22500</v>
      </c>
    </row>
    <row r="330" spans="1:12" x14ac:dyDescent="0.25">
      <c r="A330" t="s">
        <v>43</v>
      </c>
      <c r="B330" t="s">
        <v>9</v>
      </c>
      <c r="C330" t="s">
        <v>10</v>
      </c>
      <c r="D330" t="s">
        <v>11</v>
      </c>
      <c r="E330" t="s">
        <v>46</v>
      </c>
      <c r="F330" s="1" t="s">
        <v>45</v>
      </c>
      <c r="G330" t="s">
        <v>16</v>
      </c>
      <c r="H330" t="s">
        <v>15</v>
      </c>
      <c r="I330" t="s">
        <v>107</v>
      </c>
      <c r="J330" t="s">
        <v>84</v>
      </c>
      <c r="K330">
        <v>3</v>
      </c>
      <c r="L330">
        <f t="shared" si="7"/>
        <v>300</v>
      </c>
    </row>
    <row r="331" spans="1:12" x14ac:dyDescent="0.25">
      <c r="A331" t="s">
        <v>43</v>
      </c>
      <c r="B331" t="s">
        <v>9</v>
      </c>
      <c r="C331" t="s">
        <v>10</v>
      </c>
      <c r="D331" t="s">
        <v>11</v>
      </c>
      <c r="E331" t="s">
        <v>46</v>
      </c>
      <c r="F331" s="1" t="s">
        <v>45</v>
      </c>
      <c r="G331" t="s">
        <v>17</v>
      </c>
      <c r="H331" t="s">
        <v>15</v>
      </c>
      <c r="I331" t="s">
        <v>107</v>
      </c>
      <c r="J331" t="s">
        <v>84</v>
      </c>
      <c r="K331" t="s">
        <v>53</v>
      </c>
      <c r="L331" t="s">
        <v>53</v>
      </c>
    </row>
    <row r="332" spans="1:12" x14ac:dyDescent="0.25">
      <c r="A332" t="s">
        <v>43</v>
      </c>
      <c r="B332" t="s">
        <v>18</v>
      </c>
      <c r="C332" t="s">
        <v>19</v>
      </c>
      <c r="D332" t="s">
        <v>19</v>
      </c>
      <c r="E332" t="s">
        <v>47</v>
      </c>
      <c r="F332" s="1" t="s">
        <v>45</v>
      </c>
      <c r="G332" t="s">
        <v>14</v>
      </c>
      <c r="H332" t="s">
        <v>15</v>
      </c>
      <c r="I332" t="s">
        <v>107</v>
      </c>
      <c r="J332" t="s">
        <v>84</v>
      </c>
      <c r="K332">
        <v>230</v>
      </c>
      <c r="L332">
        <f t="shared" si="7"/>
        <v>23000</v>
      </c>
    </row>
    <row r="333" spans="1:12" x14ac:dyDescent="0.25">
      <c r="A333" t="s">
        <v>43</v>
      </c>
      <c r="B333" t="s">
        <v>18</v>
      </c>
      <c r="C333" t="s">
        <v>19</v>
      </c>
      <c r="D333" t="s">
        <v>19</v>
      </c>
      <c r="E333" t="s">
        <v>47</v>
      </c>
      <c r="F333" s="1" t="s">
        <v>45</v>
      </c>
      <c r="G333" t="s">
        <v>16</v>
      </c>
      <c r="H333" t="s">
        <v>15</v>
      </c>
      <c r="I333" t="s">
        <v>107</v>
      </c>
      <c r="J333" t="s">
        <v>84</v>
      </c>
      <c r="K333">
        <v>5.7</v>
      </c>
      <c r="L333">
        <f t="shared" si="7"/>
        <v>570</v>
      </c>
    </row>
    <row r="334" spans="1:12" x14ac:dyDescent="0.25">
      <c r="A334" t="s">
        <v>43</v>
      </c>
      <c r="B334" t="s">
        <v>18</v>
      </c>
      <c r="C334" t="s">
        <v>19</v>
      </c>
      <c r="D334" t="s">
        <v>19</v>
      </c>
      <c r="E334" t="s">
        <v>47</v>
      </c>
      <c r="F334" s="1" t="s">
        <v>45</v>
      </c>
      <c r="G334" t="s">
        <v>17</v>
      </c>
      <c r="H334" t="s">
        <v>15</v>
      </c>
      <c r="I334" t="s">
        <v>107</v>
      </c>
      <c r="J334" t="s">
        <v>84</v>
      </c>
      <c r="K334" t="s">
        <v>53</v>
      </c>
      <c r="L334" t="s">
        <v>53</v>
      </c>
    </row>
    <row r="335" spans="1:12" x14ac:dyDescent="0.25">
      <c r="A335" t="s">
        <v>48</v>
      </c>
      <c r="B335" t="s">
        <v>22</v>
      </c>
      <c r="C335" t="s">
        <v>23</v>
      </c>
      <c r="D335" t="s">
        <v>23</v>
      </c>
      <c r="E335" t="s">
        <v>49</v>
      </c>
      <c r="F335" s="1" t="s">
        <v>50</v>
      </c>
      <c r="G335" t="s">
        <v>14</v>
      </c>
      <c r="H335" t="s">
        <v>15</v>
      </c>
      <c r="I335" t="s">
        <v>107</v>
      </c>
      <c r="J335" t="s">
        <v>84</v>
      </c>
      <c r="K335">
        <v>85</v>
      </c>
      <c r="L335">
        <f t="shared" si="7"/>
        <v>8500</v>
      </c>
    </row>
    <row r="336" spans="1:12" x14ac:dyDescent="0.25">
      <c r="A336" t="s">
        <v>48</v>
      </c>
      <c r="B336" t="s">
        <v>22</v>
      </c>
      <c r="C336" t="s">
        <v>23</v>
      </c>
      <c r="D336" t="s">
        <v>23</v>
      </c>
      <c r="E336" t="s">
        <v>49</v>
      </c>
      <c r="F336" s="1" t="s">
        <v>50</v>
      </c>
      <c r="G336" t="s">
        <v>16</v>
      </c>
      <c r="H336" t="s">
        <v>15</v>
      </c>
      <c r="I336" t="s">
        <v>107</v>
      </c>
      <c r="J336" t="s">
        <v>84</v>
      </c>
      <c r="K336">
        <v>8.6</v>
      </c>
      <c r="L336">
        <f t="shared" si="7"/>
        <v>860</v>
      </c>
    </row>
    <row r="337" spans="1:12" x14ac:dyDescent="0.25">
      <c r="A337" t="s">
        <v>48</v>
      </c>
      <c r="B337" t="s">
        <v>22</v>
      </c>
      <c r="C337" t="s">
        <v>23</v>
      </c>
      <c r="D337" t="s">
        <v>23</v>
      </c>
      <c r="E337" t="s">
        <v>49</v>
      </c>
      <c r="F337" s="1" t="s">
        <v>50</v>
      </c>
      <c r="G337" t="s">
        <v>17</v>
      </c>
      <c r="H337" t="s">
        <v>15</v>
      </c>
      <c r="I337" t="s">
        <v>107</v>
      </c>
      <c r="J337" t="s">
        <v>84</v>
      </c>
      <c r="K337" t="s">
        <v>53</v>
      </c>
      <c r="L337" t="s">
        <v>53</v>
      </c>
    </row>
    <row r="338" spans="1:12" x14ac:dyDescent="0.25">
      <c r="A338" t="s">
        <v>48</v>
      </c>
      <c r="B338" t="s">
        <v>9</v>
      </c>
      <c r="C338" t="s">
        <v>10</v>
      </c>
      <c r="D338" t="s">
        <v>11</v>
      </c>
      <c r="E338" t="s">
        <v>51</v>
      </c>
      <c r="F338" s="1" t="s">
        <v>50</v>
      </c>
      <c r="G338" t="s">
        <v>14</v>
      </c>
      <c r="H338" t="s">
        <v>15</v>
      </c>
      <c r="I338" t="s">
        <v>107</v>
      </c>
      <c r="J338" t="s">
        <v>84</v>
      </c>
      <c r="K338">
        <v>95</v>
      </c>
      <c r="L338">
        <f t="shared" si="7"/>
        <v>9500</v>
      </c>
    </row>
    <row r="339" spans="1:12" x14ac:dyDescent="0.25">
      <c r="A339" t="s">
        <v>48</v>
      </c>
      <c r="B339" t="s">
        <v>9</v>
      </c>
      <c r="C339" t="s">
        <v>10</v>
      </c>
      <c r="D339" t="s">
        <v>11</v>
      </c>
      <c r="E339" t="s">
        <v>51</v>
      </c>
      <c r="F339" s="1" t="s">
        <v>50</v>
      </c>
      <c r="G339" t="s">
        <v>16</v>
      </c>
      <c r="H339" t="s">
        <v>15</v>
      </c>
      <c r="I339" t="s">
        <v>107</v>
      </c>
      <c r="J339" t="s">
        <v>84</v>
      </c>
      <c r="K339">
        <v>5.2</v>
      </c>
      <c r="L339">
        <f t="shared" si="7"/>
        <v>520</v>
      </c>
    </row>
    <row r="340" spans="1:12" x14ac:dyDescent="0.25">
      <c r="A340" t="s">
        <v>48</v>
      </c>
      <c r="B340" t="s">
        <v>9</v>
      </c>
      <c r="C340" t="s">
        <v>10</v>
      </c>
      <c r="D340" t="s">
        <v>11</v>
      </c>
      <c r="E340" t="s">
        <v>51</v>
      </c>
      <c r="F340" s="1" t="s">
        <v>50</v>
      </c>
      <c r="G340" t="s">
        <v>17</v>
      </c>
      <c r="H340" t="s">
        <v>15</v>
      </c>
      <c r="I340" t="s">
        <v>107</v>
      </c>
      <c r="J340" t="s">
        <v>84</v>
      </c>
      <c r="K340" t="s">
        <v>53</v>
      </c>
      <c r="L340" t="s">
        <v>53</v>
      </c>
    </row>
    <row r="341" spans="1:12" x14ac:dyDescent="0.25">
      <c r="A341" t="s">
        <v>48</v>
      </c>
      <c r="B341" t="s">
        <v>18</v>
      </c>
      <c r="C341" t="s">
        <v>19</v>
      </c>
      <c r="D341" t="s">
        <v>19</v>
      </c>
      <c r="E341" t="s">
        <v>52</v>
      </c>
      <c r="F341" s="1" t="s">
        <v>50</v>
      </c>
      <c r="G341" t="s">
        <v>14</v>
      </c>
      <c r="H341" t="s">
        <v>15</v>
      </c>
      <c r="I341" t="s">
        <v>107</v>
      </c>
      <c r="J341" t="s">
        <v>84</v>
      </c>
      <c r="K341" s="4" t="s">
        <v>53</v>
      </c>
      <c r="L341" t="s">
        <v>53</v>
      </c>
    </row>
    <row r="342" spans="1:12" x14ac:dyDescent="0.25">
      <c r="A342" t="s">
        <v>48</v>
      </c>
      <c r="B342" t="s">
        <v>18</v>
      </c>
      <c r="C342" t="s">
        <v>19</v>
      </c>
      <c r="D342" t="s">
        <v>19</v>
      </c>
      <c r="E342" t="s">
        <v>52</v>
      </c>
      <c r="F342" s="1" t="s">
        <v>50</v>
      </c>
      <c r="G342" t="s">
        <v>16</v>
      </c>
      <c r="H342" t="s">
        <v>15</v>
      </c>
      <c r="I342" t="s">
        <v>107</v>
      </c>
      <c r="J342" t="s">
        <v>84</v>
      </c>
      <c r="K342" s="4" t="s">
        <v>53</v>
      </c>
      <c r="L342" t="s">
        <v>53</v>
      </c>
    </row>
    <row r="343" spans="1:12" x14ac:dyDescent="0.25">
      <c r="A343" t="s">
        <v>48</v>
      </c>
      <c r="B343" t="s">
        <v>18</v>
      </c>
      <c r="C343" t="s">
        <v>19</v>
      </c>
      <c r="D343" t="s">
        <v>19</v>
      </c>
      <c r="E343" t="s">
        <v>52</v>
      </c>
      <c r="F343" s="1" t="s">
        <v>50</v>
      </c>
      <c r="G343" t="s">
        <v>17</v>
      </c>
      <c r="H343" t="s">
        <v>15</v>
      </c>
      <c r="I343" t="s">
        <v>107</v>
      </c>
      <c r="J343" t="s">
        <v>84</v>
      </c>
      <c r="K343" t="s">
        <v>53</v>
      </c>
      <c r="L343" t="s">
        <v>53</v>
      </c>
    </row>
    <row r="344" spans="1:12" x14ac:dyDescent="0.25">
      <c r="A344" t="s">
        <v>54</v>
      </c>
      <c r="B344" t="s">
        <v>22</v>
      </c>
      <c r="C344" t="s">
        <v>23</v>
      </c>
      <c r="D344" t="s">
        <v>23</v>
      </c>
      <c r="E344" t="s">
        <v>55</v>
      </c>
      <c r="F344" s="1" t="s">
        <v>56</v>
      </c>
      <c r="G344" t="s">
        <v>14</v>
      </c>
      <c r="H344" t="s">
        <v>15</v>
      </c>
      <c r="I344" t="s">
        <v>107</v>
      </c>
      <c r="J344" t="s">
        <v>84</v>
      </c>
      <c r="K344">
        <v>3000</v>
      </c>
      <c r="L344">
        <f t="shared" si="7"/>
        <v>300000</v>
      </c>
    </row>
    <row r="345" spans="1:12" x14ac:dyDescent="0.25">
      <c r="A345" t="s">
        <v>54</v>
      </c>
      <c r="B345" t="s">
        <v>22</v>
      </c>
      <c r="C345" t="s">
        <v>23</v>
      </c>
      <c r="D345" t="s">
        <v>23</v>
      </c>
      <c r="E345" t="s">
        <v>55</v>
      </c>
      <c r="F345" s="1" t="s">
        <v>56</v>
      </c>
      <c r="G345" t="s">
        <v>16</v>
      </c>
      <c r="H345" t="s">
        <v>15</v>
      </c>
      <c r="I345" t="s">
        <v>107</v>
      </c>
      <c r="J345" t="s">
        <v>84</v>
      </c>
      <c r="K345">
        <v>50.5</v>
      </c>
      <c r="L345">
        <f t="shared" si="7"/>
        <v>5050</v>
      </c>
    </row>
    <row r="346" spans="1:12" x14ac:dyDescent="0.25">
      <c r="A346" t="s">
        <v>54</v>
      </c>
      <c r="B346" t="s">
        <v>22</v>
      </c>
      <c r="C346" t="s">
        <v>23</v>
      </c>
      <c r="D346" t="s">
        <v>23</v>
      </c>
      <c r="E346" t="s">
        <v>55</v>
      </c>
      <c r="F346" s="1" t="s">
        <v>56</v>
      </c>
      <c r="G346" t="s">
        <v>17</v>
      </c>
      <c r="H346" t="s">
        <v>15</v>
      </c>
      <c r="I346" t="s">
        <v>107</v>
      </c>
      <c r="J346" t="s">
        <v>84</v>
      </c>
      <c r="K346" t="s">
        <v>53</v>
      </c>
      <c r="L346" t="s">
        <v>53</v>
      </c>
    </row>
    <row r="347" spans="1:12" x14ac:dyDescent="0.25">
      <c r="A347" t="s">
        <v>54</v>
      </c>
      <c r="B347" t="s">
        <v>9</v>
      </c>
      <c r="C347" t="s">
        <v>10</v>
      </c>
      <c r="D347" t="s">
        <v>11</v>
      </c>
      <c r="E347" t="s">
        <v>57</v>
      </c>
      <c r="F347" s="1" t="s">
        <v>56</v>
      </c>
      <c r="G347" t="s">
        <v>14</v>
      </c>
      <c r="H347" t="s">
        <v>15</v>
      </c>
      <c r="I347" t="s">
        <v>107</v>
      </c>
      <c r="J347" t="s">
        <v>84</v>
      </c>
      <c r="K347">
        <v>1000</v>
      </c>
      <c r="L347">
        <f t="shared" si="7"/>
        <v>100000</v>
      </c>
    </row>
    <row r="348" spans="1:12" x14ac:dyDescent="0.25">
      <c r="A348" t="s">
        <v>54</v>
      </c>
      <c r="B348" t="s">
        <v>9</v>
      </c>
      <c r="C348" t="s">
        <v>10</v>
      </c>
      <c r="D348" t="s">
        <v>11</v>
      </c>
      <c r="E348" t="s">
        <v>57</v>
      </c>
      <c r="F348" s="1" t="s">
        <v>56</v>
      </c>
      <c r="G348" t="s">
        <v>16</v>
      </c>
      <c r="H348" t="s">
        <v>15</v>
      </c>
      <c r="I348" t="s">
        <v>107</v>
      </c>
      <c r="J348" t="s">
        <v>84</v>
      </c>
      <c r="K348">
        <v>36</v>
      </c>
      <c r="L348">
        <f t="shared" si="7"/>
        <v>3600</v>
      </c>
    </row>
    <row r="349" spans="1:12" x14ac:dyDescent="0.25">
      <c r="A349" t="s">
        <v>54</v>
      </c>
      <c r="B349" t="s">
        <v>9</v>
      </c>
      <c r="C349" t="s">
        <v>10</v>
      </c>
      <c r="D349" t="s">
        <v>11</v>
      </c>
      <c r="E349" t="s">
        <v>57</v>
      </c>
      <c r="F349" s="1" t="s">
        <v>56</v>
      </c>
      <c r="G349" t="s">
        <v>17</v>
      </c>
      <c r="H349" t="s">
        <v>15</v>
      </c>
      <c r="I349" t="s">
        <v>107</v>
      </c>
      <c r="J349" t="s">
        <v>84</v>
      </c>
      <c r="K349" t="s">
        <v>53</v>
      </c>
      <c r="L349" t="s">
        <v>53</v>
      </c>
    </row>
    <row r="350" spans="1:12" x14ac:dyDescent="0.25">
      <c r="A350" t="s">
        <v>54</v>
      </c>
      <c r="B350" s="2" t="s">
        <v>18</v>
      </c>
      <c r="C350" t="s">
        <v>19</v>
      </c>
      <c r="D350" t="s">
        <v>19</v>
      </c>
      <c r="E350" s="2" t="s">
        <v>58</v>
      </c>
      <c r="F350" s="3" t="s">
        <v>56</v>
      </c>
      <c r="G350" s="2" t="s">
        <v>14</v>
      </c>
      <c r="H350" s="2" t="s">
        <v>15</v>
      </c>
      <c r="I350" t="s">
        <v>107</v>
      </c>
      <c r="J350" t="s">
        <v>84</v>
      </c>
      <c r="K350">
        <v>40</v>
      </c>
      <c r="L350">
        <f t="shared" si="7"/>
        <v>4000</v>
      </c>
    </row>
    <row r="351" spans="1:12" x14ac:dyDescent="0.25">
      <c r="A351" t="s">
        <v>54</v>
      </c>
      <c r="B351" t="s">
        <v>18</v>
      </c>
      <c r="C351" t="s">
        <v>19</v>
      </c>
      <c r="D351" t="s">
        <v>19</v>
      </c>
      <c r="E351" t="s">
        <v>58</v>
      </c>
      <c r="F351" s="1" t="s">
        <v>56</v>
      </c>
      <c r="G351" t="s">
        <v>16</v>
      </c>
      <c r="H351" t="s">
        <v>15</v>
      </c>
      <c r="I351" t="s">
        <v>107</v>
      </c>
      <c r="J351" t="s">
        <v>84</v>
      </c>
      <c r="K351">
        <v>2.9</v>
      </c>
      <c r="L351">
        <f t="shared" ref="L351:L414" si="8">K351*100</f>
        <v>290</v>
      </c>
    </row>
    <row r="352" spans="1:12" x14ac:dyDescent="0.25">
      <c r="A352" t="s">
        <v>54</v>
      </c>
      <c r="B352" t="s">
        <v>18</v>
      </c>
      <c r="C352" t="s">
        <v>19</v>
      </c>
      <c r="D352" t="s">
        <v>19</v>
      </c>
      <c r="E352" t="s">
        <v>58</v>
      </c>
      <c r="F352" s="1" t="s">
        <v>56</v>
      </c>
      <c r="G352" t="s">
        <v>17</v>
      </c>
      <c r="H352" t="s">
        <v>15</v>
      </c>
      <c r="I352" t="s">
        <v>107</v>
      </c>
      <c r="J352" t="s">
        <v>84</v>
      </c>
      <c r="K352" t="s">
        <v>53</v>
      </c>
      <c r="L352" t="s">
        <v>53</v>
      </c>
    </row>
    <row r="353" spans="1:12" x14ac:dyDescent="0.25">
      <c r="A353" t="s">
        <v>59</v>
      </c>
      <c r="B353" t="s">
        <v>22</v>
      </c>
      <c r="C353" t="s">
        <v>23</v>
      </c>
      <c r="D353" t="s">
        <v>23</v>
      </c>
      <c r="E353" t="s">
        <v>60</v>
      </c>
      <c r="F353" s="1" t="s">
        <v>61</v>
      </c>
      <c r="G353" t="s">
        <v>14</v>
      </c>
      <c r="H353" t="s">
        <v>15</v>
      </c>
      <c r="I353" t="s">
        <v>107</v>
      </c>
      <c r="J353" t="s">
        <v>84</v>
      </c>
      <c r="K353">
        <v>2300</v>
      </c>
      <c r="L353">
        <f t="shared" si="8"/>
        <v>230000</v>
      </c>
    </row>
    <row r="354" spans="1:12" x14ac:dyDescent="0.25">
      <c r="A354" t="s">
        <v>59</v>
      </c>
      <c r="B354" t="s">
        <v>22</v>
      </c>
      <c r="C354" t="s">
        <v>23</v>
      </c>
      <c r="D354" t="s">
        <v>23</v>
      </c>
      <c r="E354" t="s">
        <v>60</v>
      </c>
      <c r="F354" s="1" t="s">
        <v>61</v>
      </c>
      <c r="G354" t="s">
        <v>16</v>
      </c>
      <c r="H354" t="s">
        <v>15</v>
      </c>
      <c r="I354" t="s">
        <v>107</v>
      </c>
      <c r="J354" t="s">
        <v>84</v>
      </c>
      <c r="K354">
        <v>31</v>
      </c>
      <c r="L354">
        <f t="shared" si="8"/>
        <v>3100</v>
      </c>
    </row>
    <row r="355" spans="1:12" x14ac:dyDescent="0.25">
      <c r="A355" t="s">
        <v>59</v>
      </c>
      <c r="B355" t="s">
        <v>22</v>
      </c>
      <c r="C355" t="s">
        <v>23</v>
      </c>
      <c r="D355" t="s">
        <v>23</v>
      </c>
      <c r="E355" t="s">
        <v>60</v>
      </c>
      <c r="F355" s="1" t="s">
        <v>61</v>
      </c>
      <c r="G355" t="s">
        <v>17</v>
      </c>
      <c r="H355" t="s">
        <v>15</v>
      </c>
      <c r="I355" t="s">
        <v>107</v>
      </c>
      <c r="J355" t="s">
        <v>84</v>
      </c>
      <c r="K355" t="s">
        <v>53</v>
      </c>
      <c r="L355" t="s">
        <v>53</v>
      </c>
    </row>
    <row r="356" spans="1:12" x14ac:dyDescent="0.25">
      <c r="A356" t="s">
        <v>59</v>
      </c>
      <c r="B356" t="s">
        <v>9</v>
      </c>
      <c r="C356" t="s">
        <v>10</v>
      </c>
      <c r="D356" t="s">
        <v>11</v>
      </c>
      <c r="E356" t="s">
        <v>62</v>
      </c>
      <c r="F356" s="1" t="s">
        <v>61</v>
      </c>
      <c r="G356" t="s">
        <v>14</v>
      </c>
      <c r="H356" t="s">
        <v>15</v>
      </c>
      <c r="I356" t="s">
        <v>107</v>
      </c>
      <c r="J356" t="s">
        <v>84</v>
      </c>
      <c r="K356">
        <v>2250</v>
      </c>
      <c r="L356">
        <f t="shared" si="8"/>
        <v>225000</v>
      </c>
    </row>
    <row r="357" spans="1:12" x14ac:dyDescent="0.25">
      <c r="A357" t="s">
        <v>59</v>
      </c>
      <c r="B357" t="s">
        <v>9</v>
      </c>
      <c r="C357" t="s">
        <v>10</v>
      </c>
      <c r="D357" t="s">
        <v>11</v>
      </c>
      <c r="E357" t="s">
        <v>62</v>
      </c>
      <c r="F357" s="1" t="s">
        <v>61</v>
      </c>
      <c r="G357" t="s">
        <v>16</v>
      </c>
      <c r="H357" t="s">
        <v>15</v>
      </c>
      <c r="I357" t="s">
        <v>107</v>
      </c>
      <c r="J357" t="s">
        <v>84</v>
      </c>
      <c r="K357">
        <v>60</v>
      </c>
      <c r="L357">
        <f t="shared" si="8"/>
        <v>6000</v>
      </c>
    </row>
    <row r="358" spans="1:12" x14ac:dyDescent="0.25">
      <c r="A358" t="s">
        <v>59</v>
      </c>
      <c r="B358" t="s">
        <v>9</v>
      </c>
      <c r="C358" t="s">
        <v>10</v>
      </c>
      <c r="D358" t="s">
        <v>11</v>
      </c>
      <c r="E358" t="s">
        <v>62</v>
      </c>
      <c r="F358" s="1" t="s">
        <v>61</v>
      </c>
      <c r="G358" t="s">
        <v>17</v>
      </c>
      <c r="H358" t="s">
        <v>15</v>
      </c>
      <c r="I358" t="s">
        <v>107</v>
      </c>
      <c r="J358" t="s">
        <v>84</v>
      </c>
      <c r="K358" t="s">
        <v>53</v>
      </c>
      <c r="L358" t="s">
        <v>53</v>
      </c>
    </row>
    <row r="359" spans="1:12" x14ac:dyDescent="0.25">
      <c r="A359" t="s">
        <v>59</v>
      </c>
      <c r="B359" t="s">
        <v>18</v>
      </c>
      <c r="C359" t="s">
        <v>19</v>
      </c>
      <c r="D359" t="s">
        <v>19</v>
      </c>
      <c r="E359" t="s">
        <v>63</v>
      </c>
      <c r="F359" s="1" t="s">
        <v>61</v>
      </c>
      <c r="G359" t="s">
        <v>14</v>
      </c>
      <c r="H359" t="s">
        <v>15</v>
      </c>
      <c r="I359" t="s">
        <v>107</v>
      </c>
      <c r="J359" t="s">
        <v>84</v>
      </c>
      <c r="K359">
        <v>2950</v>
      </c>
      <c r="L359">
        <f t="shared" si="8"/>
        <v>295000</v>
      </c>
    </row>
    <row r="360" spans="1:12" x14ac:dyDescent="0.25">
      <c r="A360" t="s">
        <v>59</v>
      </c>
      <c r="B360" t="s">
        <v>18</v>
      </c>
      <c r="C360" t="s">
        <v>19</v>
      </c>
      <c r="D360" t="s">
        <v>19</v>
      </c>
      <c r="E360" t="s">
        <v>63</v>
      </c>
      <c r="F360" s="1" t="s">
        <v>61</v>
      </c>
      <c r="G360" t="s">
        <v>16</v>
      </c>
      <c r="H360" t="s">
        <v>15</v>
      </c>
      <c r="I360" t="s">
        <v>107</v>
      </c>
      <c r="J360" t="s">
        <v>84</v>
      </c>
      <c r="K360">
        <v>1.5</v>
      </c>
      <c r="L360">
        <f t="shared" si="8"/>
        <v>150</v>
      </c>
    </row>
    <row r="361" spans="1:12" x14ac:dyDescent="0.25">
      <c r="A361" t="s">
        <v>59</v>
      </c>
      <c r="B361" t="s">
        <v>18</v>
      </c>
      <c r="C361" t="s">
        <v>19</v>
      </c>
      <c r="D361" t="s">
        <v>19</v>
      </c>
      <c r="E361" t="s">
        <v>63</v>
      </c>
      <c r="F361" s="1" t="s">
        <v>61</v>
      </c>
      <c r="G361" t="s">
        <v>17</v>
      </c>
      <c r="H361" t="s">
        <v>15</v>
      </c>
      <c r="I361" t="s">
        <v>107</v>
      </c>
      <c r="J361" t="s">
        <v>84</v>
      </c>
      <c r="K361" t="s">
        <v>53</v>
      </c>
      <c r="L361" t="s">
        <v>53</v>
      </c>
    </row>
    <row r="362" spans="1:12" x14ac:dyDescent="0.25">
      <c r="A362" t="s">
        <v>64</v>
      </c>
      <c r="B362" t="s">
        <v>22</v>
      </c>
      <c r="C362" t="s">
        <v>23</v>
      </c>
      <c r="D362" t="s">
        <v>23</v>
      </c>
      <c r="E362" t="s">
        <v>65</v>
      </c>
      <c r="F362" s="1" t="s">
        <v>66</v>
      </c>
      <c r="G362" t="s">
        <v>14</v>
      </c>
      <c r="H362" t="s">
        <v>15</v>
      </c>
      <c r="I362" t="s">
        <v>107</v>
      </c>
      <c r="J362" t="s">
        <v>84</v>
      </c>
      <c r="K362">
        <v>140</v>
      </c>
      <c r="L362">
        <f t="shared" si="8"/>
        <v>14000</v>
      </c>
    </row>
    <row r="363" spans="1:12" x14ac:dyDescent="0.25">
      <c r="A363" t="s">
        <v>64</v>
      </c>
      <c r="B363" t="s">
        <v>22</v>
      </c>
      <c r="C363" t="s">
        <v>23</v>
      </c>
      <c r="D363" t="s">
        <v>23</v>
      </c>
      <c r="E363" t="s">
        <v>65</v>
      </c>
      <c r="F363" s="1" t="s">
        <v>66</v>
      </c>
      <c r="G363" t="s">
        <v>16</v>
      </c>
      <c r="H363" t="s">
        <v>15</v>
      </c>
      <c r="I363" t="s">
        <v>107</v>
      </c>
      <c r="J363" t="s">
        <v>84</v>
      </c>
      <c r="K363">
        <v>10</v>
      </c>
      <c r="L363">
        <f t="shared" si="8"/>
        <v>1000</v>
      </c>
    </row>
    <row r="364" spans="1:12" x14ac:dyDescent="0.25">
      <c r="A364" t="s">
        <v>64</v>
      </c>
      <c r="B364" t="s">
        <v>22</v>
      </c>
      <c r="C364" t="s">
        <v>23</v>
      </c>
      <c r="D364" t="s">
        <v>23</v>
      </c>
      <c r="E364" t="s">
        <v>65</v>
      </c>
      <c r="F364" s="1" t="s">
        <v>66</v>
      </c>
      <c r="G364" t="s">
        <v>17</v>
      </c>
      <c r="H364" t="s">
        <v>15</v>
      </c>
      <c r="I364" t="s">
        <v>107</v>
      </c>
      <c r="J364" t="s">
        <v>84</v>
      </c>
      <c r="K364" t="s">
        <v>53</v>
      </c>
      <c r="L364" t="s">
        <v>53</v>
      </c>
    </row>
    <row r="365" spans="1:12" x14ac:dyDescent="0.25">
      <c r="A365" t="s">
        <v>64</v>
      </c>
      <c r="B365" t="s">
        <v>9</v>
      </c>
      <c r="C365" t="s">
        <v>10</v>
      </c>
      <c r="D365" t="s">
        <v>11</v>
      </c>
      <c r="E365" t="s">
        <v>67</v>
      </c>
      <c r="F365" s="1" t="s">
        <v>66</v>
      </c>
      <c r="G365" t="s">
        <v>14</v>
      </c>
      <c r="H365" t="s">
        <v>15</v>
      </c>
      <c r="I365" t="s">
        <v>107</v>
      </c>
      <c r="J365" t="s">
        <v>84</v>
      </c>
      <c r="K365">
        <v>155</v>
      </c>
      <c r="L365">
        <f t="shared" si="8"/>
        <v>15500</v>
      </c>
    </row>
    <row r="366" spans="1:12" x14ac:dyDescent="0.25">
      <c r="A366" t="s">
        <v>64</v>
      </c>
      <c r="B366" t="s">
        <v>9</v>
      </c>
      <c r="C366" t="s">
        <v>10</v>
      </c>
      <c r="D366" t="s">
        <v>11</v>
      </c>
      <c r="E366" t="s">
        <v>67</v>
      </c>
      <c r="F366" s="1" t="s">
        <v>66</v>
      </c>
      <c r="G366" t="s">
        <v>16</v>
      </c>
      <c r="H366" t="s">
        <v>15</v>
      </c>
      <c r="I366" t="s">
        <v>107</v>
      </c>
      <c r="J366" t="s">
        <v>84</v>
      </c>
      <c r="K366">
        <v>39</v>
      </c>
      <c r="L366">
        <f t="shared" si="8"/>
        <v>3900</v>
      </c>
    </row>
    <row r="367" spans="1:12" x14ac:dyDescent="0.25">
      <c r="A367" t="s">
        <v>64</v>
      </c>
      <c r="B367" t="s">
        <v>9</v>
      </c>
      <c r="C367" t="s">
        <v>10</v>
      </c>
      <c r="D367" t="s">
        <v>11</v>
      </c>
      <c r="E367" t="s">
        <v>67</v>
      </c>
      <c r="F367" s="1" t="s">
        <v>66</v>
      </c>
      <c r="G367" t="s">
        <v>17</v>
      </c>
      <c r="H367" t="s">
        <v>15</v>
      </c>
      <c r="I367" t="s">
        <v>107</v>
      </c>
      <c r="J367" t="s">
        <v>84</v>
      </c>
      <c r="K367" t="s">
        <v>53</v>
      </c>
      <c r="L367" t="s">
        <v>53</v>
      </c>
    </row>
    <row r="368" spans="1:12" x14ac:dyDescent="0.25">
      <c r="A368" t="s">
        <v>64</v>
      </c>
      <c r="B368" t="s">
        <v>18</v>
      </c>
      <c r="C368" t="s">
        <v>19</v>
      </c>
      <c r="D368" t="s">
        <v>19</v>
      </c>
      <c r="E368" t="s">
        <v>68</v>
      </c>
      <c r="F368" s="1" t="s">
        <v>66</v>
      </c>
      <c r="G368" t="s">
        <v>14</v>
      </c>
      <c r="H368" t="s">
        <v>15</v>
      </c>
      <c r="I368" t="s">
        <v>107</v>
      </c>
      <c r="J368" t="s">
        <v>84</v>
      </c>
      <c r="K368">
        <v>70</v>
      </c>
      <c r="L368">
        <f t="shared" si="8"/>
        <v>7000</v>
      </c>
    </row>
    <row r="369" spans="1:12" x14ac:dyDescent="0.25">
      <c r="A369" t="s">
        <v>64</v>
      </c>
      <c r="B369" t="s">
        <v>18</v>
      </c>
      <c r="C369" t="s">
        <v>19</v>
      </c>
      <c r="D369" t="s">
        <v>19</v>
      </c>
      <c r="E369" t="s">
        <v>68</v>
      </c>
      <c r="F369" s="1" t="s">
        <v>66</v>
      </c>
      <c r="G369" t="s">
        <v>16</v>
      </c>
      <c r="H369" t="s">
        <v>15</v>
      </c>
      <c r="I369" t="s">
        <v>107</v>
      </c>
      <c r="J369" t="s">
        <v>84</v>
      </c>
      <c r="K369">
        <v>9</v>
      </c>
      <c r="L369">
        <f t="shared" si="8"/>
        <v>900</v>
      </c>
    </row>
    <row r="370" spans="1:12" x14ac:dyDescent="0.25">
      <c r="A370" t="s">
        <v>64</v>
      </c>
      <c r="B370" t="s">
        <v>18</v>
      </c>
      <c r="C370" t="s">
        <v>19</v>
      </c>
      <c r="D370" t="s">
        <v>19</v>
      </c>
      <c r="E370" t="s">
        <v>68</v>
      </c>
      <c r="F370" s="1" t="s">
        <v>66</v>
      </c>
      <c r="G370" t="s">
        <v>17</v>
      </c>
      <c r="H370" t="s">
        <v>15</v>
      </c>
      <c r="I370" t="s">
        <v>107</v>
      </c>
      <c r="J370" t="s">
        <v>84</v>
      </c>
      <c r="K370" t="s">
        <v>53</v>
      </c>
      <c r="L370" t="s">
        <v>53</v>
      </c>
    </row>
    <row r="371" spans="1:12" x14ac:dyDescent="0.25">
      <c r="A371" t="s">
        <v>69</v>
      </c>
      <c r="B371" t="s">
        <v>22</v>
      </c>
      <c r="C371" t="s">
        <v>23</v>
      </c>
      <c r="D371" t="s">
        <v>23</v>
      </c>
      <c r="E371" t="s">
        <v>70</v>
      </c>
      <c r="F371" s="1" t="s">
        <v>71</v>
      </c>
      <c r="G371" t="s">
        <v>14</v>
      </c>
      <c r="H371" t="s">
        <v>15</v>
      </c>
      <c r="I371" t="s">
        <v>107</v>
      </c>
      <c r="J371" t="s">
        <v>84</v>
      </c>
      <c r="K371">
        <v>1600</v>
      </c>
      <c r="L371">
        <f t="shared" si="8"/>
        <v>160000</v>
      </c>
    </row>
    <row r="372" spans="1:12" x14ac:dyDescent="0.25">
      <c r="A372" t="s">
        <v>69</v>
      </c>
      <c r="B372" t="s">
        <v>22</v>
      </c>
      <c r="C372" t="s">
        <v>23</v>
      </c>
      <c r="D372" t="s">
        <v>23</v>
      </c>
      <c r="E372" t="s">
        <v>70</v>
      </c>
      <c r="F372" s="1" t="s">
        <v>71</v>
      </c>
      <c r="G372" t="s">
        <v>16</v>
      </c>
      <c r="H372" t="s">
        <v>15</v>
      </c>
      <c r="I372" t="s">
        <v>107</v>
      </c>
      <c r="J372" t="s">
        <v>84</v>
      </c>
      <c r="K372">
        <v>98</v>
      </c>
      <c r="L372">
        <f t="shared" si="8"/>
        <v>9800</v>
      </c>
    </row>
    <row r="373" spans="1:12" x14ac:dyDescent="0.25">
      <c r="A373" t="s">
        <v>69</v>
      </c>
      <c r="B373" t="s">
        <v>22</v>
      </c>
      <c r="C373" t="s">
        <v>23</v>
      </c>
      <c r="D373" t="s">
        <v>23</v>
      </c>
      <c r="E373" t="s">
        <v>70</v>
      </c>
      <c r="F373" s="1" t="s">
        <v>71</v>
      </c>
      <c r="G373" t="s">
        <v>17</v>
      </c>
      <c r="H373" t="s">
        <v>15</v>
      </c>
      <c r="I373" t="s">
        <v>107</v>
      </c>
      <c r="J373" t="s">
        <v>84</v>
      </c>
      <c r="K373" t="s">
        <v>53</v>
      </c>
      <c r="L373" t="s">
        <v>53</v>
      </c>
    </row>
    <row r="374" spans="1:12" x14ac:dyDescent="0.25">
      <c r="A374" t="s">
        <v>69</v>
      </c>
      <c r="B374" t="s">
        <v>9</v>
      </c>
      <c r="C374" t="s">
        <v>10</v>
      </c>
      <c r="D374" t="s">
        <v>11</v>
      </c>
      <c r="E374" t="s">
        <v>72</v>
      </c>
      <c r="F374" s="1" t="s">
        <v>71</v>
      </c>
      <c r="G374" t="s">
        <v>14</v>
      </c>
      <c r="H374" t="s">
        <v>15</v>
      </c>
      <c r="I374" t="s">
        <v>107</v>
      </c>
      <c r="J374" t="s">
        <v>84</v>
      </c>
      <c r="K374">
        <v>230</v>
      </c>
      <c r="L374">
        <f t="shared" si="8"/>
        <v>23000</v>
      </c>
    </row>
    <row r="375" spans="1:12" x14ac:dyDescent="0.25">
      <c r="A375" t="s">
        <v>69</v>
      </c>
      <c r="B375" t="s">
        <v>9</v>
      </c>
      <c r="C375" t="s">
        <v>10</v>
      </c>
      <c r="D375" t="s">
        <v>11</v>
      </c>
      <c r="E375" t="s">
        <v>72</v>
      </c>
      <c r="F375" s="1" t="s">
        <v>71</v>
      </c>
      <c r="G375" t="s">
        <v>16</v>
      </c>
      <c r="H375" t="s">
        <v>15</v>
      </c>
      <c r="I375" t="s">
        <v>107</v>
      </c>
      <c r="J375" t="s">
        <v>84</v>
      </c>
      <c r="K375">
        <v>8</v>
      </c>
      <c r="L375">
        <f t="shared" si="8"/>
        <v>800</v>
      </c>
    </row>
    <row r="376" spans="1:12" x14ac:dyDescent="0.25">
      <c r="A376" t="s">
        <v>69</v>
      </c>
      <c r="B376" t="s">
        <v>9</v>
      </c>
      <c r="C376" t="s">
        <v>10</v>
      </c>
      <c r="D376" t="s">
        <v>11</v>
      </c>
      <c r="E376" t="s">
        <v>72</v>
      </c>
      <c r="F376" s="1" t="s">
        <v>71</v>
      </c>
      <c r="G376" t="s">
        <v>17</v>
      </c>
      <c r="H376" t="s">
        <v>15</v>
      </c>
      <c r="I376" t="s">
        <v>107</v>
      </c>
      <c r="J376" t="s">
        <v>84</v>
      </c>
      <c r="K376" t="s">
        <v>53</v>
      </c>
      <c r="L376" t="s">
        <v>53</v>
      </c>
    </row>
    <row r="377" spans="1:12" x14ac:dyDescent="0.25">
      <c r="A377" t="s">
        <v>69</v>
      </c>
      <c r="B377" t="s">
        <v>18</v>
      </c>
      <c r="C377" t="s">
        <v>19</v>
      </c>
      <c r="D377" t="s">
        <v>19</v>
      </c>
      <c r="E377" t="s">
        <v>73</v>
      </c>
      <c r="F377" s="1" t="s">
        <v>71</v>
      </c>
      <c r="G377" t="s">
        <v>14</v>
      </c>
      <c r="H377" t="s">
        <v>15</v>
      </c>
      <c r="I377" t="s">
        <v>107</v>
      </c>
      <c r="J377" t="s">
        <v>84</v>
      </c>
      <c r="K377">
        <v>1700</v>
      </c>
      <c r="L377">
        <f t="shared" si="8"/>
        <v>170000</v>
      </c>
    </row>
    <row r="378" spans="1:12" x14ac:dyDescent="0.25">
      <c r="A378" t="s">
        <v>69</v>
      </c>
      <c r="B378" t="s">
        <v>18</v>
      </c>
      <c r="C378" t="s">
        <v>19</v>
      </c>
      <c r="D378" t="s">
        <v>19</v>
      </c>
      <c r="E378" t="s">
        <v>73</v>
      </c>
      <c r="F378" s="1" t="s">
        <v>71</v>
      </c>
      <c r="G378" t="s">
        <v>16</v>
      </c>
      <c r="H378" t="s">
        <v>15</v>
      </c>
      <c r="I378" t="s">
        <v>107</v>
      </c>
      <c r="J378" t="s">
        <v>84</v>
      </c>
      <c r="K378">
        <v>201</v>
      </c>
      <c r="L378">
        <f t="shared" si="8"/>
        <v>20100</v>
      </c>
    </row>
    <row r="379" spans="1:12" x14ac:dyDescent="0.25">
      <c r="A379" t="s">
        <v>69</v>
      </c>
      <c r="B379" t="s">
        <v>18</v>
      </c>
      <c r="C379" t="s">
        <v>19</v>
      </c>
      <c r="D379" t="s">
        <v>19</v>
      </c>
      <c r="E379" t="s">
        <v>73</v>
      </c>
      <c r="F379" s="1" t="s">
        <v>71</v>
      </c>
      <c r="G379" t="s">
        <v>17</v>
      </c>
      <c r="H379" t="s">
        <v>15</v>
      </c>
      <c r="I379" t="s">
        <v>107</v>
      </c>
      <c r="J379" t="s">
        <v>84</v>
      </c>
      <c r="K379" t="s">
        <v>53</v>
      </c>
      <c r="L379" t="s">
        <v>53</v>
      </c>
    </row>
    <row r="380" spans="1:12" x14ac:dyDescent="0.25">
      <c r="A380" t="s">
        <v>74</v>
      </c>
      <c r="B380" t="s">
        <v>22</v>
      </c>
      <c r="C380" t="s">
        <v>23</v>
      </c>
      <c r="D380" t="s">
        <v>23</v>
      </c>
      <c r="E380" t="s">
        <v>75</v>
      </c>
      <c r="F380" s="1" t="s">
        <v>76</v>
      </c>
      <c r="G380" t="s">
        <v>14</v>
      </c>
      <c r="H380" t="s">
        <v>15</v>
      </c>
      <c r="I380" t="s">
        <v>107</v>
      </c>
      <c r="J380" t="s">
        <v>84</v>
      </c>
      <c r="K380">
        <v>150</v>
      </c>
      <c r="L380">
        <f t="shared" si="8"/>
        <v>15000</v>
      </c>
    </row>
    <row r="381" spans="1:12" x14ac:dyDescent="0.25">
      <c r="A381" t="s">
        <v>74</v>
      </c>
      <c r="B381" t="s">
        <v>22</v>
      </c>
      <c r="C381" t="s">
        <v>23</v>
      </c>
      <c r="D381" t="s">
        <v>23</v>
      </c>
      <c r="E381" t="s">
        <v>75</v>
      </c>
      <c r="F381" s="1" t="s">
        <v>76</v>
      </c>
      <c r="G381" t="s">
        <v>16</v>
      </c>
      <c r="H381" t="s">
        <v>15</v>
      </c>
      <c r="I381" t="s">
        <v>107</v>
      </c>
      <c r="J381" t="s">
        <v>84</v>
      </c>
      <c r="K381">
        <v>10</v>
      </c>
      <c r="L381">
        <f t="shared" si="8"/>
        <v>1000</v>
      </c>
    </row>
    <row r="382" spans="1:12" x14ac:dyDescent="0.25">
      <c r="A382" t="s">
        <v>74</v>
      </c>
      <c r="B382" t="s">
        <v>22</v>
      </c>
      <c r="C382" t="s">
        <v>23</v>
      </c>
      <c r="D382" t="s">
        <v>23</v>
      </c>
      <c r="E382" t="s">
        <v>75</v>
      </c>
      <c r="F382" s="1" t="s">
        <v>76</v>
      </c>
      <c r="G382" t="s">
        <v>17</v>
      </c>
      <c r="H382" t="s">
        <v>15</v>
      </c>
      <c r="I382" t="s">
        <v>107</v>
      </c>
      <c r="J382" t="s">
        <v>84</v>
      </c>
      <c r="K382" t="s">
        <v>53</v>
      </c>
      <c r="L382" t="s">
        <v>53</v>
      </c>
    </row>
    <row r="383" spans="1:12" x14ac:dyDescent="0.25">
      <c r="A383" t="s">
        <v>74</v>
      </c>
      <c r="B383" t="s">
        <v>9</v>
      </c>
      <c r="C383" t="s">
        <v>10</v>
      </c>
      <c r="D383" t="s">
        <v>11</v>
      </c>
      <c r="E383" t="s">
        <v>77</v>
      </c>
      <c r="F383" s="1" t="s">
        <v>76</v>
      </c>
      <c r="G383" t="s">
        <v>14</v>
      </c>
      <c r="H383" t="s">
        <v>15</v>
      </c>
      <c r="I383" t="s">
        <v>107</v>
      </c>
      <c r="J383" t="s">
        <v>84</v>
      </c>
      <c r="K383">
        <v>140</v>
      </c>
      <c r="L383">
        <f t="shared" si="8"/>
        <v>14000</v>
      </c>
    </row>
    <row r="384" spans="1:12" x14ac:dyDescent="0.25">
      <c r="A384" t="s">
        <v>74</v>
      </c>
      <c r="B384" t="s">
        <v>9</v>
      </c>
      <c r="C384" t="s">
        <v>10</v>
      </c>
      <c r="D384" t="s">
        <v>11</v>
      </c>
      <c r="E384" t="s">
        <v>77</v>
      </c>
      <c r="F384" s="1" t="s">
        <v>76</v>
      </c>
      <c r="G384" t="s">
        <v>16</v>
      </c>
      <c r="H384" t="s">
        <v>15</v>
      </c>
      <c r="I384" t="s">
        <v>107</v>
      </c>
      <c r="J384" t="s">
        <v>84</v>
      </c>
      <c r="K384">
        <v>28.5</v>
      </c>
      <c r="L384">
        <f t="shared" si="8"/>
        <v>2850</v>
      </c>
    </row>
    <row r="385" spans="1:12" x14ac:dyDescent="0.25">
      <c r="A385" t="s">
        <v>74</v>
      </c>
      <c r="B385" t="s">
        <v>9</v>
      </c>
      <c r="C385" t="s">
        <v>10</v>
      </c>
      <c r="D385" t="s">
        <v>11</v>
      </c>
      <c r="E385" t="s">
        <v>77</v>
      </c>
      <c r="F385" s="1" t="s">
        <v>76</v>
      </c>
      <c r="G385" t="s">
        <v>17</v>
      </c>
      <c r="H385" t="s">
        <v>15</v>
      </c>
      <c r="I385" t="s">
        <v>107</v>
      </c>
      <c r="J385" t="s">
        <v>84</v>
      </c>
      <c r="K385" t="s">
        <v>53</v>
      </c>
      <c r="L385" t="s">
        <v>53</v>
      </c>
    </row>
    <row r="386" spans="1:12" x14ac:dyDescent="0.25">
      <c r="A386" t="s">
        <v>74</v>
      </c>
      <c r="B386" t="s">
        <v>18</v>
      </c>
      <c r="C386" t="s">
        <v>19</v>
      </c>
      <c r="D386" t="s">
        <v>19</v>
      </c>
      <c r="E386" t="s">
        <v>78</v>
      </c>
      <c r="F386" s="1" t="s">
        <v>76</v>
      </c>
      <c r="G386" t="s">
        <v>14</v>
      </c>
      <c r="H386" t="s">
        <v>15</v>
      </c>
      <c r="I386" t="s">
        <v>107</v>
      </c>
      <c r="J386" t="s">
        <v>84</v>
      </c>
      <c r="K386">
        <v>150</v>
      </c>
      <c r="L386">
        <f t="shared" si="8"/>
        <v>15000</v>
      </c>
    </row>
    <row r="387" spans="1:12" x14ac:dyDescent="0.25">
      <c r="A387" t="s">
        <v>74</v>
      </c>
      <c r="B387" t="s">
        <v>18</v>
      </c>
      <c r="C387" t="s">
        <v>19</v>
      </c>
      <c r="D387" t="s">
        <v>19</v>
      </c>
      <c r="E387" t="s">
        <v>78</v>
      </c>
      <c r="F387" s="1" t="s">
        <v>76</v>
      </c>
      <c r="G387" t="s">
        <v>16</v>
      </c>
      <c r="H387" t="s">
        <v>15</v>
      </c>
      <c r="I387" t="s">
        <v>107</v>
      </c>
      <c r="J387" t="s">
        <v>84</v>
      </c>
      <c r="K387">
        <v>10</v>
      </c>
      <c r="L387">
        <f t="shared" si="8"/>
        <v>1000</v>
      </c>
    </row>
    <row r="388" spans="1:12" x14ac:dyDescent="0.25">
      <c r="A388" t="s">
        <v>74</v>
      </c>
      <c r="B388" t="s">
        <v>18</v>
      </c>
      <c r="C388" t="s">
        <v>19</v>
      </c>
      <c r="D388" t="s">
        <v>19</v>
      </c>
      <c r="E388" t="s">
        <v>78</v>
      </c>
      <c r="F388" s="1" t="s">
        <v>76</v>
      </c>
      <c r="G388" t="s">
        <v>17</v>
      </c>
      <c r="H388" t="s">
        <v>15</v>
      </c>
      <c r="I388" t="s">
        <v>107</v>
      </c>
      <c r="J388" t="s">
        <v>84</v>
      </c>
      <c r="K388" t="s">
        <v>53</v>
      </c>
      <c r="L388" t="s">
        <v>53</v>
      </c>
    </row>
    <row r="389" spans="1:12" x14ac:dyDescent="0.25">
      <c r="A389" t="s">
        <v>79</v>
      </c>
      <c r="B389" t="s">
        <v>22</v>
      </c>
      <c r="C389" t="s">
        <v>23</v>
      </c>
      <c r="D389" t="s">
        <v>23</v>
      </c>
      <c r="E389" t="s">
        <v>80</v>
      </c>
      <c r="F389" s="1" t="s">
        <v>81</v>
      </c>
      <c r="G389" t="s">
        <v>14</v>
      </c>
      <c r="H389" t="s">
        <v>15</v>
      </c>
      <c r="I389" t="s">
        <v>107</v>
      </c>
      <c r="J389" t="s">
        <v>84</v>
      </c>
      <c r="K389">
        <v>110</v>
      </c>
      <c r="L389">
        <f t="shared" si="8"/>
        <v>11000</v>
      </c>
    </row>
    <row r="390" spans="1:12" x14ac:dyDescent="0.25">
      <c r="A390" t="s">
        <v>79</v>
      </c>
      <c r="B390" t="s">
        <v>22</v>
      </c>
      <c r="C390" t="s">
        <v>23</v>
      </c>
      <c r="D390" t="s">
        <v>23</v>
      </c>
      <c r="E390" t="s">
        <v>80</v>
      </c>
      <c r="F390" s="1" t="s">
        <v>81</v>
      </c>
      <c r="G390" t="s">
        <v>16</v>
      </c>
      <c r="H390" t="s">
        <v>15</v>
      </c>
      <c r="I390" t="s">
        <v>107</v>
      </c>
      <c r="J390" t="s">
        <v>84</v>
      </c>
      <c r="K390">
        <v>7.5</v>
      </c>
      <c r="L390">
        <f t="shared" si="8"/>
        <v>750</v>
      </c>
    </row>
    <row r="391" spans="1:12" x14ac:dyDescent="0.25">
      <c r="A391" t="s">
        <v>79</v>
      </c>
      <c r="B391" t="s">
        <v>22</v>
      </c>
      <c r="C391" t="s">
        <v>23</v>
      </c>
      <c r="D391" t="s">
        <v>23</v>
      </c>
      <c r="E391" t="s">
        <v>80</v>
      </c>
      <c r="F391" s="1" t="s">
        <v>81</v>
      </c>
      <c r="G391" t="s">
        <v>17</v>
      </c>
      <c r="H391" t="s">
        <v>15</v>
      </c>
      <c r="I391" t="s">
        <v>107</v>
      </c>
      <c r="J391" t="s">
        <v>84</v>
      </c>
      <c r="K391" t="s">
        <v>53</v>
      </c>
      <c r="L391" t="s">
        <v>53</v>
      </c>
    </row>
    <row r="392" spans="1:12" x14ac:dyDescent="0.25">
      <c r="A392" t="s">
        <v>79</v>
      </c>
      <c r="B392" t="s">
        <v>9</v>
      </c>
      <c r="C392" t="s">
        <v>10</v>
      </c>
      <c r="D392" t="s">
        <v>11</v>
      </c>
      <c r="E392" t="s">
        <v>82</v>
      </c>
      <c r="F392" s="1" t="s">
        <v>81</v>
      </c>
      <c r="G392" t="s">
        <v>14</v>
      </c>
      <c r="H392" t="s">
        <v>15</v>
      </c>
      <c r="I392" t="s">
        <v>107</v>
      </c>
      <c r="J392" t="s">
        <v>84</v>
      </c>
      <c r="K392">
        <v>150</v>
      </c>
      <c r="L392">
        <f t="shared" si="8"/>
        <v>15000</v>
      </c>
    </row>
    <row r="393" spans="1:12" x14ac:dyDescent="0.25">
      <c r="A393" t="s">
        <v>79</v>
      </c>
      <c r="B393" t="s">
        <v>9</v>
      </c>
      <c r="C393" t="s">
        <v>10</v>
      </c>
      <c r="D393" t="s">
        <v>11</v>
      </c>
      <c r="E393" t="s">
        <v>82</v>
      </c>
      <c r="F393" s="1" t="s">
        <v>81</v>
      </c>
      <c r="G393" t="s">
        <v>16</v>
      </c>
      <c r="H393" t="s">
        <v>15</v>
      </c>
      <c r="I393" t="s">
        <v>107</v>
      </c>
      <c r="J393" t="s">
        <v>84</v>
      </c>
      <c r="K393">
        <v>10.5</v>
      </c>
      <c r="L393">
        <f t="shared" si="8"/>
        <v>1050</v>
      </c>
    </row>
    <row r="394" spans="1:12" x14ac:dyDescent="0.25">
      <c r="A394" t="s">
        <v>79</v>
      </c>
      <c r="B394" t="s">
        <v>9</v>
      </c>
      <c r="C394" t="s">
        <v>10</v>
      </c>
      <c r="D394" t="s">
        <v>11</v>
      </c>
      <c r="E394" t="s">
        <v>82</v>
      </c>
      <c r="F394" s="1" t="s">
        <v>81</v>
      </c>
      <c r="G394" t="s">
        <v>17</v>
      </c>
      <c r="H394" t="s">
        <v>15</v>
      </c>
      <c r="I394" t="s">
        <v>107</v>
      </c>
      <c r="J394" t="s">
        <v>84</v>
      </c>
      <c r="K394" t="s">
        <v>53</v>
      </c>
      <c r="L394" t="s">
        <v>53</v>
      </c>
    </row>
    <row r="395" spans="1:12" x14ac:dyDescent="0.25">
      <c r="A395" t="s">
        <v>79</v>
      </c>
      <c r="B395" t="s">
        <v>18</v>
      </c>
      <c r="C395" t="s">
        <v>19</v>
      </c>
      <c r="D395" t="s">
        <v>19</v>
      </c>
      <c r="E395" t="s">
        <v>83</v>
      </c>
      <c r="F395" s="1" t="s">
        <v>81</v>
      </c>
      <c r="G395" t="s">
        <v>14</v>
      </c>
      <c r="H395" t="s">
        <v>15</v>
      </c>
      <c r="I395" t="s">
        <v>107</v>
      </c>
      <c r="J395" t="s">
        <v>84</v>
      </c>
      <c r="K395">
        <v>110</v>
      </c>
      <c r="L395">
        <f t="shared" si="8"/>
        <v>11000</v>
      </c>
    </row>
    <row r="396" spans="1:12" x14ac:dyDescent="0.25">
      <c r="A396" t="s">
        <v>79</v>
      </c>
      <c r="B396" t="s">
        <v>18</v>
      </c>
      <c r="C396" t="s">
        <v>19</v>
      </c>
      <c r="D396" t="s">
        <v>19</v>
      </c>
      <c r="E396" t="s">
        <v>83</v>
      </c>
      <c r="F396" s="1" t="s">
        <v>81</v>
      </c>
      <c r="G396" t="s">
        <v>16</v>
      </c>
      <c r="H396" t="s">
        <v>15</v>
      </c>
      <c r="I396" t="s">
        <v>107</v>
      </c>
      <c r="J396" t="s">
        <v>84</v>
      </c>
      <c r="K396">
        <v>7.5</v>
      </c>
      <c r="L396">
        <f t="shared" si="8"/>
        <v>750</v>
      </c>
    </row>
    <row r="397" spans="1:12" x14ac:dyDescent="0.25">
      <c r="A397" t="s">
        <v>79</v>
      </c>
      <c r="B397" t="s">
        <v>18</v>
      </c>
      <c r="C397" t="s">
        <v>19</v>
      </c>
      <c r="D397" t="s">
        <v>19</v>
      </c>
      <c r="E397" t="s">
        <v>83</v>
      </c>
      <c r="F397" s="1" t="s">
        <v>81</v>
      </c>
      <c r="G397" t="s">
        <v>17</v>
      </c>
      <c r="H397" t="s">
        <v>15</v>
      </c>
      <c r="I397" t="s">
        <v>107</v>
      </c>
      <c r="J397" t="s">
        <v>84</v>
      </c>
      <c r="K397" t="s">
        <v>53</v>
      </c>
      <c r="L397" t="s">
        <v>53</v>
      </c>
    </row>
    <row r="398" spans="1:12" x14ac:dyDescent="0.25">
      <c r="A398" t="s">
        <v>97</v>
      </c>
      <c r="B398" t="s">
        <v>22</v>
      </c>
      <c r="C398" t="s">
        <v>23</v>
      </c>
      <c r="D398" t="s">
        <v>23</v>
      </c>
      <c r="E398" t="s">
        <v>100</v>
      </c>
      <c r="F398" s="1" t="s">
        <v>94</v>
      </c>
      <c r="G398" t="s">
        <v>14</v>
      </c>
      <c r="H398" t="s">
        <v>15</v>
      </c>
      <c r="I398" t="s">
        <v>107</v>
      </c>
      <c r="J398" t="s">
        <v>84</v>
      </c>
      <c r="K398">
        <v>70</v>
      </c>
      <c r="L398">
        <f t="shared" si="8"/>
        <v>7000</v>
      </c>
    </row>
    <row r="399" spans="1:12" x14ac:dyDescent="0.25">
      <c r="A399" t="s">
        <v>97</v>
      </c>
      <c r="B399" t="s">
        <v>22</v>
      </c>
      <c r="C399" t="s">
        <v>23</v>
      </c>
      <c r="D399" t="s">
        <v>23</v>
      </c>
      <c r="E399" t="s">
        <v>100</v>
      </c>
      <c r="F399" s="1" t="s">
        <v>94</v>
      </c>
      <c r="G399" t="s">
        <v>16</v>
      </c>
      <c r="H399" t="s">
        <v>15</v>
      </c>
      <c r="I399" t="s">
        <v>107</v>
      </c>
      <c r="J399" t="s">
        <v>84</v>
      </c>
      <c r="K399">
        <v>5</v>
      </c>
      <c r="L399">
        <f t="shared" si="8"/>
        <v>500</v>
      </c>
    </row>
    <row r="400" spans="1:12" x14ac:dyDescent="0.25">
      <c r="A400" t="s">
        <v>97</v>
      </c>
      <c r="B400" t="s">
        <v>22</v>
      </c>
      <c r="C400" t="s">
        <v>23</v>
      </c>
      <c r="D400" t="s">
        <v>23</v>
      </c>
      <c r="E400" t="s">
        <v>100</v>
      </c>
      <c r="F400" s="1" t="s">
        <v>94</v>
      </c>
      <c r="G400" t="s">
        <v>17</v>
      </c>
      <c r="H400" t="s">
        <v>15</v>
      </c>
      <c r="I400" t="s">
        <v>107</v>
      </c>
      <c r="J400" t="s">
        <v>84</v>
      </c>
      <c r="K400" t="s">
        <v>53</v>
      </c>
      <c r="L400" t="s">
        <v>53</v>
      </c>
    </row>
    <row r="401" spans="1:12" x14ac:dyDescent="0.25">
      <c r="A401" t="s">
        <v>97</v>
      </c>
      <c r="B401" t="s">
        <v>9</v>
      </c>
      <c r="C401" t="s">
        <v>10</v>
      </c>
      <c r="D401" t="s">
        <v>11</v>
      </c>
      <c r="E401" t="s">
        <v>101</v>
      </c>
      <c r="F401" s="1" t="s">
        <v>94</v>
      </c>
      <c r="G401" t="s">
        <v>14</v>
      </c>
      <c r="H401" t="s">
        <v>15</v>
      </c>
      <c r="I401" t="s">
        <v>107</v>
      </c>
      <c r="J401" t="s">
        <v>84</v>
      </c>
      <c r="K401">
        <v>35</v>
      </c>
      <c r="L401">
        <f t="shared" si="8"/>
        <v>3500</v>
      </c>
    </row>
    <row r="402" spans="1:12" x14ac:dyDescent="0.25">
      <c r="A402" t="s">
        <v>97</v>
      </c>
      <c r="B402" t="s">
        <v>9</v>
      </c>
      <c r="C402" t="s">
        <v>10</v>
      </c>
      <c r="D402" t="s">
        <v>11</v>
      </c>
      <c r="E402" t="s">
        <v>101</v>
      </c>
      <c r="F402" s="1" t="s">
        <v>94</v>
      </c>
      <c r="G402" t="s">
        <v>16</v>
      </c>
      <c r="H402" t="s">
        <v>15</v>
      </c>
      <c r="I402" t="s">
        <v>107</v>
      </c>
      <c r="J402" t="s">
        <v>84</v>
      </c>
      <c r="K402">
        <v>4.5</v>
      </c>
      <c r="L402">
        <f t="shared" si="8"/>
        <v>450</v>
      </c>
    </row>
    <row r="403" spans="1:12" x14ac:dyDescent="0.25">
      <c r="A403" t="s">
        <v>97</v>
      </c>
      <c r="B403" t="s">
        <v>9</v>
      </c>
      <c r="C403" t="s">
        <v>10</v>
      </c>
      <c r="D403" t="s">
        <v>11</v>
      </c>
      <c r="E403" t="s">
        <v>101</v>
      </c>
      <c r="F403" s="1" t="s">
        <v>94</v>
      </c>
      <c r="G403" t="s">
        <v>17</v>
      </c>
      <c r="H403" t="s">
        <v>15</v>
      </c>
      <c r="I403" t="s">
        <v>107</v>
      </c>
      <c r="J403" t="s">
        <v>84</v>
      </c>
      <c r="K403" t="s">
        <v>53</v>
      </c>
      <c r="L403" t="s">
        <v>53</v>
      </c>
    </row>
    <row r="404" spans="1:12" x14ac:dyDescent="0.25">
      <c r="A404" t="s">
        <v>97</v>
      </c>
      <c r="B404" t="s">
        <v>18</v>
      </c>
      <c r="C404" t="s">
        <v>19</v>
      </c>
      <c r="D404" t="s">
        <v>19</v>
      </c>
      <c r="E404" t="s">
        <v>102</v>
      </c>
      <c r="F404" s="1" t="s">
        <v>94</v>
      </c>
      <c r="G404" t="s">
        <v>14</v>
      </c>
      <c r="H404" t="s">
        <v>15</v>
      </c>
      <c r="I404" t="s">
        <v>107</v>
      </c>
      <c r="J404" t="s">
        <v>84</v>
      </c>
      <c r="K404">
        <v>165</v>
      </c>
      <c r="L404">
        <f t="shared" si="8"/>
        <v>16500</v>
      </c>
    </row>
    <row r="405" spans="1:12" x14ac:dyDescent="0.25">
      <c r="A405" t="s">
        <v>97</v>
      </c>
      <c r="B405" t="s">
        <v>18</v>
      </c>
      <c r="C405" t="s">
        <v>19</v>
      </c>
      <c r="D405" t="s">
        <v>19</v>
      </c>
      <c r="E405" t="s">
        <v>102</v>
      </c>
      <c r="F405" s="1" t="s">
        <v>94</v>
      </c>
      <c r="G405" t="s">
        <v>16</v>
      </c>
      <c r="H405" t="s">
        <v>15</v>
      </c>
      <c r="I405" t="s">
        <v>107</v>
      </c>
      <c r="J405" t="s">
        <v>84</v>
      </c>
      <c r="K405">
        <v>3.5</v>
      </c>
      <c r="L405">
        <f t="shared" si="8"/>
        <v>350</v>
      </c>
    </row>
    <row r="406" spans="1:12" x14ac:dyDescent="0.25">
      <c r="A406" t="s">
        <v>97</v>
      </c>
      <c r="B406" t="s">
        <v>18</v>
      </c>
      <c r="C406" t="s">
        <v>19</v>
      </c>
      <c r="D406" t="s">
        <v>19</v>
      </c>
      <c r="E406" t="s">
        <v>102</v>
      </c>
      <c r="F406" s="1" t="s">
        <v>94</v>
      </c>
      <c r="G406" t="s">
        <v>17</v>
      </c>
      <c r="H406" t="s">
        <v>15</v>
      </c>
      <c r="I406" t="s">
        <v>107</v>
      </c>
      <c r="J406" t="s">
        <v>84</v>
      </c>
      <c r="K406" t="s">
        <v>53</v>
      </c>
      <c r="L406" t="s">
        <v>53</v>
      </c>
    </row>
    <row r="407" spans="1:12" x14ac:dyDescent="0.25">
      <c r="A407" t="s">
        <v>98</v>
      </c>
      <c r="B407" t="s">
        <v>22</v>
      </c>
      <c r="C407" t="s">
        <v>23</v>
      </c>
      <c r="D407" t="s">
        <v>23</v>
      </c>
      <c r="E407" t="s">
        <v>109</v>
      </c>
      <c r="F407" s="1" t="s">
        <v>95</v>
      </c>
      <c r="G407" t="s">
        <v>14</v>
      </c>
      <c r="H407" t="s">
        <v>15</v>
      </c>
      <c r="I407" t="s">
        <v>107</v>
      </c>
      <c r="J407" t="s">
        <v>84</v>
      </c>
      <c r="K407">
        <v>62</v>
      </c>
      <c r="L407">
        <f t="shared" si="8"/>
        <v>6200</v>
      </c>
    </row>
    <row r="408" spans="1:12" s="18" customFormat="1" x14ac:dyDescent="0.25">
      <c r="A408" s="18" t="s">
        <v>98</v>
      </c>
      <c r="B408" s="18" t="s">
        <v>22</v>
      </c>
      <c r="C408" s="18" t="s">
        <v>23</v>
      </c>
      <c r="D408" s="18" t="s">
        <v>23</v>
      </c>
      <c r="E408" t="s">
        <v>109</v>
      </c>
      <c r="F408" s="52" t="s">
        <v>95</v>
      </c>
      <c r="G408" s="18" t="s">
        <v>16</v>
      </c>
      <c r="H408" s="18" t="s">
        <v>15</v>
      </c>
      <c r="I408" s="18" t="s">
        <v>107</v>
      </c>
      <c r="J408" s="18" t="s">
        <v>84</v>
      </c>
      <c r="K408" s="18">
        <v>2.5</v>
      </c>
      <c r="L408" s="18">
        <f t="shared" si="8"/>
        <v>250</v>
      </c>
    </row>
    <row r="409" spans="1:12" x14ac:dyDescent="0.25">
      <c r="A409" t="s">
        <v>98</v>
      </c>
      <c r="B409" t="s">
        <v>22</v>
      </c>
      <c r="C409" t="s">
        <v>23</v>
      </c>
      <c r="D409" t="s">
        <v>23</v>
      </c>
      <c r="E409" t="s">
        <v>109</v>
      </c>
      <c r="F409" s="1" t="s">
        <v>95</v>
      </c>
      <c r="G409" t="s">
        <v>17</v>
      </c>
      <c r="H409" t="s">
        <v>15</v>
      </c>
      <c r="I409" t="s">
        <v>107</v>
      </c>
      <c r="J409" t="s">
        <v>84</v>
      </c>
      <c r="K409" t="s">
        <v>53</v>
      </c>
      <c r="L409" t="s">
        <v>53</v>
      </c>
    </row>
    <row r="410" spans="1:12" x14ac:dyDescent="0.25">
      <c r="A410" t="s">
        <v>98</v>
      </c>
      <c r="B410" t="s">
        <v>9</v>
      </c>
      <c r="C410" t="s">
        <v>10</v>
      </c>
      <c r="D410" t="s">
        <v>11</v>
      </c>
      <c r="E410" t="s">
        <v>110</v>
      </c>
      <c r="F410" s="1" t="s">
        <v>95</v>
      </c>
      <c r="G410" t="s">
        <v>14</v>
      </c>
      <c r="H410" t="s">
        <v>15</v>
      </c>
      <c r="I410" t="s">
        <v>107</v>
      </c>
      <c r="J410" t="s">
        <v>84</v>
      </c>
      <c r="K410">
        <v>210</v>
      </c>
      <c r="L410">
        <f t="shared" si="8"/>
        <v>21000</v>
      </c>
    </row>
    <row r="411" spans="1:12" x14ac:dyDescent="0.25">
      <c r="A411" t="s">
        <v>98</v>
      </c>
      <c r="B411" t="s">
        <v>9</v>
      </c>
      <c r="C411" t="s">
        <v>10</v>
      </c>
      <c r="D411" t="s">
        <v>11</v>
      </c>
      <c r="E411" t="s">
        <v>110</v>
      </c>
      <c r="F411" s="1" t="s">
        <v>95</v>
      </c>
      <c r="G411" t="s">
        <v>16</v>
      </c>
      <c r="H411" t="s">
        <v>15</v>
      </c>
      <c r="I411" t="s">
        <v>107</v>
      </c>
      <c r="J411" t="s">
        <v>84</v>
      </c>
      <c r="K411">
        <v>17</v>
      </c>
      <c r="L411">
        <f t="shared" si="8"/>
        <v>1700</v>
      </c>
    </row>
    <row r="412" spans="1:12" x14ac:dyDescent="0.25">
      <c r="A412" t="s">
        <v>98</v>
      </c>
      <c r="B412" t="s">
        <v>9</v>
      </c>
      <c r="C412" t="s">
        <v>10</v>
      </c>
      <c r="D412" t="s">
        <v>11</v>
      </c>
      <c r="E412" t="s">
        <v>110</v>
      </c>
      <c r="F412" s="1" t="s">
        <v>95</v>
      </c>
      <c r="G412" t="s">
        <v>17</v>
      </c>
      <c r="H412" t="s">
        <v>15</v>
      </c>
      <c r="I412" t="s">
        <v>107</v>
      </c>
      <c r="J412" t="s">
        <v>84</v>
      </c>
      <c r="K412" t="s">
        <v>53</v>
      </c>
      <c r="L412" t="s">
        <v>53</v>
      </c>
    </row>
    <row r="413" spans="1:12" x14ac:dyDescent="0.25">
      <c r="A413" t="s">
        <v>98</v>
      </c>
      <c r="B413" t="s">
        <v>18</v>
      </c>
      <c r="C413" t="s">
        <v>19</v>
      </c>
      <c r="D413" t="s">
        <v>19</v>
      </c>
      <c r="E413" t="s">
        <v>111</v>
      </c>
      <c r="F413" s="1" t="s">
        <v>95</v>
      </c>
      <c r="G413" t="s">
        <v>14</v>
      </c>
      <c r="H413" t="s">
        <v>15</v>
      </c>
      <c r="I413" t="s">
        <v>107</v>
      </c>
      <c r="J413" t="s">
        <v>84</v>
      </c>
      <c r="K413">
        <v>445</v>
      </c>
      <c r="L413">
        <f t="shared" si="8"/>
        <v>44500</v>
      </c>
    </row>
    <row r="414" spans="1:12" x14ac:dyDescent="0.25">
      <c r="A414" t="s">
        <v>98</v>
      </c>
      <c r="B414" t="s">
        <v>18</v>
      </c>
      <c r="C414" t="s">
        <v>19</v>
      </c>
      <c r="D414" t="s">
        <v>19</v>
      </c>
      <c r="E414" t="s">
        <v>111</v>
      </c>
      <c r="F414" s="1" t="s">
        <v>95</v>
      </c>
      <c r="G414" t="s">
        <v>16</v>
      </c>
      <c r="H414" t="s">
        <v>15</v>
      </c>
      <c r="I414" t="s">
        <v>107</v>
      </c>
      <c r="J414" t="s">
        <v>84</v>
      </c>
      <c r="K414">
        <v>4</v>
      </c>
      <c r="L414">
        <f t="shared" si="8"/>
        <v>400</v>
      </c>
    </row>
    <row r="415" spans="1:12" x14ac:dyDescent="0.25">
      <c r="A415" t="s">
        <v>98</v>
      </c>
      <c r="B415" t="s">
        <v>18</v>
      </c>
      <c r="C415" t="s">
        <v>19</v>
      </c>
      <c r="D415" t="s">
        <v>19</v>
      </c>
      <c r="E415" t="s">
        <v>111</v>
      </c>
      <c r="F415" s="1" t="s">
        <v>95</v>
      </c>
      <c r="G415" t="s">
        <v>17</v>
      </c>
      <c r="H415" t="s">
        <v>15</v>
      </c>
      <c r="I415" t="s">
        <v>107</v>
      </c>
      <c r="J415" t="s">
        <v>84</v>
      </c>
      <c r="K415" t="s">
        <v>53</v>
      </c>
      <c r="L415" t="s">
        <v>53</v>
      </c>
    </row>
    <row r="416" spans="1:12" x14ac:dyDescent="0.25">
      <c r="A416" t="s">
        <v>99</v>
      </c>
      <c r="B416" t="s">
        <v>22</v>
      </c>
      <c r="C416" t="s">
        <v>23</v>
      </c>
      <c r="D416" t="s">
        <v>23</v>
      </c>
      <c r="E416" t="s">
        <v>112</v>
      </c>
      <c r="F416" s="1" t="s">
        <v>96</v>
      </c>
      <c r="G416" t="s">
        <v>14</v>
      </c>
      <c r="H416" t="s">
        <v>15</v>
      </c>
      <c r="I416" t="s">
        <v>107</v>
      </c>
      <c r="J416" t="s">
        <v>84</v>
      </c>
      <c r="K416">
        <v>65</v>
      </c>
      <c r="L416">
        <f t="shared" ref="L416:L423" si="9">K416*100</f>
        <v>6500</v>
      </c>
    </row>
    <row r="417" spans="1:12" x14ac:dyDescent="0.25">
      <c r="A417" t="s">
        <v>99</v>
      </c>
      <c r="B417" t="s">
        <v>22</v>
      </c>
      <c r="C417" t="s">
        <v>23</v>
      </c>
      <c r="D417" t="s">
        <v>23</v>
      </c>
      <c r="E417" t="s">
        <v>112</v>
      </c>
      <c r="F417" s="1" t="s">
        <v>96</v>
      </c>
      <c r="G417" t="s">
        <v>16</v>
      </c>
      <c r="H417" t="s">
        <v>15</v>
      </c>
      <c r="I417" t="s">
        <v>107</v>
      </c>
      <c r="J417" t="s">
        <v>84</v>
      </c>
      <c r="K417">
        <v>4.5</v>
      </c>
      <c r="L417">
        <f t="shared" si="9"/>
        <v>450</v>
      </c>
    </row>
    <row r="418" spans="1:12" x14ac:dyDescent="0.25">
      <c r="A418" t="s">
        <v>99</v>
      </c>
      <c r="B418" t="s">
        <v>22</v>
      </c>
      <c r="C418" t="s">
        <v>23</v>
      </c>
      <c r="D418" t="s">
        <v>23</v>
      </c>
      <c r="E418" t="s">
        <v>112</v>
      </c>
      <c r="F418" s="1" t="s">
        <v>96</v>
      </c>
      <c r="G418" t="s">
        <v>17</v>
      </c>
      <c r="H418" t="s">
        <v>15</v>
      </c>
      <c r="I418" t="s">
        <v>107</v>
      </c>
      <c r="J418" t="s">
        <v>84</v>
      </c>
      <c r="K418" t="s">
        <v>53</v>
      </c>
      <c r="L418" t="s">
        <v>53</v>
      </c>
    </row>
    <row r="419" spans="1:12" x14ac:dyDescent="0.25">
      <c r="A419" t="s">
        <v>99</v>
      </c>
      <c r="B419" t="s">
        <v>9</v>
      </c>
      <c r="C419" t="s">
        <v>10</v>
      </c>
      <c r="D419" t="s">
        <v>11</v>
      </c>
      <c r="E419" t="s">
        <v>113</v>
      </c>
      <c r="F419" s="1" t="s">
        <v>96</v>
      </c>
      <c r="G419" t="s">
        <v>14</v>
      </c>
      <c r="H419" t="s">
        <v>15</v>
      </c>
      <c r="I419" t="s">
        <v>107</v>
      </c>
      <c r="J419" t="s">
        <v>84</v>
      </c>
      <c r="K419">
        <v>20</v>
      </c>
      <c r="L419">
        <f t="shared" si="9"/>
        <v>2000</v>
      </c>
    </row>
    <row r="420" spans="1:12" x14ac:dyDescent="0.25">
      <c r="A420" t="s">
        <v>99</v>
      </c>
      <c r="B420" t="s">
        <v>9</v>
      </c>
      <c r="C420" t="s">
        <v>10</v>
      </c>
      <c r="D420" t="s">
        <v>11</v>
      </c>
      <c r="E420" t="s">
        <v>113</v>
      </c>
      <c r="F420" s="1" t="s">
        <v>96</v>
      </c>
      <c r="G420" t="s">
        <v>16</v>
      </c>
      <c r="H420" t="s">
        <v>15</v>
      </c>
      <c r="I420" t="s">
        <v>107</v>
      </c>
      <c r="J420" t="s">
        <v>84</v>
      </c>
      <c r="K420">
        <v>7.5</v>
      </c>
      <c r="L420">
        <f t="shared" si="9"/>
        <v>750</v>
      </c>
    </row>
    <row r="421" spans="1:12" x14ac:dyDescent="0.25">
      <c r="A421" t="s">
        <v>99</v>
      </c>
      <c r="B421" t="s">
        <v>9</v>
      </c>
      <c r="C421" t="s">
        <v>10</v>
      </c>
      <c r="D421" t="s">
        <v>11</v>
      </c>
      <c r="E421" t="s">
        <v>113</v>
      </c>
      <c r="F421" s="1" t="s">
        <v>96</v>
      </c>
      <c r="G421" t="s">
        <v>17</v>
      </c>
      <c r="H421" t="s">
        <v>15</v>
      </c>
      <c r="I421" t="s">
        <v>107</v>
      </c>
      <c r="J421" t="s">
        <v>84</v>
      </c>
      <c r="K421" t="s">
        <v>53</v>
      </c>
      <c r="L421" t="s">
        <v>53</v>
      </c>
    </row>
    <row r="422" spans="1:12" x14ac:dyDescent="0.25">
      <c r="A422" t="s">
        <v>99</v>
      </c>
      <c r="B422" t="s">
        <v>18</v>
      </c>
      <c r="C422" t="s">
        <v>19</v>
      </c>
      <c r="D422" t="s">
        <v>19</v>
      </c>
      <c r="E422" t="s">
        <v>114</v>
      </c>
      <c r="F422" s="1" t="s">
        <v>96</v>
      </c>
      <c r="G422" t="s">
        <v>14</v>
      </c>
      <c r="H422" t="s">
        <v>15</v>
      </c>
      <c r="I422" t="s">
        <v>107</v>
      </c>
      <c r="J422" t="s">
        <v>84</v>
      </c>
      <c r="K422">
        <v>5</v>
      </c>
      <c r="L422">
        <f t="shared" si="9"/>
        <v>500</v>
      </c>
    </row>
    <row r="423" spans="1:12" x14ac:dyDescent="0.25">
      <c r="A423" t="s">
        <v>99</v>
      </c>
      <c r="B423" t="s">
        <v>18</v>
      </c>
      <c r="C423" t="s">
        <v>19</v>
      </c>
      <c r="D423" t="s">
        <v>19</v>
      </c>
      <c r="E423" t="s">
        <v>114</v>
      </c>
      <c r="F423" s="1" t="s">
        <v>96</v>
      </c>
      <c r="G423" t="s">
        <v>16</v>
      </c>
      <c r="H423" t="s">
        <v>15</v>
      </c>
      <c r="I423" t="s">
        <v>107</v>
      </c>
      <c r="J423" t="s">
        <v>84</v>
      </c>
      <c r="K423">
        <v>2</v>
      </c>
      <c r="L423">
        <f t="shared" si="9"/>
        <v>200</v>
      </c>
    </row>
    <row r="424" spans="1:12" x14ac:dyDescent="0.25">
      <c r="A424" t="s">
        <v>99</v>
      </c>
      <c r="B424" t="s">
        <v>18</v>
      </c>
      <c r="C424" t="s">
        <v>19</v>
      </c>
      <c r="D424" t="s">
        <v>19</v>
      </c>
      <c r="E424" t="s">
        <v>114</v>
      </c>
      <c r="F424" s="1" t="s">
        <v>96</v>
      </c>
      <c r="G424" t="s">
        <v>17</v>
      </c>
      <c r="H424" t="s">
        <v>15</v>
      </c>
      <c r="I424" t="s">
        <v>107</v>
      </c>
      <c r="J424" t="s">
        <v>84</v>
      </c>
      <c r="K424" t="s">
        <v>53</v>
      </c>
      <c r="L424" t="s">
        <v>53</v>
      </c>
    </row>
    <row r="425" spans="1:12" x14ac:dyDescent="0.25">
      <c r="A425" t="s">
        <v>8</v>
      </c>
      <c r="B425" t="s">
        <v>9</v>
      </c>
      <c r="C425" t="s">
        <v>10</v>
      </c>
      <c r="D425" t="s">
        <v>11</v>
      </c>
      <c r="E425" t="s">
        <v>12</v>
      </c>
      <c r="F425" s="1" t="s">
        <v>13</v>
      </c>
      <c r="G425" t="s">
        <v>14</v>
      </c>
      <c r="H425" t="s">
        <v>15</v>
      </c>
      <c r="I425" t="s">
        <v>107</v>
      </c>
      <c r="J425" s="9" t="s">
        <v>86</v>
      </c>
      <c r="K425" s="13">
        <v>328200000</v>
      </c>
      <c r="L425" s="13">
        <v>328200000</v>
      </c>
    </row>
    <row r="426" spans="1:12" x14ac:dyDescent="0.25">
      <c r="A426" t="s">
        <v>8</v>
      </c>
      <c r="B426" t="s">
        <v>9</v>
      </c>
      <c r="C426" t="s">
        <v>10</v>
      </c>
      <c r="D426" t="s">
        <v>11</v>
      </c>
      <c r="E426" t="s">
        <v>12</v>
      </c>
      <c r="F426" s="1" t="s">
        <v>13</v>
      </c>
      <c r="G426" t="s">
        <v>16</v>
      </c>
      <c r="H426" t="s">
        <v>15</v>
      </c>
      <c r="I426" t="s">
        <v>107</v>
      </c>
      <c r="J426" s="9" t="s">
        <v>86</v>
      </c>
      <c r="K426" s="13">
        <v>1203.3</v>
      </c>
      <c r="L426" s="13">
        <v>1203.3</v>
      </c>
    </row>
    <row r="427" spans="1:12" x14ac:dyDescent="0.25">
      <c r="A427" t="s">
        <v>8</v>
      </c>
      <c r="B427" t="s">
        <v>9</v>
      </c>
      <c r="C427" t="s">
        <v>10</v>
      </c>
      <c r="D427" t="s">
        <v>11</v>
      </c>
      <c r="E427" t="s">
        <v>12</v>
      </c>
      <c r="F427" s="1" t="s">
        <v>13</v>
      </c>
      <c r="G427" t="s">
        <v>17</v>
      </c>
      <c r="H427" t="s">
        <v>15</v>
      </c>
      <c r="I427" t="s">
        <v>107</v>
      </c>
      <c r="J427" s="9" t="s">
        <v>86</v>
      </c>
      <c r="K427" s="9" t="s">
        <v>53</v>
      </c>
      <c r="L427" s="9" t="s">
        <v>53</v>
      </c>
    </row>
    <row r="428" spans="1:12" x14ac:dyDescent="0.25">
      <c r="A428" t="s">
        <v>8</v>
      </c>
      <c r="B428" t="s">
        <v>18</v>
      </c>
      <c r="C428" t="s">
        <v>19</v>
      </c>
      <c r="D428" t="s">
        <v>19</v>
      </c>
      <c r="E428" t="s">
        <v>20</v>
      </c>
      <c r="F428" s="1" t="s">
        <v>13</v>
      </c>
      <c r="G428" t="s">
        <v>14</v>
      </c>
      <c r="H428" t="s">
        <v>15</v>
      </c>
      <c r="I428" t="s">
        <v>107</v>
      </c>
      <c r="J428" s="9" t="s">
        <v>86</v>
      </c>
      <c r="K428" s="9" t="s">
        <v>53</v>
      </c>
      <c r="L428" s="9" t="s">
        <v>53</v>
      </c>
    </row>
    <row r="429" spans="1:12" x14ac:dyDescent="0.25">
      <c r="A429" t="s">
        <v>8</v>
      </c>
      <c r="B429" t="s">
        <v>18</v>
      </c>
      <c r="C429" t="s">
        <v>19</v>
      </c>
      <c r="D429" t="s">
        <v>19</v>
      </c>
      <c r="E429" t="s">
        <v>20</v>
      </c>
      <c r="F429" s="1" t="s">
        <v>13</v>
      </c>
      <c r="G429" t="s">
        <v>16</v>
      </c>
      <c r="H429" t="s">
        <v>15</v>
      </c>
      <c r="I429" t="s">
        <v>107</v>
      </c>
      <c r="J429" s="9" t="s">
        <v>86</v>
      </c>
      <c r="K429" s="9" t="s">
        <v>53</v>
      </c>
      <c r="L429" s="9" t="s">
        <v>53</v>
      </c>
    </row>
    <row r="430" spans="1:12" x14ac:dyDescent="0.25">
      <c r="A430" t="s">
        <v>8</v>
      </c>
      <c r="B430" t="s">
        <v>18</v>
      </c>
      <c r="C430" t="s">
        <v>19</v>
      </c>
      <c r="D430" t="s">
        <v>19</v>
      </c>
      <c r="E430" t="s">
        <v>20</v>
      </c>
      <c r="F430" s="1" t="s">
        <v>13</v>
      </c>
      <c r="G430" t="s">
        <v>17</v>
      </c>
      <c r="H430" t="s">
        <v>15</v>
      </c>
      <c r="I430" t="s">
        <v>107</v>
      </c>
      <c r="J430" s="9" t="s">
        <v>86</v>
      </c>
      <c r="K430" s="9" t="s">
        <v>53</v>
      </c>
      <c r="L430" s="9" t="s">
        <v>53</v>
      </c>
    </row>
    <row r="431" spans="1:12" x14ac:dyDescent="0.25">
      <c r="A431" t="s">
        <v>21</v>
      </c>
      <c r="B431" t="s">
        <v>22</v>
      </c>
      <c r="C431" t="s">
        <v>23</v>
      </c>
      <c r="D431" t="s">
        <v>23</v>
      </c>
      <c r="E431" t="s">
        <v>24</v>
      </c>
      <c r="F431" s="1" t="s">
        <v>25</v>
      </c>
      <c r="G431" t="s">
        <v>14</v>
      </c>
      <c r="H431" t="s">
        <v>15</v>
      </c>
      <c r="I431" t="s">
        <v>107</v>
      </c>
      <c r="J431" s="9" t="s">
        <v>86</v>
      </c>
      <c r="K431" s="13">
        <v>29200000</v>
      </c>
      <c r="L431" s="13">
        <v>29200000</v>
      </c>
    </row>
    <row r="432" spans="1:12" x14ac:dyDescent="0.25">
      <c r="A432" t="s">
        <v>21</v>
      </c>
      <c r="B432" t="s">
        <v>22</v>
      </c>
      <c r="C432" t="s">
        <v>23</v>
      </c>
      <c r="D432" t="s">
        <v>23</v>
      </c>
      <c r="E432" t="s">
        <v>24</v>
      </c>
      <c r="F432" s="1" t="s">
        <v>25</v>
      </c>
      <c r="G432" t="s">
        <v>16</v>
      </c>
      <c r="H432" t="s">
        <v>15</v>
      </c>
      <c r="I432" t="s">
        <v>107</v>
      </c>
      <c r="J432" s="9" t="s">
        <v>86</v>
      </c>
      <c r="K432" s="13">
        <v>6.3</v>
      </c>
      <c r="L432" s="13">
        <v>6.3</v>
      </c>
    </row>
    <row r="433" spans="1:12" x14ac:dyDescent="0.25">
      <c r="A433" t="s">
        <v>21</v>
      </c>
      <c r="B433" t="s">
        <v>22</v>
      </c>
      <c r="C433" t="s">
        <v>23</v>
      </c>
      <c r="D433" t="s">
        <v>23</v>
      </c>
      <c r="E433" t="s">
        <v>24</v>
      </c>
      <c r="F433" s="1" t="s">
        <v>25</v>
      </c>
      <c r="G433" t="s">
        <v>17</v>
      </c>
      <c r="H433" t="s">
        <v>15</v>
      </c>
      <c r="I433" t="s">
        <v>107</v>
      </c>
      <c r="J433" s="9" t="s">
        <v>86</v>
      </c>
      <c r="K433" s="9" t="s">
        <v>53</v>
      </c>
      <c r="L433" s="9" t="s">
        <v>53</v>
      </c>
    </row>
    <row r="434" spans="1:12" x14ac:dyDescent="0.25">
      <c r="A434" t="s">
        <v>21</v>
      </c>
      <c r="B434" t="s">
        <v>9</v>
      </c>
      <c r="C434" t="s">
        <v>10</v>
      </c>
      <c r="D434" t="s">
        <v>11</v>
      </c>
      <c r="E434" t="s">
        <v>26</v>
      </c>
      <c r="F434" s="1" t="s">
        <v>25</v>
      </c>
      <c r="G434" t="s">
        <v>14</v>
      </c>
      <c r="H434" t="s">
        <v>15</v>
      </c>
      <c r="I434" t="s">
        <v>107</v>
      </c>
      <c r="J434" s="9" t="s">
        <v>86</v>
      </c>
      <c r="K434" s="13">
        <v>114500000</v>
      </c>
      <c r="L434" s="13">
        <v>114500000</v>
      </c>
    </row>
    <row r="435" spans="1:12" x14ac:dyDescent="0.25">
      <c r="A435" t="s">
        <v>21</v>
      </c>
      <c r="B435" t="s">
        <v>9</v>
      </c>
      <c r="C435" t="s">
        <v>10</v>
      </c>
      <c r="D435" t="s">
        <v>11</v>
      </c>
      <c r="E435" t="s">
        <v>26</v>
      </c>
      <c r="F435" s="1" t="s">
        <v>25</v>
      </c>
      <c r="G435" t="s">
        <v>16</v>
      </c>
      <c r="H435" t="s">
        <v>15</v>
      </c>
      <c r="I435" t="s">
        <v>107</v>
      </c>
      <c r="J435" s="9" t="s">
        <v>86</v>
      </c>
      <c r="K435" s="13">
        <v>1046.24</v>
      </c>
      <c r="L435" s="13">
        <v>1046.24</v>
      </c>
    </row>
    <row r="436" spans="1:12" x14ac:dyDescent="0.25">
      <c r="A436" t="s">
        <v>21</v>
      </c>
      <c r="B436" t="s">
        <v>9</v>
      </c>
      <c r="C436" t="s">
        <v>10</v>
      </c>
      <c r="D436" t="s">
        <v>11</v>
      </c>
      <c r="E436" t="s">
        <v>26</v>
      </c>
      <c r="F436" s="1" t="s">
        <v>25</v>
      </c>
      <c r="G436" t="s">
        <v>17</v>
      </c>
      <c r="H436" t="s">
        <v>15</v>
      </c>
      <c r="I436" t="s">
        <v>107</v>
      </c>
      <c r="J436" s="9" t="s">
        <v>86</v>
      </c>
      <c r="K436" s="9" t="s">
        <v>53</v>
      </c>
      <c r="L436" s="9" t="s">
        <v>53</v>
      </c>
    </row>
    <row r="437" spans="1:12" x14ac:dyDescent="0.25">
      <c r="A437" t="s">
        <v>21</v>
      </c>
      <c r="B437" t="s">
        <v>18</v>
      </c>
      <c r="C437" t="s">
        <v>19</v>
      </c>
      <c r="D437" t="s">
        <v>19</v>
      </c>
      <c r="E437" t="s">
        <v>27</v>
      </c>
      <c r="F437" s="1" t="s">
        <v>25</v>
      </c>
      <c r="G437" t="s">
        <v>14</v>
      </c>
      <c r="H437" t="s">
        <v>15</v>
      </c>
      <c r="I437" t="s">
        <v>107</v>
      </c>
      <c r="J437" s="9" t="s">
        <v>86</v>
      </c>
      <c r="K437" s="13">
        <v>145000000</v>
      </c>
      <c r="L437" s="13">
        <v>145000000</v>
      </c>
    </row>
    <row r="438" spans="1:12" x14ac:dyDescent="0.25">
      <c r="A438" t="s">
        <v>21</v>
      </c>
      <c r="B438" t="s">
        <v>18</v>
      </c>
      <c r="C438" t="s">
        <v>19</v>
      </c>
      <c r="D438" t="s">
        <v>19</v>
      </c>
      <c r="E438" t="s">
        <v>27</v>
      </c>
      <c r="F438" s="1" t="s">
        <v>25</v>
      </c>
      <c r="G438" t="s">
        <v>16</v>
      </c>
      <c r="H438" t="s">
        <v>15</v>
      </c>
      <c r="I438" t="s">
        <v>107</v>
      </c>
      <c r="J438" s="9" t="s">
        <v>86</v>
      </c>
      <c r="K438" s="13">
        <v>1553.1</v>
      </c>
      <c r="L438" s="13">
        <v>1553.1</v>
      </c>
    </row>
    <row r="439" spans="1:12" x14ac:dyDescent="0.25">
      <c r="A439" t="s">
        <v>21</v>
      </c>
      <c r="B439" t="s">
        <v>18</v>
      </c>
      <c r="C439" t="s">
        <v>19</v>
      </c>
      <c r="D439" t="s">
        <v>19</v>
      </c>
      <c r="E439" t="s">
        <v>27</v>
      </c>
      <c r="F439" s="1" t="s">
        <v>25</v>
      </c>
      <c r="G439" t="s">
        <v>17</v>
      </c>
      <c r="H439" t="s">
        <v>15</v>
      </c>
      <c r="I439" t="s">
        <v>107</v>
      </c>
      <c r="J439" s="9" t="s">
        <v>86</v>
      </c>
      <c r="K439" s="9" t="s">
        <v>53</v>
      </c>
      <c r="L439" s="9" t="s">
        <v>53</v>
      </c>
    </row>
    <row r="440" spans="1:12" x14ac:dyDescent="0.25">
      <c r="A440" t="s">
        <v>28</v>
      </c>
      <c r="B440" t="s">
        <v>22</v>
      </c>
      <c r="C440" t="s">
        <v>23</v>
      </c>
      <c r="D440" t="s">
        <v>23</v>
      </c>
      <c r="E440" t="s">
        <v>29</v>
      </c>
      <c r="F440" s="1" t="s">
        <v>30</v>
      </c>
      <c r="G440" t="s">
        <v>14</v>
      </c>
      <c r="H440" t="s">
        <v>15</v>
      </c>
      <c r="I440" t="s">
        <v>107</v>
      </c>
      <c r="J440" s="9" t="s">
        <v>86</v>
      </c>
      <c r="K440" s="28" t="s">
        <v>85</v>
      </c>
      <c r="L440" s="28" t="s">
        <v>85</v>
      </c>
    </row>
    <row r="441" spans="1:12" x14ac:dyDescent="0.25">
      <c r="A441" t="s">
        <v>28</v>
      </c>
      <c r="B441" t="s">
        <v>22</v>
      </c>
      <c r="C441" t="s">
        <v>23</v>
      </c>
      <c r="D441" t="s">
        <v>23</v>
      </c>
      <c r="E441" t="s">
        <v>29</v>
      </c>
      <c r="F441" s="1" t="s">
        <v>30</v>
      </c>
      <c r="G441" t="s">
        <v>16</v>
      </c>
      <c r="H441" t="s">
        <v>15</v>
      </c>
      <c r="I441" t="s">
        <v>107</v>
      </c>
      <c r="J441" s="9" t="s">
        <v>86</v>
      </c>
      <c r="K441" s="28" t="s">
        <v>85</v>
      </c>
      <c r="L441" s="28" t="s">
        <v>85</v>
      </c>
    </row>
    <row r="442" spans="1:12" x14ac:dyDescent="0.25">
      <c r="A442" t="s">
        <v>28</v>
      </c>
      <c r="B442" t="s">
        <v>22</v>
      </c>
      <c r="C442" t="s">
        <v>23</v>
      </c>
      <c r="D442" t="s">
        <v>23</v>
      </c>
      <c r="E442" t="s">
        <v>29</v>
      </c>
      <c r="F442" s="1" t="s">
        <v>30</v>
      </c>
      <c r="G442" t="s">
        <v>17</v>
      </c>
      <c r="H442" t="s">
        <v>15</v>
      </c>
      <c r="I442" t="s">
        <v>107</v>
      </c>
      <c r="J442" s="9" t="s">
        <v>86</v>
      </c>
      <c r="K442" s="9" t="s">
        <v>53</v>
      </c>
      <c r="L442" s="9" t="s">
        <v>53</v>
      </c>
    </row>
    <row r="443" spans="1:12" x14ac:dyDescent="0.25">
      <c r="A443" t="s">
        <v>28</v>
      </c>
      <c r="B443" t="s">
        <v>9</v>
      </c>
      <c r="C443" t="s">
        <v>10</v>
      </c>
      <c r="D443" t="s">
        <v>11</v>
      </c>
      <c r="E443" t="s">
        <v>31</v>
      </c>
      <c r="F443" s="1" t="s">
        <v>30</v>
      </c>
      <c r="G443" t="s">
        <v>14</v>
      </c>
      <c r="H443" t="s">
        <v>15</v>
      </c>
      <c r="I443" t="s">
        <v>107</v>
      </c>
      <c r="J443" s="9" t="s">
        <v>86</v>
      </c>
      <c r="K443" s="28" t="s">
        <v>85</v>
      </c>
      <c r="L443" s="28" t="s">
        <v>85</v>
      </c>
    </row>
    <row r="444" spans="1:12" x14ac:dyDescent="0.25">
      <c r="A444" t="s">
        <v>28</v>
      </c>
      <c r="B444" t="s">
        <v>9</v>
      </c>
      <c r="C444" t="s">
        <v>10</v>
      </c>
      <c r="D444" t="s">
        <v>11</v>
      </c>
      <c r="E444" t="s">
        <v>31</v>
      </c>
      <c r="F444" s="1" t="s">
        <v>30</v>
      </c>
      <c r="G444" t="s">
        <v>16</v>
      </c>
      <c r="H444" t="s">
        <v>15</v>
      </c>
      <c r="I444" t="s">
        <v>107</v>
      </c>
      <c r="J444" s="9" t="s">
        <v>86</v>
      </c>
      <c r="K444" s="28" t="s">
        <v>85</v>
      </c>
      <c r="L444" s="28" t="s">
        <v>85</v>
      </c>
    </row>
    <row r="445" spans="1:12" x14ac:dyDescent="0.25">
      <c r="A445" t="s">
        <v>28</v>
      </c>
      <c r="B445" t="s">
        <v>9</v>
      </c>
      <c r="C445" t="s">
        <v>10</v>
      </c>
      <c r="D445" t="s">
        <v>11</v>
      </c>
      <c r="E445" t="s">
        <v>31</v>
      </c>
      <c r="F445" s="1" t="s">
        <v>30</v>
      </c>
      <c r="G445" t="s">
        <v>17</v>
      </c>
      <c r="H445" t="s">
        <v>15</v>
      </c>
      <c r="I445" t="s">
        <v>107</v>
      </c>
      <c r="J445" s="9" t="s">
        <v>86</v>
      </c>
      <c r="K445" s="9" t="s">
        <v>53</v>
      </c>
      <c r="L445" s="9" t="s">
        <v>53</v>
      </c>
    </row>
    <row r="446" spans="1:12" x14ac:dyDescent="0.25">
      <c r="A446" t="s">
        <v>28</v>
      </c>
      <c r="B446" t="s">
        <v>18</v>
      </c>
      <c r="C446" t="s">
        <v>19</v>
      </c>
      <c r="D446" t="s">
        <v>19</v>
      </c>
      <c r="E446" t="s">
        <v>32</v>
      </c>
      <c r="F446" s="1" t="s">
        <v>30</v>
      </c>
      <c r="G446" t="s">
        <v>14</v>
      </c>
      <c r="H446" t="s">
        <v>15</v>
      </c>
      <c r="I446" t="s">
        <v>107</v>
      </c>
      <c r="J446" s="9" t="s">
        <v>86</v>
      </c>
      <c r="K446" s="28" t="s">
        <v>85</v>
      </c>
      <c r="L446" s="28" t="s">
        <v>85</v>
      </c>
    </row>
    <row r="447" spans="1:12" x14ac:dyDescent="0.25">
      <c r="A447" t="s">
        <v>28</v>
      </c>
      <c r="B447" t="s">
        <v>18</v>
      </c>
      <c r="C447" t="s">
        <v>19</v>
      </c>
      <c r="D447" t="s">
        <v>19</v>
      </c>
      <c r="E447" t="s">
        <v>32</v>
      </c>
      <c r="F447" s="1" t="s">
        <v>30</v>
      </c>
      <c r="G447" t="s">
        <v>16</v>
      </c>
      <c r="H447" t="s">
        <v>15</v>
      </c>
      <c r="I447" t="s">
        <v>107</v>
      </c>
      <c r="J447" s="9" t="s">
        <v>86</v>
      </c>
      <c r="K447" s="28" t="s">
        <v>85</v>
      </c>
      <c r="L447" s="28" t="s">
        <v>85</v>
      </c>
    </row>
    <row r="448" spans="1:12" x14ac:dyDescent="0.25">
      <c r="A448" t="s">
        <v>28</v>
      </c>
      <c r="B448" t="s">
        <v>18</v>
      </c>
      <c r="C448" t="s">
        <v>19</v>
      </c>
      <c r="D448" t="s">
        <v>19</v>
      </c>
      <c r="E448" t="s">
        <v>32</v>
      </c>
      <c r="F448" s="1" t="s">
        <v>30</v>
      </c>
      <c r="G448" t="s">
        <v>17</v>
      </c>
      <c r="H448" t="s">
        <v>15</v>
      </c>
      <c r="I448" t="s">
        <v>107</v>
      </c>
      <c r="J448" s="9" t="s">
        <v>86</v>
      </c>
      <c r="K448" s="9" t="s">
        <v>53</v>
      </c>
      <c r="L448" s="9" t="s">
        <v>53</v>
      </c>
    </row>
    <row r="449" spans="1:12" x14ac:dyDescent="0.25">
      <c r="A449" t="s">
        <v>33</v>
      </c>
      <c r="B449" t="s">
        <v>22</v>
      </c>
      <c r="C449" t="s">
        <v>23</v>
      </c>
      <c r="D449" t="s">
        <v>23</v>
      </c>
      <c r="E449" t="s">
        <v>34</v>
      </c>
      <c r="F449" s="1" t="s">
        <v>35</v>
      </c>
      <c r="G449" t="s">
        <v>14</v>
      </c>
      <c r="H449" t="s">
        <v>15</v>
      </c>
      <c r="I449" t="s">
        <v>107</v>
      </c>
      <c r="J449" s="9" t="s">
        <v>86</v>
      </c>
      <c r="K449" s="13">
        <v>40400000</v>
      </c>
      <c r="L449" s="13">
        <v>40400000</v>
      </c>
    </row>
    <row r="450" spans="1:12" x14ac:dyDescent="0.25">
      <c r="A450" t="s">
        <v>33</v>
      </c>
      <c r="B450" t="s">
        <v>22</v>
      </c>
      <c r="C450" t="s">
        <v>23</v>
      </c>
      <c r="D450" t="s">
        <v>23</v>
      </c>
      <c r="E450" t="s">
        <v>34</v>
      </c>
      <c r="F450" s="1" t="s">
        <v>35</v>
      </c>
      <c r="G450" t="s">
        <v>16</v>
      </c>
      <c r="H450" t="s">
        <v>15</v>
      </c>
      <c r="I450" t="s">
        <v>107</v>
      </c>
      <c r="J450" s="9" t="s">
        <v>86</v>
      </c>
      <c r="K450" s="13">
        <v>18.3</v>
      </c>
      <c r="L450" s="13">
        <v>18.3</v>
      </c>
    </row>
    <row r="451" spans="1:12" x14ac:dyDescent="0.25">
      <c r="A451" t="s">
        <v>33</v>
      </c>
      <c r="B451" t="s">
        <v>22</v>
      </c>
      <c r="C451" t="s">
        <v>23</v>
      </c>
      <c r="D451" t="s">
        <v>23</v>
      </c>
      <c r="E451" t="s">
        <v>34</v>
      </c>
      <c r="F451" s="1" t="s">
        <v>35</v>
      </c>
      <c r="G451" t="s">
        <v>17</v>
      </c>
      <c r="H451" t="s">
        <v>15</v>
      </c>
      <c r="I451" t="s">
        <v>107</v>
      </c>
      <c r="J451" s="9" t="s">
        <v>86</v>
      </c>
      <c r="K451" s="9" t="s">
        <v>53</v>
      </c>
      <c r="L451" s="9" t="s">
        <v>53</v>
      </c>
    </row>
    <row r="452" spans="1:12" x14ac:dyDescent="0.25">
      <c r="A452" t="s">
        <v>33</v>
      </c>
      <c r="B452" t="s">
        <v>9</v>
      </c>
      <c r="C452" t="s">
        <v>10</v>
      </c>
      <c r="D452" t="s">
        <v>11</v>
      </c>
      <c r="E452" t="s">
        <v>36</v>
      </c>
      <c r="F452" s="1" t="s">
        <v>35</v>
      </c>
      <c r="G452" t="s">
        <v>14</v>
      </c>
      <c r="H452" t="s">
        <v>15</v>
      </c>
      <c r="I452" t="s">
        <v>107</v>
      </c>
      <c r="J452" s="9" t="s">
        <v>86</v>
      </c>
      <c r="K452" s="13">
        <v>1986300000</v>
      </c>
      <c r="L452" s="13">
        <v>1986300000</v>
      </c>
    </row>
    <row r="453" spans="1:12" x14ac:dyDescent="0.25">
      <c r="A453" t="s">
        <v>33</v>
      </c>
      <c r="B453" t="s">
        <v>9</v>
      </c>
      <c r="C453" t="s">
        <v>10</v>
      </c>
      <c r="D453" t="s">
        <v>11</v>
      </c>
      <c r="E453" t="s">
        <v>36</v>
      </c>
      <c r="F453" s="1" t="s">
        <v>35</v>
      </c>
      <c r="G453" t="s">
        <v>16</v>
      </c>
      <c r="H453" t="s">
        <v>15</v>
      </c>
      <c r="I453" t="s">
        <v>107</v>
      </c>
      <c r="J453" s="9" t="s">
        <v>86</v>
      </c>
      <c r="K453" s="13">
        <v>2419.6</v>
      </c>
      <c r="L453" s="13">
        <v>2419.6</v>
      </c>
    </row>
    <row r="454" spans="1:12" x14ac:dyDescent="0.25">
      <c r="A454" t="s">
        <v>33</v>
      </c>
      <c r="B454" t="s">
        <v>9</v>
      </c>
      <c r="C454" t="s">
        <v>10</v>
      </c>
      <c r="D454" t="s">
        <v>11</v>
      </c>
      <c r="E454" t="s">
        <v>36</v>
      </c>
      <c r="F454" s="1" t="s">
        <v>35</v>
      </c>
      <c r="G454" t="s">
        <v>17</v>
      </c>
      <c r="H454" t="s">
        <v>15</v>
      </c>
      <c r="I454" t="s">
        <v>107</v>
      </c>
      <c r="J454" s="9" t="s">
        <v>86</v>
      </c>
      <c r="K454" s="9" t="s">
        <v>53</v>
      </c>
      <c r="L454" s="9" t="s">
        <v>53</v>
      </c>
    </row>
    <row r="455" spans="1:12" x14ac:dyDescent="0.25">
      <c r="A455" t="s">
        <v>33</v>
      </c>
      <c r="B455" t="s">
        <v>18</v>
      </c>
      <c r="C455" t="s">
        <v>19</v>
      </c>
      <c r="D455" t="s">
        <v>19</v>
      </c>
      <c r="E455" t="s">
        <v>37</v>
      </c>
      <c r="F455" s="1" t="s">
        <v>35</v>
      </c>
      <c r="G455" t="s">
        <v>14</v>
      </c>
      <c r="H455" t="s">
        <v>15</v>
      </c>
      <c r="I455" t="s">
        <v>107</v>
      </c>
      <c r="J455" s="9" t="s">
        <v>86</v>
      </c>
      <c r="K455" s="13">
        <v>461100000</v>
      </c>
      <c r="L455" s="13">
        <v>461100000</v>
      </c>
    </row>
    <row r="456" spans="1:12" x14ac:dyDescent="0.25">
      <c r="A456" t="s">
        <v>33</v>
      </c>
      <c r="B456" t="s">
        <v>18</v>
      </c>
      <c r="C456" t="s">
        <v>19</v>
      </c>
      <c r="D456" t="s">
        <v>19</v>
      </c>
      <c r="E456" t="s">
        <v>37</v>
      </c>
      <c r="F456" s="1" t="s">
        <v>35</v>
      </c>
      <c r="G456" t="s">
        <v>16</v>
      </c>
      <c r="H456" t="s">
        <v>15</v>
      </c>
      <c r="I456" t="s">
        <v>107</v>
      </c>
      <c r="J456" s="9" t="s">
        <v>86</v>
      </c>
      <c r="K456" s="13">
        <v>2419.6</v>
      </c>
      <c r="L456" s="13">
        <v>2419.6</v>
      </c>
    </row>
    <row r="457" spans="1:12" x14ac:dyDescent="0.25">
      <c r="A457" t="s">
        <v>33</v>
      </c>
      <c r="B457" t="s">
        <v>18</v>
      </c>
      <c r="C457" t="s">
        <v>19</v>
      </c>
      <c r="D457" t="s">
        <v>19</v>
      </c>
      <c r="E457" t="s">
        <v>37</v>
      </c>
      <c r="F457" s="1" t="s">
        <v>35</v>
      </c>
      <c r="G457" t="s">
        <v>17</v>
      </c>
      <c r="H457" t="s">
        <v>15</v>
      </c>
      <c r="I457" t="s">
        <v>107</v>
      </c>
      <c r="J457" s="9" t="s">
        <v>86</v>
      </c>
      <c r="K457" s="9" t="s">
        <v>53</v>
      </c>
      <c r="L457" s="9" t="s">
        <v>53</v>
      </c>
    </row>
    <row r="458" spans="1:12" x14ac:dyDescent="0.25">
      <c r="A458" t="s">
        <v>38</v>
      </c>
      <c r="B458" t="s">
        <v>22</v>
      </c>
      <c r="C458" t="s">
        <v>23</v>
      </c>
      <c r="D458" t="s">
        <v>23</v>
      </c>
      <c r="E458" t="s">
        <v>39</v>
      </c>
      <c r="F458" s="1" t="s">
        <v>40</v>
      </c>
      <c r="G458" t="s">
        <v>14</v>
      </c>
      <c r="H458" t="s">
        <v>15</v>
      </c>
      <c r="I458" t="s">
        <v>107</v>
      </c>
      <c r="J458" s="9" t="s">
        <v>86</v>
      </c>
      <c r="K458" s="13">
        <v>11780000</v>
      </c>
      <c r="L458" s="13">
        <v>11780000</v>
      </c>
    </row>
    <row r="459" spans="1:12" x14ac:dyDescent="0.25">
      <c r="A459" t="s">
        <v>38</v>
      </c>
      <c r="B459" t="s">
        <v>22</v>
      </c>
      <c r="C459" t="s">
        <v>23</v>
      </c>
      <c r="D459" t="s">
        <v>23</v>
      </c>
      <c r="E459" t="s">
        <v>39</v>
      </c>
      <c r="F459" s="1" t="s">
        <v>40</v>
      </c>
      <c r="G459" t="s">
        <v>16</v>
      </c>
      <c r="H459" t="s">
        <v>15</v>
      </c>
      <c r="I459" t="s">
        <v>107</v>
      </c>
      <c r="J459" s="9" t="s">
        <v>86</v>
      </c>
      <c r="K459" s="13">
        <v>12.2</v>
      </c>
      <c r="L459" s="13">
        <v>12.2</v>
      </c>
    </row>
    <row r="460" spans="1:12" x14ac:dyDescent="0.25">
      <c r="A460" t="s">
        <v>38</v>
      </c>
      <c r="B460" t="s">
        <v>22</v>
      </c>
      <c r="C460" t="s">
        <v>23</v>
      </c>
      <c r="D460" t="s">
        <v>23</v>
      </c>
      <c r="E460" t="s">
        <v>39</v>
      </c>
      <c r="F460" s="1" t="s">
        <v>40</v>
      </c>
      <c r="G460" t="s">
        <v>17</v>
      </c>
      <c r="H460" t="s">
        <v>15</v>
      </c>
      <c r="I460" t="s">
        <v>107</v>
      </c>
      <c r="J460" s="9" t="s">
        <v>86</v>
      </c>
      <c r="K460" s="9" t="s">
        <v>53</v>
      </c>
      <c r="L460" s="9" t="s">
        <v>53</v>
      </c>
    </row>
    <row r="461" spans="1:12" x14ac:dyDescent="0.25">
      <c r="A461" t="s">
        <v>38</v>
      </c>
      <c r="B461" t="s">
        <v>9</v>
      </c>
      <c r="C461" t="s">
        <v>10</v>
      </c>
      <c r="D461" t="s">
        <v>11</v>
      </c>
      <c r="E461" t="s">
        <v>41</v>
      </c>
      <c r="F461" s="1" t="s">
        <v>40</v>
      </c>
      <c r="G461" t="s">
        <v>14</v>
      </c>
      <c r="H461" t="s">
        <v>15</v>
      </c>
      <c r="I461" t="s">
        <v>107</v>
      </c>
      <c r="J461" s="9" t="s">
        <v>86</v>
      </c>
      <c r="K461" s="13">
        <v>26130000</v>
      </c>
      <c r="L461" s="13">
        <v>26130000</v>
      </c>
    </row>
    <row r="462" spans="1:12" x14ac:dyDescent="0.25">
      <c r="A462" t="s">
        <v>38</v>
      </c>
      <c r="B462" t="s">
        <v>9</v>
      </c>
      <c r="C462" t="s">
        <v>10</v>
      </c>
      <c r="D462" t="s">
        <v>11</v>
      </c>
      <c r="E462" t="s">
        <v>41</v>
      </c>
      <c r="F462" s="1" t="s">
        <v>40</v>
      </c>
      <c r="G462" t="s">
        <v>16</v>
      </c>
      <c r="H462" t="s">
        <v>15</v>
      </c>
      <c r="I462" t="s">
        <v>107</v>
      </c>
      <c r="J462" s="9" t="s">
        <v>86</v>
      </c>
      <c r="K462" s="13">
        <v>727</v>
      </c>
      <c r="L462" s="13">
        <v>727</v>
      </c>
    </row>
    <row r="463" spans="1:12" x14ac:dyDescent="0.25">
      <c r="A463" t="s">
        <v>38</v>
      </c>
      <c r="B463" t="s">
        <v>9</v>
      </c>
      <c r="C463" t="s">
        <v>10</v>
      </c>
      <c r="D463" t="s">
        <v>11</v>
      </c>
      <c r="E463" t="s">
        <v>41</v>
      </c>
      <c r="F463" s="1" t="s">
        <v>40</v>
      </c>
      <c r="G463" t="s">
        <v>17</v>
      </c>
      <c r="H463" t="s">
        <v>15</v>
      </c>
      <c r="I463" t="s">
        <v>107</v>
      </c>
      <c r="J463" s="9" t="s">
        <v>86</v>
      </c>
      <c r="K463" s="9" t="s">
        <v>53</v>
      </c>
      <c r="L463" s="9" t="s">
        <v>53</v>
      </c>
    </row>
    <row r="464" spans="1:12" x14ac:dyDescent="0.25">
      <c r="A464" t="s">
        <v>38</v>
      </c>
      <c r="B464" t="s">
        <v>18</v>
      </c>
      <c r="C464" t="s">
        <v>19</v>
      </c>
      <c r="D464" t="s">
        <v>19</v>
      </c>
      <c r="E464" t="s">
        <v>42</v>
      </c>
      <c r="F464" s="1" t="s">
        <v>40</v>
      </c>
      <c r="G464" t="s">
        <v>14</v>
      </c>
      <c r="H464" t="s">
        <v>15</v>
      </c>
      <c r="I464" t="s">
        <v>107</v>
      </c>
      <c r="J464" s="9" t="s">
        <v>86</v>
      </c>
      <c r="K464" s="13">
        <v>52000000</v>
      </c>
      <c r="L464" s="13">
        <v>52000000</v>
      </c>
    </row>
    <row r="465" spans="1:12" x14ac:dyDescent="0.25">
      <c r="A465" t="s">
        <v>38</v>
      </c>
      <c r="B465" t="s">
        <v>18</v>
      </c>
      <c r="C465" t="s">
        <v>19</v>
      </c>
      <c r="D465" t="s">
        <v>19</v>
      </c>
      <c r="E465" t="s">
        <v>42</v>
      </c>
      <c r="F465" s="1" t="s">
        <v>40</v>
      </c>
      <c r="G465" t="s">
        <v>16</v>
      </c>
      <c r="H465" t="s">
        <v>15</v>
      </c>
      <c r="I465" t="s">
        <v>107</v>
      </c>
      <c r="J465" s="9" t="s">
        <v>86</v>
      </c>
      <c r="K465" s="6">
        <v>1</v>
      </c>
      <c r="L465" s="6">
        <v>1</v>
      </c>
    </row>
    <row r="466" spans="1:12" x14ac:dyDescent="0.25">
      <c r="A466" t="s">
        <v>38</v>
      </c>
      <c r="B466" t="s">
        <v>18</v>
      </c>
      <c r="C466" t="s">
        <v>19</v>
      </c>
      <c r="D466" t="s">
        <v>19</v>
      </c>
      <c r="E466" t="s">
        <v>42</v>
      </c>
      <c r="F466" s="1" t="s">
        <v>40</v>
      </c>
      <c r="G466" t="s">
        <v>17</v>
      </c>
      <c r="H466" t="s">
        <v>15</v>
      </c>
      <c r="I466" t="s">
        <v>107</v>
      </c>
      <c r="J466" s="9" t="s">
        <v>86</v>
      </c>
      <c r="K466" s="9" t="s">
        <v>53</v>
      </c>
      <c r="L466" s="9" t="s">
        <v>53</v>
      </c>
    </row>
    <row r="467" spans="1:12" x14ac:dyDescent="0.25">
      <c r="A467" t="s">
        <v>43</v>
      </c>
      <c r="B467" t="s">
        <v>22</v>
      </c>
      <c r="C467" t="s">
        <v>23</v>
      </c>
      <c r="D467" t="s">
        <v>23</v>
      </c>
      <c r="E467" t="s">
        <v>44</v>
      </c>
      <c r="F467" s="1" t="s">
        <v>45</v>
      </c>
      <c r="G467" t="s">
        <v>14</v>
      </c>
      <c r="H467" t="s">
        <v>15</v>
      </c>
      <c r="I467" t="s">
        <v>107</v>
      </c>
      <c r="J467" s="9" t="s">
        <v>86</v>
      </c>
      <c r="K467" s="13">
        <v>35900000</v>
      </c>
      <c r="L467" s="13">
        <v>35900000</v>
      </c>
    </row>
    <row r="468" spans="1:12" x14ac:dyDescent="0.25">
      <c r="A468" t="s">
        <v>43</v>
      </c>
      <c r="B468" t="s">
        <v>22</v>
      </c>
      <c r="C468" t="s">
        <v>23</v>
      </c>
      <c r="D468" t="s">
        <v>23</v>
      </c>
      <c r="E468" t="s">
        <v>44</v>
      </c>
      <c r="F468" s="1" t="s">
        <v>45</v>
      </c>
      <c r="G468" t="s">
        <v>16</v>
      </c>
      <c r="H468" t="s">
        <v>15</v>
      </c>
      <c r="I468" t="s">
        <v>107</v>
      </c>
      <c r="J468" s="9" t="s">
        <v>86</v>
      </c>
      <c r="K468" s="13">
        <v>68.3</v>
      </c>
      <c r="L468" s="13">
        <v>68.3</v>
      </c>
    </row>
    <row r="469" spans="1:12" x14ac:dyDescent="0.25">
      <c r="A469" t="s">
        <v>43</v>
      </c>
      <c r="B469" t="s">
        <v>22</v>
      </c>
      <c r="C469" t="s">
        <v>23</v>
      </c>
      <c r="D469" t="s">
        <v>23</v>
      </c>
      <c r="E469" t="s">
        <v>44</v>
      </c>
      <c r="F469" s="1" t="s">
        <v>45</v>
      </c>
      <c r="G469" t="s">
        <v>17</v>
      </c>
      <c r="H469" t="s">
        <v>15</v>
      </c>
      <c r="I469" t="s">
        <v>107</v>
      </c>
      <c r="J469" s="9" t="s">
        <v>86</v>
      </c>
      <c r="K469" s="9" t="s">
        <v>53</v>
      </c>
      <c r="L469" s="9" t="s">
        <v>53</v>
      </c>
    </row>
    <row r="470" spans="1:12" x14ac:dyDescent="0.25">
      <c r="A470" t="s">
        <v>43</v>
      </c>
      <c r="B470" t="s">
        <v>9</v>
      </c>
      <c r="C470" t="s">
        <v>10</v>
      </c>
      <c r="D470" t="s">
        <v>11</v>
      </c>
      <c r="E470" t="s">
        <v>46</v>
      </c>
      <c r="F470" s="1" t="s">
        <v>45</v>
      </c>
      <c r="G470" t="s">
        <v>14</v>
      </c>
      <c r="H470" t="s">
        <v>15</v>
      </c>
      <c r="I470" t="s">
        <v>107</v>
      </c>
      <c r="J470" s="9" t="s">
        <v>86</v>
      </c>
      <c r="K470" s="13">
        <v>12100000</v>
      </c>
      <c r="L470" s="13">
        <v>12100000</v>
      </c>
    </row>
    <row r="471" spans="1:12" x14ac:dyDescent="0.25">
      <c r="A471" t="s">
        <v>43</v>
      </c>
      <c r="B471" t="s">
        <v>9</v>
      </c>
      <c r="C471" t="s">
        <v>10</v>
      </c>
      <c r="D471" t="s">
        <v>11</v>
      </c>
      <c r="E471" t="s">
        <v>46</v>
      </c>
      <c r="F471" s="1" t="s">
        <v>45</v>
      </c>
      <c r="G471" t="s">
        <v>16</v>
      </c>
      <c r="H471" t="s">
        <v>15</v>
      </c>
      <c r="I471" t="s">
        <v>107</v>
      </c>
      <c r="J471" s="9" t="s">
        <v>86</v>
      </c>
      <c r="K471" s="13">
        <v>816.4</v>
      </c>
      <c r="L471" s="13">
        <v>816.4</v>
      </c>
    </row>
    <row r="472" spans="1:12" x14ac:dyDescent="0.25">
      <c r="A472" t="s">
        <v>43</v>
      </c>
      <c r="B472" t="s">
        <v>9</v>
      </c>
      <c r="C472" t="s">
        <v>10</v>
      </c>
      <c r="D472" t="s">
        <v>11</v>
      </c>
      <c r="E472" t="s">
        <v>46</v>
      </c>
      <c r="F472" s="1" t="s">
        <v>45</v>
      </c>
      <c r="G472" t="s">
        <v>17</v>
      </c>
      <c r="H472" t="s">
        <v>15</v>
      </c>
      <c r="I472" t="s">
        <v>107</v>
      </c>
      <c r="J472" s="9" t="s">
        <v>86</v>
      </c>
      <c r="K472" s="9" t="s">
        <v>53</v>
      </c>
      <c r="L472" s="9" t="s">
        <v>53</v>
      </c>
    </row>
    <row r="473" spans="1:12" x14ac:dyDescent="0.25">
      <c r="A473" t="s">
        <v>43</v>
      </c>
      <c r="B473" t="s">
        <v>18</v>
      </c>
      <c r="C473" t="s">
        <v>19</v>
      </c>
      <c r="D473" t="s">
        <v>19</v>
      </c>
      <c r="E473" t="s">
        <v>47</v>
      </c>
      <c r="F473" s="1" t="s">
        <v>45</v>
      </c>
      <c r="G473" t="s">
        <v>14</v>
      </c>
      <c r="H473" t="s">
        <v>15</v>
      </c>
      <c r="I473" t="s">
        <v>107</v>
      </c>
      <c r="J473" s="9" t="s">
        <v>86</v>
      </c>
      <c r="K473" s="13">
        <v>30900000</v>
      </c>
      <c r="L473" s="13">
        <v>30900000</v>
      </c>
    </row>
    <row r="474" spans="1:12" x14ac:dyDescent="0.25">
      <c r="A474" t="s">
        <v>43</v>
      </c>
      <c r="B474" t="s">
        <v>18</v>
      </c>
      <c r="C474" t="s">
        <v>19</v>
      </c>
      <c r="D474" t="s">
        <v>19</v>
      </c>
      <c r="E474" t="s">
        <v>47</v>
      </c>
      <c r="F474" s="1" t="s">
        <v>45</v>
      </c>
      <c r="G474" t="s">
        <v>16</v>
      </c>
      <c r="H474" t="s">
        <v>15</v>
      </c>
      <c r="I474" t="s">
        <v>107</v>
      </c>
      <c r="J474" s="9" t="s">
        <v>86</v>
      </c>
      <c r="K474" s="6">
        <v>594</v>
      </c>
      <c r="L474" s="6">
        <v>594</v>
      </c>
    </row>
    <row r="475" spans="1:12" x14ac:dyDescent="0.25">
      <c r="A475" t="s">
        <v>43</v>
      </c>
      <c r="B475" t="s">
        <v>18</v>
      </c>
      <c r="C475" t="s">
        <v>19</v>
      </c>
      <c r="D475" t="s">
        <v>19</v>
      </c>
      <c r="E475" t="s">
        <v>47</v>
      </c>
      <c r="F475" s="1" t="s">
        <v>45</v>
      </c>
      <c r="G475" t="s">
        <v>17</v>
      </c>
      <c r="H475" t="s">
        <v>15</v>
      </c>
      <c r="I475" t="s">
        <v>107</v>
      </c>
      <c r="J475" s="9" t="s">
        <v>86</v>
      </c>
      <c r="K475" s="9" t="s">
        <v>53</v>
      </c>
      <c r="L475" s="9" t="s">
        <v>53</v>
      </c>
    </row>
    <row r="476" spans="1:12" x14ac:dyDescent="0.25">
      <c r="A476" t="s">
        <v>48</v>
      </c>
      <c r="B476" t="s">
        <v>22</v>
      </c>
      <c r="C476" t="s">
        <v>23</v>
      </c>
      <c r="D476" t="s">
        <v>23</v>
      </c>
      <c r="E476" t="s">
        <v>49</v>
      </c>
      <c r="F476" s="1" t="s">
        <v>50</v>
      </c>
      <c r="G476" t="s">
        <v>14</v>
      </c>
      <c r="H476" t="s">
        <v>15</v>
      </c>
      <c r="I476" t="s">
        <v>107</v>
      </c>
      <c r="J476" s="9" t="s">
        <v>86</v>
      </c>
      <c r="K476" s="13">
        <v>25600000</v>
      </c>
      <c r="L476" s="13">
        <v>25600000</v>
      </c>
    </row>
    <row r="477" spans="1:12" x14ac:dyDescent="0.25">
      <c r="A477" t="s">
        <v>48</v>
      </c>
      <c r="B477" t="s">
        <v>22</v>
      </c>
      <c r="C477" t="s">
        <v>23</v>
      </c>
      <c r="D477" t="s">
        <v>23</v>
      </c>
      <c r="E477" t="s">
        <v>49</v>
      </c>
      <c r="F477" s="1" t="s">
        <v>50</v>
      </c>
      <c r="G477" t="s">
        <v>16</v>
      </c>
      <c r="H477" t="s">
        <v>15</v>
      </c>
      <c r="I477" t="s">
        <v>107</v>
      </c>
      <c r="J477" s="9" t="s">
        <v>86</v>
      </c>
      <c r="K477" s="13">
        <v>12.1</v>
      </c>
      <c r="L477" s="13">
        <v>12.1</v>
      </c>
    </row>
    <row r="478" spans="1:12" x14ac:dyDescent="0.25">
      <c r="A478" t="s">
        <v>48</v>
      </c>
      <c r="B478" t="s">
        <v>22</v>
      </c>
      <c r="C478" t="s">
        <v>23</v>
      </c>
      <c r="D478" t="s">
        <v>23</v>
      </c>
      <c r="E478" t="s">
        <v>49</v>
      </c>
      <c r="F478" s="1" t="s">
        <v>50</v>
      </c>
      <c r="G478" t="s">
        <v>17</v>
      </c>
      <c r="H478" t="s">
        <v>15</v>
      </c>
      <c r="I478" t="s">
        <v>107</v>
      </c>
      <c r="J478" s="9" t="s">
        <v>86</v>
      </c>
      <c r="K478" s="9" t="s">
        <v>53</v>
      </c>
      <c r="L478" s="9" t="s">
        <v>53</v>
      </c>
    </row>
    <row r="479" spans="1:12" x14ac:dyDescent="0.25">
      <c r="A479" t="s">
        <v>48</v>
      </c>
      <c r="B479" t="s">
        <v>9</v>
      </c>
      <c r="C479" t="s">
        <v>10</v>
      </c>
      <c r="D479" t="s">
        <v>11</v>
      </c>
      <c r="E479" t="s">
        <v>51</v>
      </c>
      <c r="F479" s="1" t="s">
        <v>50</v>
      </c>
      <c r="G479" t="s">
        <v>14</v>
      </c>
      <c r="H479" t="s">
        <v>15</v>
      </c>
      <c r="I479" t="s">
        <v>107</v>
      </c>
      <c r="J479" s="9" t="s">
        <v>86</v>
      </c>
      <c r="K479" s="13">
        <v>8400000</v>
      </c>
      <c r="L479" s="13">
        <v>8400000</v>
      </c>
    </row>
    <row r="480" spans="1:12" x14ac:dyDescent="0.25">
      <c r="A480" t="s">
        <v>48</v>
      </c>
      <c r="B480" t="s">
        <v>9</v>
      </c>
      <c r="C480" t="s">
        <v>10</v>
      </c>
      <c r="D480" t="s">
        <v>11</v>
      </c>
      <c r="E480" t="s">
        <v>51</v>
      </c>
      <c r="F480" s="1" t="s">
        <v>50</v>
      </c>
      <c r="G480" t="s">
        <v>16</v>
      </c>
      <c r="H480" t="s">
        <v>15</v>
      </c>
      <c r="I480" t="s">
        <v>107</v>
      </c>
      <c r="J480" s="9" t="s">
        <v>86</v>
      </c>
      <c r="K480" s="13">
        <v>613.1</v>
      </c>
      <c r="L480" s="13">
        <v>613.1</v>
      </c>
    </row>
    <row r="481" spans="1:12" x14ac:dyDescent="0.25">
      <c r="A481" t="s">
        <v>48</v>
      </c>
      <c r="B481" t="s">
        <v>9</v>
      </c>
      <c r="C481" t="s">
        <v>10</v>
      </c>
      <c r="D481" t="s">
        <v>11</v>
      </c>
      <c r="E481" t="s">
        <v>51</v>
      </c>
      <c r="F481" s="1" t="s">
        <v>50</v>
      </c>
      <c r="G481" t="s">
        <v>17</v>
      </c>
      <c r="H481" t="s">
        <v>15</v>
      </c>
      <c r="I481" t="s">
        <v>107</v>
      </c>
      <c r="J481" s="9" t="s">
        <v>86</v>
      </c>
      <c r="K481" s="9" t="s">
        <v>53</v>
      </c>
      <c r="L481" s="9" t="s">
        <v>53</v>
      </c>
    </row>
    <row r="482" spans="1:12" x14ac:dyDescent="0.25">
      <c r="A482" t="s">
        <v>48</v>
      </c>
      <c r="B482" t="s">
        <v>18</v>
      </c>
      <c r="C482" t="s">
        <v>19</v>
      </c>
      <c r="D482" t="s">
        <v>19</v>
      </c>
      <c r="E482" t="s">
        <v>52</v>
      </c>
      <c r="F482" s="1" t="s">
        <v>50</v>
      </c>
      <c r="G482" t="s">
        <v>14</v>
      </c>
      <c r="H482" t="s">
        <v>15</v>
      </c>
      <c r="I482" t="s">
        <v>107</v>
      </c>
      <c r="J482" s="9" t="s">
        <v>86</v>
      </c>
      <c r="K482" s="9" t="s">
        <v>53</v>
      </c>
      <c r="L482" s="9" t="s">
        <v>53</v>
      </c>
    </row>
    <row r="483" spans="1:12" x14ac:dyDescent="0.25">
      <c r="A483" t="s">
        <v>48</v>
      </c>
      <c r="B483" t="s">
        <v>18</v>
      </c>
      <c r="C483" t="s">
        <v>19</v>
      </c>
      <c r="D483" t="s">
        <v>19</v>
      </c>
      <c r="E483" t="s">
        <v>52</v>
      </c>
      <c r="F483" s="1" t="s">
        <v>50</v>
      </c>
      <c r="G483" t="s">
        <v>16</v>
      </c>
      <c r="H483" t="s">
        <v>15</v>
      </c>
      <c r="I483" t="s">
        <v>107</v>
      </c>
      <c r="J483" s="9" t="s">
        <v>86</v>
      </c>
      <c r="K483" s="9" t="s">
        <v>53</v>
      </c>
      <c r="L483" s="9" t="s">
        <v>53</v>
      </c>
    </row>
    <row r="484" spans="1:12" x14ac:dyDescent="0.25">
      <c r="A484" t="s">
        <v>48</v>
      </c>
      <c r="B484" t="s">
        <v>18</v>
      </c>
      <c r="C484" t="s">
        <v>19</v>
      </c>
      <c r="D484" t="s">
        <v>19</v>
      </c>
      <c r="E484" t="s">
        <v>52</v>
      </c>
      <c r="F484" s="1" t="s">
        <v>50</v>
      </c>
      <c r="G484" t="s">
        <v>17</v>
      </c>
      <c r="H484" t="s">
        <v>15</v>
      </c>
      <c r="I484" t="s">
        <v>107</v>
      </c>
      <c r="J484" s="9" t="s">
        <v>86</v>
      </c>
      <c r="K484" s="9" t="s">
        <v>53</v>
      </c>
      <c r="L484" s="9" t="s">
        <v>53</v>
      </c>
    </row>
    <row r="485" spans="1:12" x14ac:dyDescent="0.25">
      <c r="A485" t="s">
        <v>54</v>
      </c>
      <c r="B485" t="s">
        <v>22</v>
      </c>
      <c r="C485" t="s">
        <v>23</v>
      </c>
      <c r="D485" t="s">
        <v>23</v>
      </c>
      <c r="E485" t="s">
        <v>55</v>
      </c>
      <c r="F485" s="1" t="s">
        <v>56</v>
      </c>
      <c r="G485" t="s">
        <v>14</v>
      </c>
      <c r="H485" t="s">
        <v>15</v>
      </c>
      <c r="I485" t="s">
        <v>107</v>
      </c>
      <c r="J485" s="9" t="s">
        <v>86</v>
      </c>
      <c r="K485" s="13">
        <v>26130000</v>
      </c>
      <c r="L485" s="13">
        <v>26130000</v>
      </c>
    </row>
    <row r="486" spans="1:12" x14ac:dyDescent="0.25">
      <c r="A486" t="s">
        <v>54</v>
      </c>
      <c r="B486" t="s">
        <v>22</v>
      </c>
      <c r="C486" t="s">
        <v>23</v>
      </c>
      <c r="D486" t="s">
        <v>23</v>
      </c>
      <c r="E486" t="s">
        <v>55</v>
      </c>
      <c r="F486" s="1" t="s">
        <v>56</v>
      </c>
      <c r="G486" t="s">
        <v>16</v>
      </c>
      <c r="H486" t="s">
        <v>15</v>
      </c>
      <c r="I486" t="s">
        <v>107</v>
      </c>
      <c r="J486" s="9" t="s">
        <v>86</v>
      </c>
      <c r="K486" s="29">
        <v>1</v>
      </c>
      <c r="L486" s="29">
        <v>1</v>
      </c>
    </row>
    <row r="487" spans="1:12" x14ac:dyDescent="0.25">
      <c r="A487" t="s">
        <v>54</v>
      </c>
      <c r="B487" t="s">
        <v>22</v>
      </c>
      <c r="C487" t="s">
        <v>23</v>
      </c>
      <c r="D487" t="s">
        <v>23</v>
      </c>
      <c r="E487" t="s">
        <v>55</v>
      </c>
      <c r="F487" s="1" t="s">
        <v>56</v>
      </c>
      <c r="G487" t="s">
        <v>17</v>
      </c>
      <c r="H487" t="s">
        <v>15</v>
      </c>
      <c r="I487" t="s">
        <v>107</v>
      </c>
      <c r="J487" s="9" t="s">
        <v>86</v>
      </c>
      <c r="K487" s="9" t="s">
        <v>53</v>
      </c>
      <c r="L487" s="9" t="s">
        <v>53</v>
      </c>
    </row>
    <row r="488" spans="1:12" x14ac:dyDescent="0.25">
      <c r="A488" t="s">
        <v>54</v>
      </c>
      <c r="B488" t="s">
        <v>9</v>
      </c>
      <c r="C488" t="s">
        <v>10</v>
      </c>
      <c r="D488" t="s">
        <v>11</v>
      </c>
      <c r="E488" t="s">
        <v>57</v>
      </c>
      <c r="F488" s="1" t="s">
        <v>56</v>
      </c>
      <c r="G488" t="s">
        <v>14</v>
      </c>
      <c r="H488" t="s">
        <v>15</v>
      </c>
      <c r="I488" t="s">
        <v>107</v>
      </c>
      <c r="J488" s="9" t="s">
        <v>86</v>
      </c>
      <c r="K488" s="13">
        <v>16070000</v>
      </c>
      <c r="L488" s="13">
        <v>16070000</v>
      </c>
    </row>
    <row r="489" spans="1:12" x14ac:dyDescent="0.25">
      <c r="A489" t="s">
        <v>54</v>
      </c>
      <c r="B489" t="s">
        <v>9</v>
      </c>
      <c r="C489" t="s">
        <v>10</v>
      </c>
      <c r="D489" t="s">
        <v>11</v>
      </c>
      <c r="E489" t="s">
        <v>57</v>
      </c>
      <c r="F489" s="1" t="s">
        <v>56</v>
      </c>
      <c r="G489" t="s">
        <v>16</v>
      </c>
      <c r="H489" t="s">
        <v>15</v>
      </c>
      <c r="I489" t="s">
        <v>107</v>
      </c>
      <c r="J489" s="9" t="s">
        <v>86</v>
      </c>
      <c r="K489" s="13">
        <v>2419.1999999999998</v>
      </c>
      <c r="L489" s="13">
        <v>2419.1999999999998</v>
      </c>
    </row>
    <row r="490" spans="1:12" x14ac:dyDescent="0.25">
      <c r="A490" t="s">
        <v>54</v>
      </c>
      <c r="B490" t="s">
        <v>9</v>
      </c>
      <c r="C490" t="s">
        <v>10</v>
      </c>
      <c r="D490" t="s">
        <v>11</v>
      </c>
      <c r="E490" t="s">
        <v>57</v>
      </c>
      <c r="F490" s="1" t="s">
        <v>56</v>
      </c>
      <c r="G490" t="s">
        <v>17</v>
      </c>
      <c r="H490" t="s">
        <v>15</v>
      </c>
      <c r="I490" t="s">
        <v>107</v>
      </c>
      <c r="J490" s="9" t="s">
        <v>86</v>
      </c>
      <c r="K490" s="9" t="s">
        <v>53</v>
      </c>
      <c r="L490" s="9" t="s">
        <v>53</v>
      </c>
    </row>
    <row r="491" spans="1:12" x14ac:dyDescent="0.25">
      <c r="A491" t="s">
        <v>54</v>
      </c>
      <c r="B491" s="2" t="s">
        <v>18</v>
      </c>
      <c r="C491" t="s">
        <v>19</v>
      </c>
      <c r="D491" t="s">
        <v>19</v>
      </c>
      <c r="E491" s="2" t="s">
        <v>58</v>
      </c>
      <c r="F491" s="3" t="s">
        <v>56</v>
      </c>
      <c r="G491" s="2" t="s">
        <v>14</v>
      </c>
      <c r="H491" s="2" t="s">
        <v>15</v>
      </c>
      <c r="I491" t="s">
        <v>107</v>
      </c>
      <c r="J491" s="9" t="s">
        <v>86</v>
      </c>
      <c r="K491" s="13">
        <v>47100000</v>
      </c>
      <c r="L491" s="13">
        <v>47100000</v>
      </c>
    </row>
    <row r="492" spans="1:12" x14ac:dyDescent="0.25">
      <c r="A492" t="s">
        <v>54</v>
      </c>
      <c r="B492" t="s">
        <v>18</v>
      </c>
      <c r="C492" t="s">
        <v>19</v>
      </c>
      <c r="D492" t="s">
        <v>19</v>
      </c>
      <c r="E492" t="s">
        <v>58</v>
      </c>
      <c r="F492" s="1" t="s">
        <v>56</v>
      </c>
      <c r="G492" t="s">
        <v>16</v>
      </c>
      <c r="H492" t="s">
        <v>15</v>
      </c>
      <c r="I492" t="s">
        <v>107</v>
      </c>
      <c r="J492" s="9" t="s">
        <v>86</v>
      </c>
      <c r="K492" s="13">
        <v>574.79999999999995</v>
      </c>
      <c r="L492" s="13">
        <v>574.79999999999995</v>
      </c>
    </row>
    <row r="493" spans="1:12" x14ac:dyDescent="0.25">
      <c r="A493" t="s">
        <v>54</v>
      </c>
      <c r="B493" t="s">
        <v>18</v>
      </c>
      <c r="C493" t="s">
        <v>19</v>
      </c>
      <c r="D493" t="s">
        <v>19</v>
      </c>
      <c r="E493" t="s">
        <v>58</v>
      </c>
      <c r="F493" s="1" t="s">
        <v>56</v>
      </c>
      <c r="G493" t="s">
        <v>17</v>
      </c>
      <c r="H493" t="s">
        <v>15</v>
      </c>
      <c r="I493" t="s">
        <v>107</v>
      </c>
      <c r="J493" s="9" t="s">
        <v>86</v>
      </c>
      <c r="K493" s="9" t="s">
        <v>53</v>
      </c>
      <c r="L493" s="9" t="s">
        <v>53</v>
      </c>
    </row>
    <row r="494" spans="1:12" x14ac:dyDescent="0.25">
      <c r="A494" t="s">
        <v>59</v>
      </c>
      <c r="B494" t="s">
        <v>22</v>
      </c>
      <c r="C494" t="s">
        <v>23</v>
      </c>
      <c r="D494" t="s">
        <v>23</v>
      </c>
      <c r="E494" t="s">
        <v>60</v>
      </c>
      <c r="F494" s="1" t="s">
        <v>61</v>
      </c>
      <c r="G494" t="s">
        <v>14</v>
      </c>
      <c r="H494" t="s">
        <v>15</v>
      </c>
      <c r="I494" t="s">
        <v>107</v>
      </c>
      <c r="J494" s="9" t="s">
        <v>86</v>
      </c>
      <c r="K494" s="13">
        <v>98700000</v>
      </c>
      <c r="L494" s="13">
        <v>98700000</v>
      </c>
    </row>
    <row r="495" spans="1:12" x14ac:dyDescent="0.25">
      <c r="A495" t="s">
        <v>59</v>
      </c>
      <c r="B495" t="s">
        <v>22</v>
      </c>
      <c r="C495" t="s">
        <v>23</v>
      </c>
      <c r="D495" t="s">
        <v>23</v>
      </c>
      <c r="E495" t="s">
        <v>60</v>
      </c>
      <c r="F495" s="1" t="s">
        <v>61</v>
      </c>
      <c r="G495" t="s">
        <v>16</v>
      </c>
      <c r="H495" t="s">
        <v>15</v>
      </c>
      <c r="I495" t="s">
        <v>107</v>
      </c>
      <c r="J495" s="9" t="s">
        <v>86</v>
      </c>
      <c r="K495" s="13">
        <v>1553.1</v>
      </c>
      <c r="L495" s="13">
        <v>1553.1</v>
      </c>
    </row>
    <row r="496" spans="1:12" x14ac:dyDescent="0.25">
      <c r="A496" t="s">
        <v>59</v>
      </c>
      <c r="B496" t="s">
        <v>22</v>
      </c>
      <c r="C496" t="s">
        <v>23</v>
      </c>
      <c r="D496" t="s">
        <v>23</v>
      </c>
      <c r="E496" t="s">
        <v>60</v>
      </c>
      <c r="F496" s="1" t="s">
        <v>61</v>
      </c>
      <c r="G496" t="s">
        <v>17</v>
      </c>
      <c r="H496" t="s">
        <v>15</v>
      </c>
      <c r="I496" t="s">
        <v>107</v>
      </c>
      <c r="J496" s="9" t="s">
        <v>86</v>
      </c>
      <c r="K496" s="9" t="s">
        <v>53</v>
      </c>
      <c r="L496" s="9" t="s">
        <v>53</v>
      </c>
    </row>
    <row r="497" spans="1:12" x14ac:dyDescent="0.25">
      <c r="A497" t="s">
        <v>59</v>
      </c>
      <c r="B497" t="s">
        <v>9</v>
      </c>
      <c r="C497" t="s">
        <v>10</v>
      </c>
      <c r="D497" t="s">
        <v>11</v>
      </c>
      <c r="E497" t="s">
        <v>62</v>
      </c>
      <c r="F497" s="1" t="s">
        <v>61</v>
      </c>
      <c r="G497" t="s">
        <v>14</v>
      </c>
      <c r="H497" t="s">
        <v>15</v>
      </c>
      <c r="I497" t="s">
        <v>107</v>
      </c>
      <c r="J497" s="9" t="s">
        <v>86</v>
      </c>
      <c r="K497" s="13">
        <v>15800000</v>
      </c>
      <c r="L497" s="13">
        <v>15800000</v>
      </c>
    </row>
    <row r="498" spans="1:12" x14ac:dyDescent="0.25">
      <c r="A498" t="s">
        <v>59</v>
      </c>
      <c r="B498" t="s">
        <v>9</v>
      </c>
      <c r="C498" t="s">
        <v>10</v>
      </c>
      <c r="D498" t="s">
        <v>11</v>
      </c>
      <c r="E498" t="s">
        <v>62</v>
      </c>
      <c r="F498" s="1" t="s">
        <v>61</v>
      </c>
      <c r="G498" t="s">
        <v>16</v>
      </c>
      <c r="H498" t="s">
        <v>15</v>
      </c>
      <c r="I498" t="s">
        <v>107</v>
      </c>
      <c r="J498" s="9" t="s">
        <v>86</v>
      </c>
      <c r="K498" s="13">
        <v>980.4</v>
      </c>
      <c r="L498" s="13">
        <v>980.4</v>
      </c>
    </row>
    <row r="499" spans="1:12" x14ac:dyDescent="0.25">
      <c r="A499" t="s">
        <v>59</v>
      </c>
      <c r="B499" t="s">
        <v>9</v>
      </c>
      <c r="C499" t="s">
        <v>10</v>
      </c>
      <c r="D499" t="s">
        <v>11</v>
      </c>
      <c r="E499" t="s">
        <v>62</v>
      </c>
      <c r="F499" s="1" t="s">
        <v>61</v>
      </c>
      <c r="G499" t="s">
        <v>17</v>
      </c>
      <c r="H499" t="s">
        <v>15</v>
      </c>
      <c r="I499" t="s">
        <v>107</v>
      </c>
      <c r="J499" s="9" t="s">
        <v>86</v>
      </c>
      <c r="K499" s="9" t="s">
        <v>53</v>
      </c>
      <c r="L499" s="9" t="s">
        <v>53</v>
      </c>
    </row>
    <row r="500" spans="1:12" x14ac:dyDescent="0.25">
      <c r="A500" t="s">
        <v>59</v>
      </c>
      <c r="B500" t="s">
        <v>18</v>
      </c>
      <c r="C500" t="s">
        <v>19</v>
      </c>
      <c r="D500" t="s">
        <v>19</v>
      </c>
      <c r="E500" t="s">
        <v>63</v>
      </c>
      <c r="F500" s="1" t="s">
        <v>61</v>
      </c>
      <c r="G500" t="s">
        <v>14</v>
      </c>
      <c r="H500" t="s">
        <v>15</v>
      </c>
      <c r="I500" t="s">
        <v>107</v>
      </c>
      <c r="J500" s="9" t="s">
        <v>86</v>
      </c>
      <c r="K500" s="13">
        <v>114500000</v>
      </c>
      <c r="L500" s="13">
        <v>114500000</v>
      </c>
    </row>
    <row r="501" spans="1:12" x14ac:dyDescent="0.25">
      <c r="A501" t="s">
        <v>59</v>
      </c>
      <c r="B501" t="s">
        <v>18</v>
      </c>
      <c r="C501" t="s">
        <v>19</v>
      </c>
      <c r="D501" t="s">
        <v>19</v>
      </c>
      <c r="E501" t="s">
        <v>63</v>
      </c>
      <c r="F501" s="1" t="s">
        <v>61</v>
      </c>
      <c r="G501" t="s">
        <v>16</v>
      </c>
      <c r="H501" t="s">
        <v>15</v>
      </c>
      <c r="I501" t="s">
        <v>107</v>
      </c>
      <c r="J501" s="9" t="s">
        <v>86</v>
      </c>
      <c r="K501" s="13">
        <v>238.2</v>
      </c>
      <c r="L501" s="13">
        <v>238.2</v>
      </c>
    </row>
    <row r="502" spans="1:12" x14ac:dyDescent="0.25">
      <c r="A502" t="s">
        <v>59</v>
      </c>
      <c r="B502" t="s">
        <v>18</v>
      </c>
      <c r="C502" t="s">
        <v>19</v>
      </c>
      <c r="D502" t="s">
        <v>19</v>
      </c>
      <c r="E502" t="s">
        <v>63</v>
      </c>
      <c r="F502" s="1" t="s">
        <v>61</v>
      </c>
      <c r="G502" t="s">
        <v>17</v>
      </c>
      <c r="H502" t="s">
        <v>15</v>
      </c>
      <c r="I502" t="s">
        <v>107</v>
      </c>
      <c r="J502" s="9" t="s">
        <v>86</v>
      </c>
      <c r="K502" s="9" t="s">
        <v>53</v>
      </c>
      <c r="L502" s="9" t="s">
        <v>53</v>
      </c>
    </row>
    <row r="503" spans="1:12" x14ac:dyDescent="0.25">
      <c r="A503" t="s">
        <v>64</v>
      </c>
      <c r="B503" t="s">
        <v>22</v>
      </c>
      <c r="C503" t="s">
        <v>23</v>
      </c>
      <c r="D503" t="s">
        <v>23</v>
      </c>
      <c r="E503" t="s">
        <v>65</v>
      </c>
      <c r="F503" s="1" t="s">
        <v>66</v>
      </c>
      <c r="G503" t="s">
        <v>14</v>
      </c>
      <c r="H503" t="s">
        <v>15</v>
      </c>
      <c r="I503" t="s">
        <v>107</v>
      </c>
      <c r="J503" s="9" t="s">
        <v>86</v>
      </c>
      <c r="K503" s="13">
        <v>17250000</v>
      </c>
      <c r="L503" s="13">
        <v>17250000</v>
      </c>
    </row>
    <row r="504" spans="1:12" x14ac:dyDescent="0.25">
      <c r="A504" t="s">
        <v>64</v>
      </c>
      <c r="B504" t="s">
        <v>22</v>
      </c>
      <c r="C504" t="s">
        <v>23</v>
      </c>
      <c r="D504" t="s">
        <v>23</v>
      </c>
      <c r="E504" t="s">
        <v>65</v>
      </c>
      <c r="F504" s="1" t="s">
        <v>66</v>
      </c>
      <c r="G504" t="s">
        <v>16</v>
      </c>
      <c r="H504" t="s">
        <v>15</v>
      </c>
      <c r="I504" t="s">
        <v>107</v>
      </c>
      <c r="J504" s="9" t="s">
        <v>86</v>
      </c>
      <c r="K504" s="13">
        <v>54.6</v>
      </c>
      <c r="L504" s="13">
        <v>54.6</v>
      </c>
    </row>
    <row r="505" spans="1:12" x14ac:dyDescent="0.25">
      <c r="A505" t="s">
        <v>64</v>
      </c>
      <c r="B505" t="s">
        <v>22</v>
      </c>
      <c r="C505" t="s">
        <v>23</v>
      </c>
      <c r="D505" t="s">
        <v>23</v>
      </c>
      <c r="E505" t="s">
        <v>65</v>
      </c>
      <c r="F505" s="1" t="s">
        <v>66</v>
      </c>
      <c r="G505" t="s">
        <v>17</v>
      </c>
      <c r="H505" t="s">
        <v>15</v>
      </c>
      <c r="I505" t="s">
        <v>107</v>
      </c>
      <c r="J505" s="9" t="s">
        <v>86</v>
      </c>
      <c r="K505" s="9" t="s">
        <v>53</v>
      </c>
      <c r="L505" s="9" t="s">
        <v>53</v>
      </c>
    </row>
    <row r="506" spans="1:12" x14ac:dyDescent="0.25">
      <c r="A506" t="s">
        <v>64</v>
      </c>
      <c r="B506" t="s">
        <v>9</v>
      </c>
      <c r="C506" t="s">
        <v>10</v>
      </c>
      <c r="D506" t="s">
        <v>11</v>
      </c>
      <c r="E506" t="s">
        <v>67</v>
      </c>
      <c r="F506" s="1" t="s">
        <v>66</v>
      </c>
      <c r="G506" t="s">
        <v>14</v>
      </c>
      <c r="H506" t="s">
        <v>15</v>
      </c>
      <c r="I506" t="s">
        <v>107</v>
      </c>
      <c r="J506" s="9" t="s">
        <v>86</v>
      </c>
      <c r="K506" s="13">
        <v>101700000</v>
      </c>
      <c r="L506" s="13">
        <v>101700000</v>
      </c>
    </row>
    <row r="507" spans="1:12" x14ac:dyDescent="0.25">
      <c r="A507" t="s">
        <v>64</v>
      </c>
      <c r="B507" t="s">
        <v>9</v>
      </c>
      <c r="C507" t="s">
        <v>10</v>
      </c>
      <c r="D507" t="s">
        <v>11</v>
      </c>
      <c r="E507" t="s">
        <v>67</v>
      </c>
      <c r="F507" s="1" t="s">
        <v>66</v>
      </c>
      <c r="G507" t="s">
        <v>16</v>
      </c>
      <c r="H507" t="s">
        <v>15</v>
      </c>
      <c r="I507" t="s">
        <v>107</v>
      </c>
      <c r="J507" s="9" t="s">
        <v>86</v>
      </c>
      <c r="K507" s="13">
        <v>770.1</v>
      </c>
      <c r="L507" s="13">
        <v>770.1</v>
      </c>
    </row>
    <row r="508" spans="1:12" x14ac:dyDescent="0.25">
      <c r="A508" t="s">
        <v>64</v>
      </c>
      <c r="B508" t="s">
        <v>9</v>
      </c>
      <c r="C508" t="s">
        <v>10</v>
      </c>
      <c r="D508" t="s">
        <v>11</v>
      </c>
      <c r="E508" t="s">
        <v>67</v>
      </c>
      <c r="F508" s="1" t="s">
        <v>66</v>
      </c>
      <c r="G508" t="s">
        <v>17</v>
      </c>
      <c r="H508" t="s">
        <v>15</v>
      </c>
      <c r="I508" t="s">
        <v>107</v>
      </c>
      <c r="J508" s="9" t="s">
        <v>86</v>
      </c>
      <c r="K508" s="9" t="s">
        <v>53</v>
      </c>
      <c r="L508" s="9" t="s">
        <v>53</v>
      </c>
    </row>
    <row r="509" spans="1:12" x14ac:dyDescent="0.25">
      <c r="A509" t="s">
        <v>64</v>
      </c>
      <c r="B509" t="s">
        <v>18</v>
      </c>
      <c r="C509" t="s">
        <v>19</v>
      </c>
      <c r="D509" t="s">
        <v>19</v>
      </c>
      <c r="E509" t="s">
        <v>68</v>
      </c>
      <c r="F509" s="1" t="s">
        <v>66</v>
      </c>
      <c r="G509" t="s">
        <v>14</v>
      </c>
      <c r="H509" t="s">
        <v>15</v>
      </c>
      <c r="I509" t="s">
        <v>107</v>
      </c>
      <c r="J509" s="9" t="s">
        <v>86</v>
      </c>
      <c r="K509" s="13">
        <v>9700000</v>
      </c>
      <c r="L509" s="13">
        <v>9700000</v>
      </c>
    </row>
    <row r="510" spans="1:12" x14ac:dyDescent="0.25">
      <c r="A510" t="s">
        <v>64</v>
      </c>
      <c r="B510" t="s">
        <v>18</v>
      </c>
      <c r="C510" t="s">
        <v>19</v>
      </c>
      <c r="D510" t="s">
        <v>19</v>
      </c>
      <c r="E510" t="s">
        <v>68</v>
      </c>
      <c r="F510" s="1" t="s">
        <v>66</v>
      </c>
      <c r="G510" t="s">
        <v>16</v>
      </c>
      <c r="H510" t="s">
        <v>15</v>
      </c>
      <c r="I510" t="s">
        <v>107</v>
      </c>
      <c r="J510" s="9" t="s">
        <v>86</v>
      </c>
      <c r="K510" s="13">
        <v>3.1</v>
      </c>
      <c r="L510" s="13">
        <v>3.1</v>
      </c>
    </row>
    <row r="511" spans="1:12" x14ac:dyDescent="0.25">
      <c r="A511" t="s">
        <v>64</v>
      </c>
      <c r="B511" t="s">
        <v>18</v>
      </c>
      <c r="C511" t="s">
        <v>19</v>
      </c>
      <c r="D511" t="s">
        <v>19</v>
      </c>
      <c r="E511" t="s">
        <v>68</v>
      </c>
      <c r="F511" s="1" t="s">
        <v>66</v>
      </c>
      <c r="G511" t="s">
        <v>17</v>
      </c>
      <c r="H511" t="s">
        <v>15</v>
      </c>
      <c r="I511" t="s">
        <v>107</v>
      </c>
      <c r="J511" s="9" t="s">
        <v>86</v>
      </c>
      <c r="K511" s="9" t="s">
        <v>53</v>
      </c>
      <c r="L511" s="9" t="s">
        <v>53</v>
      </c>
    </row>
    <row r="512" spans="1:12" x14ac:dyDescent="0.25">
      <c r="A512" t="s">
        <v>69</v>
      </c>
      <c r="B512" t="s">
        <v>22</v>
      </c>
      <c r="C512" t="s">
        <v>23</v>
      </c>
      <c r="D512" t="s">
        <v>23</v>
      </c>
      <c r="E512" t="s">
        <v>70</v>
      </c>
      <c r="F512" s="1" t="s">
        <v>71</v>
      </c>
      <c r="G512" t="s">
        <v>14</v>
      </c>
      <c r="H512" t="s">
        <v>15</v>
      </c>
      <c r="I512" t="s">
        <v>107</v>
      </c>
      <c r="J512" s="9" t="s">
        <v>86</v>
      </c>
      <c r="K512" s="13">
        <v>290900000</v>
      </c>
      <c r="L512" s="13">
        <v>290900000</v>
      </c>
    </row>
    <row r="513" spans="1:12" x14ac:dyDescent="0.25">
      <c r="A513" t="s">
        <v>69</v>
      </c>
      <c r="B513" t="s">
        <v>22</v>
      </c>
      <c r="C513" t="s">
        <v>23</v>
      </c>
      <c r="D513" t="s">
        <v>23</v>
      </c>
      <c r="E513" t="s">
        <v>70</v>
      </c>
      <c r="F513" s="1" t="s">
        <v>71</v>
      </c>
      <c r="G513" t="s">
        <v>16</v>
      </c>
      <c r="H513" t="s">
        <v>15</v>
      </c>
      <c r="I513" t="s">
        <v>107</v>
      </c>
      <c r="J513" s="9" t="s">
        <v>86</v>
      </c>
      <c r="K513" s="13">
        <v>574.79999999999995</v>
      </c>
      <c r="L513" s="13">
        <v>574.79999999999995</v>
      </c>
    </row>
    <row r="514" spans="1:12" x14ac:dyDescent="0.25">
      <c r="A514" t="s">
        <v>69</v>
      </c>
      <c r="B514" t="s">
        <v>22</v>
      </c>
      <c r="C514" t="s">
        <v>23</v>
      </c>
      <c r="D514" t="s">
        <v>23</v>
      </c>
      <c r="E514" t="s">
        <v>70</v>
      </c>
      <c r="F514" s="1" t="s">
        <v>71</v>
      </c>
      <c r="G514" t="s">
        <v>17</v>
      </c>
      <c r="H514" t="s">
        <v>15</v>
      </c>
      <c r="I514" t="s">
        <v>107</v>
      </c>
      <c r="J514" s="9" t="s">
        <v>86</v>
      </c>
      <c r="K514" s="9" t="s">
        <v>53</v>
      </c>
      <c r="L514" s="9" t="s">
        <v>53</v>
      </c>
    </row>
    <row r="515" spans="1:12" x14ac:dyDescent="0.25">
      <c r="A515" t="s">
        <v>69</v>
      </c>
      <c r="B515" t="s">
        <v>9</v>
      </c>
      <c r="C515" t="s">
        <v>10</v>
      </c>
      <c r="D515" t="s">
        <v>11</v>
      </c>
      <c r="E515" t="s">
        <v>72</v>
      </c>
      <c r="F515" s="1" t="s">
        <v>71</v>
      </c>
      <c r="G515" t="s">
        <v>14</v>
      </c>
      <c r="H515" t="s">
        <v>15</v>
      </c>
      <c r="I515" t="s">
        <v>107</v>
      </c>
      <c r="J515" s="9" t="s">
        <v>86</v>
      </c>
      <c r="K515" s="13">
        <v>155310000</v>
      </c>
      <c r="L515" s="13">
        <v>155310000</v>
      </c>
    </row>
    <row r="516" spans="1:12" x14ac:dyDescent="0.25">
      <c r="A516" t="s">
        <v>69</v>
      </c>
      <c r="B516" t="s">
        <v>9</v>
      </c>
      <c r="C516" t="s">
        <v>10</v>
      </c>
      <c r="D516" t="s">
        <v>11</v>
      </c>
      <c r="E516" t="s">
        <v>72</v>
      </c>
      <c r="F516" s="1" t="s">
        <v>71</v>
      </c>
      <c r="G516" t="s">
        <v>16</v>
      </c>
      <c r="H516" t="s">
        <v>15</v>
      </c>
      <c r="I516" t="s">
        <v>107</v>
      </c>
      <c r="J516" s="9" t="s">
        <v>86</v>
      </c>
      <c r="K516" s="13">
        <v>387.3</v>
      </c>
      <c r="L516" s="13">
        <v>387.3</v>
      </c>
    </row>
    <row r="517" spans="1:12" x14ac:dyDescent="0.25">
      <c r="A517" t="s">
        <v>69</v>
      </c>
      <c r="B517" t="s">
        <v>9</v>
      </c>
      <c r="C517" t="s">
        <v>10</v>
      </c>
      <c r="D517" t="s">
        <v>11</v>
      </c>
      <c r="E517" t="s">
        <v>72</v>
      </c>
      <c r="F517" s="1" t="s">
        <v>71</v>
      </c>
      <c r="G517" t="s">
        <v>17</v>
      </c>
      <c r="H517" t="s">
        <v>15</v>
      </c>
      <c r="I517" t="s">
        <v>107</v>
      </c>
      <c r="J517" s="9" t="s">
        <v>86</v>
      </c>
      <c r="K517" s="9" t="s">
        <v>53</v>
      </c>
      <c r="L517" s="9" t="s">
        <v>53</v>
      </c>
    </row>
    <row r="518" spans="1:12" x14ac:dyDescent="0.25">
      <c r="A518" t="s">
        <v>69</v>
      </c>
      <c r="B518" t="s">
        <v>18</v>
      </c>
      <c r="C518" t="s">
        <v>19</v>
      </c>
      <c r="D518" t="s">
        <v>19</v>
      </c>
      <c r="E518" t="s">
        <v>73</v>
      </c>
      <c r="F518" s="1" t="s">
        <v>71</v>
      </c>
      <c r="G518" t="s">
        <v>14</v>
      </c>
      <c r="H518" t="s">
        <v>15</v>
      </c>
      <c r="I518" t="s">
        <v>107</v>
      </c>
      <c r="J518" s="9" t="s">
        <v>86</v>
      </c>
      <c r="K518" s="13">
        <v>18700000</v>
      </c>
      <c r="L518" s="13">
        <v>18700000</v>
      </c>
    </row>
    <row r="519" spans="1:12" x14ac:dyDescent="0.25">
      <c r="A519" t="s">
        <v>69</v>
      </c>
      <c r="B519" t="s">
        <v>18</v>
      </c>
      <c r="C519" t="s">
        <v>19</v>
      </c>
      <c r="D519" t="s">
        <v>19</v>
      </c>
      <c r="E519" t="s">
        <v>73</v>
      </c>
      <c r="F519" s="1" t="s">
        <v>71</v>
      </c>
      <c r="G519" t="s">
        <v>16</v>
      </c>
      <c r="H519" t="s">
        <v>15</v>
      </c>
      <c r="I519" t="s">
        <v>107</v>
      </c>
      <c r="J519" s="9" t="s">
        <v>86</v>
      </c>
      <c r="K519" s="13">
        <v>96</v>
      </c>
      <c r="L519" s="13">
        <v>96</v>
      </c>
    </row>
    <row r="520" spans="1:12" x14ac:dyDescent="0.25">
      <c r="A520" t="s">
        <v>69</v>
      </c>
      <c r="B520" t="s">
        <v>18</v>
      </c>
      <c r="C520" t="s">
        <v>19</v>
      </c>
      <c r="D520" t="s">
        <v>19</v>
      </c>
      <c r="E520" t="s">
        <v>73</v>
      </c>
      <c r="F520" s="1" t="s">
        <v>71</v>
      </c>
      <c r="G520" t="s">
        <v>17</v>
      </c>
      <c r="H520" t="s">
        <v>15</v>
      </c>
      <c r="I520" t="s">
        <v>107</v>
      </c>
      <c r="J520" s="9" t="s">
        <v>86</v>
      </c>
      <c r="K520" s="9" t="s">
        <v>53</v>
      </c>
      <c r="L520" s="9" t="s">
        <v>53</v>
      </c>
    </row>
    <row r="521" spans="1:12" x14ac:dyDescent="0.25">
      <c r="A521" t="s">
        <v>74</v>
      </c>
      <c r="B521" t="s">
        <v>22</v>
      </c>
      <c r="C521" t="s">
        <v>23</v>
      </c>
      <c r="D521" t="s">
        <v>23</v>
      </c>
      <c r="E521" t="s">
        <v>75</v>
      </c>
      <c r="F521" s="1" t="s">
        <v>76</v>
      </c>
      <c r="G521" t="s">
        <v>14</v>
      </c>
      <c r="H521" t="s">
        <v>15</v>
      </c>
      <c r="I521" t="s">
        <v>107</v>
      </c>
      <c r="J521" s="9" t="s">
        <v>86</v>
      </c>
      <c r="K521" s="19">
        <v>16100000</v>
      </c>
      <c r="L521" s="19">
        <v>16100000</v>
      </c>
    </row>
    <row r="522" spans="1:12" x14ac:dyDescent="0.25">
      <c r="A522" t="s">
        <v>74</v>
      </c>
      <c r="B522" t="s">
        <v>22</v>
      </c>
      <c r="C522" t="s">
        <v>23</v>
      </c>
      <c r="D522" t="s">
        <v>23</v>
      </c>
      <c r="E522" t="s">
        <v>75</v>
      </c>
      <c r="F522" s="1" t="s">
        <v>76</v>
      </c>
      <c r="G522" t="s">
        <v>16</v>
      </c>
      <c r="H522" t="s">
        <v>15</v>
      </c>
      <c r="I522" t="s">
        <v>107</v>
      </c>
      <c r="J522" s="9" t="s">
        <v>86</v>
      </c>
      <c r="K522" s="19">
        <v>67.599999999999994</v>
      </c>
      <c r="L522" s="19">
        <v>67.599999999999994</v>
      </c>
    </row>
    <row r="523" spans="1:12" x14ac:dyDescent="0.25">
      <c r="A523" t="s">
        <v>74</v>
      </c>
      <c r="B523" t="s">
        <v>22</v>
      </c>
      <c r="C523" t="s">
        <v>23</v>
      </c>
      <c r="D523" t="s">
        <v>23</v>
      </c>
      <c r="E523" t="s">
        <v>75</v>
      </c>
      <c r="F523" s="1" t="s">
        <v>76</v>
      </c>
      <c r="G523" t="s">
        <v>17</v>
      </c>
      <c r="H523" t="s">
        <v>15</v>
      </c>
      <c r="I523" t="s">
        <v>107</v>
      </c>
      <c r="J523" s="9" t="s">
        <v>86</v>
      </c>
      <c r="K523" s="9" t="s">
        <v>53</v>
      </c>
      <c r="L523" s="9" t="s">
        <v>53</v>
      </c>
    </row>
    <row r="524" spans="1:12" x14ac:dyDescent="0.25">
      <c r="A524" t="s">
        <v>74</v>
      </c>
      <c r="B524" t="s">
        <v>9</v>
      </c>
      <c r="C524" t="s">
        <v>10</v>
      </c>
      <c r="D524" t="s">
        <v>11</v>
      </c>
      <c r="E524" t="s">
        <v>77</v>
      </c>
      <c r="F524" s="1" t="s">
        <v>76</v>
      </c>
      <c r="G524" t="s">
        <v>14</v>
      </c>
      <c r="H524" t="s">
        <v>15</v>
      </c>
      <c r="I524" t="s">
        <v>107</v>
      </c>
      <c r="J524" s="9" t="s">
        <v>86</v>
      </c>
      <c r="K524" s="19">
        <v>59400000</v>
      </c>
      <c r="L524" s="19">
        <v>59400000</v>
      </c>
    </row>
    <row r="525" spans="1:12" x14ac:dyDescent="0.25">
      <c r="A525" t="s">
        <v>74</v>
      </c>
      <c r="B525" t="s">
        <v>9</v>
      </c>
      <c r="C525" t="s">
        <v>10</v>
      </c>
      <c r="D525" t="s">
        <v>11</v>
      </c>
      <c r="E525" t="s">
        <v>77</v>
      </c>
      <c r="F525" s="1" t="s">
        <v>76</v>
      </c>
      <c r="G525" t="s">
        <v>16</v>
      </c>
      <c r="H525" t="s">
        <v>15</v>
      </c>
      <c r="I525" t="s">
        <v>107</v>
      </c>
      <c r="J525" s="9" t="s">
        <v>86</v>
      </c>
      <c r="K525" s="19">
        <v>206</v>
      </c>
      <c r="L525" s="19">
        <v>206</v>
      </c>
    </row>
    <row r="526" spans="1:12" x14ac:dyDescent="0.25">
      <c r="A526" t="s">
        <v>74</v>
      </c>
      <c r="B526" t="s">
        <v>9</v>
      </c>
      <c r="C526" t="s">
        <v>10</v>
      </c>
      <c r="D526" t="s">
        <v>11</v>
      </c>
      <c r="E526" t="s">
        <v>77</v>
      </c>
      <c r="F526" s="1" t="s">
        <v>76</v>
      </c>
      <c r="G526" t="s">
        <v>17</v>
      </c>
      <c r="H526" t="s">
        <v>15</v>
      </c>
      <c r="I526" t="s">
        <v>107</v>
      </c>
      <c r="J526" s="9" t="s">
        <v>86</v>
      </c>
      <c r="K526" s="9" t="s">
        <v>53</v>
      </c>
      <c r="L526" s="9" t="s">
        <v>53</v>
      </c>
    </row>
    <row r="527" spans="1:12" x14ac:dyDescent="0.25">
      <c r="A527" t="s">
        <v>74</v>
      </c>
      <c r="B527" t="s">
        <v>18</v>
      </c>
      <c r="C527" t="s">
        <v>19</v>
      </c>
      <c r="D527" t="s">
        <v>19</v>
      </c>
      <c r="E527" t="s">
        <v>78</v>
      </c>
      <c r="F527" s="1" t="s">
        <v>76</v>
      </c>
      <c r="G527" t="s">
        <v>14</v>
      </c>
      <c r="H527" t="s">
        <v>15</v>
      </c>
      <c r="I527" t="s">
        <v>107</v>
      </c>
      <c r="J527" s="9" t="s">
        <v>86</v>
      </c>
      <c r="K527" s="19">
        <v>437000000</v>
      </c>
      <c r="L527" s="19">
        <v>437000000</v>
      </c>
    </row>
    <row r="528" spans="1:12" x14ac:dyDescent="0.25">
      <c r="A528" t="s">
        <v>74</v>
      </c>
      <c r="B528" t="s">
        <v>18</v>
      </c>
      <c r="C528" t="s">
        <v>19</v>
      </c>
      <c r="D528" t="s">
        <v>19</v>
      </c>
      <c r="E528" t="s">
        <v>78</v>
      </c>
      <c r="F528" s="1" t="s">
        <v>76</v>
      </c>
      <c r="G528" t="s">
        <v>16</v>
      </c>
      <c r="H528" t="s">
        <v>15</v>
      </c>
      <c r="I528" t="s">
        <v>107</v>
      </c>
      <c r="J528" s="9" t="s">
        <v>86</v>
      </c>
      <c r="K528" s="19">
        <v>1410</v>
      </c>
      <c r="L528" s="19">
        <v>1410</v>
      </c>
    </row>
    <row r="529" spans="1:12" x14ac:dyDescent="0.25">
      <c r="A529" t="s">
        <v>74</v>
      </c>
      <c r="B529" t="s">
        <v>18</v>
      </c>
      <c r="C529" t="s">
        <v>19</v>
      </c>
      <c r="D529" t="s">
        <v>19</v>
      </c>
      <c r="E529" t="s">
        <v>78</v>
      </c>
      <c r="F529" s="1" t="s">
        <v>76</v>
      </c>
      <c r="G529" t="s">
        <v>17</v>
      </c>
      <c r="H529" t="s">
        <v>15</v>
      </c>
      <c r="I529" t="s">
        <v>107</v>
      </c>
      <c r="J529" s="9" t="s">
        <v>86</v>
      </c>
      <c r="K529" s="9" t="s">
        <v>53</v>
      </c>
      <c r="L529" s="9" t="s">
        <v>53</v>
      </c>
    </row>
    <row r="530" spans="1:12" x14ac:dyDescent="0.25">
      <c r="A530" t="s">
        <v>79</v>
      </c>
      <c r="B530" t="s">
        <v>22</v>
      </c>
      <c r="C530" t="s">
        <v>23</v>
      </c>
      <c r="D530" t="s">
        <v>23</v>
      </c>
      <c r="E530" t="s">
        <v>80</v>
      </c>
      <c r="F530" s="1" t="s">
        <v>81</v>
      </c>
      <c r="G530" t="s">
        <v>14</v>
      </c>
      <c r="H530" t="s">
        <v>15</v>
      </c>
      <c r="I530" t="s">
        <v>107</v>
      </c>
      <c r="J530" s="9" t="s">
        <v>86</v>
      </c>
      <c r="K530" s="19">
        <v>437000000</v>
      </c>
      <c r="L530" s="19">
        <v>437000000</v>
      </c>
    </row>
    <row r="531" spans="1:12" x14ac:dyDescent="0.25">
      <c r="A531" t="s">
        <v>79</v>
      </c>
      <c r="B531" t="s">
        <v>22</v>
      </c>
      <c r="C531" t="s">
        <v>23</v>
      </c>
      <c r="D531" t="s">
        <v>23</v>
      </c>
      <c r="E531" t="s">
        <v>80</v>
      </c>
      <c r="F531" s="1" t="s">
        <v>81</v>
      </c>
      <c r="G531" t="s">
        <v>16</v>
      </c>
      <c r="H531" t="s">
        <v>15</v>
      </c>
      <c r="I531" t="s">
        <v>107</v>
      </c>
      <c r="J531" s="9" t="s">
        <v>86</v>
      </c>
      <c r="K531" s="19">
        <v>24.6</v>
      </c>
      <c r="L531" s="19">
        <v>24.6</v>
      </c>
    </row>
    <row r="532" spans="1:12" x14ac:dyDescent="0.25">
      <c r="A532" t="s">
        <v>79</v>
      </c>
      <c r="B532" t="s">
        <v>22</v>
      </c>
      <c r="C532" t="s">
        <v>23</v>
      </c>
      <c r="D532" t="s">
        <v>23</v>
      </c>
      <c r="E532" t="s">
        <v>80</v>
      </c>
      <c r="F532" s="1" t="s">
        <v>81</v>
      </c>
      <c r="G532" t="s">
        <v>17</v>
      </c>
      <c r="H532" t="s">
        <v>15</v>
      </c>
      <c r="I532" t="s">
        <v>107</v>
      </c>
      <c r="J532" s="9" t="s">
        <v>86</v>
      </c>
      <c r="K532" s="9" t="s">
        <v>53</v>
      </c>
      <c r="L532" s="9" t="s">
        <v>53</v>
      </c>
    </row>
    <row r="533" spans="1:12" x14ac:dyDescent="0.25">
      <c r="A533" t="s">
        <v>79</v>
      </c>
      <c r="B533" t="s">
        <v>9</v>
      </c>
      <c r="C533" t="s">
        <v>10</v>
      </c>
      <c r="D533" t="s">
        <v>11</v>
      </c>
      <c r="E533" t="s">
        <v>82</v>
      </c>
      <c r="F533" s="1" t="s">
        <v>81</v>
      </c>
      <c r="G533" t="s">
        <v>14</v>
      </c>
      <c r="H533" t="s">
        <v>15</v>
      </c>
      <c r="I533" t="s">
        <v>107</v>
      </c>
      <c r="J533" s="9" t="s">
        <v>86</v>
      </c>
      <c r="K533" s="19">
        <v>69100000</v>
      </c>
      <c r="L533" s="19">
        <v>69100000</v>
      </c>
    </row>
    <row r="534" spans="1:12" x14ac:dyDescent="0.25">
      <c r="A534" t="s">
        <v>79</v>
      </c>
      <c r="B534" t="s">
        <v>9</v>
      </c>
      <c r="C534" t="s">
        <v>10</v>
      </c>
      <c r="D534" t="s">
        <v>11</v>
      </c>
      <c r="E534" t="s">
        <v>82</v>
      </c>
      <c r="F534" s="1" t="s">
        <v>81</v>
      </c>
      <c r="G534" t="s">
        <v>16</v>
      </c>
      <c r="H534" t="s">
        <v>15</v>
      </c>
      <c r="I534" t="s">
        <v>107</v>
      </c>
      <c r="J534" s="9" t="s">
        <v>86</v>
      </c>
      <c r="K534" s="19">
        <v>1120</v>
      </c>
      <c r="L534" s="19">
        <v>1120</v>
      </c>
    </row>
    <row r="535" spans="1:12" x14ac:dyDescent="0.25">
      <c r="A535" t="s">
        <v>79</v>
      </c>
      <c r="B535" t="s">
        <v>9</v>
      </c>
      <c r="C535" t="s">
        <v>10</v>
      </c>
      <c r="D535" t="s">
        <v>11</v>
      </c>
      <c r="E535" t="s">
        <v>82</v>
      </c>
      <c r="F535" s="1" t="s">
        <v>81</v>
      </c>
      <c r="G535" t="s">
        <v>17</v>
      </c>
      <c r="H535" t="s">
        <v>15</v>
      </c>
      <c r="I535" t="s">
        <v>107</v>
      </c>
      <c r="J535" s="9" t="s">
        <v>86</v>
      </c>
      <c r="K535" s="9" t="s">
        <v>53</v>
      </c>
      <c r="L535" s="9" t="s">
        <v>53</v>
      </c>
    </row>
    <row r="536" spans="1:12" x14ac:dyDescent="0.25">
      <c r="A536" t="s">
        <v>79</v>
      </c>
      <c r="B536" t="s">
        <v>18</v>
      </c>
      <c r="C536" t="s">
        <v>19</v>
      </c>
      <c r="D536" t="s">
        <v>19</v>
      </c>
      <c r="E536" t="s">
        <v>83</v>
      </c>
      <c r="F536" s="1" t="s">
        <v>81</v>
      </c>
      <c r="G536" t="s">
        <v>14</v>
      </c>
      <c r="H536" t="s">
        <v>15</v>
      </c>
      <c r="I536" t="s">
        <v>107</v>
      </c>
      <c r="J536" s="9" t="s">
        <v>86</v>
      </c>
      <c r="K536" s="19">
        <v>1730000000</v>
      </c>
      <c r="L536" s="19">
        <v>1730000000</v>
      </c>
    </row>
    <row r="537" spans="1:12" x14ac:dyDescent="0.25">
      <c r="A537" t="s">
        <v>79</v>
      </c>
      <c r="B537" t="s">
        <v>18</v>
      </c>
      <c r="C537" t="s">
        <v>19</v>
      </c>
      <c r="D537" t="s">
        <v>19</v>
      </c>
      <c r="E537" t="s">
        <v>83</v>
      </c>
      <c r="F537" s="1" t="s">
        <v>81</v>
      </c>
      <c r="G537" t="s">
        <v>16</v>
      </c>
      <c r="H537" t="s">
        <v>15</v>
      </c>
      <c r="I537" t="s">
        <v>107</v>
      </c>
      <c r="J537" s="9" t="s">
        <v>86</v>
      </c>
      <c r="K537" s="19">
        <v>172</v>
      </c>
      <c r="L537" s="19">
        <v>172</v>
      </c>
    </row>
    <row r="538" spans="1:12" x14ac:dyDescent="0.25">
      <c r="A538" t="s">
        <v>79</v>
      </c>
      <c r="B538" t="s">
        <v>18</v>
      </c>
      <c r="C538" t="s">
        <v>19</v>
      </c>
      <c r="D538" t="s">
        <v>19</v>
      </c>
      <c r="E538" t="s">
        <v>83</v>
      </c>
      <c r="F538" s="1" t="s">
        <v>81</v>
      </c>
      <c r="G538" t="s">
        <v>17</v>
      </c>
      <c r="H538" t="s">
        <v>15</v>
      </c>
      <c r="I538" t="s">
        <v>107</v>
      </c>
      <c r="J538" s="9" t="s">
        <v>86</v>
      </c>
      <c r="K538" s="9" t="s">
        <v>53</v>
      </c>
      <c r="L538" s="9" t="s">
        <v>53</v>
      </c>
    </row>
    <row r="539" spans="1:12" x14ac:dyDescent="0.25">
      <c r="A539" t="s">
        <v>97</v>
      </c>
      <c r="B539" t="s">
        <v>22</v>
      </c>
      <c r="C539" t="s">
        <v>23</v>
      </c>
      <c r="D539" t="s">
        <v>23</v>
      </c>
      <c r="E539" t="s">
        <v>100</v>
      </c>
      <c r="F539" s="1" t="s">
        <v>94</v>
      </c>
      <c r="G539" t="s">
        <v>14</v>
      </c>
      <c r="H539" t="s">
        <v>15</v>
      </c>
      <c r="I539" t="s">
        <v>107</v>
      </c>
      <c r="J539" s="9" t="s">
        <v>86</v>
      </c>
      <c r="K539" s="19">
        <v>2420000000</v>
      </c>
      <c r="L539" s="19">
        <v>2420000000</v>
      </c>
    </row>
    <row r="540" spans="1:12" x14ac:dyDescent="0.25">
      <c r="A540" t="s">
        <v>97</v>
      </c>
      <c r="B540" t="s">
        <v>22</v>
      </c>
      <c r="C540" t="s">
        <v>23</v>
      </c>
      <c r="D540" t="s">
        <v>23</v>
      </c>
      <c r="E540" t="s">
        <v>100</v>
      </c>
      <c r="F540" s="1" t="s">
        <v>94</v>
      </c>
      <c r="G540" t="s">
        <v>16</v>
      </c>
      <c r="H540" t="s">
        <v>15</v>
      </c>
      <c r="I540" t="s">
        <v>107</v>
      </c>
      <c r="J540" s="9" t="s">
        <v>86</v>
      </c>
      <c r="K540" s="19">
        <v>95.9</v>
      </c>
      <c r="L540" s="19">
        <v>95.9</v>
      </c>
    </row>
    <row r="541" spans="1:12" x14ac:dyDescent="0.25">
      <c r="A541" t="s">
        <v>97</v>
      </c>
      <c r="B541" t="s">
        <v>22</v>
      </c>
      <c r="C541" t="s">
        <v>23</v>
      </c>
      <c r="D541" t="s">
        <v>23</v>
      </c>
      <c r="E541" t="s">
        <v>100</v>
      </c>
      <c r="F541" s="1" t="s">
        <v>94</v>
      </c>
      <c r="G541" t="s">
        <v>17</v>
      </c>
      <c r="H541" t="s">
        <v>15</v>
      </c>
      <c r="I541" t="s">
        <v>107</v>
      </c>
      <c r="J541" s="9" t="s">
        <v>86</v>
      </c>
      <c r="K541" s="9" t="s">
        <v>53</v>
      </c>
      <c r="L541" s="9" t="s">
        <v>53</v>
      </c>
    </row>
    <row r="542" spans="1:12" x14ac:dyDescent="0.25">
      <c r="A542" t="s">
        <v>97</v>
      </c>
      <c r="B542" t="s">
        <v>9</v>
      </c>
      <c r="C542" t="s">
        <v>10</v>
      </c>
      <c r="D542" t="s">
        <v>11</v>
      </c>
      <c r="E542" t="s">
        <v>101</v>
      </c>
      <c r="F542" s="1" t="s">
        <v>94</v>
      </c>
      <c r="G542" t="s">
        <v>14</v>
      </c>
      <c r="H542" t="s">
        <v>15</v>
      </c>
      <c r="I542" t="s">
        <v>107</v>
      </c>
      <c r="J542" s="9" t="s">
        <v>86</v>
      </c>
      <c r="K542" s="19">
        <v>2420000000</v>
      </c>
      <c r="L542" s="19">
        <v>2420000000</v>
      </c>
    </row>
    <row r="543" spans="1:12" x14ac:dyDescent="0.25">
      <c r="A543" t="s">
        <v>97</v>
      </c>
      <c r="B543" t="s">
        <v>9</v>
      </c>
      <c r="C543" t="s">
        <v>10</v>
      </c>
      <c r="D543" t="s">
        <v>11</v>
      </c>
      <c r="E543" t="s">
        <v>101</v>
      </c>
      <c r="F543" s="1" t="s">
        <v>94</v>
      </c>
      <c r="G543" t="s">
        <v>16</v>
      </c>
      <c r="H543" t="s">
        <v>15</v>
      </c>
      <c r="I543" t="s">
        <v>107</v>
      </c>
      <c r="J543" s="9" t="s">
        <v>86</v>
      </c>
      <c r="K543" s="19">
        <v>270</v>
      </c>
      <c r="L543" s="19">
        <v>270</v>
      </c>
    </row>
    <row r="544" spans="1:12" x14ac:dyDescent="0.25">
      <c r="A544" t="s">
        <v>97</v>
      </c>
      <c r="B544" t="s">
        <v>9</v>
      </c>
      <c r="C544" t="s">
        <v>10</v>
      </c>
      <c r="D544" t="s">
        <v>11</v>
      </c>
      <c r="E544" t="s">
        <v>101</v>
      </c>
      <c r="F544" s="1" t="s">
        <v>94</v>
      </c>
      <c r="G544" t="s">
        <v>17</v>
      </c>
      <c r="H544" t="s">
        <v>15</v>
      </c>
      <c r="I544" t="s">
        <v>107</v>
      </c>
      <c r="J544" s="9" t="s">
        <v>86</v>
      </c>
      <c r="K544" s="9" t="s">
        <v>53</v>
      </c>
      <c r="L544" s="9" t="s">
        <v>53</v>
      </c>
    </row>
    <row r="545" spans="1:12" x14ac:dyDescent="0.25">
      <c r="A545" t="s">
        <v>97</v>
      </c>
      <c r="B545" t="s">
        <v>18</v>
      </c>
      <c r="C545" t="s">
        <v>19</v>
      </c>
      <c r="D545" t="s">
        <v>19</v>
      </c>
      <c r="E545" t="s">
        <v>102</v>
      </c>
      <c r="F545" s="1" t="s">
        <v>94</v>
      </c>
      <c r="G545" t="s">
        <v>14</v>
      </c>
      <c r="H545" t="s">
        <v>15</v>
      </c>
      <c r="I545" t="s">
        <v>107</v>
      </c>
      <c r="J545" s="9" t="s">
        <v>86</v>
      </c>
      <c r="K545" s="19">
        <v>2420000000</v>
      </c>
      <c r="L545" s="19">
        <v>2420000000</v>
      </c>
    </row>
    <row r="546" spans="1:12" x14ac:dyDescent="0.25">
      <c r="A546" t="s">
        <v>97</v>
      </c>
      <c r="B546" t="s">
        <v>18</v>
      </c>
      <c r="C546" t="s">
        <v>19</v>
      </c>
      <c r="D546" t="s">
        <v>19</v>
      </c>
      <c r="E546" t="s">
        <v>102</v>
      </c>
      <c r="F546" s="1" t="s">
        <v>94</v>
      </c>
      <c r="G546" t="s">
        <v>16</v>
      </c>
      <c r="H546" t="s">
        <v>15</v>
      </c>
      <c r="I546" t="s">
        <v>107</v>
      </c>
      <c r="J546" s="9" t="s">
        <v>86</v>
      </c>
      <c r="K546" s="19">
        <v>1200</v>
      </c>
      <c r="L546" s="19">
        <v>1200</v>
      </c>
    </row>
    <row r="547" spans="1:12" x14ac:dyDescent="0.25">
      <c r="A547" t="s">
        <v>97</v>
      </c>
      <c r="B547" t="s">
        <v>18</v>
      </c>
      <c r="C547" t="s">
        <v>19</v>
      </c>
      <c r="D547" t="s">
        <v>19</v>
      </c>
      <c r="E547" t="s">
        <v>102</v>
      </c>
      <c r="F547" s="1" t="s">
        <v>94</v>
      </c>
      <c r="G547" t="s">
        <v>17</v>
      </c>
      <c r="H547" t="s">
        <v>15</v>
      </c>
      <c r="I547" t="s">
        <v>107</v>
      </c>
      <c r="J547" s="9" t="s">
        <v>86</v>
      </c>
      <c r="K547" s="9" t="s">
        <v>53</v>
      </c>
      <c r="L547" s="9" t="s">
        <v>53</v>
      </c>
    </row>
    <row r="548" spans="1:12" x14ac:dyDescent="0.25">
      <c r="A548" t="s">
        <v>98</v>
      </c>
      <c r="B548" t="s">
        <v>22</v>
      </c>
      <c r="C548" t="s">
        <v>23</v>
      </c>
      <c r="D548" t="s">
        <v>23</v>
      </c>
      <c r="E548" t="s">
        <v>109</v>
      </c>
      <c r="F548" s="1" t="s">
        <v>95</v>
      </c>
      <c r="G548" t="s">
        <v>14</v>
      </c>
      <c r="H548" t="s">
        <v>15</v>
      </c>
      <c r="I548" t="s">
        <v>107</v>
      </c>
      <c r="J548" s="9" t="s">
        <v>86</v>
      </c>
      <c r="K548" s="19">
        <v>200000</v>
      </c>
      <c r="L548" s="19">
        <v>200000</v>
      </c>
    </row>
    <row r="549" spans="1:12" x14ac:dyDescent="0.25">
      <c r="A549" t="s">
        <v>98</v>
      </c>
      <c r="B549" t="s">
        <v>22</v>
      </c>
      <c r="C549" t="s">
        <v>23</v>
      </c>
      <c r="D549" t="s">
        <v>23</v>
      </c>
      <c r="E549" t="s">
        <v>109</v>
      </c>
      <c r="F549" s="1" t="s">
        <v>95</v>
      </c>
      <c r="G549" t="s">
        <v>16</v>
      </c>
      <c r="H549" t="s">
        <v>15</v>
      </c>
      <c r="I549" t="s">
        <v>107</v>
      </c>
      <c r="J549" s="9" t="s">
        <v>86</v>
      </c>
      <c r="K549" s="19">
        <v>345</v>
      </c>
      <c r="L549" s="19">
        <v>345</v>
      </c>
    </row>
    <row r="550" spans="1:12" x14ac:dyDescent="0.25">
      <c r="A550" t="s">
        <v>98</v>
      </c>
      <c r="B550" t="s">
        <v>22</v>
      </c>
      <c r="C550" t="s">
        <v>23</v>
      </c>
      <c r="D550" t="s">
        <v>23</v>
      </c>
      <c r="E550" t="s">
        <v>109</v>
      </c>
      <c r="F550" s="1" t="s">
        <v>95</v>
      </c>
      <c r="G550" t="s">
        <v>17</v>
      </c>
      <c r="H550" t="s">
        <v>15</v>
      </c>
      <c r="I550" t="s">
        <v>107</v>
      </c>
      <c r="J550" s="9" t="s">
        <v>86</v>
      </c>
      <c r="K550" s="9" t="s">
        <v>53</v>
      </c>
      <c r="L550" s="9" t="s">
        <v>53</v>
      </c>
    </row>
    <row r="551" spans="1:12" x14ac:dyDescent="0.25">
      <c r="A551" t="s">
        <v>98</v>
      </c>
      <c r="B551" t="s">
        <v>9</v>
      </c>
      <c r="C551" t="s">
        <v>10</v>
      </c>
      <c r="D551" t="s">
        <v>11</v>
      </c>
      <c r="E551" t="s">
        <v>110</v>
      </c>
      <c r="F551" s="1" t="s">
        <v>95</v>
      </c>
      <c r="G551" t="s">
        <v>14</v>
      </c>
      <c r="H551" t="s">
        <v>15</v>
      </c>
      <c r="I551" t="s">
        <v>107</v>
      </c>
      <c r="J551" s="9" t="s">
        <v>86</v>
      </c>
      <c r="K551" s="19">
        <v>437000000</v>
      </c>
      <c r="L551" s="19">
        <v>437000000</v>
      </c>
    </row>
    <row r="552" spans="1:12" x14ac:dyDescent="0.25">
      <c r="A552" t="s">
        <v>98</v>
      </c>
      <c r="B552" t="s">
        <v>9</v>
      </c>
      <c r="C552" t="s">
        <v>10</v>
      </c>
      <c r="D552" t="s">
        <v>11</v>
      </c>
      <c r="E552" t="s">
        <v>110</v>
      </c>
      <c r="F552" s="1" t="s">
        <v>95</v>
      </c>
      <c r="G552" t="s">
        <v>16</v>
      </c>
      <c r="H552" t="s">
        <v>15</v>
      </c>
      <c r="I552" t="s">
        <v>107</v>
      </c>
      <c r="J552" s="9" t="s">
        <v>86</v>
      </c>
      <c r="K552" s="19">
        <v>1120</v>
      </c>
      <c r="L552" s="19">
        <v>1120</v>
      </c>
    </row>
    <row r="553" spans="1:12" x14ac:dyDescent="0.25">
      <c r="A553" t="s">
        <v>98</v>
      </c>
      <c r="B553" t="s">
        <v>9</v>
      </c>
      <c r="C553" t="s">
        <v>10</v>
      </c>
      <c r="D553" t="s">
        <v>11</v>
      </c>
      <c r="E553" t="s">
        <v>110</v>
      </c>
      <c r="F553" s="1" t="s">
        <v>95</v>
      </c>
      <c r="G553" t="s">
        <v>17</v>
      </c>
      <c r="H553" t="s">
        <v>15</v>
      </c>
      <c r="I553" t="s">
        <v>107</v>
      </c>
      <c r="J553" s="9" t="s">
        <v>86</v>
      </c>
      <c r="K553" s="9" t="s">
        <v>53</v>
      </c>
      <c r="L553" s="9" t="s">
        <v>53</v>
      </c>
    </row>
    <row r="554" spans="1:12" x14ac:dyDescent="0.25">
      <c r="A554" t="s">
        <v>98</v>
      </c>
      <c r="B554" t="s">
        <v>18</v>
      </c>
      <c r="C554" t="s">
        <v>19</v>
      </c>
      <c r="D554" t="s">
        <v>19</v>
      </c>
      <c r="E554" t="s">
        <v>111</v>
      </c>
      <c r="F554" s="1" t="s">
        <v>95</v>
      </c>
      <c r="G554" t="s">
        <v>14</v>
      </c>
      <c r="H554" t="s">
        <v>15</v>
      </c>
      <c r="I554" t="s">
        <v>107</v>
      </c>
      <c r="J554" s="9" t="s">
        <v>86</v>
      </c>
      <c r="K554" s="19">
        <v>326000000</v>
      </c>
      <c r="L554" s="19">
        <v>326000000</v>
      </c>
    </row>
    <row r="555" spans="1:12" x14ac:dyDescent="0.25">
      <c r="A555" t="s">
        <v>98</v>
      </c>
      <c r="B555" t="s">
        <v>18</v>
      </c>
      <c r="C555" t="s">
        <v>19</v>
      </c>
      <c r="D555" t="s">
        <v>19</v>
      </c>
      <c r="E555" t="s">
        <v>111</v>
      </c>
      <c r="F555" s="1" t="s">
        <v>95</v>
      </c>
      <c r="G555" t="s">
        <v>16</v>
      </c>
      <c r="H555" t="s">
        <v>15</v>
      </c>
      <c r="I555" t="s">
        <v>107</v>
      </c>
      <c r="J555" s="9" t="s">
        <v>86</v>
      </c>
      <c r="K555" s="19">
        <v>144</v>
      </c>
      <c r="L555" s="19">
        <v>144</v>
      </c>
    </row>
    <row r="556" spans="1:12" x14ac:dyDescent="0.25">
      <c r="A556" t="s">
        <v>98</v>
      </c>
      <c r="B556" t="s">
        <v>18</v>
      </c>
      <c r="C556" t="s">
        <v>19</v>
      </c>
      <c r="D556" t="s">
        <v>19</v>
      </c>
      <c r="E556" t="s">
        <v>111</v>
      </c>
      <c r="F556" s="1" t="s">
        <v>95</v>
      </c>
      <c r="G556" t="s">
        <v>17</v>
      </c>
      <c r="H556" t="s">
        <v>15</v>
      </c>
      <c r="I556" t="s">
        <v>107</v>
      </c>
      <c r="J556" s="9" t="s">
        <v>86</v>
      </c>
      <c r="K556" s="9" t="s">
        <v>53</v>
      </c>
      <c r="L556" s="9" t="s">
        <v>53</v>
      </c>
    </row>
    <row r="557" spans="1:12" x14ac:dyDescent="0.25">
      <c r="A557" t="s">
        <v>99</v>
      </c>
      <c r="B557" t="s">
        <v>22</v>
      </c>
      <c r="C557" t="s">
        <v>23</v>
      </c>
      <c r="D557" t="s">
        <v>23</v>
      </c>
      <c r="E557" t="s">
        <v>112</v>
      </c>
      <c r="F557" s="1" t="s">
        <v>96</v>
      </c>
      <c r="G557" t="s">
        <v>14</v>
      </c>
      <c r="H557" t="s">
        <v>15</v>
      </c>
      <c r="I557" t="s">
        <v>107</v>
      </c>
      <c r="J557" s="9" t="s">
        <v>86</v>
      </c>
      <c r="K557" s="19">
        <v>208000000</v>
      </c>
      <c r="L557" s="19">
        <v>208000000</v>
      </c>
    </row>
    <row r="558" spans="1:12" x14ac:dyDescent="0.25">
      <c r="A558" t="s">
        <v>99</v>
      </c>
      <c r="B558" t="s">
        <v>22</v>
      </c>
      <c r="C558" t="s">
        <v>23</v>
      </c>
      <c r="D558" t="s">
        <v>23</v>
      </c>
      <c r="E558" t="s">
        <v>112</v>
      </c>
      <c r="F558" s="1" t="s">
        <v>96</v>
      </c>
      <c r="G558" t="s">
        <v>16</v>
      </c>
      <c r="H558" t="s">
        <v>15</v>
      </c>
      <c r="I558" t="s">
        <v>107</v>
      </c>
      <c r="J558" s="9" t="s">
        <v>86</v>
      </c>
      <c r="K558" s="19">
        <v>80.5</v>
      </c>
      <c r="L558" s="19">
        <v>80.5</v>
      </c>
    </row>
    <row r="559" spans="1:12" x14ac:dyDescent="0.25">
      <c r="A559" t="s">
        <v>99</v>
      </c>
      <c r="B559" t="s">
        <v>22</v>
      </c>
      <c r="C559" t="s">
        <v>23</v>
      </c>
      <c r="D559" t="s">
        <v>23</v>
      </c>
      <c r="E559" t="s">
        <v>112</v>
      </c>
      <c r="F559" s="1" t="s">
        <v>96</v>
      </c>
      <c r="G559" t="s">
        <v>17</v>
      </c>
      <c r="H559" t="s">
        <v>15</v>
      </c>
      <c r="I559" t="s">
        <v>107</v>
      </c>
      <c r="J559" s="9" t="s">
        <v>86</v>
      </c>
      <c r="K559" s="9" t="s">
        <v>53</v>
      </c>
      <c r="L559" s="9" t="s">
        <v>53</v>
      </c>
    </row>
    <row r="560" spans="1:12" x14ac:dyDescent="0.25">
      <c r="A560" t="s">
        <v>99</v>
      </c>
      <c r="B560" t="s">
        <v>9</v>
      </c>
      <c r="C560" t="s">
        <v>10</v>
      </c>
      <c r="D560" t="s">
        <v>11</v>
      </c>
      <c r="E560" t="s">
        <v>113</v>
      </c>
      <c r="F560" s="1" t="s">
        <v>96</v>
      </c>
      <c r="G560" t="s">
        <v>14</v>
      </c>
      <c r="H560" t="s">
        <v>15</v>
      </c>
      <c r="I560" t="s">
        <v>107</v>
      </c>
      <c r="J560" s="9" t="s">
        <v>86</v>
      </c>
      <c r="K560" s="19">
        <v>309000000</v>
      </c>
      <c r="L560" s="19">
        <v>309000000</v>
      </c>
    </row>
    <row r="561" spans="1:12" x14ac:dyDescent="0.25">
      <c r="A561" t="s">
        <v>99</v>
      </c>
      <c r="B561" t="s">
        <v>9</v>
      </c>
      <c r="C561" t="s">
        <v>10</v>
      </c>
      <c r="D561" t="s">
        <v>11</v>
      </c>
      <c r="E561" t="s">
        <v>113</v>
      </c>
      <c r="F561" s="1" t="s">
        <v>96</v>
      </c>
      <c r="G561" t="s">
        <v>16</v>
      </c>
      <c r="H561" t="s">
        <v>15</v>
      </c>
      <c r="I561" t="s">
        <v>107</v>
      </c>
      <c r="J561" s="9" t="s">
        <v>86</v>
      </c>
      <c r="K561" s="19">
        <v>345</v>
      </c>
      <c r="L561" s="19">
        <v>345</v>
      </c>
    </row>
    <row r="562" spans="1:12" x14ac:dyDescent="0.25">
      <c r="A562" t="s">
        <v>99</v>
      </c>
      <c r="B562" t="s">
        <v>9</v>
      </c>
      <c r="C562" t="s">
        <v>10</v>
      </c>
      <c r="D562" t="s">
        <v>11</v>
      </c>
      <c r="E562" t="s">
        <v>113</v>
      </c>
      <c r="F562" s="1" t="s">
        <v>96</v>
      </c>
      <c r="G562" t="s">
        <v>17</v>
      </c>
      <c r="H562" t="s">
        <v>15</v>
      </c>
      <c r="I562" t="s">
        <v>107</v>
      </c>
      <c r="J562" s="9" t="s">
        <v>86</v>
      </c>
      <c r="K562" s="9" t="s">
        <v>53</v>
      </c>
      <c r="L562" s="9" t="s">
        <v>53</v>
      </c>
    </row>
    <row r="563" spans="1:12" x14ac:dyDescent="0.25">
      <c r="A563" t="s">
        <v>99</v>
      </c>
      <c r="B563" t="s">
        <v>18</v>
      </c>
      <c r="C563" t="s">
        <v>19</v>
      </c>
      <c r="D563" t="s">
        <v>19</v>
      </c>
      <c r="E563" t="s">
        <v>114</v>
      </c>
      <c r="F563" s="1" t="s">
        <v>96</v>
      </c>
      <c r="G563" t="s">
        <v>14</v>
      </c>
      <c r="H563" t="s">
        <v>15</v>
      </c>
      <c r="I563" t="s">
        <v>107</v>
      </c>
      <c r="J563" s="9" t="s">
        <v>86</v>
      </c>
      <c r="K563" s="19">
        <v>2420000000</v>
      </c>
      <c r="L563" s="19">
        <v>2420000000</v>
      </c>
    </row>
    <row r="564" spans="1:12" x14ac:dyDescent="0.25">
      <c r="A564" t="s">
        <v>99</v>
      </c>
      <c r="B564" t="s">
        <v>18</v>
      </c>
      <c r="C564" t="s">
        <v>19</v>
      </c>
      <c r="D564" t="s">
        <v>19</v>
      </c>
      <c r="E564" t="s">
        <v>114</v>
      </c>
      <c r="F564" s="1" t="s">
        <v>96</v>
      </c>
      <c r="G564" t="s">
        <v>16</v>
      </c>
      <c r="H564" t="s">
        <v>15</v>
      </c>
      <c r="I564" t="s">
        <v>107</v>
      </c>
      <c r="J564" s="9" t="s">
        <v>86</v>
      </c>
      <c r="K564" s="19">
        <v>2420</v>
      </c>
      <c r="L564" s="19">
        <v>2420</v>
      </c>
    </row>
    <row r="565" spans="1:12" x14ac:dyDescent="0.25">
      <c r="A565" t="s">
        <v>99</v>
      </c>
      <c r="B565" t="s">
        <v>18</v>
      </c>
      <c r="C565" t="s">
        <v>19</v>
      </c>
      <c r="D565" t="s">
        <v>19</v>
      </c>
      <c r="E565" t="s">
        <v>114</v>
      </c>
      <c r="F565" s="1" t="s">
        <v>96</v>
      </c>
      <c r="G565" t="s">
        <v>17</v>
      </c>
      <c r="H565" t="s">
        <v>15</v>
      </c>
      <c r="I565" t="s">
        <v>107</v>
      </c>
      <c r="J565" s="9" t="s">
        <v>86</v>
      </c>
      <c r="K565" s="9" t="s">
        <v>53</v>
      </c>
      <c r="L565" s="9" t="s">
        <v>53</v>
      </c>
    </row>
    <row r="566" spans="1:12" x14ac:dyDescent="0.25">
      <c r="A566" t="s">
        <v>8</v>
      </c>
      <c r="B566" t="s">
        <v>9</v>
      </c>
      <c r="C566" t="s">
        <v>10</v>
      </c>
      <c r="D566" t="s">
        <v>11</v>
      </c>
      <c r="E566" t="s">
        <v>12</v>
      </c>
      <c r="F566" s="1" t="s">
        <v>13</v>
      </c>
      <c r="G566" t="s">
        <v>14</v>
      </c>
      <c r="H566" t="s">
        <v>15</v>
      </c>
      <c r="I566" t="s">
        <v>107</v>
      </c>
      <c r="J566" s="14" t="s">
        <v>88</v>
      </c>
      <c r="K566" s="15">
        <v>18600000</v>
      </c>
      <c r="L566" s="15">
        <v>18600000</v>
      </c>
    </row>
    <row r="567" spans="1:12" x14ac:dyDescent="0.25">
      <c r="A567" t="s">
        <v>8</v>
      </c>
      <c r="B567" t="s">
        <v>9</v>
      </c>
      <c r="C567" t="s">
        <v>10</v>
      </c>
      <c r="D567" t="s">
        <v>11</v>
      </c>
      <c r="E567" t="s">
        <v>12</v>
      </c>
      <c r="F567" s="1" t="s">
        <v>13</v>
      </c>
      <c r="G567" t="s">
        <v>16</v>
      </c>
      <c r="H567" t="s">
        <v>15</v>
      </c>
      <c r="I567" t="s">
        <v>107</v>
      </c>
      <c r="J567" s="14" t="s">
        <v>88</v>
      </c>
      <c r="K567" s="15">
        <v>52.9</v>
      </c>
      <c r="L567" s="15">
        <v>52.9</v>
      </c>
    </row>
    <row r="568" spans="1:12" x14ac:dyDescent="0.25">
      <c r="A568" t="s">
        <v>8</v>
      </c>
      <c r="B568" t="s">
        <v>9</v>
      </c>
      <c r="C568" t="s">
        <v>10</v>
      </c>
      <c r="D568" t="s">
        <v>11</v>
      </c>
      <c r="E568" t="s">
        <v>12</v>
      </c>
      <c r="F568" s="1" t="s">
        <v>13</v>
      </c>
      <c r="G568" t="s">
        <v>17</v>
      </c>
      <c r="H568" t="s">
        <v>15</v>
      </c>
      <c r="I568" t="s">
        <v>107</v>
      </c>
      <c r="J568" s="14" t="s">
        <v>88</v>
      </c>
      <c r="K568" s="14" t="s">
        <v>53</v>
      </c>
      <c r="L568" s="14" t="s">
        <v>53</v>
      </c>
    </row>
    <row r="569" spans="1:12" x14ac:dyDescent="0.25">
      <c r="A569" t="s">
        <v>8</v>
      </c>
      <c r="B569" t="s">
        <v>18</v>
      </c>
      <c r="C569" t="s">
        <v>19</v>
      </c>
      <c r="D569" t="s">
        <v>19</v>
      </c>
      <c r="E569" t="s">
        <v>20</v>
      </c>
      <c r="F569" s="1" t="s">
        <v>13</v>
      </c>
      <c r="G569" t="s">
        <v>14</v>
      </c>
      <c r="H569" t="s">
        <v>15</v>
      </c>
      <c r="I569" t="s">
        <v>107</v>
      </c>
      <c r="J569" s="14" t="s">
        <v>88</v>
      </c>
      <c r="K569" s="14" t="s">
        <v>53</v>
      </c>
      <c r="L569" s="14" t="s">
        <v>53</v>
      </c>
    </row>
    <row r="570" spans="1:12" x14ac:dyDescent="0.25">
      <c r="A570" t="s">
        <v>8</v>
      </c>
      <c r="B570" t="s">
        <v>18</v>
      </c>
      <c r="C570" t="s">
        <v>19</v>
      </c>
      <c r="D570" t="s">
        <v>19</v>
      </c>
      <c r="E570" t="s">
        <v>20</v>
      </c>
      <c r="F570" s="1" t="s">
        <v>13</v>
      </c>
      <c r="G570" t="s">
        <v>16</v>
      </c>
      <c r="H570" t="s">
        <v>15</v>
      </c>
      <c r="I570" t="s">
        <v>107</v>
      </c>
      <c r="J570" s="14" t="s">
        <v>88</v>
      </c>
      <c r="K570" s="14" t="s">
        <v>53</v>
      </c>
      <c r="L570" s="14" t="s">
        <v>53</v>
      </c>
    </row>
    <row r="571" spans="1:12" x14ac:dyDescent="0.25">
      <c r="A571" t="s">
        <v>8</v>
      </c>
      <c r="B571" t="s">
        <v>18</v>
      </c>
      <c r="C571" t="s">
        <v>19</v>
      </c>
      <c r="D571" t="s">
        <v>19</v>
      </c>
      <c r="E571" t="s">
        <v>20</v>
      </c>
      <c r="F571" s="1" t="s">
        <v>13</v>
      </c>
      <c r="G571" t="s">
        <v>17</v>
      </c>
      <c r="H571" t="s">
        <v>15</v>
      </c>
      <c r="I571" t="s">
        <v>107</v>
      </c>
      <c r="J571" s="14" t="s">
        <v>88</v>
      </c>
      <c r="K571" s="14" t="s">
        <v>53</v>
      </c>
      <c r="L571" s="14" t="s">
        <v>53</v>
      </c>
    </row>
    <row r="572" spans="1:12" x14ac:dyDescent="0.25">
      <c r="A572" t="s">
        <v>21</v>
      </c>
      <c r="B572" t="s">
        <v>22</v>
      </c>
      <c r="C572" t="s">
        <v>23</v>
      </c>
      <c r="D572" t="s">
        <v>23</v>
      </c>
      <c r="E572" t="s">
        <v>24</v>
      </c>
      <c r="F572" s="1" t="s">
        <v>25</v>
      </c>
      <c r="G572" t="s">
        <v>14</v>
      </c>
      <c r="H572" t="s">
        <v>15</v>
      </c>
      <c r="I572" t="s">
        <v>107</v>
      </c>
      <c r="J572" s="14" t="s">
        <v>88</v>
      </c>
      <c r="K572" s="15">
        <v>6270000</v>
      </c>
      <c r="L572" s="15">
        <v>6270000</v>
      </c>
    </row>
    <row r="573" spans="1:12" x14ac:dyDescent="0.25">
      <c r="A573" t="s">
        <v>21</v>
      </c>
      <c r="B573" t="s">
        <v>22</v>
      </c>
      <c r="C573" t="s">
        <v>23</v>
      </c>
      <c r="D573" t="s">
        <v>23</v>
      </c>
      <c r="E573" t="s">
        <v>24</v>
      </c>
      <c r="F573" s="1" t="s">
        <v>25</v>
      </c>
      <c r="G573" t="s">
        <v>16</v>
      </c>
      <c r="H573" t="s">
        <v>15</v>
      </c>
      <c r="I573" t="s">
        <v>107</v>
      </c>
      <c r="J573" s="14" t="s">
        <v>88</v>
      </c>
      <c r="K573" s="6">
        <v>1</v>
      </c>
      <c r="L573" s="6">
        <v>1</v>
      </c>
    </row>
    <row r="574" spans="1:12" x14ac:dyDescent="0.25">
      <c r="A574" t="s">
        <v>21</v>
      </c>
      <c r="B574" t="s">
        <v>22</v>
      </c>
      <c r="C574" t="s">
        <v>23</v>
      </c>
      <c r="D574" t="s">
        <v>23</v>
      </c>
      <c r="E574" t="s">
        <v>24</v>
      </c>
      <c r="F574" s="1" t="s">
        <v>25</v>
      </c>
      <c r="G574" t="s">
        <v>17</v>
      </c>
      <c r="H574" t="s">
        <v>15</v>
      </c>
      <c r="I574" t="s">
        <v>107</v>
      </c>
      <c r="J574" s="14" t="s">
        <v>88</v>
      </c>
      <c r="K574" s="14" t="s">
        <v>53</v>
      </c>
      <c r="L574" s="14" t="s">
        <v>53</v>
      </c>
    </row>
    <row r="575" spans="1:12" x14ac:dyDescent="0.25">
      <c r="A575" t="s">
        <v>21</v>
      </c>
      <c r="B575" t="s">
        <v>9</v>
      </c>
      <c r="C575" t="s">
        <v>10</v>
      </c>
      <c r="D575" t="s">
        <v>11</v>
      </c>
      <c r="E575" t="s">
        <v>26</v>
      </c>
      <c r="F575" s="1" t="s">
        <v>25</v>
      </c>
      <c r="G575" t="s">
        <v>14</v>
      </c>
      <c r="H575" t="s">
        <v>15</v>
      </c>
      <c r="I575" t="s">
        <v>107</v>
      </c>
      <c r="J575" s="14" t="s">
        <v>88</v>
      </c>
      <c r="K575" s="15">
        <v>64400000</v>
      </c>
      <c r="L575" s="15">
        <v>64400000</v>
      </c>
    </row>
    <row r="576" spans="1:12" x14ac:dyDescent="0.25">
      <c r="A576" t="s">
        <v>21</v>
      </c>
      <c r="B576" t="s">
        <v>9</v>
      </c>
      <c r="C576" t="s">
        <v>10</v>
      </c>
      <c r="D576" t="s">
        <v>11</v>
      </c>
      <c r="E576" t="s">
        <v>26</v>
      </c>
      <c r="F576" s="1" t="s">
        <v>25</v>
      </c>
      <c r="G576" t="s">
        <v>16</v>
      </c>
      <c r="H576" t="s">
        <v>15</v>
      </c>
      <c r="I576" t="s">
        <v>107</v>
      </c>
      <c r="J576" s="14" t="s">
        <v>88</v>
      </c>
      <c r="K576" s="15">
        <v>74.3</v>
      </c>
      <c r="L576" s="15">
        <v>74.3</v>
      </c>
    </row>
    <row r="577" spans="1:12" x14ac:dyDescent="0.25">
      <c r="A577" t="s">
        <v>21</v>
      </c>
      <c r="B577" t="s">
        <v>9</v>
      </c>
      <c r="C577" t="s">
        <v>10</v>
      </c>
      <c r="D577" t="s">
        <v>11</v>
      </c>
      <c r="E577" t="s">
        <v>26</v>
      </c>
      <c r="F577" s="1" t="s">
        <v>25</v>
      </c>
      <c r="G577" t="s">
        <v>17</v>
      </c>
      <c r="H577" t="s">
        <v>15</v>
      </c>
      <c r="I577" t="s">
        <v>107</v>
      </c>
      <c r="J577" s="14" t="s">
        <v>88</v>
      </c>
      <c r="K577" s="14" t="s">
        <v>53</v>
      </c>
      <c r="L577" s="14" t="s">
        <v>53</v>
      </c>
    </row>
    <row r="578" spans="1:12" x14ac:dyDescent="0.25">
      <c r="A578" t="s">
        <v>21</v>
      </c>
      <c r="B578" t="s">
        <v>18</v>
      </c>
      <c r="C578" t="s">
        <v>19</v>
      </c>
      <c r="D578" t="s">
        <v>19</v>
      </c>
      <c r="E578" t="s">
        <v>27</v>
      </c>
      <c r="F578" s="1" t="s">
        <v>25</v>
      </c>
      <c r="G578" t="s">
        <v>14</v>
      </c>
      <c r="H578" t="s">
        <v>15</v>
      </c>
      <c r="I578" t="s">
        <v>107</v>
      </c>
      <c r="J578" s="14" t="s">
        <v>88</v>
      </c>
      <c r="K578" s="15">
        <v>14800000</v>
      </c>
      <c r="L578" s="15">
        <v>14800000</v>
      </c>
    </row>
    <row r="579" spans="1:12" x14ac:dyDescent="0.25">
      <c r="A579" t="s">
        <v>21</v>
      </c>
      <c r="B579" t="s">
        <v>18</v>
      </c>
      <c r="C579" t="s">
        <v>19</v>
      </c>
      <c r="D579" t="s">
        <v>19</v>
      </c>
      <c r="E579" t="s">
        <v>27</v>
      </c>
      <c r="F579" s="1" t="s">
        <v>25</v>
      </c>
      <c r="G579" t="s">
        <v>16</v>
      </c>
      <c r="H579" t="s">
        <v>15</v>
      </c>
      <c r="I579" t="s">
        <v>107</v>
      </c>
      <c r="J579" s="14" t="s">
        <v>88</v>
      </c>
      <c r="K579" s="15">
        <v>14.8</v>
      </c>
      <c r="L579" s="15">
        <v>14.8</v>
      </c>
    </row>
    <row r="580" spans="1:12" x14ac:dyDescent="0.25">
      <c r="A580" t="s">
        <v>21</v>
      </c>
      <c r="B580" t="s">
        <v>18</v>
      </c>
      <c r="C580" t="s">
        <v>19</v>
      </c>
      <c r="D580" t="s">
        <v>19</v>
      </c>
      <c r="E580" t="s">
        <v>27</v>
      </c>
      <c r="F580" s="1" t="s">
        <v>25</v>
      </c>
      <c r="G580" t="s">
        <v>17</v>
      </c>
      <c r="H580" t="s">
        <v>15</v>
      </c>
      <c r="I580" t="s">
        <v>107</v>
      </c>
      <c r="J580" s="14" t="s">
        <v>88</v>
      </c>
      <c r="K580" s="14" t="s">
        <v>53</v>
      </c>
      <c r="L580" s="14" t="s">
        <v>53</v>
      </c>
    </row>
    <row r="581" spans="1:12" x14ac:dyDescent="0.25">
      <c r="A581" t="s">
        <v>28</v>
      </c>
      <c r="B581" t="s">
        <v>22</v>
      </c>
      <c r="C581" t="s">
        <v>23</v>
      </c>
      <c r="D581" t="s">
        <v>23</v>
      </c>
      <c r="E581" t="s">
        <v>29</v>
      </c>
      <c r="F581" s="1" t="s">
        <v>30</v>
      </c>
      <c r="G581" t="s">
        <v>14</v>
      </c>
      <c r="H581" t="s">
        <v>15</v>
      </c>
      <c r="I581" t="s">
        <v>107</v>
      </c>
      <c r="J581" s="14" t="s">
        <v>88</v>
      </c>
      <c r="K581" s="15">
        <v>6310000</v>
      </c>
      <c r="L581" s="15">
        <v>6310000</v>
      </c>
    </row>
    <row r="582" spans="1:12" x14ac:dyDescent="0.25">
      <c r="A582" t="s">
        <v>28</v>
      </c>
      <c r="B582" t="s">
        <v>22</v>
      </c>
      <c r="C582" t="s">
        <v>23</v>
      </c>
      <c r="D582" t="s">
        <v>23</v>
      </c>
      <c r="E582" t="s">
        <v>29</v>
      </c>
      <c r="F582" s="1" t="s">
        <v>30</v>
      </c>
      <c r="G582" t="s">
        <v>16</v>
      </c>
      <c r="H582" t="s">
        <v>15</v>
      </c>
      <c r="I582" t="s">
        <v>107</v>
      </c>
      <c r="J582" s="14" t="s">
        <v>88</v>
      </c>
      <c r="K582" s="6">
        <v>1</v>
      </c>
      <c r="L582" s="6">
        <v>1</v>
      </c>
    </row>
    <row r="583" spans="1:12" x14ac:dyDescent="0.25">
      <c r="A583" t="s">
        <v>28</v>
      </c>
      <c r="B583" t="s">
        <v>22</v>
      </c>
      <c r="C583" t="s">
        <v>23</v>
      </c>
      <c r="D583" t="s">
        <v>23</v>
      </c>
      <c r="E583" t="s">
        <v>29</v>
      </c>
      <c r="F583" s="1" t="s">
        <v>30</v>
      </c>
      <c r="G583" t="s">
        <v>17</v>
      </c>
      <c r="H583" t="s">
        <v>15</v>
      </c>
      <c r="I583" t="s">
        <v>107</v>
      </c>
      <c r="J583" s="14" t="s">
        <v>88</v>
      </c>
      <c r="K583" s="14" t="s">
        <v>53</v>
      </c>
      <c r="L583" s="14" t="s">
        <v>53</v>
      </c>
    </row>
    <row r="584" spans="1:12" x14ac:dyDescent="0.25">
      <c r="A584" t="s">
        <v>28</v>
      </c>
      <c r="B584" t="s">
        <v>9</v>
      </c>
      <c r="C584" t="s">
        <v>10</v>
      </c>
      <c r="D584" t="s">
        <v>11</v>
      </c>
      <c r="E584" t="s">
        <v>31</v>
      </c>
      <c r="F584" s="1" t="s">
        <v>30</v>
      </c>
      <c r="G584" t="s">
        <v>14</v>
      </c>
      <c r="H584" t="s">
        <v>15</v>
      </c>
      <c r="I584" t="s">
        <v>107</v>
      </c>
      <c r="J584" s="14" t="s">
        <v>88</v>
      </c>
      <c r="K584" s="15">
        <v>23300000</v>
      </c>
      <c r="L584" s="15">
        <v>23300000</v>
      </c>
    </row>
    <row r="585" spans="1:12" x14ac:dyDescent="0.25">
      <c r="A585" t="s">
        <v>28</v>
      </c>
      <c r="B585" t="s">
        <v>9</v>
      </c>
      <c r="C585" t="s">
        <v>10</v>
      </c>
      <c r="D585" t="s">
        <v>11</v>
      </c>
      <c r="E585" t="s">
        <v>31</v>
      </c>
      <c r="F585" s="1" t="s">
        <v>30</v>
      </c>
      <c r="G585" t="s">
        <v>16</v>
      </c>
      <c r="H585" t="s">
        <v>15</v>
      </c>
      <c r="I585" t="s">
        <v>107</v>
      </c>
      <c r="J585" s="14" t="s">
        <v>88</v>
      </c>
      <c r="K585" s="15">
        <v>648.79999999999995</v>
      </c>
      <c r="L585" s="15">
        <v>648.79999999999995</v>
      </c>
    </row>
    <row r="586" spans="1:12" x14ac:dyDescent="0.25">
      <c r="A586" t="s">
        <v>28</v>
      </c>
      <c r="B586" t="s">
        <v>9</v>
      </c>
      <c r="C586" t="s">
        <v>10</v>
      </c>
      <c r="D586" t="s">
        <v>11</v>
      </c>
      <c r="E586" t="s">
        <v>31</v>
      </c>
      <c r="F586" s="1" t="s">
        <v>30</v>
      </c>
      <c r="G586" t="s">
        <v>17</v>
      </c>
      <c r="H586" t="s">
        <v>15</v>
      </c>
      <c r="I586" t="s">
        <v>107</v>
      </c>
      <c r="J586" s="14" t="s">
        <v>88</v>
      </c>
      <c r="K586" s="14" t="s">
        <v>53</v>
      </c>
      <c r="L586" s="14" t="s">
        <v>53</v>
      </c>
    </row>
    <row r="587" spans="1:12" x14ac:dyDescent="0.25">
      <c r="A587" t="s">
        <v>28</v>
      </c>
      <c r="B587" t="s">
        <v>18</v>
      </c>
      <c r="C587" t="s">
        <v>19</v>
      </c>
      <c r="D587" t="s">
        <v>19</v>
      </c>
      <c r="E587" t="s">
        <v>32</v>
      </c>
      <c r="F587" s="1" t="s">
        <v>30</v>
      </c>
      <c r="G587" t="s">
        <v>14</v>
      </c>
      <c r="H587" t="s">
        <v>15</v>
      </c>
      <c r="I587" t="s">
        <v>107</v>
      </c>
      <c r="J587" s="14" t="s">
        <v>88</v>
      </c>
      <c r="K587" s="15">
        <v>6200000</v>
      </c>
      <c r="L587" s="15">
        <v>6200000</v>
      </c>
    </row>
    <row r="588" spans="1:12" x14ac:dyDescent="0.25">
      <c r="A588" t="s">
        <v>28</v>
      </c>
      <c r="B588" t="s">
        <v>18</v>
      </c>
      <c r="C588" t="s">
        <v>19</v>
      </c>
      <c r="D588" t="s">
        <v>19</v>
      </c>
      <c r="E588" t="s">
        <v>32</v>
      </c>
      <c r="F588" s="1" t="s">
        <v>30</v>
      </c>
      <c r="G588" t="s">
        <v>16</v>
      </c>
      <c r="H588" t="s">
        <v>15</v>
      </c>
      <c r="I588" t="s">
        <v>107</v>
      </c>
      <c r="J588" s="14" t="s">
        <v>88</v>
      </c>
      <c r="K588" s="15">
        <v>2</v>
      </c>
      <c r="L588" s="15">
        <v>2</v>
      </c>
    </row>
    <row r="589" spans="1:12" x14ac:dyDescent="0.25">
      <c r="A589" t="s">
        <v>28</v>
      </c>
      <c r="B589" t="s">
        <v>18</v>
      </c>
      <c r="C589" t="s">
        <v>19</v>
      </c>
      <c r="D589" t="s">
        <v>19</v>
      </c>
      <c r="E589" t="s">
        <v>32</v>
      </c>
      <c r="F589" s="1" t="s">
        <v>30</v>
      </c>
      <c r="G589" t="s">
        <v>17</v>
      </c>
      <c r="H589" t="s">
        <v>15</v>
      </c>
      <c r="I589" t="s">
        <v>107</v>
      </c>
      <c r="J589" s="14" t="s">
        <v>88</v>
      </c>
      <c r="K589" s="14" t="s">
        <v>53</v>
      </c>
      <c r="L589" s="14" t="s">
        <v>53</v>
      </c>
    </row>
    <row r="590" spans="1:12" x14ac:dyDescent="0.25">
      <c r="A590" t="s">
        <v>33</v>
      </c>
      <c r="B590" t="s">
        <v>22</v>
      </c>
      <c r="C590" t="s">
        <v>23</v>
      </c>
      <c r="D590" t="s">
        <v>23</v>
      </c>
      <c r="E590" t="s">
        <v>34</v>
      </c>
      <c r="F590" s="1" t="s">
        <v>35</v>
      </c>
      <c r="G590" t="s">
        <v>14</v>
      </c>
      <c r="H590" t="s">
        <v>15</v>
      </c>
      <c r="I590" t="s">
        <v>107</v>
      </c>
      <c r="J590" s="14" t="s">
        <v>88</v>
      </c>
      <c r="K590" s="15">
        <v>39680000</v>
      </c>
      <c r="L590" s="15">
        <v>39680000</v>
      </c>
    </row>
    <row r="591" spans="1:12" x14ac:dyDescent="0.25">
      <c r="A591" t="s">
        <v>33</v>
      </c>
      <c r="B591" t="s">
        <v>22</v>
      </c>
      <c r="C591" t="s">
        <v>23</v>
      </c>
      <c r="D591" t="s">
        <v>23</v>
      </c>
      <c r="E591" t="s">
        <v>34</v>
      </c>
      <c r="F591" s="1" t="s">
        <v>35</v>
      </c>
      <c r="G591" t="s">
        <v>16</v>
      </c>
      <c r="H591" t="s">
        <v>15</v>
      </c>
      <c r="I591" t="s">
        <v>107</v>
      </c>
      <c r="J591" s="14" t="s">
        <v>88</v>
      </c>
      <c r="K591" s="6">
        <v>1</v>
      </c>
      <c r="L591" s="6">
        <v>1</v>
      </c>
    </row>
    <row r="592" spans="1:12" x14ac:dyDescent="0.25">
      <c r="A592" t="s">
        <v>33</v>
      </c>
      <c r="B592" t="s">
        <v>22</v>
      </c>
      <c r="C592" t="s">
        <v>23</v>
      </c>
      <c r="D592" t="s">
        <v>23</v>
      </c>
      <c r="E592" t="s">
        <v>34</v>
      </c>
      <c r="F592" s="1" t="s">
        <v>35</v>
      </c>
      <c r="G592" t="s">
        <v>17</v>
      </c>
      <c r="H592" t="s">
        <v>15</v>
      </c>
      <c r="I592" t="s">
        <v>107</v>
      </c>
      <c r="J592" s="14" t="s">
        <v>88</v>
      </c>
      <c r="K592" s="14" t="s">
        <v>53</v>
      </c>
      <c r="L592" s="14" t="s">
        <v>53</v>
      </c>
    </row>
    <row r="593" spans="1:12" x14ac:dyDescent="0.25">
      <c r="A593" t="s">
        <v>33</v>
      </c>
      <c r="B593" t="s">
        <v>9</v>
      </c>
      <c r="C593" t="s">
        <v>10</v>
      </c>
      <c r="D593" t="s">
        <v>11</v>
      </c>
      <c r="E593" t="s">
        <v>36</v>
      </c>
      <c r="F593" s="1" t="s">
        <v>35</v>
      </c>
      <c r="G593" t="s">
        <v>14</v>
      </c>
      <c r="H593" t="s">
        <v>15</v>
      </c>
      <c r="I593" t="s">
        <v>107</v>
      </c>
      <c r="J593" s="14" t="s">
        <v>88</v>
      </c>
      <c r="K593" s="15">
        <v>119900000</v>
      </c>
      <c r="L593" s="15">
        <v>119900000</v>
      </c>
    </row>
    <row r="594" spans="1:12" x14ac:dyDescent="0.25">
      <c r="A594" t="s">
        <v>33</v>
      </c>
      <c r="B594" t="s">
        <v>9</v>
      </c>
      <c r="C594" t="s">
        <v>10</v>
      </c>
      <c r="D594" t="s">
        <v>11</v>
      </c>
      <c r="E594" t="s">
        <v>36</v>
      </c>
      <c r="F594" s="1" t="s">
        <v>35</v>
      </c>
      <c r="G594" t="s">
        <v>16</v>
      </c>
      <c r="H594" t="s">
        <v>15</v>
      </c>
      <c r="I594" t="s">
        <v>107</v>
      </c>
      <c r="J594" s="14" t="s">
        <v>88</v>
      </c>
      <c r="K594" s="15">
        <v>36.9</v>
      </c>
      <c r="L594" s="15">
        <v>36.9</v>
      </c>
    </row>
    <row r="595" spans="1:12" x14ac:dyDescent="0.25">
      <c r="A595" t="s">
        <v>33</v>
      </c>
      <c r="B595" t="s">
        <v>9</v>
      </c>
      <c r="C595" t="s">
        <v>10</v>
      </c>
      <c r="D595" t="s">
        <v>11</v>
      </c>
      <c r="E595" t="s">
        <v>36</v>
      </c>
      <c r="F595" s="1" t="s">
        <v>35</v>
      </c>
      <c r="G595" t="s">
        <v>17</v>
      </c>
      <c r="H595" t="s">
        <v>15</v>
      </c>
      <c r="I595" t="s">
        <v>107</v>
      </c>
      <c r="J595" s="14" t="s">
        <v>88</v>
      </c>
      <c r="K595" s="14" t="s">
        <v>53</v>
      </c>
      <c r="L595" s="14" t="s">
        <v>53</v>
      </c>
    </row>
    <row r="596" spans="1:12" x14ac:dyDescent="0.25">
      <c r="A596" t="s">
        <v>33</v>
      </c>
      <c r="B596" t="s">
        <v>18</v>
      </c>
      <c r="C596" t="s">
        <v>19</v>
      </c>
      <c r="D596" t="s">
        <v>19</v>
      </c>
      <c r="E596" t="s">
        <v>37</v>
      </c>
      <c r="F596" s="1" t="s">
        <v>35</v>
      </c>
      <c r="G596" t="s">
        <v>14</v>
      </c>
      <c r="H596" t="s">
        <v>15</v>
      </c>
      <c r="I596" t="s">
        <v>107</v>
      </c>
      <c r="J596" s="14" t="s">
        <v>88</v>
      </c>
      <c r="K596" s="15">
        <v>57600000</v>
      </c>
      <c r="L596" s="15">
        <v>57600000</v>
      </c>
    </row>
    <row r="597" spans="1:12" x14ac:dyDescent="0.25">
      <c r="A597" t="s">
        <v>33</v>
      </c>
      <c r="B597" t="s">
        <v>18</v>
      </c>
      <c r="C597" t="s">
        <v>19</v>
      </c>
      <c r="D597" t="s">
        <v>19</v>
      </c>
      <c r="E597" t="s">
        <v>37</v>
      </c>
      <c r="F597" s="1" t="s">
        <v>35</v>
      </c>
      <c r="G597" t="s">
        <v>16</v>
      </c>
      <c r="H597" t="s">
        <v>15</v>
      </c>
      <c r="I597" t="s">
        <v>107</v>
      </c>
      <c r="J597" s="14" t="s">
        <v>88</v>
      </c>
      <c r="K597" s="15">
        <v>110.6</v>
      </c>
      <c r="L597" s="15">
        <v>110.6</v>
      </c>
    </row>
    <row r="598" spans="1:12" x14ac:dyDescent="0.25">
      <c r="A598" t="s">
        <v>33</v>
      </c>
      <c r="B598" t="s">
        <v>18</v>
      </c>
      <c r="C598" t="s">
        <v>19</v>
      </c>
      <c r="D598" t="s">
        <v>19</v>
      </c>
      <c r="E598" t="s">
        <v>37</v>
      </c>
      <c r="F598" s="1" t="s">
        <v>35</v>
      </c>
      <c r="G598" t="s">
        <v>17</v>
      </c>
      <c r="H598" t="s">
        <v>15</v>
      </c>
      <c r="I598" t="s">
        <v>107</v>
      </c>
      <c r="J598" s="14" t="s">
        <v>88</v>
      </c>
      <c r="K598" s="14" t="s">
        <v>53</v>
      </c>
      <c r="L598" s="14" t="s">
        <v>53</v>
      </c>
    </row>
    <row r="599" spans="1:12" x14ac:dyDescent="0.25">
      <c r="A599" t="s">
        <v>38</v>
      </c>
      <c r="B599" t="s">
        <v>22</v>
      </c>
      <c r="C599" t="s">
        <v>23</v>
      </c>
      <c r="D599" t="s">
        <v>23</v>
      </c>
      <c r="E599" t="s">
        <v>39</v>
      </c>
      <c r="F599" s="1" t="s">
        <v>40</v>
      </c>
      <c r="G599" t="s">
        <v>14</v>
      </c>
      <c r="H599" t="s">
        <v>15</v>
      </c>
      <c r="I599" t="s">
        <v>107</v>
      </c>
      <c r="J599" s="14" t="s">
        <v>88</v>
      </c>
      <c r="K599" s="15">
        <v>2460000</v>
      </c>
      <c r="L599" s="15">
        <v>2460000</v>
      </c>
    </row>
    <row r="600" spans="1:12" x14ac:dyDescent="0.25">
      <c r="A600" t="s">
        <v>38</v>
      </c>
      <c r="B600" t="s">
        <v>22</v>
      </c>
      <c r="C600" t="s">
        <v>23</v>
      </c>
      <c r="D600" t="s">
        <v>23</v>
      </c>
      <c r="E600" t="s">
        <v>39</v>
      </c>
      <c r="F600" s="1" t="s">
        <v>40</v>
      </c>
      <c r="G600" t="s">
        <v>16</v>
      </c>
      <c r="H600" t="s">
        <v>15</v>
      </c>
      <c r="I600" t="s">
        <v>107</v>
      </c>
      <c r="J600" s="14" t="s">
        <v>88</v>
      </c>
      <c r="K600" s="6">
        <v>1</v>
      </c>
      <c r="L600" s="6">
        <v>1</v>
      </c>
    </row>
    <row r="601" spans="1:12" x14ac:dyDescent="0.25">
      <c r="A601" t="s">
        <v>38</v>
      </c>
      <c r="B601" t="s">
        <v>22</v>
      </c>
      <c r="C601" t="s">
        <v>23</v>
      </c>
      <c r="D601" t="s">
        <v>23</v>
      </c>
      <c r="E601" t="s">
        <v>39</v>
      </c>
      <c r="F601" s="1" t="s">
        <v>40</v>
      </c>
      <c r="G601" t="s">
        <v>17</v>
      </c>
      <c r="H601" t="s">
        <v>15</v>
      </c>
      <c r="I601" t="s">
        <v>107</v>
      </c>
      <c r="J601" s="14" t="s">
        <v>88</v>
      </c>
      <c r="K601" s="14" t="s">
        <v>53</v>
      </c>
      <c r="L601" s="14" t="s">
        <v>53</v>
      </c>
    </row>
    <row r="602" spans="1:12" x14ac:dyDescent="0.25">
      <c r="A602" t="s">
        <v>38</v>
      </c>
      <c r="B602" t="s">
        <v>9</v>
      </c>
      <c r="C602" t="s">
        <v>10</v>
      </c>
      <c r="D602" t="s">
        <v>11</v>
      </c>
      <c r="E602" t="s">
        <v>41</v>
      </c>
      <c r="F602" s="1" t="s">
        <v>40</v>
      </c>
      <c r="G602" t="s">
        <v>14</v>
      </c>
      <c r="H602" t="s">
        <v>15</v>
      </c>
      <c r="I602" t="s">
        <v>107</v>
      </c>
      <c r="J602" s="14" t="s">
        <v>88</v>
      </c>
      <c r="K602" s="15">
        <v>5540000</v>
      </c>
      <c r="L602" s="15">
        <v>5540000</v>
      </c>
    </row>
    <row r="603" spans="1:12" x14ac:dyDescent="0.25">
      <c r="A603" t="s">
        <v>38</v>
      </c>
      <c r="B603" t="s">
        <v>9</v>
      </c>
      <c r="C603" t="s">
        <v>10</v>
      </c>
      <c r="D603" t="s">
        <v>11</v>
      </c>
      <c r="E603" t="s">
        <v>41</v>
      </c>
      <c r="F603" s="1" t="s">
        <v>40</v>
      </c>
      <c r="G603" t="s">
        <v>16</v>
      </c>
      <c r="H603" t="s">
        <v>15</v>
      </c>
      <c r="I603" t="s">
        <v>107</v>
      </c>
      <c r="J603" s="14" t="s">
        <v>88</v>
      </c>
      <c r="K603" s="15">
        <v>64.5</v>
      </c>
      <c r="L603" s="15">
        <v>64.5</v>
      </c>
    </row>
    <row r="604" spans="1:12" x14ac:dyDescent="0.25">
      <c r="A604" t="s">
        <v>38</v>
      </c>
      <c r="B604" t="s">
        <v>9</v>
      </c>
      <c r="C604" t="s">
        <v>10</v>
      </c>
      <c r="D604" t="s">
        <v>11</v>
      </c>
      <c r="E604" t="s">
        <v>41</v>
      </c>
      <c r="F604" s="1" t="s">
        <v>40</v>
      </c>
      <c r="G604" t="s">
        <v>17</v>
      </c>
      <c r="H604" t="s">
        <v>15</v>
      </c>
      <c r="I604" t="s">
        <v>107</v>
      </c>
      <c r="J604" s="14" t="s">
        <v>88</v>
      </c>
      <c r="K604" s="14" t="s">
        <v>53</v>
      </c>
      <c r="L604" s="14" t="s">
        <v>53</v>
      </c>
    </row>
    <row r="605" spans="1:12" x14ac:dyDescent="0.25">
      <c r="A605" t="s">
        <v>38</v>
      </c>
      <c r="B605" t="s">
        <v>18</v>
      </c>
      <c r="C605" t="s">
        <v>19</v>
      </c>
      <c r="D605" t="s">
        <v>19</v>
      </c>
      <c r="E605" t="s">
        <v>42</v>
      </c>
      <c r="F605" s="1" t="s">
        <v>40</v>
      </c>
      <c r="G605" t="s">
        <v>14</v>
      </c>
      <c r="H605" t="s">
        <v>15</v>
      </c>
      <c r="I605" t="s">
        <v>107</v>
      </c>
      <c r="J605" s="14" t="s">
        <v>88</v>
      </c>
      <c r="K605" s="15">
        <v>21600000</v>
      </c>
      <c r="L605" s="15">
        <v>21600000</v>
      </c>
    </row>
    <row r="606" spans="1:12" x14ac:dyDescent="0.25">
      <c r="A606" t="s">
        <v>38</v>
      </c>
      <c r="B606" t="s">
        <v>18</v>
      </c>
      <c r="C606" t="s">
        <v>19</v>
      </c>
      <c r="D606" t="s">
        <v>19</v>
      </c>
      <c r="E606" t="s">
        <v>42</v>
      </c>
      <c r="F606" s="1" t="s">
        <v>40</v>
      </c>
      <c r="G606" t="s">
        <v>16</v>
      </c>
      <c r="H606" t="s">
        <v>15</v>
      </c>
      <c r="I606" t="s">
        <v>107</v>
      </c>
      <c r="J606" s="14" t="s">
        <v>88</v>
      </c>
      <c r="K606" s="6">
        <v>1</v>
      </c>
      <c r="L606" s="6">
        <v>1</v>
      </c>
    </row>
    <row r="607" spans="1:12" x14ac:dyDescent="0.25">
      <c r="A607" t="s">
        <v>38</v>
      </c>
      <c r="B607" t="s">
        <v>18</v>
      </c>
      <c r="C607" t="s">
        <v>19</v>
      </c>
      <c r="D607" t="s">
        <v>19</v>
      </c>
      <c r="E607" t="s">
        <v>42</v>
      </c>
      <c r="F607" s="1" t="s">
        <v>40</v>
      </c>
      <c r="G607" t="s">
        <v>17</v>
      </c>
      <c r="H607" t="s">
        <v>15</v>
      </c>
      <c r="I607" t="s">
        <v>107</v>
      </c>
      <c r="J607" s="14" t="s">
        <v>88</v>
      </c>
      <c r="K607" s="14" t="s">
        <v>53</v>
      </c>
      <c r="L607" s="14" t="s">
        <v>53</v>
      </c>
    </row>
    <row r="608" spans="1:12" x14ac:dyDescent="0.25">
      <c r="A608" t="s">
        <v>43</v>
      </c>
      <c r="B608" t="s">
        <v>22</v>
      </c>
      <c r="C608" t="s">
        <v>23</v>
      </c>
      <c r="D608" t="s">
        <v>23</v>
      </c>
      <c r="E608" t="s">
        <v>44</v>
      </c>
      <c r="F608" s="1" t="s">
        <v>45</v>
      </c>
      <c r="G608" t="s">
        <v>14</v>
      </c>
      <c r="H608" t="s">
        <v>15</v>
      </c>
      <c r="I608" t="s">
        <v>107</v>
      </c>
      <c r="J608" s="14" t="s">
        <v>88</v>
      </c>
      <c r="K608" s="15">
        <v>6910000</v>
      </c>
      <c r="L608" s="15">
        <v>6910000</v>
      </c>
    </row>
    <row r="609" spans="1:12" x14ac:dyDescent="0.25">
      <c r="A609" t="s">
        <v>43</v>
      </c>
      <c r="B609" t="s">
        <v>22</v>
      </c>
      <c r="C609" t="s">
        <v>23</v>
      </c>
      <c r="D609" t="s">
        <v>23</v>
      </c>
      <c r="E609" t="s">
        <v>44</v>
      </c>
      <c r="F609" s="1" t="s">
        <v>45</v>
      </c>
      <c r="G609" t="s">
        <v>16</v>
      </c>
      <c r="H609" t="s">
        <v>15</v>
      </c>
      <c r="I609" t="s">
        <v>107</v>
      </c>
      <c r="J609" s="14" t="s">
        <v>88</v>
      </c>
      <c r="K609" s="15">
        <v>1</v>
      </c>
      <c r="L609" s="15">
        <v>1</v>
      </c>
    </row>
    <row r="610" spans="1:12" x14ac:dyDescent="0.25">
      <c r="A610" t="s">
        <v>43</v>
      </c>
      <c r="B610" t="s">
        <v>22</v>
      </c>
      <c r="C610" t="s">
        <v>23</v>
      </c>
      <c r="D610" t="s">
        <v>23</v>
      </c>
      <c r="E610" t="s">
        <v>44</v>
      </c>
      <c r="F610" s="1" t="s">
        <v>45</v>
      </c>
      <c r="G610" t="s">
        <v>17</v>
      </c>
      <c r="H610" t="s">
        <v>15</v>
      </c>
      <c r="I610" t="s">
        <v>107</v>
      </c>
      <c r="J610" s="14" t="s">
        <v>88</v>
      </c>
      <c r="K610" s="14" t="s">
        <v>53</v>
      </c>
      <c r="L610" s="14" t="s">
        <v>53</v>
      </c>
    </row>
    <row r="611" spans="1:12" x14ac:dyDescent="0.25">
      <c r="A611" t="s">
        <v>43</v>
      </c>
      <c r="B611" t="s">
        <v>9</v>
      </c>
      <c r="C611" t="s">
        <v>10</v>
      </c>
      <c r="D611" t="s">
        <v>11</v>
      </c>
      <c r="E611" t="s">
        <v>46</v>
      </c>
      <c r="F611" s="1" t="s">
        <v>45</v>
      </c>
      <c r="G611" t="s">
        <v>14</v>
      </c>
      <c r="H611" t="s">
        <v>15</v>
      </c>
      <c r="I611" t="s">
        <v>107</v>
      </c>
      <c r="J611" s="14" t="s">
        <v>88</v>
      </c>
      <c r="K611" s="15">
        <v>4650000</v>
      </c>
      <c r="L611" s="15">
        <v>4650000</v>
      </c>
    </row>
    <row r="612" spans="1:12" x14ac:dyDescent="0.25">
      <c r="A612" t="s">
        <v>43</v>
      </c>
      <c r="B612" t="s">
        <v>9</v>
      </c>
      <c r="C612" t="s">
        <v>10</v>
      </c>
      <c r="D612" t="s">
        <v>11</v>
      </c>
      <c r="E612" t="s">
        <v>46</v>
      </c>
      <c r="F612" s="1" t="s">
        <v>45</v>
      </c>
      <c r="G612" t="s">
        <v>16</v>
      </c>
      <c r="H612" t="s">
        <v>15</v>
      </c>
      <c r="I612" t="s">
        <v>107</v>
      </c>
      <c r="J612" s="14" t="s">
        <v>88</v>
      </c>
      <c r="K612" s="15">
        <v>36.4</v>
      </c>
      <c r="L612" s="15">
        <v>36.4</v>
      </c>
    </row>
    <row r="613" spans="1:12" x14ac:dyDescent="0.25">
      <c r="A613" t="s">
        <v>43</v>
      </c>
      <c r="B613" t="s">
        <v>9</v>
      </c>
      <c r="C613" t="s">
        <v>10</v>
      </c>
      <c r="D613" t="s">
        <v>11</v>
      </c>
      <c r="E613" t="s">
        <v>46</v>
      </c>
      <c r="F613" s="1" t="s">
        <v>45</v>
      </c>
      <c r="G613" t="s">
        <v>17</v>
      </c>
      <c r="H613" t="s">
        <v>15</v>
      </c>
      <c r="I613" t="s">
        <v>107</v>
      </c>
      <c r="J613" s="14" t="s">
        <v>88</v>
      </c>
      <c r="K613" s="14" t="s">
        <v>53</v>
      </c>
      <c r="L613" s="14" t="s">
        <v>53</v>
      </c>
    </row>
    <row r="614" spans="1:12" x14ac:dyDescent="0.25">
      <c r="A614" t="s">
        <v>43</v>
      </c>
      <c r="B614" t="s">
        <v>18</v>
      </c>
      <c r="C614" t="s">
        <v>19</v>
      </c>
      <c r="D614" t="s">
        <v>19</v>
      </c>
      <c r="E614" t="s">
        <v>47</v>
      </c>
      <c r="F614" s="1" t="s">
        <v>45</v>
      </c>
      <c r="G614" t="s">
        <v>14</v>
      </c>
      <c r="H614" t="s">
        <v>15</v>
      </c>
      <c r="I614" t="s">
        <v>107</v>
      </c>
      <c r="J614" s="14" t="s">
        <v>88</v>
      </c>
      <c r="K614" s="15">
        <v>5540000</v>
      </c>
      <c r="L614" s="15">
        <v>5540000</v>
      </c>
    </row>
    <row r="615" spans="1:12" x14ac:dyDescent="0.25">
      <c r="A615" t="s">
        <v>43</v>
      </c>
      <c r="B615" t="s">
        <v>18</v>
      </c>
      <c r="C615" t="s">
        <v>19</v>
      </c>
      <c r="D615" t="s">
        <v>19</v>
      </c>
      <c r="E615" t="s">
        <v>47</v>
      </c>
      <c r="F615" s="1" t="s">
        <v>45</v>
      </c>
      <c r="G615" t="s">
        <v>16</v>
      </c>
      <c r="H615" t="s">
        <v>15</v>
      </c>
      <c r="I615" t="s">
        <v>107</v>
      </c>
      <c r="J615" s="14" t="s">
        <v>88</v>
      </c>
      <c r="K615" s="6">
        <v>5.2</v>
      </c>
      <c r="L615" s="6">
        <v>5.2</v>
      </c>
    </row>
    <row r="616" spans="1:12" x14ac:dyDescent="0.25">
      <c r="A616" t="s">
        <v>43</v>
      </c>
      <c r="B616" t="s">
        <v>18</v>
      </c>
      <c r="C616" t="s">
        <v>19</v>
      </c>
      <c r="D616" t="s">
        <v>19</v>
      </c>
      <c r="E616" t="s">
        <v>47</v>
      </c>
      <c r="F616" s="1" t="s">
        <v>45</v>
      </c>
      <c r="G616" t="s">
        <v>17</v>
      </c>
      <c r="H616" t="s">
        <v>15</v>
      </c>
      <c r="I616" t="s">
        <v>107</v>
      </c>
      <c r="J616" s="14" t="s">
        <v>88</v>
      </c>
      <c r="K616" s="14" t="s">
        <v>53</v>
      </c>
      <c r="L616" s="14" t="s">
        <v>53</v>
      </c>
    </row>
    <row r="617" spans="1:12" x14ac:dyDescent="0.25">
      <c r="A617" t="s">
        <v>48</v>
      </c>
      <c r="B617" t="s">
        <v>22</v>
      </c>
      <c r="C617" t="s">
        <v>23</v>
      </c>
      <c r="D617" t="s">
        <v>23</v>
      </c>
      <c r="E617" t="s">
        <v>49</v>
      </c>
      <c r="F617" s="1" t="s">
        <v>50</v>
      </c>
      <c r="G617" t="s">
        <v>14</v>
      </c>
      <c r="H617" t="s">
        <v>15</v>
      </c>
      <c r="I617" t="s">
        <v>107</v>
      </c>
      <c r="J617" s="14" t="s">
        <v>88</v>
      </c>
      <c r="K617" s="15">
        <v>8500000</v>
      </c>
      <c r="L617" s="15">
        <v>8500000</v>
      </c>
    </row>
    <row r="618" spans="1:12" x14ac:dyDescent="0.25">
      <c r="A618" t="s">
        <v>48</v>
      </c>
      <c r="B618" t="s">
        <v>22</v>
      </c>
      <c r="C618" t="s">
        <v>23</v>
      </c>
      <c r="D618" t="s">
        <v>23</v>
      </c>
      <c r="E618" t="s">
        <v>49</v>
      </c>
      <c r="F618" s="1" t="s">
        <v>50</v>
      </c>
      <c r="G618" t="s">
        <v>16</v>
      </c>
      <c r="H618" t="s">
        <v>15</v>
      </c>
      <c r="I618" t="s">
        <v>107</v>
      </c>
      <c r="J618" s="14" t="s">
        <v>88</v>
      </c>
      <c r="K618" s="15">
        <v>2</v>
      </c>
      <c r="L618" s="15">
        <v>2</v>
      </c>
    </row>
    <row r="619" spans="1:12" x14ac:dyDescent="0.25">
      <c r="A619" t="s">
        <v>48</v>
      </c>
      <c r="B619" t="s">
        <v>22</v>
      </c>
      <c r="C619" t="s">
        <v>23</v>
      </c>
      <c r="D619" t="s">
        <v>23</v>
      </c>
      <c r="E619" t="s">
        <v>49</v>
      </c>
      <c r="F619" s="1" t="s">
        <v>50</v>
      </c>
      <c r="G619" t="s">
        <v>17</v>
      </c>
      <c r="H619" t="s">
        <v>15</v>
      </c>
      <c r="I619" t="s">
        <v>107</v>
      </c>
      <c r="J619" s="14" t="s">
        <v>88</v>
      </c>
      <c r="K619" s="14" t="s">
        <v>53</v>
      </c>
      <c r="L619" s="14" t="s">
        <v>53</v>
      </c>
    </row>
    <row r="620" spans="1:12" x14ac:dyDescent="0.25">
      <c r="A620" t="s">
        <v>48</v>
      </c>
      <c r="B620" t="s">
        <v>9</v>
      </c>
      <c r="C620" t="s">
        <v>10</v>
      </c>
      <c r="D620" t="s">
        <v>11</v>
      </c>
      <c r="E620" t="s">
        <v>51</v>
      </c>
      <c r="F620" s="1" t="s">
        <v>50</v>
      </c>
      <c r="G620" t="s">
        <v>14</v>
      </c>
      <c r="H620" t="s">
        <v>15</v>
      </c>
      <c r="I620" t="s">
        <v>107</v>
      </c>
      <c r="J620" s="14" t="s">
        <v>88</v>
      </c>
      <c r="K620" s="15">
        <v>6200000</v>
      </c>
      <c r="L620" s="15">
        <v>6200000</v>
      </c>
    </row>
    <row r="621" spans="1:12" x14ac:dyDescent="0.25">
      <c r="A621" t="s">
        <v>48</v>
      </c>
      <c r="B621" t="s">
        <v>9</v>
      </c>
      <c r="C621" t="s">
        <v>10</v>
      </c>
      <c r="D621" t="s">
        <v>11</v>
      </c>
      <c r="E621" t="s">
        <v>51</v>
      </c>
      <c r="F621" s="1" t="s">
        <v>50</v>
      </c>
      <c r="G621" t="s">
        <v>16</v>
      </c>
      <c r="H621" t="s">
        <v>15</v>
      </c>
      <c r="I621" t="s">
        <v>107</v>
      </c>
      <c r="J621" s="14" t="s">
        <v>88</v>
      </c>
      <c r="K621" s="15">
        <v>27.5</v>
      </c>
      <c r="L621" s="15">
        <v>27.5</v>
      </c>
    </row>
    <row r="622" spans="1:12" x14ac:dyDescent="0.25">
      <c r="A622" t="s">
        <v>48</v>
      </c>
      <c r="B622" t="s">
        <v>9</v>
      </c>
      <c r="C622" t="s">
        <v>10</v>
      </c>
      <c r="D622" t="s">
        <v>11</v>
      </c>
      <c r="E622" t="s">
        <v>51</v>
      </c>
      <c r="F622" s="1" t="s">
        <v>50</v>
      </c>
      <c r="G622" t="s">
        <v>17</v>
      </c>
      <c r="H622" t="s">
        <v>15</v>
      </c>
      <c r="I622" t="s">
        <v>107</v>
      </c>
      <c r="J622" s="14" t="s">
        <v>88</v>
      </c>
      <c r="K622" s="14" t="s">
        <v>53</v>
      </c>
      <c r="L622" s="14" t="s">
        <v>53</v>
      </c>
    </row>
    <row r="623" spans="1:12" x14ac:dyDescent="0.25">
      <c r="A623" t="s">
        <v>48</v>
      </c>
      <c r="B623" t="s">
        <v>18</v>
      </c>
      <c r="C623" t="s">
        <v>19</v>
      </c>
      <c r="D623" t="s">
        <v>19</v>
      </c>
      <c r="E623" t="s">
        <v>52</v>
      </c>
      <c r="F623" s="1" t="s">
        <v>50</v>
      </c>
      <c r="G623" t="s">
        <v>14</v>
      </c>
      <c r="H623" t="s">
        <v>15</v>
      </c>
      <c r="I623" t="s">
        <v>107</v>
      </c>
      <c r="J623" s="14" t="s">
        <v>88</v>
      </c>
      <c r="K623" s="14" t="s">
        <v>53</v>
      </c>
      <c r="L623" s="14" t="s">
        <v>53</v>
      </c>
    </row>
    <row r="624" spans="1:12" x14ac:dyDescent="0.25">
      <c r="A624" t="s">
        <v>48</v>
      </c>
      <c r="B624" t="s">
        <v>18</v>
      </c>
      <c r="C624" t="s">
        <v>19</v>
      </c>
      <c r="D624" t="s">
        <v>19</v>
      </c>
      <c r="E624" t="s">
        <v>52</v>
      </c>
      <c r="F624" s="1" t="s">
        <v>50</v>
      </c>
      <c r="G624" t="s">
        <v>16</v>
      </c>
      <c r="H624" t="s">
        <v>15</v>
      </c>
      <c r="I624" t="s">
        <v>107</v>
      </c>
      <c r="J624" s="14" t="s">
        <v>88</v>
      </c>
      <c r="K624" s="14" t="s">
        <v>53</v>
      </c>
      <c r="L624" s="14" t="s">
        <v>53</v>
      </c>
    </row>
    <row r="625" spans="1:12" x14ac:dyDescent="0.25">
      <c r="A625" t="s">
        <v>48</v>
      </c>
      <c r="B625" t="s">
        <v>18</v>
      </c>
      <c r="C625" t="s">
        <v>19</v>
      </c>
      <c r="D625" t="s">
        <v>19</v>
      </c>
      <c r="E625" t="s">
        <v>52</v>
      </c>
      <c r="F625" s="1" t="s">
        <v>50</v>
      </c>
      <c r="G625" t="s">
        <v>17</v>
      </c>
      <c r="H625" t="s">
        <v>15</v>
      </c>
      <c r="I625" t="s">
        <v>107</v>
      </c>
      <c r="J625" s="14" t="s">
        <v>88</v>
      </c>
      <c r="K625" s="14" t="s">
        <v>53</v>
      </c>
      <c r="L625" s="14" t="s">
        <v>53</v>
      </c>
    </row>
    <row r="626" spans="1:12" x14ac:dyDescent="0.25">
      <c r="A626" t="s">
        <v>54</v>
      </c>
      <c r="B626" t="s">
        <v>22</v>
      </c>
      <c r="C626" t="s">
        <v>23</v>
      </c>
      <c r="D626" t="s">
        <v>23</v>
      </c>
      <c r="E626" t="s">
        <v>55</v>
      </c>
      <c r="F626" s="1" t="s">
        <v>56</v>
      </c>
      <c r="G626" t="s">
        <v>14</v>
      </c>
      <c r="H626" t="s">
        <v>15</v>
      </c>
      <c r="I626" t="s">
        <v>107</v>
      </c>
      <c r="J626" s="14" t="s">
        <v>88</v>
      </c>
      <c r="K626" s="15">
        <v>3990000</v>
      </c>
      <c r="L626" s="15">
        <v>3990000</v>
      </c>
    </row>
    <row r="627" spans="1:12" x14ac:dyDescent="0.25">
      <c r="A627" t="s">
        <v>54</v>
      </c>
      <c r="B627" t="s">
        <v>22</v>
      </c>
      <c r="C627" t="s">
        <v>23</v>
      </c>
      <c r="D627" t="s">
        <v>23</v>
      </c>
      <c r="E627" t="s">
        <v>55</v>
      </c>
      <c r="F627" s="1" t="s">
        <v>56</v>
      </c>
      <c r="G627" t="s">
        <v>16</v>
      </c>
      <c r="H627" t="s">
        <v>15</v>
      </c>
      <c r="I627" t="s">
        <v>107</v>
      </c>
      <c r="J627" s="14" t="s">
        <v>88</v>
      </c>
      <c r="K627" s="6">
        <v>1</v>
      </c>
      <c r="L627" s="6">
        <v>1</v>
      </c>
    </row>
    <row r="628" spans="1:12" x14ac:dyDescent="0.25">
      <c r="A628" t="s">
        <v>54</v>
      </c>
      <c r="B628" t="s">
        <v>22</v>
      </c>
      <c r="C628" t="s">
        <v>23</v>
      </c>
      <c r="D628" t="s">
        <v>23</v>
      </c>
      <c r="E628" t="s">
        <v>55</v>
      </c>
      <c r="F628" s="1" t="s">
        <v>56</v>
      </c>
      <c r="G628" t="s">
        <v>17</v>
      </c>
      <c r="H628" t="s">
        <v>15</v>
      </c>
      <c r="I628" t="s">
        <v>107</v>
      </c>
      <c r="J628" s="14" t="s">
        <v>88</v>
      </c>
      <c r="K628" s="14" t="s">
        <v>53</v>
      </c>
      <c r="L628" s="14" t="s">
        <v>53</v>
      </c>
    </row>
    <row r="629" spans="1:12" x14ac:dyDescent="0.25">
      <c r="A629" t="s">
        <v>54</v>
      </c>
      <c r="B629" t="s">
        <v>9</v>
      </c>
      <c r="C629" t="s">
        <v>10</v>
      </c>
      <c r="D629" t="s">
        <v>11</v>
      </c>
      <c r="E629" t="s">
        <v>57</v>
      </c>
      <c r="F629" s="1" t="s">
        <v>56</v>
      </c>
      <c r="G629" t="s">
        <v>14</v>
      </c>
      <c r="H629" t="s">
        <v>15</v>
      </c>
      <c r="I629" t="s">
        <v>107</v>
      </c>
      <c r="J629" s="14" t="s">
        <v>88</v>
      </c>
      <c r="K629" s="15">
        <v>200000</v>
      </c>
      <c r="L629" s="15">
        <v>200000</v>
      </c>
    </row>
    <row r="630" spans="1:12" x14ac:dyDescent="0.25">
      <c r="A630" t="s">
        <v>54</v>
      </c>
      <c r="B630" t="s">
        <v>9</v>
      </c>
      <c r="C630" t="s">
        <v>10</v>
      </c>
      <c r="D630" t="s">
        <v>11</v>
      </c>
      <c r="E630" t="s">
        <v>57</v>
      </c>
      <c r="F630" s="1" t="s">
        <v>56</v>
      </c>
      <c r="G630" t="s">
        <v>16</v>
      </c>
      <c r="H630" t="s">
        <v>15</v>
      </c>
      <c r="I630" t="s">
        <v>107</v>
      </c>
      <c r="J630" s="14" t="s">
        <v>88</v>
      </c>
      <c r="K630" s="15">
        <v>325.5</v>
      </c>
      <c r="L630" s="15">
        <v>325.5</v>
      </c>
    </row>
    <row r="631" spans="1:12" x14ac:dyDescent="0.25">
      <c r="A631" t="s">
        <v>54</v>
      </c>
      <c r="B631" t="s">
        <v>9</v>
      </c>
      <c r="C631" t="s">
        <v>10</v>
      </c>
      <c r="D631" t="s">
        <v>11</v>
      </c>
      <c r="E631" t="s">
        <v>57</v>
      </c>
      <c r="F631" s="1" t="s">
        <v>56</v>
      </c>
      <c r="G631" t="s">
        <v>17</v>
      </c>
      <c r="H631" t="s">
        <v>15</v>
      </c>
      <c r="I631" t="s">
        <v>107</v>
      </c>
      <c r="J631" s="14" t="s">
        <v>88</v>
      </c>
      <c r="K631" s="14" t="s">
        <v>53</v>
      </c>
      <c r="L631" s="14" t="s">
        <v>53</v>
      </c>
    </row>
    <row r="632" spans="1:12" x14ac:dyDescent="0.25">
      <c r="A632" t="s">
        <v>54</v>
      </c>
      <c r="B632" s="2" t="s">
        <v>18</v>
      </c>
      <c r="C632" t="s">
        <v>19</v>
      </c>
      <c r="D632" t="s">
        <v>19</v>
      </c>
      <c r="E632" s="2" t="s">
        <v>58</v>
      </c>
      <c r="F632" s="3" t="s">
        <v>56</v>
      </c>
      <c r="G632" s="2" t="s">
        <v>14</v>
      </c>
      <c r="H632" s="2" t="s">
        <v>15</v>
      </c>
      <c r="I632" t="s">
        <v>107</v>
      </c>
      <c r="J632" s="14" t="s">
        <v>88</v>
      </c>
      <c r="K632" s="15">
        <v>11000000</v>
      </c>
      <c r="L632" s="15">
        <v>11000000</v>
      </c>
    </row>
    <row r="633" spans="1:12" x14ac:dyDescent="0.25">
      <c r="A633" t="s">
        <v>54</v>
      </c>
      <c r="B633" t="s">
        <v>18</v>
      </c>
      <c r="C633" t="s">
        <v>19</v>
      </c>
      <c r="D633" t="s">
        <v>19</v>
      </c>
      <c r="E633" t="s">
        <v>58</v>
      </c>
      <c r="F633" s="1" t="s">
        <v>56</v>
      </c>
      <c r="G633" t="s">
        <v>16</v>
      </c>
      <c r="H633" t="s">
        <v>15</v>
      </c>
      <c r="I633" t="s">
        <v>107</v>
      </c>
      <c r="J633" s="14" t="s">
        <v>88</v>
      </c>
      <c r="K633" s="15">
        <v>3.1</v>
      </c>
      <c r="L633" s="15">
        <v>3.1</v>
      </c>
    </row>
    <row r="634" spans="1:12" x14ac:dyDescent="0.25">
      <c r="A634" t="s">
        <v>54</v>
      </c>
      <c r="B634" t="s">
        <v>18</v>
      </c>
      <c r="C634" t="s">
        <v>19</v>
      </c>
      <c r="D634" t="s">
        <v>19</v>
      </c>
      <c r="E634" t="s">
        <v>58</v>
      </c>
      <c r="F634" s="1" t="s">
        <v>56</v>
      </c>
      <c r="G634" t="s">
        <v>17</v>
      </c>
      <c r="H634" t="s">
        <v>15</v>
      </c>
      <c r="I634" t="s">
        <v>107</v>
      </c>
      <c r="J634" s="14" t="s">
        <v>88</v>
      </c>
      <c r="K634" s="14" t="s">
        <v>53</v>
      </c>
      <c r="L634" s="14" t="s">
        <v>53</v>
      </c>
    </row>
    <row r="635" spans="1:12" x14ac:dyDescent="0.25">
      <c r="A635" t="s">
        <v>59</v>
      </c>
      <c r="B635" t="s">
        <v>22</v>
      </c>
      <c r="C635" t="s">
        <v>23</v>
      </c>
      <c r="D635" t="s">
        <v>23</v>
      </c>
      <c r="E635" t="s">
        <v>60</v>
      </c>
      <c r="F635" s="1" t="s">
        <v>61</v>
      </c>
      <c r="G635" t="s">
        <v>14</v>
      </c>
      <c r="H635" t="s">
        <v>15</v>
      </c>
      <c r="I635" t="s">
        <v>107</v>
      </c>
      <c r="J635" s="14" t="s">
        <v>88</v>
      </c>
      <c r="K635" s="15">
        <v>17900000</v>
      </c>
      <c r="L635" s="15">
        <v>17900000</v>
      </c>
    </row>
    <row r="636" spans="1:12" x14ac:dyDescent="0.25">
      <c r="A636" t="s">
        <v>59</v>
      </c>
      <c r="B636" t="s">
        <v>22</v>
      </c>
      <c r="C636" t="s">
        <v>23</v>
      </c>
      <c r="D636" t="s">
        <v>23</v>
      </c>
      <c r="E636" t="s">
        <v>60</v>
      </c>
      <c r="F636" s="1" t="s">
        <v>61</v>
      </c>
      <c r="G636" t="s">
        <v>16</v>
      </c>
      <c r="H636" t="s">
        <v>15</v>
      </c>
      <c r="I636" t="s">
        <v>107</v>
      </c>
      <c r="J636" s="14" t="s">
        <v>88</v>
      </c>
      <c r="K636" s="15">
        <v>238.2</v>
      </c>
      <c r="L636" s="15">
        <v>238.2</v>
      </c>
    </row>
    <row r="637" spans="1:12" x14ac:dyDescent="0.25">
      <c r="A637" t="s">
        <v>59</v>
      </c>
      <c r="B637" t="s">
        <v>22</v>
      </c>
      <c r="C637" t="s">
        <v>23</v>
      </c>
      <c r="D637" t="s">
        <v>23</v>
      </c>
      <c r="E637" t="s">
        <v>60</v>
      </c>
      <c r="F637" s="1" t="s">
        <v>61</v>
      </c>
      <c r="G637" t="s">
        <v>17</v>
      </c>
      <c r="H637" t="s">
        <v>15</v>
      </c>
      <c r="I637" t="s">
        <v>107</v>
      </c>
      <c r="J637" s="14" t="s">
        <v>88</v>
      </c>
      <c r="K637" s="14" t="s">
        <v>53</v>
      </c>
      <c r="L637" s="14" t="s">
        <v>53</v>
      </c>
    </row>
    <row r="638" spans="1:12" x14ac:dyDescent="0.25">
      <c r="A638" t="s">
        <v>59</v>
      </c>
      <c r="B638" t="s">
        <v>9</v>
      </c>
      <c r="C638" t="s">
        <v>10</v>
      </c>
      <c r="D638" t="s">
        <v>11</v>
      </c>
      <c r="E638" t="s">
        <v>62</v>
      </c>
      <c r="F638" s="1" t="s">
        <v>61</v>
      </c>
      <c r="G638" t="s">
        <v>14</v>
      </c>
      <c r="H638" t="s">
        <v>15</v>
      </c>
      <c r="I638" t="s">
        <v>107</v>
      </c>
      <c r="J638" s="14" t="s">
        <v>88</v>
      </c>
      <c r="K638" s="15">
        <v>21100000</v>
      </c>
      <c r="L638" s="15">
        <v>21100000</v>
      </c>
    </row>
    <row r="639" spans="1:12" x14ac:dyDescent="0.25">
      <c r="A639" t="s">
        <v>59</v>
      </c>
      <c r="B639" t="s">
        <v>9</v>
      </c>
      <c r="C639" t="s">
        <v>10</v>
      </c>
      <c r="D639" t="s">
        <v>11</v>
      </c>
      <c r="E639" t="s">
        <v>62</v>
      </c>
      <c r="F639" s="1" t="s">
        <v>61</v>
      </c>
      <c r="G639" t="s">
        <v>16</v>
      </c>
      <c r="H639" t="s">
        <v>15</v>
      </c>
      <c r="I639" t="s">
        <v>107</v>
      </c>
      <c r="J639" s="14" t="s">
        <v>88</v>
      </c>
      <c r="K639" s="15">
        <v>17.100000000000001</v>
      </c>
      <c r="L639" s="15">
        <v>17.100000000000001</v>
      </c>
    </row>
    <row r="640" spans="1:12" x14ac:dyDescent="0.25">
      <c r="A640" t="s">
        <v>59</v>
      </c>
      <c r="B640" t="s">
        <v>9</v>
      </c>
      <c r="C640" t="s">
        <v>10</v>
      </c>
      <c r="D640" t="s">
        <v>11</v>
      </c>
      <c r="E640" t="s">
        <v>62</v>
      </c>
      <c r="F640" s="1" t="s">
        <v>61</v>
      </c>
      <c r="G640" t="s">
        <v>17</v>
      </c>
      <c r="H640" t="s">
        <v>15</v>
      </c>
      <c r="I640" t="s">
        <v>107</v>
      </c>
      <c r="J640" s="14" t="s">
        <v>88</v>
      </c>
      <c r="K640" s="14" t="s">
        <v>53</v>
      </c>
      <c r="L640" s="14" t="s">
        <v>53</v>
      </c>
    </row>
    <row r="641" spans="1:12" x14ac:dyDescent="0.25">
      <c r="A641" t="s">
        <v>59</v>
      </c>
      <c r="B641" t="s">
        <v>18</v>
      </c>
      <c r="C641" t="s">
        <v>19</v>
      </c>
      <c r="D641" t="s">
        <v>19</v>
      </c>
      <c r="E641" t="s">
        <v>63</v>
      </c>
      <c r="F641" s="1" t="s">
        <v>61</v>
      </c>
      <c r="G641" t="s">
        <v>14</v>
      </c>
      <c r="H641" t="s">
        <v>15</v>
      </c>
      <c r="I641" t="s">
        <v>107</v>
      </c>
      <c r="J641" s="14" t="s">
        <v>88</v>
      </c>
      <c r="K641" s="15">
        <v>25900000</v>
      </c>
      <c r="L641" s="15">
        <v>25900000</v>
      </c>
    </row>
    <row r="642" spans="1:12" x14ac:dyDescent="0.25">
      <c r="A642" t="s">
        <v>59</v>
      </c>
      <c r="B642" t="s">
        <v>18</v>
      </c>
      <c r="C642" t="s">
        <v>19</v>
      </c>
      <c r="D642" t="s">
        <v>19</v>
      </c>
      <c r="E642" t="s">
        <v>63</v>
      </c>
      <c r="F642" s="1" t="s">
        <v>61</v>
      </c>
      <c r="G642" t="s">
        <v>16</v>
      </c>
      <c r="H642" t="s">
        <v>15</v>
      </c>
      <c r="I642" t="s">
        <v>107</v>
      </c>
      <c r="J642" s="14" t="s">
        <v>88</v>
      </c>
      <c r="K642" s="15">
        <v>6.3</v>
      </c>
      <c r="L642" s="15">
        <v>6.3</v>
      </c>
    </row>
    <row r="643" spans="1:12" x14ac:dyDescent="0.25">
      <c r="A643" t="s">
        <v>59</v>
      </c>
      <c r="B643" t="s">
        <v>18</v>
      </c>
      <c r="C643" t="s">
        <v>19</v>
      </c>
      <c r="D643" t="s">
        <v>19</v>
      </c>
      <c r="E643" t="s">
        <v>63</v>
      </c>
      <c r="F643" s="1" t="s">
        <v>61</v>
      </c>
      <c r="G643" t="s">
        <v>17</v>
      </c>
      <c r="H643" t="s">
        <v>15</v>
      </c>
      <c r="I643" t="s">
        <v>107</v>
      </c>
      <c r="J643" s="14" t="s">
        <v>88</v>
      </c>
      <c r="K643" s="14" t="s">
        <v>53</v>
      </c>
      <c r="L643" s="14" t="s">
        <v>53</v>
      </c>
    </row>
    <row r="644" spans="1:12" x14ac:dyDescent="0.25">
      <c r="A644" t="s">
        <v>64</v>
      </c>
      <c r="B644" t="s">
        <v>22</v>
      </c>
      <c r="C644" t="s">
        <v>23</v>
      </c>
      <c r="D644" t="s">
        <v>23</v>
      </c>
      <c r="E644" t="s">
        <v>65</v>
      </c>
      <c r="F644" s="1" t="s">
        <v>66</v>
      </c>
      <c r="G644" t="s">
        <v>14</v>
      </c>
      <c r="H644" t="s">
        <v>15</v>
      </c>
      <c r="I644" t="s">
        <v>107</v>
      </c>
      <c r="J644" s="14" t="s">
        <v>88</v>
      </c>
      <c r="K644" s="15">
        <v>1220000</v>
      </c>
      <c r="L644" s="15">
        <v>1220000</v>
      </c>
    </row>
    <row r="645" spans="1:12" x14ac:dyDescent="0.25">
      <c r="A645" t="s">
        <v>64</v>
      </c>
      <c r="B645" t="s">
        <v>22</v>
      </c>
      <c r="C645" t="s">
        <v>23</v>
      </c>
      <c r="D645" t="s">
        <v>23</v>
      </c>
      <c r="E645" t="s">
        <v>65</v>
      </c>
      <c r="F645" s="1" t="s">
        <v>66</v>
      </c>
      <c r="G645" t="s">
        <v>16</v>
      </c>
      <c r="H645" t="s">
        <v>15</v>
      </c>
      <c r="I645" t="s">
        <v>107</v>
      </c>
      <c r="J645" s="14" t="s">
        <v>88</v>
      </c>
      <c r="K645" s="15">
        <v>3.1</v>
      </c>
      <c r="L645" s="15">
        <v>3.1</v>
      </c>
    </row>
    <row r="646" spans="1:12" x14ac:dyDescent="0.25">
      <c r="A646" t="s">
        <v>64</v>
      </c>
      <c r="B646" t="s">
        <v>22</v>
      </c>
      <c r="C646" t="s">
        <v>23</v>
      </c>
      <c r="D646" t="s">
        <v>23</v>
      </c>
      <c r="E646" t="s">
        <v>65</v>
      </c>
      <c r="F646" s="1" t="s">
        <v>66</v>
      </c>
      <c r="G646" t="s">
        <v>17</v>
      </c>
      <c r="H646" t="s">
        <v>15</v>
      </c>
      <c r="I646" t="s">
        <v>107</v>
      </c>
      <c r="J646" s="14" t="s">
        <v>88</v>
      </c>
      <c r="K646" s="14" t="s">
        <v>53</v>
      </c>
      <c r="L646" s="14" t="s">
        <v>53</v>
      </c>
    </row>
    <row r="647" spans="1:12" x14ac:dyDescent="0.25">
      <c r="A647" t="s">
        <v>64</v>
      </c>
      <c r="B647" t="s">
        <v>9</v>
      </c>
      <c r="C647" t="s">
        <v>10</v>
      </c>
      <c r="D647" t="s">
        <v>11</v>
      </c>
      <c r="E647" t="s">
        <v>67</v>
      </c>
      <c r="F647" s="1" t="s">
        <v>66</v>
      </c>
      <c r="G647" t="s">
        <v>14</v>
      </c>
      <c r="H647" t="s">
        <v>15</v>
      </c>
      <c r="I647" t="s">
        <v>107</v>
      </c>
      <c r="J647" s="14" t="s">
        <v>88</v>
      </c>
      <c r="K647" s="15">
        <v>5200000</v>
      </c>
      <c r="L647" s="15">
        <v>5200000</v>
      </c>
    </row>
    <row r="648" spans="1:12" x14ac:dyDescent="0.25">
      <c r="A648" t="s">
        <v>64</v>
      </c>
      <c r="B648" t="s">
        <v>9</v>
      </c>
      <c r="C648" t="s">
        <v>10</v>
      </c>
      <c r="D648" t="s">
        <v>11</v>
      </c>
      <c r="E648" t="s">
        <v>67</v>
      </c>
      <c r="F648" s="1" t="s">
        <v>66</v>
      </c>
      <c r="G648" t="s">
        <v>16</v>
      </c>
      <c r="H648" t="s">
        <v>15</v>
      </c>
      <c r="I648" t="s">
        <v>107</v>
      </c>
      <c r="J648" s="14" t="s">
        <v>88</v>
      </c>
      <c r="K648" s="15">
        <v>156.5</v>
      </c>
      <c r="L648" s="15">
        <v>156.5</v>
      </c>
    </row>
    <row r="649" spans="1:12" x14ac:dyDescent="0.25">
      <c r="A649" t="s">
        <v>64</v>
      </c>
      <c r="B649" t="s">
        <v>9</v>
      </c>
      <c r="C649" t="s">
        <v>10</v>
      </c>
      <c r="D649" t="s">
        <v>11</v>
      </c>
      <c r="E649" t="s">
        <v>67</v>
      </c>
      <c r="F649" s="1" t="s">
        <v>66</v>
      </c>
      <c r="G649" t="s">
        <v>17</v>
      </c>
      <c r="H649" t="s">
        <v>15</v>
      </c>
      <c r="I649" t="s">
        <v>107</v>
      </c>
      <c r="J649" s="14" t="s">
        <v>88</v>
      </c>
      <c r="K649" s="14" t="s">
        <v>53</v>
      </c>
      <c r="L649" s="14" t="s">
        <v>53</v>
      </c>
    </row>
    <row r="650" spans="1:12" x14ac:dyDescent="0.25">
      <c r="A650" t="s">
        <v>64</v>
      </c>
      <c r="B650" t="s">
        <v>18</v>
      </c>
      <c r="C650" t="s">
        <v>19</v>
      </c>
      <c r="D650" t="s">
        <v>19</v>
      </c>
      <c r="E650" t="s">
        <v>68</v>
      </c>
      <c r="F650" s="1" t="s">
        <v>66</v>
      </c>
      <c r="G650" t="s">
        <v>14</v>
      </c>
      <c r="H650" t="s">
        <v>15</v>
      </c>
      <c r="I650" t="s">
        <v>107</v>
      </c>
      <c r="J650" s="14" t="s">
        <v>88</v>
      </c>
      <c r="K650" s="15">
        <v>2000000</v>
      </c>
      <c r="L650" s="15">
        <v>2000000</v>
      </c>
    </row>
    <row r="651" spans="1:12" x14ac:dyDescent="0.25">
      <c r="A651" t="s">
        <v>64</v>
      </c>
      <c r="B651" t="s">
        <v>18</v>
      </c>
      <c r="C651" t="s">
        <v>19</v>
      </c>
      <c r="D651" t="s">
        <v>19</v>
      </c>
      <c r="E651" t="s">
        <v>68</v>
      </c>
      <c r="F651" s="1" t="s">
        <v>66</v>
      </c>
      <c r="G651" t="s">
        <v>16</v>
      </c>
      <c r="H651" t="s">
        <v>15</v>
      </c>
      <c r="I651" t="s">
        <v>107</v>
      </c>
      <c r="J651" s="14" t="s">
        <v>88</v>
      </c>
      <c r="K651" s="6">
        <v>1</v>
      </c>
      <c r="L651" s="6">
        <v>1</v>
      </c>
    </row>
    <row r="652" spans="1:12" x14ac:dyDescent="0.25">
      <c r="A652" t="s">
        <v>64</v>
      </c>
      <c r="B652" t="s">
        <v>18</v>
      </c>
      <c r="C652" t="s">
        <v>19</v>
      </c>
      <c r="D652" t="s">
        <v>19</v>
      </c>
      <c r="E652" t="s">
        <v>68</v>
      </c>
      <c r="F652" s="1" t="s">
        <v>66</v>
      </c>
      <c r="G652" t="s">
        <v>17</v>
      </c>
      <c r="H652" t="s">
        <v>15</v>
      </c>
      <c r="I652" t="s">
        <v>107</v>
      </c>
      <c r="J652" s="14" t="s">
        <v>88</v>
      </c>
      <c r="K652" s="14" t="s">
        <v>53</v>
      </c>
      <c r="L652" s="14" t="s">
        <v>53</v>
      </c>
    </row>
    <row r="653" spans="1:12" x14ac:dyDescent="0.25">
      <c r="A653" t="s">
        <v>69</v>
      </c>
      <c r="B653" t="s">
        <v>22</v>
      </c>
      <c r="C653" t="s">
        <v>23</v>
      </c>
      <c r="D653" t="s">
        <v>23</v>
      </c>
      <c r="E653" t="s">
        <v>70</v>
      </c>
      <c r="F653" s="1" t="s">
        <v>71</v>
      </c>
      <c r="G653" t="s">
        <v>14</v>
      </c>
      <c r="H653" t="s">
        <v>15</v>
      </c>
      <c r="I653" t="s">
        <v>107</v>
      </c>
      <c r="J653" s="14" t="s">
        <v>88</v>
      </c>
      <c r="K653" s="15">
        <v>17300000</v>
      </c>
      <c r="L653" s="15">
        <v>17300000</v>
      </c>
    </row>
    <row r="654" spans="1:12" x14ac:dyDescent="0.25">
      <c r="A654" t="s">
        <v>69</v>
      </c>
      <c r="B654" t="s">
        <v>22</v>
      </c>
      <c r="C654" t="s">
        <v>23</v>
      </c>
      <c r="D654" t="s">
        <v>23</v>
      </c>
      <c r="E654" t="s">
        <v>70</v>
      </c>
      <c r="F654" s="1" t="s">
        <v>71</v>
      </c>
      <c r="G654" t="s">
        <v>16</v>
      </c>
      <c r="H654" t="s">
        <v>15</v>
      </c>
      <c r="I654" t="s">
        <v>107</v>
      </c>
      <c r="J654" s="14" t="s">
        <v>88</v>
      </c>
      <c r="K654" s="15">
        <v>4.0999999999999996</v>
      </c>
      <c r="L654" s="15">
        <v>4.0999999999999996</v>
      </c>
    </row>
    <row r="655" spans="1:12" x14ac:dyDescent="0.25">
      <c r="A655" t="s">
        <v>69</v>
      </c>
      <c r="B655" t="s">
        <v>22</v>
      </c>
      <c r="C655" t="s">
        <v>23</v>
      </c>
      <c r="D655" t="s">
        <v>23</v>
      </c>
      <c r="E655" t="s">
        <v>70</v>
      </c>
      <c r="F655" s="1" t="s">
        <v>71</v>
      </c>
      <c r="G655" t="s">
        <v>17</v>
      </c>
      <c r="H655" t="s">
        <v>15</v>
      </c>
      <c r="I655" t="s">
        <v>107</v>
      </c>
      <c r="J655" s="14" t="s">
        <v>88</v>
      </c>
      <c r="K655" s="14" t="s">
        <v>53</v>
      </c>
      <c r="L655" s="14" t="s">
        <v>53</v>
      </c>
    </row>
    <row r="656" spans="1:12" x14ac:dyDescent="0.25">
      <c r="A656" t="s">
        <v>69</v>
      </c>
      <c r="B656" t="s">
        <v>9</v>
      </c>
      <c r="C656" t="s">
        <v>10</v>
      </c>
      <c r="D656" t="s">
        <v>11</v>
      </c>
      <c r="E656" t="s">
        <v>72</v>
      </c>
      <c r="F656" s="1" t="s">
        <v>71</v>
      </c>
      <c r="G656" t="s">
        <v>14</v>
      </c>
      <c r="H656" t="s">
        <v>15</v>
      </c>
      <c r="I656" t="s">
        <v>107</v>
      </c>
      <c r="J656" s="14" t="s">
        <v>88</v>
      </c>
      <c r="K656" s="15">
        <v>11190000</v>
      </c>
      <c r="L656" s="15">
        <v>11190000</v>
      </c>
    </row>
    <row r="657" spans="1:12" x14ac:dyDescent="0.25">
      <c r="A657" t="s">
        <v>69</v>
      </c>
      <c r="B657" t="s">
        <v>9</v>
      </c>
      <c r="C657" t="s">
        <v>10</v>
      </c>
      <c r="D657" t="s">
        <v>11</v>
      </c>
      <c r="E657" t="s">
        <v>72</v>
      </c>
      <c r="F657" s="1" t="s">
        <v>71</v>
      </c>
      <c r="G657" t="s">
        <v>16</v>
      </c>
      <c r="H657" t="s">
        <v>15</v>
      </c>
      <c r="I657" t="s">
        <v>107</v>
      </c>
      <c r="J657" s="14" t="s">
        <v>88</v>
      </c>
      <c r="K657" s="15">
        <v>25.6</v>
      </c>
      <c r="L657" s="15">
        <v>25.6</v>
      </c>
    </row>
    <row r="658" spans="1:12" x14ac:dyDescent="0.25">
      <c r="A658" t="s">
        <v>69</v>
      </c>
      <c r="B658" t="s">
        <v>9</v>
      </c>
      <c r="C658" t="s">
        <v>10</v>
      </c>
      <c r="D658" t="s">
        <v>11</v>
      </c>
      <c r="E658" t="s">
        <v>72</v>
      </c>
      <c r="F658" s="1" t="s">
        <v>71</v>
      </c>
      <c r="G658" t="s">
        <v>17</v>
      </c>
      <c r="H658" t="s">
        <v>15</v>
      </c>
      <c r="I658" t="s">
        <v>107</v>
      </c>
      <c r="J658" s="14" t="s">
        <v>88</v>
      </c>
      <c r="K658" s="14" t="s">
        <v>53</v>
      </c>
      <c r="L658" s="14" t="s">
        <v>53</v>
      </c>
    </row>
    <row r="659" spans="1:12" x14ac:dyDescent="0.25">
      <c r="A659" t="s">
        <v>69</v>
      </c>
      <c r="B659" t="s">
        <v>18</v>
      </c>
      <c r="C659" t="s">
        <v>19</v>
      </c>
      <c r="D659" t="s">
        <v>19</v>
      </c>
      <c r="E659" t="s">
        <v>73</v>
      </c>
      <c r="F659" s="1" t="s">
        <v>71</v>
      </c>
      <c r="G659" t="s">
        <v>14</v>
      </c>
      <c r="H659" t="s">
        <v>15</v>
      </c>
      <c r="I659" t="s">
        <v>107</v>
      </c>
      <c r="J659" s="14" t="s">
        <v>88</v>
      </c>
      <c r="K659" s="15">
        <v>2620000</v>
      </c>
      <c r="L659" s="15">
        <v>2620000</v>
      </c>
    </row>
    <row r="660" spans="1:12" x14ac:dyDescent="0.25">
      <c r="A660" t="s">
        <v>69</v>
      </c>
      <c r="B660" t="s">
        <v>18</v>
      </c>
      <c r="C660" t="s">
        <v>19</v>
      </c>
      <c r="D660" t="s">
        <v>19</v>
      </c>
      <c r="E660" t="s">
        <v>73</v>
      </c>
      <c r="F660" s="1" t="s">
        <v>71</v>
      </c>
      <c r="G660" t="s">
        <v>16</v>
      </c>
      <c r="H660" t="s">
        <v>15</v>
      </c>
      <c r="I660" t="s">
        <v>107</v>
      </c>
      <c r="J660" s="14" t="s">
        <v>88</v>
      </c>
      <c r="K660" s="15">
        <v>1</v>
      </c>
      <c r="L660" s="15">
        <v>1</v>
      </c>
    </row>
    <row r="661" spans="1:12" x14ac:dyDescent="0.25">
      <c r="A661" t="s">
        <v>69</v>
      </c>
      <c r="B661" t="s">
        <v>18</v>
      </c>
      <c r="C661" t="s">
        <v>19</v>
      </c>
      <c r="D661" t="s">
        <v>19</v>
      </c>
      <c r="E661" t="s">
        <v>73</v>
      </c>
      <c r="F661" s="1" t="s">
        <v>71</v>
      </c>
      <c r="G661" t="s">
        <v>17</v>
      </c>
      <c r="H661" t="s">
        <v>15</v>
      </c>
      <c r="I661" t="s">
        <v>107</v>
      </c>
      <c r="J661" s="14" t="s">
        <v>88</v>
      </c>
      <c r="K661" s="14" t="s">
        <v>53</v>
      </c>
      <c r="L661" s="14" t="s">
        <v>53</v>
      </c>
    </row>
    <row r="662" spans="1:12" x14ac:dyDescent="0.25">
      <c r="A662" t="s">
        <v>74</v>
      </c>
      <c r="B662" t="s">
        <v>22</v>
      </c>
      <c r="C662" t="s">
        <v>23</v>
      </c>
      <c r="D662" t="s">
        <v>23</v>
      </c>
      <c r="E662" t="s">
        <v>75</v>
      </c>
      <c r="F662" s="1" t="s">
        <v>76</v>
      </c>
      <c r="G662" t="s">
        <v>14</v>
      </c>
      <c r="H662" t="s">
        <v>15</v>
      </c>
      <c r="I662" t="s">
        <v>107</v>
      </c>
      <c r="J662" s="14" t="s">
        <v>88</v>
      </c>
      <c r="K662" s="20">
        <v>333000000</v>
      </c>
      <c r="L662" s="20">
        <v>333000000</v>
      </c>
    </row>
    <row r="663" spans="1:12" x14ac:dyDescent="0.25">
      <c r="A663" t="s">
        <v>74</v>
      </c>
      <c r="B663" t="s">
        <v>22</v>
      </c>
      <c r="C663" t="s">
        <v>23</v>
      </c>
      <c r="D663" t="s">
        <v>23</v>
      </c>
      <c r="E663" t="s">
        <v>75</v>
      </c>
      <c r="F663" s="1" t="s">
        <v>76</v>
      </c>
      <c r="G663" t="s">
        <v>16</v>
      </c>
      <c r="H663" t="s">
        <v>15</v>
      </c>
      <c r="I663" t="s">
        <v>107</v>
      </c>
      <c r="J663" s="14" t="s">
        <v>88</v>
      </c>
      <c r="K663" s="27">
        <v>1</v>
      </c>
      <c r="L663" s="27">
        <v>1</v>
      </c>
    </row>
    <row r="664" spans="1:12" x14ac:dyDescent="0.25">
      <c r="A664" t="s">
        <v>74</v>
      </c>
      <c r="B664" t="s">
        <v>22</v>
      </c>
      <c r="C664" t="s">
        <v>23</v>
      </c>
      <c r="D664" t="s">
        <v>23</v>
      </c>
      <c r="E664" t="s">
        <v>75</v>
      </c>
      <c r="F664" s="1" t="s">
        <v>76</v>
      </c>
      <c r="G664" t="s">
        <v>17</v>
      </c>
      <c r="H664" t="s">
        <v>15</v>
      </c>
      <c r="I664" t="s">
        <v>107</v>
      </c>
      <c r="J664" s="14" t="s">
        <v>88</v>
      </c>
      <c r="K664" s="14" t="s">
        <v>53</v>
      </c>
      <c r="L664" s="14" t="s">
        <v>53</v>
      </c>
    </row>
    <row r="665" spans="1:12" x14ac:dyDescent="0.25">
      <c r="A665" t="s">
        <v>74</v>
      </c>
      <c r="B665" t="s">
        <v>9</v>
      </c>
      <c r="C665" t="s">
        <v>10</v>
      </c>
      <c r="D665" t="s">
        <v>11</v>
      </c>
      <c r="E665" t="s">
        <v>77</v>
      </c>
      <c r="F665" s="1" t="s">
        <v>76</v>
      </c>
      <c r="G665" t="s">
        <v>14</v>
      </c>
      <c r="H665" t="s">
        <v>15</v>
      </c>
      <c r="I665" t="s">
        <v>107</v>
      </c>
      <c r="J665" s="14" t="s">
        <v>88</v>
      </c>
      <c r="K665" s="20">
        <v>6310000</v>
      </c>
      <c r="L665" s="20">
        <v>6310000</v>
      </c>
    </row>
    <row r="666" spans="1:12" x14ac:dyDescent="0.25">
      <c r="A666" t="s">
        <v>74</v>
      </c>
      <c r="B666" t="s">
        <v>9</v>
      </c>
      <c r="C666" t="s">
        <v>10</v>
      </c>
      <c r="D666" t="s">
        <v>11</v>
      </c>
      <c r="E666" t="s">
        <v>77</v>
      </c>
      <c r="F666" s="1" t="s">
        <v>76</v>
      </c>
      <c r="G666" t="s">
        <v>16</v>
      </c>
      <c r="H666" t="s">
        <v>15</v>
      </c>
      <c r="I666" t="s">
        <v>107</v>
      </c>
      <c r="J666" s="14" t="s">
        <v>88</v>
      </c>
      <c r="K666" s="20">
        <v>9.6999999999999993</v>
      </c>
      <c r="L666" s="20">
        <v>9.6999999999999993</v>
      </c>
    </row>
    <row r="667" spans="1:12" x14ac:dyDescent="0.25">
      <c r="A667" t="s">
        <v>74</v>
      </c>
      <c r="B667" t="s">
        <v>9</v>
      </c>
      <c r="C667" t="s">
        <v>10</v>
      </c>
      <c r="D667" t="s">
        <v>11</v>
      </c>
      <c r="E667" t="s">
        <v>77</v>
      </c>
      <c r="F667" s="1" t="s">
        <v>76</v>
      </c>
      <c r="G667" t="s">
        <v>17</v>
      </c>
      <c r="H667" t="s">
        <v>15</v>
      </c>
      <c r="I667" t="s">
        <v>107</v>
      </c>
      <c r="J667" s="14" t="s">
        <v>88</v>
      </c>
      <c r="K667" s="14" t="s">
        <v>53</v>
      </c>
      <c r="L667" s="14" t="s">
        <v>53</v>
      </c>
    </row>
    <row r="668" spans="1:12" x14ac:dyDescent="0.25">
      <c r="A668" t="s">
        <v>74</v>
      </c>
      <c r="B668" t="s">
        <v>18</v>
      </c>
      <c r="C668" t="s">
        <v>19</v>
      </c>
      <c r="D668" t="s">
        <v>19</v>
      </c>
      <c r="E668" t="s">
        <v>78</v>
      </c>
      <c r="F668" s="1" t="s">
        <v>76</v>
      </c>
      <c r="G668" t="s">
        <v>14</v>
      </c>
      <c r="H668" t="s">
        <v>15</v>
      </c>
      <c r="I668" t="s">
        <v>107</v>
      </c>
      <c r="J668" s="14" t="s">
        <v>88</v>
      </c>
      <c r="K668" s="20">
        <v>333000000</v>
      </c>
      <c r="L668" s="20">
        <v>333000000</v>
      </c>
    </row>
    <row r="669" spans="1:12" x14ac:dyDescent="0.25">
      <c r="A669" t="s">
        <v>74</v>
      </c>
      <c r="B669" t="s">
        <v>18</v>
      </c>
      <c r="C669" t="s">
        <v>19</v>
      </c>
      <c r="D669" t="s">
        <v>19</v>
      </c>
      <c r="E669" t="s">
        <v>78</v>
      </c>
      <c r="F669" s="1" t="s">
        <v>76</v>
      </c>
      <c r="G669" t="s">
        <v>16</v>
      </c>
      <c r="H669" t="s">
        <v>15</v>
      </c>
      <c r="I669" t="s">
        <v>107</v>
      </c>
      <c r="J669" s="14" t="s">
        <v>88</v>
      </c>
      <c r="K669" s="20">
        <v>3.1</v>
      </c>
      <c r="L669" s="20">
        <v>3.1</v>
      </c>
    </row>
    <row r="670" spans="1:12" x14ac:dyDescent="0.25">
      <c r="A670" t="s">
        <v>74</v>
      </c>
      <c r="B670" t="s">
        <v>18</v>
      </c>
      <c r="C670" t="s">
        <v>19</v>
      </c>
      <c r="D670" t="s">
        <v>19</v>
      </c>
      <c r="E670" t="s">
        <v>78</v>
      </c>
      <c r="F670" s="1" t="s">
        <v>76</v>
      </c>
      <c r="G670" t="s">
        <v>17</v>
      </c>
      <c r="H670" t="s">
        <v>15</v>
      </c>
      <c r="I670" t="s">
        <v>107</v>
      </c>
      <c r="J670" s="14" t="s">
        <v>88</v>
      </c>
      <c r="K670" s="14" t="s">
        <v>53</v>
      </c>
      <c r="L670" s="14" t="s">
        <v>53</v>
      </c>
    </row>
    <row r="671" spans="1:12" x14ac:dyDescent="0.25">
      <c r="A671" t="s">
        <v>79</v>
      </c>
      <c r="B671" t="s">
        <v>22</v>
      </c>
      <c r="C671" t="s">
        <v>23</v>
      </c>
      <c r="D671" t="s">
        <v>23</v>
      </c>
      <c r="E671" t="s">
        <v>80</v>
      </c>
      <c r="F671" s="1" t="s">
        <v>81</v>
      </c>
      <c r="G671" t="s">
        <v>14</v>
      </c>
      <c r="H671" t="s">
        <v>15</v>
      </c>
      <c r="I671" t="s">
        <v>107</v>
      </c>
      <c r="J671" s="14" t="s">
        <v>88</v>
      </c>
      <c r="K671" s="20">
        <v>157000000</v>
      </c>
      <c r="L671" s="20">
        <v>157000000</v>
      </c>
    </row>
    <row r="672" spans="1:12" x14ac:dyDescent="0.25">
      <c r="A672" t="s">
        <v>79</v>
      </c>
      <c r="B672" t="s">
        <v>22</v>
      </c>
      <c r="C672" t="s">
        <v>23</v>
      </c>
      <c r="D672" t="s">
        <v>23</v>
      </c>
      <c r="E672" t="s">
        <v>80</v>
      </c>
      <c r="F672" s="1" t="s">
        <v>81</v>
      </c>
      <c r="G672" t="s">
        <v>16</v>
      </c>
      <c r="H672" t="s">
        <v>15</v>
      </c>
      <c r="I672" t="s">
        <v>107</v>
      </c>
      <c r="J672" s="14" t="s">
        <v>88</v>
      </c>
      <c r="K672" s="27">
        <v>1</v>
      </c>
      <c r="L672" s="27">
        <v>1</v>
      </c>
    </row>
    <row r="673" spans="1:12" x14ac:dyDescent="0.25">
      <c r="A673" t="s">
        <v>79</v>
      </c>
      <c r="B673" t="s">
        <v>22</v>
      </c>
      <c r="C673" t="s">
        <v>23</v>
      </c>
      <c r="D673" t="s">
        <v>23</v>
      </c>
      <c r="E673" t="s">
        <v>80</v>
      </c>
      <c r="F673" s="1" t="s">
        <v>81</v>
      </c>
      <c r="G673" t="s">
        <v>17</v>
      </c>
      <c r="H673" t="s">
        <v>15</v>
      </c>
      <c r="I673" t="s">
        <v>107</v>
      </c>
      <c r="J673" s="14" t="s">
        <v>88</v>
      </c>
      <c r="K673" s="14" t="s">
        <v>53</v>
      </c>
      <c r="L673" s="14" t="s">
        <v>53</v>
      </c>
    </row>
    <row r="674" spans="1:12" x14ac:dyDescent="0.25">
      <c r="A674" t="s">
        <v>79</v>
      </c>
      <c r="B674" t="s">
        <v>9</v>
      </c>
      <c r="C674" t="s">
        <v>10</v>
      </c>
      <c r="D674" t="s">
        <v>11</v>
      </c>
      <c r="E674" t="s">
        <v>82</v>
      </c>
      <c r="F674" s="1" t="s">
        <v>81</v>
      </c>
      <c r="G674" t="s">
        <v>14</v>
      </c>
      <c r="H674" t="s">
        <v>15</v>
      </c>
      <c r="I674" t="s">
        <v>107</v>
      </c>
      <c r="J674" s="14" t="s">
        <v>88</v>
      </c>
      <c r="K674" s="20">
        <v>1300000000</v>
      </c>
      <c r="L674" s="20">
        <v>1300000000</v>
      </c>
    </row>
    <row r="675" spans="1:12" x14ac:dyDescent="0.25">
      <c r="A675" t="s">
        <v>79</v>
      </c>
      <c r="B675" t="s">
        <v>9</v>
      </c>
      <c r="C675" t="s">
        <v>10</v>
      </c>
      <c r="D675" t="s">
        <v>11</v>
      </c>
      <c r="E675" t="s">
        <v>82</v>
      </c>
      <c r="F675" s="1" t="s">
        <v>81</v>
      </c>
      <c r="G675" t="s">
        <v>16</v>
      </c>
      <c r="H675" t="s">
        <v>15</v>
      </c>
      <c r="I675" t="s">
        <v>107</v>
      </c>
      <c r="J675" s="14" t="s">
        <v>88</v>
      </c>
      <c r="K675" s="20">
        <v>161</v>
      </c>
      <c r="L675" s="20">
        <v>161</v>
      </c>
    </row>
    <row r="676" spans="1:12" x14ac:dyDescent="0.25">
      <c r="A676" t="s">
        <v>79</v>
      </c>
      <c r="B676" t="s">
        <v>9</v>
      </c>
      <c r="C676" t="s">
        <v>10</v>
      </c>
      <c r="D676" t="s">
        <v>11</v>
      </c>
      <c r="E676" t="s">
        <v>82</v>
      </c>
      <c r="F676" s="1" t="s">
        <v>81</v>
      </c>
      <c r="G676" t="s">
        <v>17</v>
      </c>
      <c r="H676" t="s">
        <v>15</v>
      </c>
      <c r="I676" t="s">
        <v>107</v>
      </c>
      <c r="J676" s="14" t="s">
        <v>88</v>
      </c>
      <c r="K676" s="14" t="s">
        <v>53</v>
      </c>
      <c r="L676" s="14" t="s">
        <v>53</v>
      </c>
    </row>
    <row r="677" spans="1:12" x14ac:dyDescent="0.25">
      <c r="A677" t="s">
        <v>79</v>
      </c>
      <c r="B677" t="s">
        <v>18</v>
      </c>
      <c r="C677" t="s">
        <v>19</v>
      </c>
      <c r="D677" t="s">
        <v>19</v>
      </c>
      <c r="E677" t="s">
        <v>83</v>
      </c>
      <c r="F677" s="1" t="s">
        <v>81</v>
      </c>
      <c r="G677" t="s">
        <v>14</v>
      </c>
      <c r="H677" t="s">
        <v>15</v>
      </c>
      <c r="I677" t="s">
        <v>107</v>
      </c>
      <c r="J677" s="14" t="s">
        <v>88</v>
      </c>
      <c r="K677" s="20">
        <v>240000000</v>
      </c>
      <c r="L677" s="20">
        <v>240000000</v>
      </c>
    </row>
    <row r="678" spans="1:12" x14ac:dyDescent="0.25">
      <c r="A678" t="s">
        <v>79</v>
      </c>
      <c r="B678" t="s">
        <v>18</v>
      </c>
      <c r="C678" t="s">
        <v>19</v>
      </c>
      <c r="D678" t="s">
        <v>19</v>
      </c>
      <c r="E678" t="s">
        <v>83</v>
      </c>
      <c r="F678" s="1" t="s">
        <v>81</v>
      </c>
      <c r="G678" t="s">
        <v>16</v>
      </c>
      <c r="H678" t="s">
        <v>15</v>
      </c>
      <c r="I678" t="s">
        <v>107</v>
      </c>
      <c r="J678" s="14" t="s">
        <v>88</v>
      </c>
      <c r="K678" s="27">
        <v>1</v>
      </c>
      <c r="L678" s="27">
        <v>1</v>
      </c>
    </row>
    <row r="679" spans="1:12" x14ac:dyDescent="0.25">
      <c r="A679" t="s">
        <v>79</v>
      </c>
      <c r="B679" t="s">
        <v>18</v>
      </c>
      <c r="C679" t="s">
        <v>19</v>
      </c>
      <c r="D679" t="s">
        <v>19</v>
      </c>
      <c r="E679" t="s">
        <v>83</v>
      </c>
      <c r="F679" s="1" t="s">
        <v>81</v>
      </c>
      <c r="G679" t="s">
        <v>17</v>
      </c>
      <c r="H679" t="s">
        <v>15</v>
      </c>
      <c r="I679" t="s">
        <v>107</v>
      </c>
      <c r="J679" s="14" t="s">
        <v>88</v>
      </c>
      <c r="K679" s="14" t="s">
        <v>53</v>
      </c>
      <c r="L679" s="14" t="s">
        <v>53</v>
      </c>
    </row>
    <row r="680" spans="1:12" x14ac:dyDescent="0.25">
      <c r="A680" t="s">
        <v>97</v>
      </c>
      <c r="B680" t="s">
        <v>22</v>
      </c>
      <c r="C680" t="s">
        <v>23</v>
      </c>
      <c r="D680" t="s">
        <v>23</v>
      </c>
      <c r="E680" t="s">
        <v>100</v>
      </c>
      <c r="F680" s="1" t="s">
        <v>94</v>
      </c>
      <c r="G680" t="s">
        <v>14</v>
      </c>
      <c r="H680" t="s">
        <v>15</v>
      </c>
      <c r="I680" t="s">
        <v>107</v>
      </c>
      <c r="J680" s="14" t="s">
        <v>88</v>
      </c>
      <c r="K680" s="20">
        <v>866000000</v>
      </c>
      <c r="L680" s="20">
        <v>866000000</v>
      </c>
    </row>
    <row r="681" spans="1:12" x14ac:dyDescent="0.25">
      <c r="A681" t="s">
        <v>97</v>
      </c>
      <c r="B681" t="s">
        <v>22</v>
      </c>
      <c r="C681" t="s">
        <v>23</v>
      </c>
      <c r="D681" t="s">
        <v>23</v>
      </c>
      <c r="E681" t="s">
        <v>100</v>
      </c>
      <c r="F681" s="1" t="s">
        <v>94</v>
      </c>
      <c r="G681" t="s">
        <v>16</v>
      </c>
      <c r="H681" t="s">
        <v>15</v>
      </c>
      <c r="I681" t="s">
        <v>107</v>
      </c>
      <c r="J681" s="14" t="s">
        <v>88</v>
      </c>
      <c r="K681" s="20">
        <v>7.4</v>
      </c>
      <c r="L681" s="20">
        <v>7.4</v>
      </c>
    </row>
    <row r="682" spans="1:12" x14ac:dyDescent="0.25">
      <c r="A682" t="s">
        <v>97</v>
      </c>
      <c r="B682" t="s">
        <v>22</v>
      </c>
      <c r="C682" t="s">
        <v>23</v>
      </c>
      <c r="D682" t="s">
        <v>23</v>
      </c>
      <c r="E682" t="s">
        <v>100</v>
      </c>
      <c r="F682" s="1" t="s">
        <v>94</v>
      </c>
      <c r="G682" t="s">
        <v>17</v>
      </c>
      <c r="H682" t="s">
        <v>15</v>
      </c>
      <c r="I682" t="s">
        <v>107</v>
      </c>
      <c r="J682" s="14" t="s">
        <v>88</v>
      </c>
      <c r="K682" s="14" t="s">
        <v>53</v>
      </c>
      <c r="L682" s="14" t="s">
        <v>53</v>
      </c>
    </row>
    <row r="683" spans="1:12" x14ac:dyDescent="0.25">
      <c r="A683" t="s">
        <v>97</v>
      </c>
      <c r="B683" t="s">
        <v>9</v>
      </c>
      <c r="C683" t="s">
        <v>10</v>
      </c>
      <c r="D683" t="s">
        <v>11</v>
      </c>
      <c r="E683" t="s">
        <v>101</v>
      </c>
      <c r="F683" s="1" t="s">
        <v>94</v>
      </c>
      <c r="G683" t="s">
        <v>14</v>
      </c>
      <c r="H683" t="s">
        <v>15</v>
      </c>
      <c r="I683" t="s">
        <v>107</v>
      </c>
      <c r="J683" s="14" t="s">
        <v>88</v>
      </c>
      <c r="K683" s="20">
        <v>2420000000</v>
      </c>
      <c r="L683" s="20">
        <v>2420000000</v>
      </c>
    </row>
    <row r="684" spans="1:12" x14ac:dyDescent="0.25">
      <c r="A684" t="s">
        <v>97</v>
      </c>
      <c r="B684" t="s">
        <v>9</v>
      </c>
      <c r="C684" t="s">
        <v>10</v>
      </c>
      <c r="D684" t="s">
        <v>11</v>
      </c>
      <c r="E684" t="s">
        <v>101</v>
      </c>
      <c r="F684" s="1" t="s">
        <v>94</v>
      </c>
      <c r="G684" t="s">
        <v>16</v>
      </c>
      <c r="H684" t="s">
        <v>15</v>
      </c>
      <c r="I684" t="s">
        <v>107</v>
      </c>
      <c r="J684" s="14" t="s">
        <v>88</v>
      </c>
      <c r="K684" s="20">
        <v>45</v>
      </c>
      <c r="L684" s="20">
        <v>45</v>
      </c>
    </row>
    <row r="685" spans="1:12" x14ac:dyDescent="0.25">
      <c r="A685" t="s">
        <v>97</v>
      </c>
      <c r="B685" t="s">
        <v>9</v>
      </c>
      <c r="C685" t="s">
        <v>10</v>
      </c>
      <c r="D685" t="s">
        <v>11</v>
      </c>
      <c r="E685" t="s">
        <v>101</v>
      </c>
      <c r="F685" s="1" t="s">
        <v>94</v>
      </c>
      <c r="G685" t="s">
        <v>17</v>
      </c>
      <c r="H685" t="s">
        <v>15</v>
      </c>
      <c r="I685" t="s">
        <v>107</v>
      </c>
      <c r="J685" s="14" t="s">
        <v>88</v>
      </c>
      <c r="K685" s="14" t="s">
        <v>53</v>
      </c>
      <c r="L685" s="14" t="s">
        <v>53</v>
      </c>
    </row>
    <row r="686" spans="1:12" x14ac:dyDescent="0.25">
      <c r="A686" t="s">
        <v>97</v>
      </c>
      <c r="B686" t="s">
        <v>18</v>
      </c>
      <c r="C686" t="s">
        <v>19</v>
      </c>
      <c r="D686" t="s">
        <v>19</v>
      </c>
      <c r="E686" t="s">
        <v>102</v>
      </c>
      <c r="F686" s="1" t="s">
        <v>94</v>
      </c>
      <c r="G686" t="s">
        <v>14</v>
      </c>
      <c r="H686" t="s">
        <v>15</v>
      </c>
      <c r="I686" t="s">
        <v>107</v>
      </c>
      <c r="J686" s="14" t="s">
        <v>88</v>
      </c>
      <c r="K686" s="20">
        <v>866000000</v>
      </c>
      <c r="L686" s="20">
        <v>866000000</v>
      </c>
    </row>
    <row r="687" spans="1:12" x14ac:dyDescent="0.25">
      <c r="A687" t="s">
        <v>97</v>
      </c>
      <c r="B687" t="s">
        <v>18</v>
      </c>
      <c r="C687" t="s">
        <v>19</v>
      </c>
      <c r="D687" t="s">
        <v>19</v>
      </c>
      <c r="E687" t="s">
        <v>102</v>
      </c>
      <c r="F687" s="1" t="s">
        <v>94</v>
      </c>
      <c r="G687" t="s">
        <v>16</v>
      </c>
      <c r="H687" t="s">
        <v>15</v>
      </c>
      <c r="I687" t="s">
        <v>107</v>
      </c>
      <c r="J687" s="14" t="s">
        <v>88</v>
      </c>
      <c r="K687" s="20">
        <v>42.6</v>
      </c>
      <c r="L687" s="20">
        <v>42.6</v>
      </c>
    </row>
    <row r="688" spans="1:12" x14ac:dyDescent="0.25">
      <c r="A688" t="s">
        <v>97</v>
      </c>
      <c r="B688" t="s">
        <v>18</v>
      </c>
      <c r="C688" t="s">
        <v>19</v>
      </c>
      <c r="D688" t="s">
        <v>19</v>
      </c>
      <c r="E688" t="s">
        <v>102</v>
      </c>
      <c r="F688" s="1" t="s">
        <v>94</v>
      </c>
      <c r="G688" t="s">
        <v>17</v>
      </c>
      <c r="H688" t="s">
        <v>15</v>
      </c>
      <c r="I688" t="s">
        <v>107</v>
      </c>
      <c r="J688" s="14" t="s">
        <v>88</v>
      </c>
      <c r="K688" s="14" t="s">
        <v>53</v>
      </c>
      <c r="L688" s="14" t="s">
        <v>53</v>
      </c>
    </row>
    <row r="689" spans="1:12" x14ac:dyDescent="0.25">
      <c r="A689" t="s">
        <v>98</v>
      </c>
      <c r="B689" t="s">
        <v>22</v>
      </c>
      <c r="C689" t="s">
        <v>23</v>
      </c>
      <c r="D689" t="s">
        <v>23</v>
      </c>
      <c r="E689" t="s">
        <v>109</v>
      </c>
      <c r="F689" s="1" t="s">
        <v>95</v>
      </c>
      <c r="G689" t="s">
        <v>14</v>
      </c>
      <c r="H689" t="s">
        <v>15</v>
      </c>
      <c r="I689" t="s">
        <v>107</v>
      </c>
      <c r="J689" s="14" t="s">
        <v>88</v>
      </c>
      <c r="K689" s="20">
        <v>100000</v>
      </c>
      <c r="L689" s="20">
        <v>100000</v>
      </c>
    </row>
    <row r="690" spans="1:12" x14ac:dyDescent="0.25">
      <c r="A690" t="s">
        <v>98</v>
      </c>
      <c r="B690" t="s">
        <v>22</v>
      </c>
      <c r="C690" t="s">
        <v>23</v>
      </c>
      <c r="D690" t="s">
        <v>23</v>
      </c>
      <c r="E690" t="s">
        <v>109</v>
      </c>
      <c r="F690" s="1" t="s">
        <v>95</v>
      </c>
      <c r="G690" t="s">
        <v>16</v>
      </c>
      <c r="H690" t="s">
        <v>15</v>
      </c>
      <c r="I690" t="s">
        <v>107</v>
      </c>
      <c r="J690" s="14" t="s">
        <v>88</v>
      </c>
      <c r="K690" s="27">
        <v>1</v>
      </c>
      <c r="L690" s="27">
        <v>1</v>
      </c>
    </row>
    <row r="691" spans="1:12" x14ac:dyDescent="0.25">
      <c r="A691" t="s">
        <v>98</v>
      </c>
      <c r="B691" t="s">
        <v>22</v>
      </c>
      <c r="C691" t="s">
        <v>23</v>
      </c>
      <c r="D691" t="s">
        <v>23</v>
      </c>
      <c r="E691" t="s">
        <v>109</v>
      </c>
      <c r="F691" s="1" t="s">
        <v>95</v>
      </c>
      <c r="G691" t="s">
        <v>17</v>
      </c>
      <c r="H691" t="s">
        <v>15</v>
      </c>
      <c r="I691" t="s">
        <v>107</v>
      </c>
      <c r="J691" s="14" t="s">
        <v>88</v>
      </c>
      <c r="K691" s="14" t="s">
        <v>53</v>
      </c>
      <c r="L691" s="14" t="s">
        <v>53</v>
      </c>
    </row>
    <row r="692" spans="1:12" x14ac:dyDescent="0.25">
      <c r="A692" t="s">
        <v>98</v>
      </c>
      <c r="B692" t="s">
        <v>9</v>
      </c>
      <c r="C692" t="s">
        <v>10</v>
      </c>
      <c r="D692" t="s">
        <v>11</v>
      </c>
      <c r="E692" t="s">
        <v>110</v>
      </c>
      <c r="F692" s="1" t="s">
        <v>95</v>
      </c>
      <c r="G692" t="s">
        <v>14</v>
      </c>
      <c r="H692" t="s">
        <v>15</v>
      </c>
      <c r="I692" t="s">
        <v>107</v>
      </c>
      <c r="J692" s="14" t="s">
        <v>88</v>
      </c>
      <c r="K692" s="20">
        <v>137000000</v>
      </c>
      <c r="L692" s="20">
        <v>137000000</v>
      </c>
    </row>
    <row r="693" spans="1:12" x14ac:dyDescent="0.25">
      <c r="A693" t="s">
        <v>98</v>
      </c>
      <c r="B693" t="s">
        <v>9</v>
      </c>
      <c r="C693" t="s">
        <v>10</v>
      </c>
      <c r="D693" t="s">
        <v>11</v>
      </c>
      <c r="E693" t="s">
        <v>110</v>
      </c>
      <c r="F693" s="1" t="s">
        <v>95</v>
      </c>
      <c r="G693" t="s">
        <v>16</v>
      </c>
      <c r="H693" t="s">
        <v>15</v>
      </c>
      <c r="I693" t="s">
        <v>107</v>
      </c>
      <c r="J693" s="14" t="s">
        <v>88</v>
      </c>
      <c r="K693" s="20">
        <v>111</v>
      </c>
      <c r="L693" s="20">
        <v>111</v>
      </c>
    </row>
    <row r="694" spans="1:12" x14ac:dyDescent="0.25">
      <c r="A694" t="s">
        <v>98</v>
      </c>
      <c r="B694" t="s">
        <v>9</v>
      </c>
      <c r="C694" t="s">
        <v>10</v>
      </c>
      <c r="D694" t="s">
        <v>11</v>
      </c>
      <c r="E694" t="s">
        <v>110</v>
      </c>
      <c r="F694" s="1" t="s">
        <v>95</v>
      </c>
      <c r="G694" t="s">
        <v>17</v>
      </c>
      <c r="H694" t="s">
        <v>15</v>
      </c>
      <c r="I694" t="s">
        <v>107</v>
      </c>
      <c r="J694" s="14" t="s">
        <v>88</v>
      </c>
      <c r="K694" s="14" t="s">
        <v>53</v>
      </c>
      <c r="L694" s="14" t="s">
        <v>53</v>
      </c>
    </row>
    <row r="695" spans="1:12" x14ac:dyDescent="0.25">
      <c r="A695" t="s">
        <v>98</v>
      </c>
      <c r="B695" t="s">
        <v>18</v>
      </c>
      <c r="C695" t="s">
        <v>19</v>
      </c>
      <c r="D695" t="s">
        <v>19</v>
      </c>
      <c r="E695" t="s">
        <v>111</v>
      </c>
      <c r="F695" s="1" t="s">
        <v>95</v>
      </c>
      <c r="G695" t="s">
        <v>14</v>
      </c>
      <c r="H695" t="s">
        <v>15</v>
      </c>
      <c r="I695" t="s">
        <v>107</v>
      </c>
      <c r="J695" s="14" t="s">
        <v>88</v>
      </c>
      <c r="K695" s="20">
        <v>235000000</v>
      </c>
      <c r="L695" s="20">
        <v>235000000</v>
      </c>
    </row>
    <row r="696" spans="1:12" x14ac:dyDescent="0.25">
      <c r="A696" t="s">
        <v>98</v>
      </c>
      <c r="B696" t="s">
        <v>18</v>
      </c>
      <c r="C696" t="s">
        <v>19</v>
      </c>
      <c r="D696" t="s">
        <v>19</v>
      </c>
      <c r="E696" t="s">
        <v>111</v>
      </c>
      <c r="F696" s="1" t="s">
        <v>95</v>
      </c>
      <c r="G696" t="s">
        <v>16</v>
      </c>
      <c r="H696" t="s">
        <v>15</v>
      </c>
      <c r="I696" t="s">
        <v>107</v>
      </c>
      <c r="J696" s="14" t="s">
        <v>88</v>
      </c>
      <c r="K696" s="20">
        <v>2</v>
      </c>
      <c r="L696" s="20">
        <v>2</v>
      </c>
    </row>
    <row r="697" spans="1:12" x14ac:dyDescent="0.25">
      <c r="A697" t="s">
        <v>98</v>
      </c>
      <c r="B697" t="s">
        <v>18</v>
      </c>
      <c r="C697" t="s">
        <v>19</v>
      </c>
      <c r="D697" t="s">
        <v>19</v>
      </c>
      <c r="E697" t="s">
        <v>111</v>
      </c>
      <c r="F697" s="1" t="s">
        <v>95</v>
      </c>
      <c r="G697" t="s">
        <v>17</v>
      </c>
      <c r="H697" t="s">
        <v>15</v>
      </c>
      <c r="I697" t="s">
        <v>107</v>
      </c>
      <c r="J697" s="14" t="s">
        <v>88</v>
      </c>
      <c r="K697" s="14" t="s">
        <v>53</v>
      </c>
      <c r="L697" s="14" t="s">
        <v>53</v>
      </c>
    </row>
    <row r="698" spans="1:12" x14ac:dyDescent="0.25">
      <c r="A698" t="s">
        <v>99</v>
      </c>
      <c r="B698" t="s">
        <v>22</v>
      </c>
      <c r="C698" t="s">
        <v>23</v>
      </c>
      <c r="D698" t="s">
        <v>23</v>
      </c>
      <c r="E698" t="s">
        <v>112</v>
      </c>
      <c r="F698" s="1" t="s">
        <v>96</v>
      </c>
      <c r="G698" t="s">
        <v>14</v>
      </c>
      <c r="H698" t="s">
        <v>15</v>
      </c>
      <c r="I698" t="s">
        <v>107</v>
      </c>
      <c r="J698" s="14" t="s">
        <v>88</v>
      </c>
      <c r="K698" s="20">
        <v>127000000</v>
      </c>
      <c r="L698" s="20">
        <v>127000000</v>
      </c>
    </row>
    <row r="699" spans="1:12" x14ac:dyDescent="0.25">
      <c r="A699" t="s">
        <v>99</v>
      </c>
      <c r="B699" t="s">
        <v>22</v>
      </c>
      <c r="C699" t="s">
        <v>23</v>
      </c>
      <c r="D699" t="s">
        <v>23</v>
      </c>
      <c r="E699" t="s">
        <v>112</v>
      </c>
      <c r="F699" s="1" t="s">
        <v>96</v>
      </c>
      <c r="G699" t="s">
        <v>16</v>
      </c>
      <c r="H699" t="s">
        <v>15</v>
      </c>
      <c r="I699" t="s">
        <v>107</v>
      </c>
      <c r="J699" s="14" t="s">
        <v>88</v>
      </c>
      <c r="K699" s="20">
        <v>1</v>
      </c>
      <c r="L699" s="20">
        <v>1</v>
      </c>
    </row>
    <row r="700" spans="1:12" x14ac:dyDescent="0.25">
      <c r="A700" t="s">
        <v>99</v>
      </c>
      <c r="B700" t="s">
        <v>22</v>
      </c>
      <c r="C700" t="s">
        <v>23</v>
      </c>
      <c r="D700" t="s">
        <v>23</v>
      </c>
      <c r="E700" t="s">
        <v>112</v>
      </c>
      <c r="F700" s="1" t="s">
        <v>96</v>
      </c>
      <c r="G700" t="s">
        <v>17</v>
      </c>
      <c r="H700" t="s">
        <v>15</v>
      </c>
      <c r="I700" t="s">
        <v>107</v>
      </c>
      <c r="J700" s="14" t="s">
        <v>88</v>
      </c>
      <c r="K700" s="14" t="s">
        <v>53</v>
      </c>
      <c r="L700" s="14" t="s">
        <v>53</v>
      </c>
    </row>
    <row r="701" spans="1:12" x14ac:dyDescent="0.25">
      <c r="A701" t="s">
        <v>99</v>
      </c>
      <c r="B701" t="s">
        <v>9</v>
      </c>
      <c r="C701" t="s">
        <v>10</v>
      </c>
      <c r="D701" t="s">
        <v>11</v>
      </c>
      <c r="E701" t="s">
        <v>113</v>
      </c>
      <c r="F701" s="1" t="s">
        <v>96</v>
      </c>
      <c r="G701" t="s">
        <v>14</v>
      </c>
      <c r="H701" t="s">
        <v>15</v>
      </c>
      <c r="I701" t="s">
        <v>107</v>
      </c>
      <c r="J701" s="14" t="s">
        <v>88</v>
      </c>
      <c r="K701" s="20">
        <v>222000000</v>
      </c>
      <c r="L701" s="20">
        <v>222000000</v>
      </c>
    </row>
    <row r="702" spans="1:12" x14ac:dyDescent="0.25">
      <c r="A702" t="s">
        <v>99</v>
      </c>
      <c r="B702" t="s">
        <v>9</v>
      </c>
      <c r="C702" t="s">
        <v>10</v>
      </c>
      <c r="D702" t="s">
        <v>11</v>
      </c>
      <c r="E702" t="s">
        <v>113</v>
      </c>
      <c r="F702" s="1" t="s">
        <v>96</v>
      </c>
      <c r="G702" t="s">
        <v>16</v>
      </c>
      <c r="H702" t="s">
        <v>15</v>
      </c>
      <c r="I702" t="s">
        <v>107</v>
      </c>
      <c r="J702" s="14" t="s">
        <v>88</v>
      </c>
      <c r="K702" s="20">
        <v>13.1</v>
      </c>
      <c r="L702" s="20">
        <v>13.1</v>
      </c>
    </row>
    <row r="703" spans="1:12" x14ac:dyDescent="0.25">
      <c r="A703" t="s">
        <v>99</v>
      </c>
      <c r="B703" t="s">
        <v>9</v>
      </c>
      <c r="C703" t="s">
        <v>10</v>
      </c>
      <c r="D703" t="s">
        <v>11</v>
      </c>
      <c r="E703" t="s">
        <v>113</v>
      </c>
      <c r="F703" s="1" t="s">
        <v>96</v>
      </c>
      <c r="G703" t="s">
        <v>17</v>
      </c>
      <c r="H703" t="s">
        <v>15</v>
      </c>
      <c r="I703" t="s">
        <v>107</v>
      </c>
      <c r="J703" s="14" t="s">
        <v>88</v>
      </c>
      <c r="K703" s="14" t="s">
        <v>53</v>
      </c>
      <c r="L703" s="14" t="s">
        <v>53</v>
      </c>
    </row>
    <row r="704" spans="1:12" x14ac:dyDescent="0.25">
      <c r="A704" t="s">
        <v>99</v>
      </c>
      <c r="B704" t="s">
        <v>18</v>
      </c>
      <c r="C704" t="s">
        <v>19</v>
      </c>
      <c r="D704" t="s">
        <v>19</v>
      </c>
      <c r="E704" t="s">
        <v>114</v>
      </c>
      <c r="F704" s="1" t="s">
        <v>96</v>
      </c>
      <c r="G704" t="s">
        <v>14</v>
      </c>
      <c r="H704" t="s">
        <v>15</v>
      </c>
      <c r="I704" t="s">
        <v>107</v>
      </c>
      <c r="J704" s="14" t="s">
        <v>88</v>
      </c>
      <c r="K704" s="20">
        <v>687000000</v>
      </c>
      <c r="L704" s="20">
        <v>687000000</v>
      </c>
    </row>
    <row r="705" spans="1:12" x14ac:dyDescent="0.25">
      <c r="A705" t="s">
        <v>99</v>
      </c>
      <c r="B705" t="s">
        <v>18</v>
      </c>
      <c r="C705" t="s">
        <v>19</v>
      </c>
      <c r="D705" t="s">
        <v>19</v>
      </c>
      <c r="E705" t="s">
        <v>114</v>
      </c>
      <c r="F705" s="1" t="s">
        <v>96</v>
      </c>
      <c r="G705" t="s">
        <v>16</v>
      </c>
      <c r="H705" t="s">
        <v>15</v>
      </c>
      <c r="I705" t="s">
        <v>107</v>
      </c>
      <c r="J705" s="14" t="s">
        <v>88</v>
      </c>
      <c r="K705" s="20">
        <v>47.1</v>
      </c>
      <c r="L705" s="20">
        <v>47.1</v>
      </c>
    </row>
    <row r="706" spans="1:12" x14ac:dyDescent="0.25">
      <c r="A706" t="s">
        <v>99</v>
      </c>
      <c r="B706" t="s">
        <v>18</v>
      </c>
      <c r="C706" t="s">
        <v>19</v>
      </c>
      <c r="D706" t="s">
        <v>19</v>
      </c>
      <c r="E706" t="s">
        <v>114</v>
      </c>
      <c r="F706" s="1" t="s">
        <v>96</v>
      </c>
      <c r="G706" t="s">
        <v>17</v>
      </c>
      <c r="H706" t="s">
        <v>15</v>
      </c>
      <c r="I706" t="s">
        <v>107</v>
      </c>
      <c r="J706" s="14" t="s">
        <v>88</v>
      </c>
      <c r="K706" s="14" t="s">
        <v>53</v>
      </c>
      <c r="L706" s="14" t="s">
        <v>53</v>
      </c>
    </row>
    <row r="707" spans="1:12" x14ac:dyDescent="0.25">
      <c r="A707" t="s">
        <v>8</v>
      </c>
      <c r="B707" t="s">
        <v>9</v>
      </c>
      <c r="C707" t="s">
        <v>10</v>
      </c>
      <c r="D707" t="s">
        <v>11</v>
      </c>
      <c r="E707" t="s">
        <v>12</v>
      </c>
      <c r="F707" s="1" t="s">
        <v>13</v>
      </c>
      <c r="G707" t="s">
        <v>14</v>
      </c>
      <c r="H707" t="s">
        <v>15</v>
      </c>
      <c r="I707" t="s">
        <v>107</v>
      </c>
      <c r="J707" s="8" t="s">
        <v>87</v>
      </c>
      <c r="K707" s="16">
        <v>4800000</v>
      </c>
      <c r="L707" s="16">
        <v>4800000</v>
      </c>
    </row>
    <row r="708" spans="1:12" x14ac:dyDescent="0.25">
      <c r="A708" t="s">
        <v>8</v>
      </c>
      <c r="B708" t="s">
        <v>9</v>
      </c>
      <c r="C708" t="s">
        <v>10</v>
      </c>
      <c r="D708" t="s">
        <v>11</v>
      </c>
      <c r="E708" t="s">
        <v>12</v>
      </c>
      <c r="F708" s="1" t="s">
        <v>13</v>
      </c>
      <c r="G708" t="s">
        <v>16</v>
      </c>
      <c r="H708" t="s">
        <v>15</v>
      </c>
      <c r="I708" t="s">
        <v>107</v>
      </c>
      <c r="J708" s="8" t="s">
        <v>87</v>
      </c>
      <c r="K708" s="16">
        <v>4</v>
      </c>
      <c r="L708" s="16">
        <v>4</v>
      </c>
    </row>
    <row r="709" spans="1:12" x14ac:dyDescent="0.25">
      <c r="A709" t="s">
        <v>8</v>
      </c>
      <c r="B709" t="s">
        <v>9</v>
      </c>
      <c r="C709" t="s">
        <v>10</v>
      </c>
      <c r="D709" t="s">
        <v>11</v>
      </c>
      <c r="E709" t="s">
        <v>12</v>
      </c>
      <c r="F709" s="1" t="s">
        <v>13</v>
      </c>
      <c r="G709" t="s">
        <v>17</v>
      </c>
      <c r="H709" t="s">
        <v>15</v>
      </c>
      <c r="I709" t="s">
        <v>107</v>
      </c>
      <c r="J709" s="8" t="s">
        <v>87</v>
      </c>
      <c r="K709" s="8" t="s">
        <v>53</v>
      </c>
      <c r="L709" s="8" t="s">
        <v>53</v>
      </c>
    </row>
    <row r="710" spans="1:12" x14ac:dyDescent="0.25">
      <c r="A710" t="s">
        <v>8</v>
      </c>
      <c r="B710" t="s">
        <v>18</v>
      </c>
      <c r="C710" t="s">
        <v>19</v>
      </c>
      <c r="D710" t="s">
        <v>19</v>
      </c>
      <c r="E710" t="s">
        <v>20</v>
      </c>
      <c r="F710" s="1" t="s">
        <v>13</v>
      </c>
      <c r="G710" t="s">
        <v>14</v>
      </c>
      <c r="H710" t="s">
        <v>15</v>
      </c>
      <c r="I710" t="s">
        <v>107</v>
      </c>
      <c r="J710" s="8" t="s">
        <v>87</v>
      </c>
      <c r="K710" s="8" t="s">
        <v>53</v>
      </c>
      <c r="L710" s="8" t="s">
        <v>53</v>
      </c>
    </row>
    <row r="711" spans="1:12" x14ac:dyDescent="0.25">
      <c r="A711" t="s">
        <v>8</v>
      </c>
      <c r="B711" t="s">
        <v>18</v>
      </c>
      <c r="C711" t="s">
        <v>19</v>
      </c>
      <c r="D711" t="s">
        <v>19</v>
      </c>
      <c r="E711" t="s">
        <v>20</v>
      </c>
      <c r="F711" s="1" t="s">
        <v>13</v>
      </c>
      <c r="G711" t="s">
        <v>16</v>
      </c>
      <c r="H711" t="s">
        <v>15</v>
      </c>
      <c r="I711" t="s">
        <v>107</v>
      </c>
      <c r="J711" s="8" t="s">
        <v>87</v>
      </c>
      <c r="K711" s="8" t="s">
        <v>53</v>
      </c>
      <c r="L711" s="8" t="s">
        <v>53</v>
      </c>
    </row>
    <row r="712" spans="1:12" x14ac:dyDescent="0.25">
      <c r="A712" t="s">
        <v>8</v>
      </c>
      <c r="B712" t="s">
        <v>18</v>
      </c>
      <c r="C712" t="s">
        <v>19</v>
      </c>
      <c r="D712" t="s">
        <v>19</v>
      </c>
      <c r="E712" t="s">
        <v>20</v>
      </c>
      <c r="F712" s="1" t="s">
        <v>13</v>
      </c>
      <c r="G712" t="s">
        <v>17</v>
      </c>
      <c r="H712" t="s">
        <v>15</v>
      </c>
      <c r="I712" t="s">
        <v>107</v>
      </c>
      <c r="J712" s="8" t="s">
        <v>87</v>
      </c>
      <c r="K712" s="8" t="s">
        <v>53</v>
      </c>
      <c r="L712" s="8" t="s">
        <v>53</v>
      </c>
    </row>
    <row r="713" spans="1:12" x14ac:dyDescent="0.25">
      <c r="A713" t="s">
        <v>21</v>
      </c>
      <c r="B713" t="s">
        <v>22</v>
      </c>
      <c r="C713" t="s">
        <v>23</v>
      </c>
      <c r="D713" t="s">
        <v>23</v>
      </c>
      <c r="E713" t="s">
        <v>24</v>
      </c>
      <c r="F713" s="1" t="s">
        <v>25</v>
      </c>
      <c r="G713" t="s">
        <v>14</v>
      </c>
      <c r="H713" t="s">
        <v>15</v>
      </c>
      <c r="I713" t="s">
        <v>107</v>
      </c>
      <c r="J713" s="8" t="s">
        <v>87</v>
      </c>
      <c r="K713" s="16">
        <v>4350000</v>
      </c>
      <c r="L713" s="16">
        <v>4350000</v>
      </c>
    </row>
    <row r="714" spans="1:12" x14ac:dyDescent="0.25">
      <c r="A714" t="s">
        <v>21</v>
      </c>
      <c r="B714" t="s">
        <v>22</v>
      </c>
      <c r="C714" t="s">
        <v>23</v>
      </c>
      <c r="D714" t="s">
        <v>23</v>
      </c>
      <c r="E714" t="s">
        <v>24</v>
      </c>
      <c r="F714" s="1" t="s">
        <v>25</v>
      </c>
      <c r="G714" t="s">
        <v>16</v>
      </c>
      <c r="H714" t="s">
        <v>15</v>
      </c>
      <c r="I714" t="s">
        <v>107</v>
      </c>
      <c r="J714" s="8" t="s">
        <v>87</v>
      </c>
      <c r="K714" s="6">
        <v>1</v>
      </c>
      <c r="L714" s="6">
        <v>1</v>
      </c>
    </row>
    <row r="715" spans="1:12" x14ac:dyDescent="0.25">
      <c r="A715" t="s">
        <v>21</v>
      </c>
      <c r="B715" t="s">
        <v>22</v>
      </c>
      <c r="C715" t="s">
        <v>23</v>
      </c>
      <c r="D715" t="s">
        <v>23</v>
      </c>
      <c r="E715" t="s">
        <v>24</v>
      </c>
      <c r="F715" s="1" t="s">
        <v>25</v>
      </c>
      <c r="G715" t="s">
        <v>17</v>
      </c>
      <c r="H715" t="s">
        <v>15</v>
      </c>
      <c r="I715" t="s">
        <v>107</v>
      </c>
      <c r="J715" s="8" t="s">
        <v>87</v>
      </c>
      <c r="K715" s="8" t="s">
        <v>53</v>
      </c>
      <c r="L715" s="8" t="s">
        <v>53</v>
      </c>
    </row>
    <row r="716" spans="1:12" x14ac:dyDescent="0.25">
      <c r="A716" t="s">
        <v>21</v>
      </c>
      <c r="B716" t="s">
        <v>9</v>
      </c>
      <c r="C716" t="s">
        <v>10</v>
      </c>
      <c r="D716" t="s">
        <v>11</v>
      </c>
      <c r="E716" t="s">
        <v>26</v>
      </c>
      <c r="F716" s="1" t="s">
        <v>25</v>
      </c>
      <c r="G716" t="s">
        <v>14</v>
      </c>
      <c r="H716" t="s">
        <v>15</v>
      </c>
      <c r="I716" t="s">
        <v>107</v>
      </c>
      <c r="J716" s="8" t="s">
        <v>87</v>
      </c>
      <c r="K716" s="16">
        <v>11190000</v>
      </c>
      <c r="L716" s="16">
        <v>11190000</v>
      </c>
    </row>
    <row r="717" spans="1:12" x14ac:dyDescent="0.25">
      <c r="A717" t="s">
        <v>21</v>
      </c>
      <c r="B717" t="s">
        <v>9</v>
      </c>
      <c r="C717" t="s">
        <v>10</v>
      </c>
      <c r="D717" t="s">
        <v>11</v>
      </c>
      <c r="E717" t="s">
        <v>26</v>
      </c>
      <c r="F717" s="1" t="s">
        <v>25</v>
      </c>
      <c r="G717" t="s">
        <v>16</v>
      </c>
      <c r="H717" t="s">
        <v>15</v>
      </c>
      <c r="I717" t="s">
        <v>107</v>
      </c>
      <c r="J717" s="8" t="s">
        <v>87</v>
      </c>
      <c r="K717" s="16">
        <v>28.8</v>
      </c>
      <c r="L717" s="16">
        <v>28.8</v>
      </c>
    </row>
    <row r="718" spans="1:12" x14ac:dyDescent="0.25">
      <c r="A718" t="s">
        <v>21</v>
      </c>
      <c r="B718" t="s">
        <v>9</v>
      </c>
      <c r="C718" t="s">
        <v>10</v>
      </c>
      <c r="D718" t="s">
        <v>11</v>
      </c>
      <c r="E718" t="s">
        <v>26</v>
      </c>
      <c r="F718" s="1" t="s">
        <v>25</v>
      </c>
      <c r="G718" t="s">
        <v>17</v>
      </c>
      <c r="H718" t="s">
        <v>15</v>
      </c>
      <c r="I718" t="s">
        <v>107</v>
      </c>
      <c r="J718" s="8" t="s">
        <v>87</v>
      </c>
      <c r="K718" s="8" t="s">
        <v>53</v>
      </c>
      <c r="L718" s="8" t="s">
        <v>53</v>
      </c>
    </row>
    <row r="719" spans="1:12" x14ac:dyDescent="0.25">
      <c r="A719" t="s">
        <v>21</v>
      </c>
      <c r="B719" t="s">
        <v>18</v>
      </c>
      <c r="C719" t="s">
        <v>19</v>
      </c>
      <c r="D719" t="s">
        <v>19</v>
      </c>
      <c r="E719" t="s">
        <v>27</v>
      </c>
      <c r="F719" s="1" t="s">
        <v>25</v>
      </c>
      <c r="G719" t="s">
        <v>14</v>
      </c>
      <c r="H719" t="s">
        <v>15</v>
      </c>
      <c r="I719" t="s">
        <v>107</v>
      </c>
      <c r="J719" s="8" t="s">
        <v>87</v>
      </c>
      <c r="K719" s="16">
        <v>5560000</v>
      </c>
      <c r="L719" s="16">
        <v>5560000</v>
      </c>
    </row>
    <row r="720" spans="1:12" x14ac:dyDescent="0.25">
      <c r="A720" t="s">
        <v>21</v>
      </c>
      <c r="B720" t="s">
        <v>18</v>
      </c>
      <c r="C720" t="s">
        <v>19</v>
      </c>
      <c r="D720" t="s">
        <v>19</v>
      </c>
      <c r="E720" t="s">
        <v>27</v>
      </c>
      <c r="F720" s="1" t="s">
        <v>25</v>
      </c>
      <c r="G720" t="s">
        <v>16</v>
      </c>
      <c r="H720" t="s">
        <v>15</v>
      </c>
      <c r="I720" t="s">
        <v>107</v>
      </c>
      <c r="J720" s="8" t="s">
        <v>87</v>
      </c>
      <c r="K720" s="16">
        <v>8.5</v>
      </c>
      <c r="L720" s="16">
        <v>8.5</v>
      </c>
    </row>
    <row r="721" spans="1:12" x14ac:dyDescent="0.25">
      <c r="A721" t="s">
        <v>21</v>
      </c>
      <c r="B721" t="s">
        <v>18</v>
      </c>
      <c r="C721" t="s">
        <v>19</v>
      </c>
      <c r="D721" t="s">
        <v>19</v>
      </c>
      <c r="E721" t="s">
        <v>27</v>
      </c>
      <c r="F721" s="1" t="s">
        <v>25</v>
      </c>
      <c r="G721" t="s">
        <v>17</v>
      </c>
      <c r="H721" t="s">
        <v>15</v>
      </c>
      <c r="I721" t="s">
        <v>107</v>
      </c>
      <c r="J721" s="8" t="s">
        <v>87</v>
      </c>
      <c r="K721" s="8" t="s">
        <v>53</v>
      </c>
      <c r="L721" s="8" t="s">
        <v>53</v>
      </c>
    </row>
    <row r="722" spans="1:12" x14ac:dyDescent="0.25">
      <c r="A722" t="s">
        <v>28</v>
      </c>
      <c r="B722" t="s">
        <v>22</v>
      </c>
      <c r="C722" t="s">
        <v>23</v>
      </c>
      <c r="D722" t="s">
        <v>23</v>
      </c>
      <c r="E722" t="s">
        <v>29</v>
      </c>
      <c r="F722" s="1" t="s">
        <v>30</v>
      </c>
      <c r="G722" t="s">
        <v>14</v>
      </c>
      <c r="H722" t="s">
        <v>15</v>
      </c>
      <c r="I722" t="s">
        <v>107</v>
      </c>
      <c r="J722" s="8" t="s">
        <v>87</v>
      </c>
      <c r="K722" s="16">
        <v>3930000</v>
      </c>
      <c r="L722" s="16">
        <v>3930000</v>
      </c>
    </row>
    <row r="723" spans="1:12" x14ac:dyDescent="0.25">
      <c r="A723" t="s">
        <v>28</v>
      </c>
      <c r="B723" t="s">
        <v>22</v>
      </c>
      <c r="C723" t="s">
        <v>23</v>
      </c>
      <c r="D723" t="s">
        <v>23</v>
      </c>
      <c r="E723" t="s">
        <v>29</v>
      </c>
      <c r="F723" s="1" t="s">
        <v>30</v>
      </c>
      <c r="G723" t="s">
        <v>16</v>
      </c>
      <c r="H723" t="s">
        <v>15</v>
      </c>
      <c r="I723" t="s">
        <v>107</v>
      </c>
      <c r="J723" s="8" t="s">
        <v>87</v>
      </c>
      <c r="K723" s="6">
        <v>1</v>
      </c>
      <c r="L723" s="6">
        <v>1</v>
      </c>
    </row>
    <row r="724" spans="1:12" x14ac:dyDescent="0.25">
      <c r="A724" t="s">
        <v>28</v>
      </c>
      <c r="B724" t="s">
        <v>22</v>
      </c>
      <c r="C724" t="s">
        <v>23</v>
      </c>
      <c r="D724" t="s">
        <v>23</v>
      </c>
      <c r="E724" t="s">
        <v>29</v>
      </c>
      <c r="F724" s="1" t="s">
        <v>30</v>
      </c>
      <c r="G724" t="s">
        <v>17</v>
      </c>
      <c r="H724" t="s">
        <v>15</v>
      </c>
      <c r="I724" t="s">
        <v>107</v>
      </c>
      <c r="J724" s="8" t="s">
        <v>87</v>
      </c>
      <c r="K724" s="8" t="s">
        <v>53</v>
      </c>
      <c r="L724" s="8" t="s">
        <v>53</v>
      </c>
    </row>
    <row r="725" spans="1:12" x14ac:dyDescent="0.25">
      <c r="A725" t="s">
        <v>28</v>
      </c>
      <c r="B725" t="s">
        <v>9</v>
      </c>
      <c r="C725" t="s">
        <v>10</v>
      </c>
      <c r="D725" t="s">
        <v>11</v>
      </c>
      <c r="E725" t="s">
        <v>31</v>
      </c>
      <c r="F725" s="1" t="s">
        <v>30</v>
      </c>
      <c r="G725" t="s">
        <v>14</v>
      </c>
      <c r="H725" t="s">
        <v>15</v>
      </c>
      <c r="I725" t="s">
        <v>107</v>
      </c>
      <c r="J725" s="8" t="s">
        <v>87</v>
      </c>
      <c r="K725" s="16">
        <v>9800000</v>
      </c>
      <c r="L725" s="16">
        <v>9800000</v>
      </c>
    </row>
    <row r="726" spans="1:12" x14ac:dyDescent="0.25">
      <c r="A726" t="s">
        <v>28</v>
      </c>
      <c r="B726" t="s">
        <v>9</v>
      </c>
      <c r="C726" t="s">
        <v>10</v>
      </c>
      <c r="D726" t="s">
        <v>11</v>
      </c>
      <c r="E726" t="s">
        <v>31</v>
      </c>
      <c r="F726" s="1" t="s">
        <v>30</v>
      </c>
      <c r="G726" t="s">
        <v>16</v>
      </c>
      <c r="H726" t="s">
        <v>15</v>
      </c>
      <c r="I726" t="s">
        <v>107</v>
      </c>
      <c r="J726" s="8" t="s">
        <v>87</v>
      </c>
      <c r="K726" s="16">
        <v>22.8</v>
      </c>
      <c r="L726" s="16">
        <v>22.8</v>
      </c>
    </row>
    <row r="727" spans="1:12" x14ac:dyDescent="0.25">
      <c r="A727" t="s">
        <v>28</v>
      </c>
      <c r="B727" t="s">
        <v>9</v>
      </c>
      <c r="C727" t="s">
        <v>10</v>
      </c>
      <c r="D727" t="s">
        <v>11</v>
      </c>
      <c r="E727" t="s">
        <v>31</v>
      </c>
      <c r="F727" s="1" t="s">
        <v>30</v>
      </c>
      <c r="G727" t="s">
        <v>17</v>
      </c>
      <c r="H727" t="s">
        <v>15</v>
      </c>
      <c r="I727" t="s">
        <v>107</v>
      </c>
      <c r="J727" s="8" t="s">
        <v>87</v>
      </c>
      <c r="K727" s="8" t="s">
        <v>53</v>
      </c>
      <c r="L727" s="8" t="s">
        <v>53</v>
      </c>
    </row>
    <row r="728" spans="1:12" x14ac:dyDescent="0.25">
      <c r="A728" t="s">
        <v>28</v>
      </c>
      <c r="B728" t="s">
        <v>18</v>
      </c>
      <c r="C728" t="s">
        <v>19</v>
      </c>
      <c r="D728" t="s">
        <v>19</v>
      </c>
      <c r="E728" t="s">
        <v>32</v>
      </c>
      <c r="F728" s="1" t="s">
        <v>30</v>
      </c>
      <c r="G728" t="s">
        <v>14</v>
      </c>
      <c r="H728" t="s">
        <v>15</v>
      </c>
      <c r="I728" t="s">
        <v>107</v>
      </c>
      <c r="J728" s="8" t="s">
        <v>87</v>
      </c>
      <c r="K728" s="16">
        <v>4100000</v>
      </c>
      <c r="L728" s="16">
        <v>4100000</v>
      </c>
    </row>
    <row r="729" spans="1:12" x14ac:dyDescent="0.25">
      <c r="A729" t="s">
        <v>28</v>
      </c>
      <c r="B729" t="s">
        <v>18</v>
      </c>
      <c r="C729" t="s">
        <v>19</v>
      </c>
      <c r="D729" t="s">
        <v>19</v>
      </c>
      <c r="E729" t="s">
        <v>32</v>
      </c>
      <c r="F729" s="1" t="s">
        <v>30</v>
      </c>
      <c r="G729" t="s">
        <v>16</v>
      </c>
      <c r="H729" t="s">
        <v>15</v>
      </c>
      <c r="I729" t="s">
        <v>107</v>
      </c>
      <c r="J729" s="8" t="s">
        <v>87</v>
      </c>
      <c r="K729" s="6">
        <v>1</v>
      </c>
      <c r="L729" s="6">
        <v>1</v>
      </c>
    </row>
    <row r="730" spans="1:12" x14ac:dyDescent="0.25">
      <c r="A730" t="s">
        <v>28</v>
      </c>
      <c r="B730" t="s">
        <v>18</v>
      </c>
      <c r="C730" t="s">
        <v>19</v>
      </c>
      <c r="D730" t="s">
        <v>19</v>
      </c>
      <c r="E730" t="s">
        <v>32</v>
      </c>
      <c r="F730" s="1" t="s">
        <v>30</v>
      </c>
      <c r="G730" t="s">
        <v>17</v>
      </c>
      <c r="H730" t="s">
        <v>15</v>
      </c>
      <c r="I730" t="s">
        <v>107</v>
      </c>
      <c r="J730" s="8" t="s">
        <v>87</v>
      </c>
      <c r="K730" s="8" t="s">
        <v>53</v>
      </c>
      <c r="L730" s="8" t="s">
        <v>53</v>
      </c>
    </row>
    <row r="731" spans="1:12" x14ac:dyDescent="0.25">
      <c r="A731" t="s">
        <v>33</v>
      </c>
      <c r="B731" t="s">
        <v>22</v>
      </c>
      <c r="C731" t="s">
        <v>23</v>
      </c>
      <c r="D731" t="s">
        <v>23</v>
      </c>
      <c r="E731" t="s">
        <v>34</v>
      </c>
      <c r="F731" s="1" t="s">
        <v>35</v>
      </c>
      <c r="G731" t="s">
        <v>14</v>
      </c>
      <c r="H731" t="s">
        <v>15</v>
      </c>
      <c r="I731" t="s">
        <v>107</v>
      </c>
      <c r="J731" s="8" t="s">
        <v>87</v>
      </c>
      <c r="K731" s="16">
        <v>26030000</v>
      </c>
      <c r="L731" s="16">
        <v>26030000</v>
      </c>
    </row>
    <row r="732" spans="1:12" x14ac:dyDescent="0.25">
      <c r="A732" t="s">
        <v>33</v>
      </c>
      <c r="B732" t="s">
        <v>22</v>
      </c>
      <c r="C732" t="s">
        <v>23</v>
      </c>
      <c r="D732" t="s">
        <v>23</v>
      </c>
      <c r="E732" t="s">
        <v>34</v>
      </c>
      <c r="F732" s="1" t="s">
        <v>35</v>
      </c>
      <c r="G732" t="s">
        <v>16</v>
      </c>
      <c r="H732" t="s">
        <v>15</v>
      </c>
      <c r="I732" t="s">
        <v>107</v>
      </c>
      <c r="J732" s="8" t="s">
        <v>87</v>
      </c>
      <c r="K732" s="6">
        <v>1</v>
      </c>
      <c r="L732" s="6">
        <v>1</v>
      </c>
    </row>
    <row r="733" spans="1:12" x14ac:dyDescent="0.25">
      <c r="A733" t="s">
        <v>33</v>
      </c>
      <c r="B733" t="s">
        <v>22</v>
      </c>
      <c r="C733" t="s">
        <v>23</v>
      </c>
      <c r="D733" t="s">
        <v>23</v>
      </c>
      <c r="E733" t="s">
        <v>34</v>
      </c>
      <c r="F733" s="1" t="s">
        <v>35</v>
      </c>
      <c r="G733" t="s">
        <v>17</v>
      </c>
      <c r="H733" t="s">
        <v>15</v>
      </c>
      <c r="I733" t="s">
        <v>107</v>
      </c>
      <c r="J733" s="8" t="s">
        <v>87</v>
      </c>
      <c r="K733" s="8" t="s">
        <v>53</v>
      </c>
      <c r="L733" s="8" t="s">
        <v>53</v>
      </c>
    </row>
    <row r="734" spans="1:12" x14ac:dyDescent="0.25">
      <c r="A734" t="s">
        <v>33</v>
      </c>
      <c r="B734" t="s">
        <v>9</v>
      </c>
      <c r="C734" t="s">
        <v>10</v>
      </c>
      <c r="D734" t="s">
        <v>11</v>
      </c>
      <c r="E734" t="s">
        <v>36</v>
      </c>
      <c r="F734" s="1" t="s">
        <v>35</v>
      </c>
      <c r="G734" t="s">
        <v>14</v>
      </c>
      <c r="H734" t="s">
        <v>15</v>
      </c>
      <c r="I734" t="s">
        <v>107</v>
      </c>
      <c r="J734" s="8" t="s">
        <v>87</v>
      </c>
      <c r="K734" s="16">
        <v>19100000</v>
      </c>
      <c r="L734" s="16">
        <v>19100000</v>
      </c>
    </row>
    <row r="735" spans="1:12" x14ac:dyDescent="0.25">
      <c r="A735" t="s">
        <v>33</v>
      </c>
      <c r="B735" t="s">
        <v>9</v>
      </c>
      <c r="C735" t="s">
        <v>10</v>
      </c>
      <c r="D735" t="s">
        <v>11</v>
      </c>
      <c r="E735" t="s">
        <v>36</v>
      </c>
      <c r="F735" s="1" t="s">
        <v>35</v>
      </c>
      <c r="G735" t="s">
        <v>16</v>
      </c>
      <c r="H735" t="s">
        <v>15</v>
      </c>
      <c r="I735" t="s">
        <v>107</v>
      </c>
      <c r="J735" s="8" t="s">
        <v>87</v>
      </c>
      <c r="K735" s="16">
        <v>9.8000000000000007</v>
      </c>
      <c r="L735" s="16">
        <v>9.8000000000000007</v>
      </c>
    </row>
    <row r="736" spans="1:12" x14ac:dyDescent="0.25">
      <c r="A736" t="s">
        <v>33</v>
      </c>
      <c r="B736" t="s">
        <v>9</v>
      </c>
      <c r="C736" t="s">
        <v>10</v>
      </c>
      <c r="D736" t="s">
        <v>11</v>
      </c>
      <c r="E736" t="s">
        <v>36</v>
      </c>
      <c r="F736" s="1" t="s">
        <v>35</v>
      </c>
      <c r="G736" t="s">
        <v>17</v>
      </c>
      <c r="H736" t="s">
        <v>15</v>
      </c>
      <c r="I736" t="s">
        <v>107</v>
      </c>
      <c r="J736" s="8" t="s">
        <v>87</v>
      </c>
      <c r="K736" s="8" t="s">
        <v>53</v>
      </c>
      <c r="L736" s="8" t="s">
        <v>53</v>
      </c>
    </row>
    <row r="737" spans="1:12" x14ac:dyDescent="0.25">
      <c r="A737" t="s">
        <v>33</v>
      </c>
      <c r="B737" t="s">
        <v>18</v>
      </c>
      <c r="C737" t="s">
        <v>19</v>
      </c>
      <c r="D737" t="s">
        <v>19</v>
      </c>
      <c r="E737" t="s">
        <v>37</v>
      </c>
      <c r="F737" s="1" t="s">
        <v>35</v>
      </c>
      <c r="G737" t="s">
        <v>14</v>
      </c>
      <c r="H737" t="s">
        <v>15</v>
      </c>
      <c r="I737" t="s">
        <v>107</v>
      </c>
      <c r="J737" s="8" t="s">
        <v>87</v>
      </c>
      <c r="K737" s="16">
        <v>71700000</v>
      </c>
      <c r="L737" s="16">
        <v>71700000</v>
      </c>
    </row>
    <row r="738" spans="1:12" x14ac:dyDescent="0.25">
      <c r="A738" t="s">
        <v>33</v>
      </c>
      <c r="B738" t="s">
        <v>18</v>
      </c>
      <c r="C738" t="s">
        <v>19</v>
      </c>
      <c r="D738" t="s">
        <v>19</v>
      </c>
      <c r="E738" t="s">
        <v>37</v>
      </c>
      <c r="F738" s="1" t="s">
        <v>35</v>
      </c>
      <c r="G738" t="s">
        <v>16</v>
      </c>
      <c r="H738" t="s">
        <v>15</v>
      </c>
      <c r="I738" t="s">
        <v>107</v>
      </c>
      <c r="J738" s="8" t="s">
        <v>87</v>
      </c>
      <c r="K738" s="16">
        <v>248.1</v>
      </c>
      <c r="L738" s="16">
        <v>248.1</v>
      </c>
    </row>
    <row r="739" spans="1:12" x14ac:dyDescent="0.25">
      <c r="A739" t="s">
        <v>33</v>
      </c>
      <c r="B739" t="s">
        <v>18</v>
      </c>
      <c r="C739" t="s">
        <v>19</v>
      </c>
      <c r="D739" t="s">
        <v>19</v>
      </c>
      <c r="E739" t="s">
        <v>37</v>
      </c>
      <c r="F739" s="1" t="s">
        <v>35</v>
      </c>
      <c r="G739" t="s">
        <v>17</v>
      </c>
      <c r="H739" t="s">
        <v>15</v>
      </c>
      <c r="I739" t="s">
        <v>107</v>
      </c>
      <c r="J739" s="8" t="s">
        <v>87</v>
      </c>
      <c r="K739" s="8" t="s">
        <v>53</v>
      </c>
      <c r="L739" s="8" t="s">
        <v>53</v>
      </c>
    </row>
    <row r="740" spans="1:12" x14ac:dyDescent="0.25">
      <c r="A740" t="s">
        <v>38</v>
      </c>
      <c r="B740" t="s">
        <v>22</v>
      </c>
      <c r="C740" t="s">
        <v>23</v>
      </c>
      <c r="D740" t="s">
        <v>23</v>
      </c>
      <c r="E740" t="s">
        <v>39</v>
      </c>
      <c r="F740" s="1" t="s">
        <v>40</v>
      </c>
      <c r="G740" t="s">
        <v>14</v>
      </c>
      <c r="H740" t="s">
        <v>15</v>
      </c>
      <c r="I740" t="s">
        <v>107</v>
      </c>
      <c r="J740" s="8" t="s">
        <v>87</v>
      </c>
      <c r="K740" s="16">
        <v>2780000</v>
      </c>
      <c r="L740" s="16">
        <v>2780000</v>
      </c>
    </row>
    <row r="741" spans="1:12" x14ac:dyDescent="0.25">
      <c r="A741" t="s">
        <v>38</v>
      </c>
      <c r="B741" t="s">
        <v>22</v>
      </c>
      <c r="C741" t="s">
        <v>23</v>
      </c>
      <c r="D741" t="s">
        <v>23</v>
      </c>
      <c r="E741" t="s">
        <v>39</v>
      </c>
      <c r="F741" s="1" t="s">
        <v>40</v>
      </c>
      <c r="G741" t="s">
        <v>16</v>
      </c>
      <c r="H741" t="s">
        <v>15</v>
      </c>
      <c r="I741" t="s">
        <v>107</v>
      </c>
      <c r="J741" s="8" t="s">
        <v>87</v>
      </c>
      <c r="K741" s="6">
        <v>1</v>
      </c>
      <c r="L741" s="6">
        <v>1</v>
      </c>
    </row>
    <row r="742" spans="1:12" x14ac:dyDescent="0.25">
      <c r="A742" t="s">
        <v>38</v>
      </c>
      <c r="B742" t="s">
        <v>22</v>
      </c>
      <c r="C742" t="s">
        <v>23</v>
      </c>
      <c r="D742" t="s">
        <v>23</v>
      </c>
      <c r="E742" t="s">
        <v>39</v>
      </c>
      <c r="F742" s="1" t="s">
        <v>40</v>
      </c>
      <c r="G742" t="s">
        <v>17</v>
      </c>
      <c r="H742" t="s">
        <v>15</v>
      </c>
      <c r="I742" t="s">
        <v>107</v>
      </c>
      <c r="J742" s="8" t="s">
        <v>87</v>
      </c>
      <c r="K742" s="8" t="s">
        <v>53</v>
      </c>
      <c r="L742" s="8" t="s">
        <v>53</v>
      </c>
    </row>
    <row r="743" spans="1:12" x14ac:dyDescent="0.25">
      <c r="A743" t="s">
        <v>38</v>
      </c>
      <c r="B743" t="s">
        <v>9</v>
      </c>
      <c r="C743" t="s">
        <v>10</v>
      </c>
      <c r="D743" t="s">
        <v>11</v>
      </c>
      <c r="E743" t="s">
        <v>41</v>
      </c>
      <c r="F743" s="1" t="s">
        <v>40</v>
      </c>
      <c r="G743" t="s">
        <v>14</v>
      </c>
      <c r="H743" t="s">
        <v>15</v>
      </c>
      <c r="I743" t="s">
        <v>107</v>
      </c>
      <c r="J743" s="8" t="s">
        <v>87</v>
      </c>
      <c r="K743" s="16">
        <v>4550000</v>
      </c>
      <c r="L743" s="16">
        <v>4550000</v>
      </c>
    </row>
    <row r="744" spans="1:12" x14ac:dyDescent="0.25">
      <c r="A744" t="s">
        <v>38</v>
      </c>
      <c r="B744" t="s">
        <v>9</v>
      </c>
      <c r="C744" t="s">
        <v>10</v>
      </c>
      <c r="D744" t="s">
        <v>11</v>
      </c>
      <c r="E744" t="s">
        <v>41</v>
      </c>
      <c r="F744" s="1" t="s">
        <v>40</v>
      </c>
      <c r="G744" t="s">
        <v>16</v>
      </c>
      <c r="H744" t="s">
        <v>15</v>
      </c>
      <c r="I744" t="s">
        <v>107</v>
      </c>
      <c r="J744" s="8" t="s">
        <v>87</v>
      </c>
      <c r="K744" s="16">
        <v>42.6</v>
      </c>
      <c r="L744" s="16">
        <v>42.6</v>
      </c>
    </row>
    <row r="745" spans="1:12" x14ac:dyDescent="0.25">
      <c r="A745" t="s">
        <v>38</v>
      </c>
      <c r="B745" t="s">
        <v>9</v>
      </c>
      <c r="C745" t="s">
        <v>10</v>
      </c>
      <c r="D745" t="s">
        <v>11</v>
      </c>
      <c r="E745" t="s">
        <v>41</v>
      </c>
      <c r="F745" s="1" t="s">
        <v>40</v>
      </c>
      <c r="G745" t="s">
        <v>17</v>
      </c>
      <c r="H745" t="s">
        <v>15</v>
      </c>
      <c r="I745" t="s">
        <v>107</v>
      </c>
      <c r="J745" s="8" t="s">
        <v>87</v>
      </c>
      <c r="K745" s="8" t="s">
        <v>53</v>
      </c>
      <c r="L745" s="8" t="s">
        <v>53</v>
      </c>
    </row>
    <row r="746" spans="1:12" x14ac:dyDescent="0.25">
      <c r="A746" t="s">
        <v>38</v>
      </c>
      <c r="B746" t="s">
        <v>18</v>
      </c>
      <c r="C746" t="s">
        <v>19</v>
      </c>
      <c r="D746" t="s">
        <v>19</v>
      </c>
      <c r="E746" t="s">
        <v>42</v>
      </c>
      <c r="F746" s="1" t="s">
        <v>40</v>
      </c>
      <c r="G746" t="s">
        <v>14</v>
      </c>
      <c r="H746" t="s">
        <v>15</v>
      </c>
      <c r="I746" t="s">
        <v>107</v>
      </c>
      <c r="J746" s="8" t="s">
        <v>87</v>
      </c>
      <c r="K746" s="16">
        <v>14800000</v>
      </c>
      <c r="L746" s="16">
        <v>14800000</v>
      </c>
    </row>
    <row r="747" spans="1:12" x14ac:dyDescent="0.25">
      <c r="A747" t="s">
        <v>38</v>
      </c>
      <c r="B747" t="s">
        <v>18</v>
      </c>
      <c r="C747" t="s">
        <v>19</v>
      </c>
      <c r="D747" t="s">
        <v>19</v>
      </c>
      <c r="E747" t="s">
        <v>42</v>
      </c>
      <c r="F747" s="1" t="s">
        <v>40</v>
      </c>
      <c r="G747" t="s">
        <v>16</v>
      </c>
      <c r="H747" t="s">
        <v>15</v>
      </c>
      <c r="I747" t="s">
        <v>107</v>
      </c>
      <c r="J747" s="8" t="s">
        <v>87</v>
      </c>
      <c r="K747" s="6">
        <v>1</v>
      </c>
      <c r="L747" s="6">
        <v>1</v>
      </c>
    </row>
    <row r="748" spans="1:12" x14ac:dyDescent="0.25">
      <c r="A748" t="s">
        <v>38</v>
      </c>
      <c r="B748" t="s">
        <v>18</v>
      </c>
      <c r="C748" t="s">
        <v>19</v>
      </c>
      <c r="D748" t="s">
        <v>19</v>
      </c>
      <c r="E748" t="s">
        <v>42</v>
      </c>
      <c r="F748" s="1" t="s">
        <v>40</v>
      </c>
      <c r="G748" t="s">
        <v>17</v>
      </c>
      <c r="H748" t="s">
        <v>15</v>
      </c>
      <c r="I748" t="s">
        <v>107</v>
      </c>
      <c r="J748" s="8" t="s">
        <v>87</v>
      </c>
      <c r="K748" s="8" t="s">
        <v>53</v>
      </c>
      <c r="L748" s="8" t="s">
        <v>53</v>
      </c>
    </row>
    <row r="749" spans="1:12" x14ac:dyDescent="0.25">
      <c r="A749" t="s">
        <v>43</v>
      </c>
      <c r="B749" t="s">
        <v>22</v>
      </c>
      <c r="C749" t="s">
        <v>23</v>
      </c>
      <c r="D749" t="s">
        <v>23</v>
      </c>
      <c r="E749" t="s">
        <v>44</v>
      </c>
      <c r="F749" s="1" t="s">
        <v>45</v>
      </c>
      <c r="G749" t="s">
        <v>14</v>
      </c>
      <c r="H749" t="s">
        <v>15</v>
      </c>
      <c r="I749" t="s">
        <v>107</v>
      </c>
      <c r="J749" s="8" t="s">
        <v>87</v>
      </c>
      <c r="K749" s="16">
        <v>7120000</v>
      </c>
      <c r="L749" s="16">
        <v>7120000</v>
      </c>
    </row>
    <row r="750" spans="1:12" x14ac:dyDescent="0.25">
      <c r="A750" t="s">
        <v>43</v>
      </c>
      <c r="B750" t="s">
        <v>22</v>
      </c>
      <c r="C750" t="s">
        <v>23</v>
      </c>
      <c r="D750" t="s">
        <v>23</v>
      </c>
      <c r="E750" t="s">
        <v>44</v>
      </c>
      <c r="F750" s="1" t="s">
        <v>45</v>
      </c>
      <c r="G750" t="s">
        <v>16</v>
      </c>
      <c r="H750" t="s">
        <v>15</v>
      </c>
      <c r="I750" t="s">
        <v>107</v>
      </c>
      <c r="J750" s="8" t="s">
        <v>87</v>
      </c>
      <c r="K750" s="6">
        <v>1</v>
      </c>
      <c r="L750" s="6">
        <v>1</v>
      </c>
    </row>
    <row r="751" spans="1:12" x14ac:dyDescent="0.25">
      <c r="A751" t="s">
        <v>43</v>
      </c>
      <c r="B751" t="s">
        <v>22</v>
      </c>
      <c r="C751" t="s">
        <v>23</v>
      </c>
      <c r="D751" t="s">
        <v>23</v>
      </c>
      <c r="E751" t="s">
        <v>44</v>
      </c>
      <c r="F751" s="1" t="s">
        <v>45</v>
      </c>
      <c r="G751" t="s">
        <v>17</v>
      </c>
      <c r="H751" t="s">
        <v>15</v>
      </c>
      <c r="I751" t="s">
        <v>107</v>
      </c>
      <c r="J751" s="8" t="s">
        <v>87</v>
      </c>
      <c r="K751" s="8" t="s">
        <v>53</v>
      </c>
      <c r="L751" s="8" t="s">
        <v>53</v>
      </c>
    </row>
    <row r="752" spans="1:12" x14ac:dyDescent="0.25">
      <c r="A752" t="s">
        <v>43</v>
      </c>
      <c r="B752" t="s">
        <v>9</v>
      </c>
      <c r="C752" t="s">
        <v>10</v>
      </c>
      <c r="D752" t="s">
        <v>11</v>
      </c>
      <c r="E752" t="s">
        <v>46</v>
      </c>
      <c r="F752" s="1" t="s">
        <v>45</v>
      </c>
      <c r="G752" t="s">
        <v>14</v>
      </c>
      <c r="H752" t="s">
        <v>15</v>
      </c>
      <c r="I752" t="s">
        <v>107</v>
      </c>
      <c r="J752" s="8" t="s">
        <v>87</v>
      </c>
      <c r="K752" s="16">
        <v>5210000</v>
      </c>
      <c r="L752" s="16">
        <v>5210000</v>
      </c>
    </row>
    <row r="753" spans="1:12" x14ac:dyDescent="0.25">
      <c r="A753" t="s">
        <v>43</v>
      </c>
      <c r="B753" t="s">
        <v>9</v>
      </c>
      <c r="C753" t="s">
        <v>10</v>
      </c>
      <c r="D753" t="s">
        <v>11</v>
      </c>
      <c r="E753" t="s">
        <v>46</v>
      </c>
      <c r="F753" s="1" t="s">
        <v>45</v>
      </c>
      <c r="G753" t="s">
        <v>16</v>
      </c>
      <c r="H753" t="s">
        <v>15</v>
      </c>
      <c r="I753" t="s">
        <v>107</v>
      </c>
      <c r="J753" s="8" t="s">
        <v>87</v>
      </c>
      <c r="K753" s="16">
        <v>4.0999999999999996</v>
      </c>
      <c r="L753" s="16">
        <v>4.0999999999999996</v>
      </c>
    </row>
    <row r="754" spans="1:12" x14ac:dyDescent="0.25">
      <c r="A754" t="s">
        <v>43</v>
      </c>
      <c r="B754" t="s">
        <v>9</v>
      </c>
      <c r="C754" t="s">
        <v>10</v>
      </c>
      <c r="D754" t="s">
        <v>11</v>
      </c>
      <c r="E754" t="s">
        <v>46</v>
      </c>
      <c r="F754" s="1" t="s">
        <v>45</v>
      </c>
      <c r="G754" t="s">
        <v>17</v>
      </c>
      <c r="H754" t="s">
        <v>15</v>
      </c>
      <c r="I754" t="s">
        <v>107</v>
      </c>
      <c r="J754" s="8" t="s">
        <v>87</v>
      </c>
      <c r="K754" s="8" t="s">
        <v>53</v>
      </c>
      <c r="L754" s="8" t="s">
        <v>53</v>
      </c>
    </row>
    <row r="755" spans="1:12" x14ac:dyDescent="0.25">
      <c r="A755" t="s">
        <v>43</v>
      </c>
      <c r="B755" t="s">
        <v>18</v>
      </c>
      <c r="C755" t="s">
        <v>19</v>
      </c>
      <c r="D755" t="s">
        <v>19</v>
      </c>
      <c r="E755" t="s">
        <v>47</v>
      </c>
      <c r="F755" s="1" t="s">
        <v>45</v>
      </c>
      <c r="G755" t="s">
        <v>14</v>
      </c>
      <c r="H755" t="s">
        <v>15</v>
      </c>
      <c r="I755" t="s">
        <v>107</v>
      </c>
      <c r="J755" s="8" t="s">
        <v>87</v>
      </c>
      <c r="K755" s="16">
        <v>980000</v>
      </c>
      <c r="L755" s="16">
        <v>980000</v>
      </c>
    </row>
    <row r="756" spans="1:12" x14ac:dyDescent="0.25">
      <c r="A756" t="s">
        <v>43</v>
      </c>
      <c r="B756" t="s">
        <v>18</v>
      </c>
      <c r="C756" t="s">
        <v>19</v>
      </c>
      <c r="D756" t="s">
        <v>19</v>
      </c>
      <c r="E756" t="s">
        <v>47</v>
      </c>
      <c r="F756" s="1" t="s">
        <v>45</v>
      </c>
      <c r="G756" t="s">
        <v>16</v>
      </c>
      <c r="H756" t="s">
        <v>15</v>
      </c>
      <c r="I756" t="s">
        <v>107</v>
      </c>
      <c r="J756" s="8" t="s">
        <v>87</v>
      </c>
      <c r="K756" s="6">
        <v>2</v>
      </c>
      <c r="L756" s="6">
        <v>2</v>
      </c>
    </row>
    <row r="757" spans="1:12" x14ac:dyDescent="0.25">
      <c r="A757" t="s">
        <v>43</v>
      </c>
      <c r="B757" t="s">
        <v>18</v>
      </c>
      <c r="C757" t="s">
        <v>19</v>
      </c>
      <c r="D757" t="s">
        <v>19</v>
      </c>
      <c r="E757" t="s">
        <v>47</v>
      </c>
      <c r="F757" s="1" t="s">
        <v>45</v>
      </c>
      <c r="G757" t="s">
        <v>17</v>
      </c>
      <c r="H757" t="s">
        <v>15</v>
      </c>
      <c r="I757" t="s">
        <v>107</v>
      </c>
      <c r="J757" s="8" t="s">
        <v>87</v>
      </c>
      <c r="K757" s="8" t="s">
        <v>53</v>
      </c>
      <c r="L757" s="8" t="s">
        <v>53</v>
      </c>
    </row>
    <row r="758" spans="1:12" x14ac:dyDescent="0.25">
      <c r="A758" t="s">
        <v>48</v>
      </c>
      <c r="B758" t="s">
        <v>22</v>
      </c>
      <c r="C758" t="s">
        <v>23</v>
      </c>
      <c r="D758" t="s">
        <v>23</v>
      </c>
      <c r="E758" t="s">
        <v>49</v>
      </c>
      <c r="F758" s="1" t="s">
        <v>50</v>
      </c>
      <c r="G758" t="s">
        <v>14</v>
      </c>
      <c r="H758" t="s">
        <v>15</v>
      </c>
      <c r="I758" t="s">
        <v>107</v>
      </c>
      <c r="J758" s="8" t="s">
        <v>87</v>
      </c>
      <c r="K758" s="16">
        <v>630000</v>
      </c>
      <c r="L758" s="16">
        <v>630000</v>
      </c>
    </row>
    <row r="759" spans="1:12" x14ac:dyDescent="0.25">
      <c r="A759" t="s">
        <v>48</v>
      </c>
      <c r="B759" t="s">
        <v>22</v>
      </c>
      <c r="C759" t="s">
        <v>23</v>
      </c>
      <c r="D759" t="s">
        <v>23</v>
      </c>
      <c r="E759" t="s">
        <v>49</v>
      </c>
      <c r="F759" s="1" t="s">
        <v>50</v>
      </c>
      <c r="G759" t="s">
        <v>16</v>
      </c>
      <c r="H759" t="s">
        <v>15</v>
      </c>
      <c r="I759" t="s">
        <v>107</v>
      </c>
      <c r="J759" s="8" t="s">
        <v>87</v>
      </c>
      <c r="K759" s="16">
        <v>1</v>
      </c>
      <c r="L759" s="16">
        <v>1</v>
      </c>
    </row>
    <row r="760" spans="1:12" x14ac:dyDescent="0.25">
      <c r="A760" t="s">
        <v>48</v>
      </c>
      <c r="B760" t="s">
        <v>22</v>
      </c>
      <c r="C760" t="s">
        <v>23</v>
      </c>
      <c r="D760" t="s">
        <v>23</v>
      </c>
      <c r="E760" t="s">
        <v>49</v>
      </c>
      <c r="F760" s="1" t="s">
        <v>50</v>
      </c>
      <c r="G760" t="s">
        <v>17</v>
      </c>
      <c r="H760" t="s">
        <v>15</v>
      </c>
      <c r="I760" t="s">
        <v>107</v>
      </c>
      <c r="J760" s="8" t="s">
        <v>87</v>
      </c>
      <c r="K760" s="8" t="s">
        <v>53</v>
      </c>
      <c r="L760" s="8" t="s">
        <v>53</v>
      </c>
    </row>
    <row r="761" spans="1:12" x14ac:dyDescent="0.25">
      <c r="A761" t="s">
        <v>48</v>
      </c>
      <c r="B761" t="s">
        <v>9</v>
      </c>
      <c r="C761" t="s">
        <v>10</v>
      </c>
      <c r="D761" t="s">
        <v>11</v>
      </c>
      <c r="E761" t="s">
        <v>51</v>
      </c>
      <c r="F761" s="1" t="s">
        <v>50</v>
      </c>
      <c r="G761" t="s">
        <v>14</v>
      </c>
      <c r="H761" t="s">
        <v>15</v>
      </c>
      <c r="I761" t="s">
        <v>107</v>
      </c>
      <c r="J761" s="8" t="s">
        <v>87</v>
      </c>
      <c r="K761" s="16">
        <v>5100000</v>
      </c>
      <c r="L761" s="16">
        <v>5100000</v>
      </c>
    </row>
    <row r="762" spans="1:12" x14ac:dyDescent="0.25">
      <c r="A762" t="s">
        <v>48</v>
      </c>
      <c r="B762" t="s">
        <v>9</v>
      </c>
      <c r="C762" t="s">
        <v>10</v>
      </c>
      <c r="D762" t="s">
        <v>11</v>
      </c>
      <c r="E762" t="s">
        <v>51</v>
      </c>
      <c r="F762" s="1" t="s">
        <v>50</v>
      </c>
      <c r="G762" t="s">
        <v>16</v>
      </c>
      <c r="H762" t="s">
        <v>15</v>
      </c>
      <c r="I762" t="s">
        <v>107</v>
      </c>
      <c r="J762" s="8" t="s">
        <v>87</v>
      </c>
      <c r="K762" s="16">
        <v>9.8000000000000007</v>
      </c>
      <c r="L762" s="16">
        <v>9.8000000000000007</v>
      </c>
    </row>
    <row r="763" spans="1:12" x14ac:dyDescent="0.25">
      <c r="A763" t="s">
        <v>48</v>
      </c>
      <c r="B763" t="s">
        <v>9</v>
      </c>
      <c r="C763" t="s">
        <v>10</v>
      </c>
      <c r="D763" t="s">
        <v>11</v>
      </c>
      <c r="E763" t="s">
        <v>51</v>
      </c>
      <c r="F763" s="1" t="s">
        <v>50</v>
      </c>
      <c r="G763" t="s">
        <v>17</v>
      </c>
      <c r="H763" t="s">
        <v>15</v>
      </c>
      <c r="I763" t="s">
        <v>107</v>
      </c>
      <c r="J763" s="8" t="s">
        <v>87</v>
      </c>
      <c r="K763" s="8" t="s">
        <v>53</v>
      </c>
      <c r="L763" s="8" t="s">
        <v>53</v>
      </c>
    </row>
    <row r="764" spans="1:12" x14ac:dyDescent="0.25">
      <c r="A764" t="s">
        <v>48</v>
      </c>
      <c r="B764" t="s">
        <v>18</v>
      </c>
      <c r="C764" t="s">
        <v>19</v>
      </c>
      <c r="D764" t="s">
        <v>19</v>
      </c>
      <c r="E764" t="s">
        <v>52</v>
      </c>
      <c r="F764" s="1" t="s">
        <v>50</v>
      </c>
      <c r="G764" t="s">
        <v>14</v>
      </c>
      <c r="H764" t="s">
        <v>15</v>
      </c>
      <c r="I764" t="s">
        <v>107</v>
      </c>
      <c r="J764" s="8" t="s">
        <v>87</v>
      </c>
      <c r="K764" s="8" t="s">
        <v>53</v>
      </c>
      <c r="L764" s="8" t="s">
        <v>53</v>
      </c>
    </row>
    <row r="765" spans="1:12" x14ac:dyDescent="0.25">
      <c r="A765" t="s">
        <v>48</v>
      </c>
      <c r="B765" t="s">
        <v>18</v>
      </c>
      <c r="C765" t="s">
        <v>19</v>
      </c>
      <c r="D765" t="s">
        <v>19</v>
      </c>
      <c r="E765" t="s">
        <v>52</v>
      </c>
      <c r="F765" s="1" t="s">
        <v>50</v>
      </c>
      <c r="G765" t="s">
        <v>16</v>
      </c>
      <c r="H765" t="s">
        <v>15</v>
      </c>
      <c r="I765" t="s">
        <v>107</v>
      </c>
      <c r="J765" s="8" t="s">
        <v>87</v>
      </c>
      <c r="K765" s="8" t="s">
        <v>53</v>
      </c>
      <c r="L765" s="8" t="s">
        <v>53</v>
      </c>
    </row>
    <row r="766" spans="1:12" x14ac:dyDescent="0.25">
      <c r="A766" t="s">
        <v>48</v>
      </c>
      <c r="B766" t="s">
        <v>18</v>
      </c>
      <c r="C766" t="s">
        <v>19</v>
      </c>
      <c r="D766" t="s">
        <v>19</v>
      </c>
      <c r="E766" t="s">
        <v>52</v>
      </c>
      <c r="F766" s="1" t="s">
        <v>50</v>
      </c>
      <c r="G766" t="s">
        <v>17</v>
      </c>
      <c r="H766" t="s">
        <v>15</v>
      </c>
      <c r="I766" t="s">
        <v>107</v>
      </c>
      <c r="J766" s="8" t="s">
        <v>87</v>
      </c>
      <c r="K766" s="8" t="s">
        <v>53</v>
      </c>
      <c r="L766" s="8" t="s">
        <v>53</v>
      </c>
    </row>
    <row r="767" spans="1:12" x14ac:dyDescent="0.25">
      <c r="A767" t="s">
        <v>54</v>
      </c>
      <c r="B767" t="s">
        <v>22</v>
      </c>
      <c r="C767" t="s">
        <v>23</v>
      </c>
      <c r="D767" t="s">
        <v>23</v>
      </c>
      <c r="E767" t="s">
        <v>55</v>
      </c>
      <c r="F767" s="1" t="s">
        <v>56</v>
      </c>
      <c r="G767" t="s">
        <v>14</v>
      </c>
      <c r="H767" t="s">
        <v>15</v>
      </c>
      <c r="I767" t="s">
        <v>107</v>
      </c>
      <c r="J767" s="8" t="s">
        <v>87</v>
      </c>
      <c r="K767" s="16">
        <v>4620000</v>
      </c>
      <c r="L767" s="16">
        <v>4620000</v>
      </c>
    </row>
    <row r="768" spans="1:12" x14ac:dyDescent="0.25">
      <c r="A768" t="s">
        <v>54</v>
      </c>
      <c r="B768" t="s">
        <v>22</v>
      </c>
      <c r="C768" t="s">
        <v>23</v>
      </c>
      <c r="D768" t="s">
        <v>23</v>
      </c>
      <c r="E768" t="s">
        <v>55</v>
      </c>
      <c r="F768" s="1" t="s">
        <v>56</v>
      </c>
      <c r="G768" t="s">
        <v>16</v>
      </c>
      <c r="H768" t="s">
        <v>15</v>
      </c>
      <c r="I768" t="s">
        <v>107</v>
      </c>
      <c r="J768" s="8" t="s">
        <v>87</v>
      </c>
      <c r="K768" s="6">
        <v>1</v>
      </c>
      <c r="L768" s="6">
        <v>1</v>
      </c>
    </row>
    <row r="769" spans="1:12" x14ac:dyDescent="0.25">
      <c r="A769" t="s">
        <v>54</v>
      </c>
      <c r="B769" t="s">
        <v>22</v>
      </c>
      <c r="C769" t="s">
        <v>23</v>
      </c>
      <c r="D769" t="s">
        <v>23</v>
      </c>
      <c r="E769" t="s">
        <v>55</v>
      </c>
      <c r="F769" s="1" t="s">
        <v>56</v>
      </c>
      <c r="G769" t="s">
        <v>17</v>
      </c>
      <c r="H769" t="s">
        <v>15</v>
      </c>
      <c r="I769" t="s">
        <v>107</v>
      </c>
      <c r="J769" s="8" t="s">
        <v>87</v>
      </c>
      <c r="K769" s="8" t="s">
        <v>53</v>
      </c>
      <c r="L769" s="8" t="s">
        <v>53</v>
      </c>
    </row>
    <row r="770" spans="1:12" x14ac:dyDescent="0.25">
      <c r="A770" t="s">
        <v>54</v>
      </c>
      <c r="B770" t="s">
        <v>9</v>
      </c>
      <c r="C770" t="s">
        <v>10</v>
      </c>
      <c r="D770" t="s">
        <v>11</v>
      </c>
      <c r="E770" t="s">
        <v>57</v>
      </c>
      <c r="F770" s="1" t="s">
        <v>56</v>
      </c>
      <c r="G770" t="s">
        <v>14</v>
      </c>
      <c r="H770" t="s">
        <v>15</v>
      </c>
      <c r="I770" t="s">
        <v>107</v>
      </c>
      <c r="J770" s="8" t="s">
        <v>87</v>
      </c>
      <c r="K770" s="16">
        <v>630000</v>
      </c>
      <c r="L770" s="16">
        <v>630000</v>
      </c>
    </row>
    <row r="771" spans="1:12" x14ac:dyDescent="0.25">
      <c r="A771" t="s">
        <v>54</v>
      </c>
      <c r="B771" t="s">
        <v>9</v>
      </c>
      <c r="C771" t="s">
        <v>10</v>
      </c>
      <c r="D771" t="s">
        <v>11</v>
      </c>
      <c r="E771" t="s">
        <v>57</v>
      </c>
      <c r="F771" s="1" t="s">
        <v>56</v>
      </c>
      <c r="G771" t="s">
        <v>16</v>
      </c>
      <c r="H771" t="s">
        <v>15</v>
      </c>
      <c r="I771" t="s">
        <v>107</v>
      </c>
      <c r="J771" s="8" t="s">
        <v>87</v>
      </c>
      <c r="K771" s="16">
        <v>6.3</v>
      </c>
      <c r="L771" s="16">
        <v>6.3</v>
      </c>
    </row>
    <row r="772" spans="1:12" x14ac:dyDescent="0.25">
      <c r="A772" t="s">
        <v>54</v>
      </c>
      <c r="B772" t="s">
        <v>9</v>
      </c>
      <c r="C772" t="s">
        <v>10</v>
      </c>
      <c r="D772" t="s">
        <v>11</v>
      </c>
      <c r="E772" t="s">
        <v>57</v>
      </c>
      <c r="F772" s="1" t="s">
        <v>56</v>
      </c>
      <c r="G772" t="s">
        <v>17</v>
      </c>
      <c r="H772" t="s">
        <v>15</v>
      </c>
      <c r="I772" t="s">
        <v>107</v>
      </c>
      <c r="J772" s="8" t="s">
        <v>87</v>
      </c>
      <c r="K772" s="8" t="s">
        <v>53</v>
      </c>
      <c r="L772" s="8" t="s">
        <v>53</v>
      </c>
    </row>
    <row r="773" spans="1:12" x14ac:dyDescent="0.25">
      <c r="A773" t="s">
        <v>54</v>
      </c>
      <c r="B773" s="2" t="s">
        <v>18</v>
      </c>
      <c r="C773" t="s">
        <v>19</v>
      </c>
      <c r="D773" t="s">
        <v>19</v>
      </c>
      <c r="E773" s="2" t="s">
        <v>58</v>
      </c>
      <c r="F773" s="3" t="s">
        <v>56</v>
      </c>
      <c r="G773" s="2" t="s">
        <v>14</v>
      </c>
      <c r="H773" s="2" t="s">
        <v>15</v>
      </c>
      <c r="I773" t="s">
        <v>107</v>
      </c>
      <c r="J773" s="8" t="s">
        <v>87</v>
      </c>
      <c r="K773" s="16">
        <v>20300000</v>
      </c>
      <c r="L773" s="16">
        <v>20300000</v>
      </c>
    </row>
    <row r="774" spans="1:12" x14ac:dyDescent="0.25">
      <c r="A774" t="s">
        <v>54</v>
      </c>
      <c r="B774" t="s">
        <v>18</v>
      </c>
      <c r="C774" t="s">
        <v>19</v>
      </c>
      <c r="D774" t="s">
        <v>19</v>
      </c>
      <c r="E774" t="s">
        <v>58</v>
      </c>
      <c r="F774" s="1" t="s">
        <v>56</v>
      </c>
      <c r="G774" t="s">
        <v>16</v>
      </c>
      <c r="H774" t="s">
        <v>15</v>
      </c>
      <c r="I774" t="s">
        <v>107</v>
      </c>
      <c r="J774" s="8" t="s">
        <v>87</v>
      </c>
      <c r="K774" s="16">
        <v>1</v>
      </c>
      <c r="L774" s="16">
        <v>1</v>
      </c>
    </row>
    <row r="775" spans="1:12" x14ac:dyDescent="0.25">
      <c r="A775" t="s">
        <v>54</v>
      </c>
      <c r="B775" t="s">
        <v>18</v>
      </c>
      <c r="C775" t="s">
        <v>19</v>
      </c>
      <c r="D775" t="s">
        <v>19</v>
      </c>
      <c r="E775" t="s">
        <v>58</v>
      </c>
      <c r="F775" s="1" t="s">
        <v>56</v>
      </c>
      <c r="G775" t="s">
        <v>17</v>
      </c>
      <c r="H775" t="s">
        <v>15</v>
      </c>
      <c r="I775" t="s">
        <v>107</v>
      </c>
      <c r="J775" s="8" t="s">
        <v>87</v>
      </c>
      <c r="K775" s="8" t="s">
        <v>53</v>
      </c>
      <c r="L775" s="8" t="s">
        <v>53</v>
      </c>
    </row>
    <row r="776" spans="1:12" x14ac:dyDescent="0.25">
      <c r="A776" t="s">
        <v>59</v>
      </c>
      <c r="B776" t="s">
        <v>22</v>
      </c>
      <c r="C776" t="s">
        <v>23</v>
      </c>
      <c r="D776" t="s">
        <v>23</v>
      </c>
      <c r="E776" t="s">
        <v>60</v>
      </c>
      <c r="F776" s="1" t="s">
        <v>61</v>
      </c>
      <c r="G776" t="s">
        <v>14</v>
      </c>
      <c r="H776" t="s">
        <v>15</v>
      </c>
      <c r="I776" t="s">
        <v>107</v>
      </c>
      <c r="J776" s="8" t="s">
        <v>87</v>
      </c>
      <c r="K776" s="16">
        <v>10900000</v>
      </c>
      <c r="L776" s="16">
        <v>10900000</v>
      </c>
    </row>
    <row r="777" spans="1:12" x14ac:dyDescent="0.25">
      <c r="A777" t="s">
        <v>59</v>
      </c>
      <c r="B777" t="s">
        <v>22</v>
      </c>
      <c r="C777" t="s">
        <v>23</v>
      </c>
      <c r="D777" t="s">
        <v>23</v>
      </c>
      <c r="E777" t="s">
        <v>60</v>
      </c>
      <c r="F777" s="1" t="s">
        <v>61</v>
      </c>
      <c r="G777" t="s">
        <v>16</v>
      </c>
      <c r="H777" t="s">
        <v>15</v>
      </c>
      <c r="I777" t="s">
        <v>107</v>
      </c>
      <c r="J777" s="8" t="s">
        <v>87</v>
      </c>
      <c r="K777" s="16">
        <v>193.5</v>
      </c>
      <c r="L777" s="16">
        <v>193.5</v>
      </c>
    </row>
    <row r="778" spans="1:12" x14ac:dyDescent="0.25">
      <c r="A778" t="s">
        <v>59</v>
      </c>
      <c r="B778" t="s">
        <v>22</v>
      </c>
      <c r="C778" t="s">
        <v>23</v>
      </c>
      <c r="D778" t="s">
        <v>23</v>
      </c>
      <c r="E778" t="s">
        <v>60</v>
      </c>
      <c r="F778" s="1" t="s">
        <v>61</v>
      </c>
      <c r="G778" t="s">
        <v>17</v>
      </c>
      <c r="H778" t="s">
        <v>15</v>
      </c>
      <c r="I778" t="s">
        <v>107</v>
      </c>
      <c r="J778" s="8" t="s">
        <v>87</v>
      </c>
      <c r="K778" s="8" t="s">
        <v>53</v>
      </c>
      <c r="L778" s="8" t="s">
        <v>53</v>
      </c>
    </row>
    <row r="779" spans="1:12" x14ac:dyDescent="0.25">
      <c r="A779" t="s">
        <v>59</v>
      </c>
      <c r="B779" t="s">
        <v>9</v>
      </c>
      <c r="C779" t="s">
        <v>10</v>
      </c>
      <c r="D779" t="s">
        <v>11</v>
      </c>
      <c r="E779" t="s">
        <v>62</v>
      </c>
      <c r="F779" s="1" t="s">
        <v>61</v>
      </c>
      <c r="G779" t="s">
        <v>14</v>
      </c>
      <c r="H779" t="s">
        <v>15</v>
      </c>
      <c r="I779" t="s">
        <v>107</v>
      </c>
      <c r="J779" s="8" t="s">
        <v>87</v>
      </c>
      <c r="K779" s="16">
        <v>24270000</v>
      </c>
      <c r="L779" s="16">
        <v>24270000</v>
      </c>
    </row>
    <row r="780" spans="1:12" x14ac:dyDescent="0.25">
      <c r="A780" t="s">
        <v>59</v>
      </c>
      <c r="B780" t="s">
        <v>9</v>
      </c>
      <c r="C780" t="s">
        <v>10</v>
      </c>
      <c r="D780" t="s">
        <v>11</v>
      </c>
      <c r="E780" t="s">
        <v>62</v>
      </c>
      <c r="F780" s="1" t="s">
        <v>61</v>
      </c>
      <c r="G780" t="s">
        <v>16</v>
      </c>
      <c r="H780" t="s">
        <v>15</v>
      </c>
      <c r="I780" t="s">
        <v>107</v>
      </c>
      <c r="J780" s="8" t="s">
        <v>87</v>
      </c>
      <c r="K780" s="16">
        <v>8.4</v>
      </c>
      <c r="L780" s="16">
        <v>8.4</v>
      </c>
    </row>
    <row r="781" spans="1:12" x14ac:dyDescent="0.25">
      <c r="A781" t="s">
        <v>59</v>
      </c>
      <c r="B781" t="s">
        <v>9</v>
      </c>
      <c r="C781" t="s">
        <v>10</v>
      </c>
      <c r="D781" t="s">
        <v>11</v>
      </c>
      <c r="E781" t="s">
        <v>62</v>
      </c>
      <c r="F781" s="1" t="s">
        <v>61</v>
      </c>
      <c r="G781" t="s">
        <v>17</v>
      </c>
      <c r="H781" t="s">
        <v>15</v>
      </c>
      <c r="I781" t="s">
        <v>107</v>
      </c>
      <c r="J781" s="8" t="s">
        <v>87</v>
      </c>
      <c r="K781" s="8" t="s">
        <v>53</v>
      </c>
      <c r="L781" s="8" t="s">
        <v>53</v>
      </c>
    </row>
    <row r="782" spans="1:12" x14ac:dyDescent="0.25">
      <c r="A782" t="s">
        <v>59</v>
      </c>
      <c r="B782" t="s">
        <v>18</v>
      </c>
      <c r="C782" t="s">
        <v>19</v>
      </c>
      <c r="D782" t="s">
        <v>19</v>
      </c>
      <c r="E782" t="s">
        <v>63</v>
      </c>
      <c r="F782" s="1" t="s">
        <v>61</v>
      </c>
      <c r="G782" t="s">
        <v>14</v>
      </c>
      <c r="H782" t="s">
        <v>15</v>
      </c>
      <c r="I782" t="s">
        <v>107</v>
      </c>
      <c r="J782" s="8" t="s">
        <v>87</v>
      </c>
      <c r="K782" s="16">
        <v>13500000</v>
      </c>
      <c r="L782" s="16">
        <v>13500000</v>
      </c>
    </row>
    <row r="783" spans="1:12" x14ac:dyDescent="0.25">
      <c r="A783" t="s">
        <v>59</v>
      </c>
      <c r="B783" t="s">
        <v>18</v>
      </c>
      <c r="C783" t="s">
        <v>19</v>
      </c>
      <c r="D783" t="s">
        <v>19</v>
      </c>
      <c r="E783" t="s">
        <v>63</v>
      </c>
      <c r="F783" s="1" t="s">
        <v>61</v>
      </c>
      <c r="G783" t="s">
        <v>16</v>
      </c>
      <c r="H783" t="s">
        <v>15</v>
      </c>
      <c r="I783" t="s">
        <v>107</v>
      </c>
      <c r="J783" s="8" t="s">
        <v>87</v>
      </c>
      <c r="K783" s="16">
        <v>4.0999999999999996</v>
      </c>
      <c r="L783" s="16">
        <v>4.0999999999999996</v>
      </c>
    </row>
    <row r="784" spans="1:12" x14ac:dyDescent="0.25">
      <c r="A784" t="s">
        <v>59</v>
      </c>
      <c r="B784" t="s">
        <v>18</v>
      </c>
      <c r="C784" t="s">
        <v>19</v>
      </c>
      <c r="D784" t="s">
        <v>19</v>
      </c>
      <c r="E784" t="s">
        <v>63</v>
      </c>
      <c r="F784" s="1" t="s">
        <v>61</v>
      </c>
      <c r="G784" t="s">
        <v>17</v>
      </c>
      <c r="H784" t="s">
        <v>15</v>
      </c>
      <c r="I784" t="s">
        <v>107</v>
      </c>
      <c r="J784" s="8" t="s">
        <v>87</v>
      </c>
      <c r="K784" s="8" t="s">
        <v>53</v>
      </c>
      <c r="L784" s="8" t="s">
        <v>53</v>
      </c>
    </row>
    <row r="785" spans="1:12" x14ac:dyDescent="0.25">
      <c r="A785" t="s">
        <v>64</v>
      </c>
      <c r="B785" t="s">
        <v>22</v>
      </c>
      <c r="C785" t="s">
        <v>23</v>
      </c>
      <c r="D785" t="s">
        <v>23</v>
      </c>
      <c r="E785" t="s">
        <v>65</v>
      </c>
      <c r="F785" s="1" t="s">
        <v>66</v>
      </c>
      <c r="G785" t="s">
        <v>14</v>
      </c>
      <c r="H785" t="s">
        <v>15</v>
      </c>
      <c r="I785" t="s">
        <v>107</v>
      </c>
      <c r="J785" s="8" t="s">
        <v>87</v>
      </c>
      <c r="K785" s="16">
        <v>1710000</v>
      </c>
      <c r="L785" s="16">
        <v>1710000</v>
      </c>
    </row>
    <row r="786" spans="1:12" x14ac:dyDescent="0.25">
      <c r="A786" t="s">
        <v>64</v>
      </c>
      <c r="B786" t="s">
        <v>22</v>
      </c>
      <c r="C786" t="s">
        <v>23</v>
      </c>
      <c r="D786" t="s">
        <v>23</v>
      </c>
      <c r="E786" t="s">
        <v>65</v>
      </c>
      <c r="F786" s="1" t="s">
        <v>66</v>
      </c>
      <c r="G786" t="s">
        <v>16</v>
      </c>
      <c r="H786" t="s">
        <v>15</v>
      </c>
      <c r="I786" t="s">
        <v>107</v>
      </c>
      <c r="J786" s="8" t="s">
        <v>87</v>
      </c>
      <c r="K786" s="16">
        <v>2</v>
      </c>
      <c r="L786" s="16">
        <v>2</v>
      </c>
    </row>
    <row r="787" spans="1:12" x14ac:dyDescent="0.25">
      <c r="A787" t="s">
        <v>64</v>
      </c>
      <c r="B787" t="s">
        <v>22</v>
      </c>
      <c r="C787" t="s">
        <v>23</v>
      </c>
      <c r="D787" t="s">
        <v>23</v>
      </c>
      <c r="E787" t="s">
        <v>65</v>
      </c>
      <c r="F787" s="1" t="s">
        <v>66</v>
      </c>
      <c r="G787" t="s">
        <v>17</v>
      </c>
      <c r="H787" t="s">
        <v>15</v>
      </c>
      <c r="I787" t="s">
        <v>107</v>
      </c>
      <c r="J787" s="8" t="s">
        <v>87</v>
      </c>
      <c r="K787" s="8" t="s">
        <v>53</v>
      </c>
      <c r="L787" s="8" t="s">
        <v>53</v>
      </c>
    </row>
    <row r="788" spans="1:12" x14ac:dyDescent="0.25">
      <c r="A788" t="s">
        <v>64</v>
      </c>
      <c r="B788" t="s">
        <v>9</v>
      </c>
      <c r="C788" t="s">
        <v>10</v>
      </c>
      <c r="D788" t="s">
        <v>11</v>
      </c>
      <c r="E788" t="s">
        <v>67</v>
      </c>
      <c r="F788" s="1" t="s">
        <v>66</v>
      </c>
      <c r="G788" t="s">
        <v>14</v>
      </c>
      <c r="H788" t="s">
        <v>15</v>
      </c>
      <c r="I788" t="s">
        <v>107</v>
      </c>
      <c r="J788" s="8" t="s">
        <v>87</v>
      </c>
      <c r="K788" s="16">
        <v>4100000</v>
      </c>
      <c r="L788" s="16">
        <v>4100000</v>
      </c>
    </row>
    <row r="789" spans="1:12" x14ac:dyDescent="0.25">
      <c r="A789" t="s">
        <v>64</v>
      </c>
      <c r="B789" t="s">
        <v>9</v>
      </c>
      <c r="C789" t="s">
        <v>10</v>
      </c>
      <c r="D789" t="s">
        <v>11</v>
      </c>
      <c r="E789" t="s">
        <v>67</v>
      </c>
      <c r="F789" s="1" t="s">
        <v>66</v>
      </c>
      <c r="G789" t="s">
        <v>16</v>
      </c>
      <c r="H789" t="s">
        <v>15</v>
      </c>
      <c r="I789" t="s">
        <v>107</v>
      </c>
      <c r="J789" s="8" t="s">
        <v>87</v>
      </c>
      <c r="K789" s="16">
        <v>8.6</v>
      </c>
      <c r="L789" s="16">
        <v>8.6</v>
      </c>
    </row>
    <row r="790" spans="1:12" x14ac:dyDescent="0.25">
      <c r="A790" t="s">
        <v>64</v>
      </c>
      <c r="B790" t="s">
        <v>9</v>
      </c>
      <c r="C790" t="s">
        <v>10</v>
      </c>
      <c r="D790" t="s">
        <v>11</v>
      </c>
      <c r="E790" t="s">
        <v>67</v>
      </c>
      <c r="F790" s="1" t="s">
        <v>66</v>
      </c>
      <c r="G790" t="s">
        <v>17</v>
      </c>
      <c r="H790" t="s">
        <v>15</v>
      </c>
      <c r="I790" t="s">
        <v>107</v>
      </c>
      <c r="J790" s="8" t="s">
        <v>87</v>
      </c>
      <c r="K790" s="8" t="s">
        <v>53</v>
      </c>
      <c r="L790" s="8" t="s">
        <v>53</v>
      </c>
    </row>
    <row r="791" spans="1:12" x14ac:dyDescent="0.25">
      <c r="A791" t="s">
        <v>64</v>
      </c>
      <c r="B791" t="s">
        <v>18</v>
      </c>
      <c r="C791" t="s">
        <v>19</v>
      </c>
      <c r="D791" t="s">
        <v>19</v>
      </c>
      <c r="E791" t="s">
        <v>68</v>
      </c>
      <c r="F791" s="1" t="s">
        <v>66</v>
      </c>
      <c r="G791" t="s">
        <v>14</v>
      </c>
      <c r="H791" t="s">
        <v>15</v>
      </c>
      <c r="I791" t="s">
        <v>107</v>
      </c>
      <c r="J791" s="8" t="s">
        <v>87</v>
      </c>
      <c r="K791" s="16">
        <v>200000</v>
      </c>
      <c r="L791" s="16">
        <v>200000</v>
      </c>
    </row>
    <row r="792" spans="1:12" x14ac:dyDescent="0.25">
      <c r="A792" t="s">
        <v>64</v>
      </c>
      <c r="B792" t="s">
        <v>18</v>
      </c>
      <c r="C792" t="s">
        <v>19</v>
      </c>
      <c r="D792" t="s">
        <v>19</v>
      </c>
      <c r="E792" t="s">
        <v>68</v>
      </c>
      <c r="F792" s="1" t="s">
        <v>66</v>
      </c>
      <c r="G792" t="s">
        <v>16</v>
      </c>
      <c r="H792" t="s">
        <v>15</v>
      </c>
      <c r="I792" t="s">
        <v>107</v>
      </c>
      <c r="J792" s="8" t="s">
        <v>87</v>
      </c>
      <c r="K792" s="6">
        <v>1</v>
      </c>
      <c r="L792" s="6">
        <v>1</v>
      </c>
    </row>
    <row r="793" spans="1:12" x14ac:dyDescent="0.25">
      <c r="A793" t="s">
        <v>64</v>
      </c>
      <c r="B793" t="s">
        <v>18</v>
      </c>
      <c r="C793" t="s">
        <v>19</v>
      </c>
      <c r="D793" t="s">
        <v>19</v>
      </c>
      <c r="E793" t="s">
        <v>68</v>
      </c>
      <c r="F793" s="1" t="s">
        <v>66</v>
      </c>
      <c r="G793" t="s">
        <v>17</v>
      </c>
      <c r="H793" t="s">
        <v>15</v>
      </c>
      <c r="I793" t="s">
        <v>107</v>
      </c>
      <c r="J793" s="8" t="s">
        <v>87</v>
      </c>
      <c r="K793" s="8" t="s">
        <v>53</v>
      </c>
      <c r="L793" s="8" t="s">
        <v>53</v>
      </c>
    </row>
    <row r="794" spans="1:12" x14ac:dyDescent="0.25">
      <c r="A794" t="s">
        <v>69</v>
      </c>
      <c r="B794" t="s">
        <v>22</v>
      </c>
      <c r="C794" t="s">
        <v>23</v>
      </c>
      <c r="D794" t="s">
        <v>23</v>
      </c>
      <c r="E794" t="s">
        <v>70</v>
      </c>
      <c r="F794" s="1" t="s">
        <v>71</v>
      </c>
      <c r="G794" t="s">
        <v>14</v>
      </c>
      <c r="H794" t="s">
        <v>15</v>
      </c>
      <c r="I794" t="s">
        <v>107</v>
      </c>
      <c r="J794" s="8" t="s">
        <v>87</v>
      </c>
      <c r="K794" s="16">
        <v>5200000</v>
      </c>
      <c r="L794" s="16">
        <v>5200000</v>
      </c>
    </row>
    <row r="795" spans="1:12" x14ac:dyDescent="0.25">
      <c r="A795" t="s">
        <v>69</v>
      </c>
      <c r="B795" t="s">
        <v>22</v>
      </c>
      <c r="C795" t="s">
        <v>23</v>
      </c>
      <c r="D795" t="s">
        <v>23</v>
      </c>
      <c r="E795" t="s">
        <v>70</v>
      </c>
      <c r="F795" s="1" t="s">
        <v>71</v>
      </c>
      <c r="G795" t="s">
        <v>16</v>
      </c>
      <c r="H795" t="s">
        <v>15</v>
      </c>
      <c r="I795" t="s">
        <v>107</v>
      </c>
      <c r="J795" s="8" t="s">
        <v>87</v>
      </c>
      <c r="K795" s="16">
        <v>1</v>
      </c>
      <c r="L795" s="16">
        <v>1</v>
      </c>
    </row>
    <row r="796" spans="1:12" x14ac:dyDescent="0.25">
      <c r="A796" t="s">
        <v>69</v>
      </c>
      <c r="B796" t="s">
        <v>22</v>
      </c>
      <c r="C796" t="s">
        <v>23</v>
      </c>
      <c r="D796" t="s">
        <v>23</v>
      </c>
      <c r="E796" t="s">
        <v>70</v>
      </c>
      <c r="F796" s="1" t="s">
        <v>71</v>
      </c>
      <c r="G796" t="s">
        <v>17</v>
      </c>
      <c r="H796" t="s">
        <v>15</v>
      </c>
      <c r="I796" t="s">
        <v>107</v>
      </c>
      <c r="J796" s="8" t="s">
        <v>87</v>
      </c>
      <c r="K796" s="8" t="s">
        <v>53</v>
      </c>
      <c r="L796" s="8" t="s">
        <v>53</v>
      </c>
    </row>
    <row r="797" spans="1:12" x14ac:dyDescent="0.25">
      <c r="A797" t="s">
        <v>69</v>
      </c>
      <c r="B797" t="s">
        <v>9</v>
      </c>
      <c r="C797" t="s">
        <v>10</v>
      </c>
      <c r="D797" t="s">
        <v>11</v>
      </c>
      <c r="E797" t="s">
        <v>72</v>
      </c>
      <c r="F797" s="1" t="s">
        <v>71</v>
      </c>
      <c r="G797" t="s">
        <v>14</v>
      </c>
      <c r="H797" t="s">
        <v>15</v>
      </c>
      <c r="I797" t="s">
        <v>107</v>
      </c>
      <c r="J797" s="8" t="s">
        <v>87</v>
      </c>
      <c r="K797" s="16">
        <v>9900000</v>
      </c>
      <c r="L797" s="16">
        <v>9900000</v>
      </c>
    </row>
    <row r="798" spans="1:12" x14ac:dyDescent="0.25">
      <c r="A798" t="s">
        <v>69</v>
      </c>
      <c r="B798" t="s">
        <v>9</v>
      </c>
      <c r="C798" t="s">
        <v>10</v>
      </c>
      <c r="D798" t="s">
        <v>11</v>
      </c>
      <c r="E798" t="s">
        <v>72</v>
      </c>
      <c r="F798" s="1" t="s">
        <v>71</v>
      </c>
      <c r="G798" t="s">
        <v>16</v>
      </c>
      <c r="H798" t="s">
        <v>15</v>
      </c>
      <c r="I798" t="s">
        <v>107</v>
      </c>
      <c r="J798" s="8" t="s">
        <v>87</v>
      </c>
      <c r="K798" s="16">
        <v>10.9</v>
      </c>
      <c r="L798" s="16">
        <v>10.9</v>
      </c>
    </row>
    <row r="799" spans="1:12" x14ac:dyDescent="0.25">
      <c r="A799" t="s">
        <v>69</v>
      </c>
      <c r="B799" t="s">
        <v>9</v>
      </c>
      <c r="C799" t="s">
        <v>10</v>
      </c>
      <c r="D799" t="s">
        <v>11</v>
      </c>
      <c r="E799" t="s">
        <v>72</v>
      </c>
      <c r="F799" s="1" t="s">
        <v>71</v>
      </c>
      <c r="G799" t="s">
        <v>17</v>
      </c>
      <c r="H799" t="s">
        <v>15</v>
      </c>
      <c r="I799" t="s">
        <v>107</v>
      </c>
      <c r="J799" s="8" t="s">
        <v>87</v>
      </c>
      <c r="K799" s="8" t="s">
        <v>53</v>
      </c>
      <c r="L799" s="8" t="s">
        <v>53</v>
      </c>
    </row>
    <row r="800" spans="1:12" x14ac:dyDescent="0.25">
      <c r="A800" t="s">
        <v>69</v>
      </c>
      <c r="B800" t="s">
        <v>18</v>
      </c>
      <c r="C800" t="s">
        <v>19</v>
      </c>
      <c r="D800" t="s">
        <v>19</v>
      </c>
      <c r="E800" t="s">
        <v>73</v>
      </c>
      <c r="F800" s="1" t="s">
        <v>71</v>
      </c>
      <c r="G800" t="s">
        <v>14</v>
      </c>
      <c r="H800" t="s">
        <v>15</v>
      </c>
      <c r="I800" t="s">
        <v>107</v>
      </c>
      <c r="J800" s="8" t="s">
        <v>87</v>
      </c>
      <c r="K800" s="16">
        <v>2750000</v>
      </c>
      <c r="L800" s="16">
        <v>2750000</v>
      </c>
    </row>
    <row r="801" spans="1:12" x14ac:dyDescent="0.25">
      <c r="A801" t="s">
        <v>69</v>
      </c>
      <c r="B801" t="s">
        <v>18</v>
      </c>
      <c r="C801" t="s">
        <v>19</v>
      </c>
      <c r="D801" t="s">
        <v>19</v>
      </c>
      <c r="E801" t="s">
        <v>73</v>
      </c>
      <c r="F801" s="1" t="s">
        <v>71</v>
      </c>
      <c r="G801" t="s">
        <v>16</v>
      </c>
      <c r="H801" t="s">
        <v>15</v>
      </c>
      <c r="I801" t="s">
        <v>107</v>
      </c>
      <c r="J801" s="8" t="s">
        <v>87</v>
      </c>
      <c r="K801" s="6">
        <v>1</v>
      </c>
      <c r="L801" s="6">
        <v>1</v>
      </c>
    </row>
    <row r="802" spans="1:12" x14ac:dyDescent="0.25">
      <c r="A802" t="s">
        <v>69</v>
      </c>
      <c r="B802" t="s">
        <v>18</v>
      </c>
      <c r="C802" t="s">
        <v>19</v>
      </c>
      <c r="D802" t="s">
        <v>19</v>
      </c>
      <c r="E802" t="s">
        <v>73</v>
      </c>
      <c r="F802" s="1" t="s">
        <v>71</v>
      </c>
      <c r="G802" t="s">
        <v>17</v>
      </c>
      <c r="H802" t="s">
        <v>15</v>
      </c>
      <c r="I802" t="s">
        <v>107</v>
      </c>
      <c r="J802" s="8" t="s">
        <v>87</v>
      </c>
      <c r="K802" s="8" t="s">
        <v>53</v>
      </c>
      <c r="L802" s="8" t="s">
        <v>53</v>
      </c>
    </row>
    <row r="803" spans="1:12" x14ac:dyDescent="0.25">
      <c r="A803" t="s">
        <v>74</v>
      </c>
      <c r="B803" t="s">
        <v>22</v>
      </c>
      <c r="C803" t="s">
        <v>23</v>
      </c>
      <c r="D803" t="s">
        <v>23</v>
      </c>
      <c r="E803" t="s">
        <v>75</v>
      </c>
      <c r="F803" s="1" t="s">
        <v>76</v>
      </c>
      <c r="G803" t="s">
        <v>14</v>
      </c>
      <c r="H803" t="s">
        <v>15</v>
      </c>
      <c r="I803" t="s">
        <v>107</v>
      </c>
      <c r="J803" s="8" t="s">
        <v>87</v>
      </c>
      <c r="K803" s="21">
        <v>53400000</v>
      </c>
      <c r="L803" s="21">
        <v>53400000</v>
      </c>
    </row>
    <row r="804" spans="1:12" x14ac:dyDescent="0.25">
      <c r="A804" t="s">
        <v>74</v>
      </c>
      <c r="B804" t="s">
        <v>22</v>
      </c>
      <c r="C804" t="s">
        <v>23</v>
      </c>
      <c r="D804" t="s">
        <v>23</v>
      </c>
      <c r="E804" t="s">
        <v>75</v>
      </c>
      <c r="F804" s="1" t="s">
        <v>76</v>
      </c>
      <c r="G804" t="s">
        <v>16</v>
      </c>
      <c r="H804" t="s">
        <v>15</v>
      </c>
      <c r="I804" t="s">
        <v>107</v>
      </c>
      <c r="J804" s="8" t="s">
        <v>87</v>
      </c>
      <c r="K804" s="6">
        <v>1</v>
      </c>
      <c r="L804" s="6">
        <v>1</v>
      </c>
    </row>
    <row r="805" spans="1:12" x14ac:dyDescent="0.25">
      <c r="A805" t="s">
        <v>74</v>
      </c>
      <c r="B805" t="s">
        <v>22</v>
      </c>
      <c r="C805" t="s">
        <v>23</v>
      </c>
      <c r="D805" t="s">
        <v>23</v>
      </c>
      <c r="E805" t="s">
        <v>75</v>
      </c>
      <c r="F805" s="1" t="s">
        <v>76</v>
      </c>
      <c r="G805" t="s">
        <v>17</v>
      </c>
      <c r="H805" t="s">
        <v>15</v>
      </c>
      <c r="I805" t="s">
        <v>107</v>
      </c>
      <c r="J805" s="8" t="s">
        <v>87</v>
      </c>
      <c r="K805" s="8" t="s">
        <v>53</v>
      </c>
      <c r="L805" s="8" t="s">
        <v>53</v>
      </c>
    </row>
    <row r="806" spans="1:12" x14ac:dyDescent="0.25">
      <c r="A806" t="s">
        <v>74</v>
      </c>
      <c r="B806" t="s">
        <v>9</v>
      </c>
      <c r="C806" t="s">
        <v>10</v>
      </c>
      <c r="D806" t="s">
        <v>11</v>
      </c>
      <c r="E806" t="s">
        <v>77</v>
      </c>
      <c r="F806" s="1" t="s">
        <v>76</v>
      </c>
      <c r="G806" t="s">
        <v>14</v>
      </c>
      <c r="H806" t="s">
        <v>15</v>
      </c>
      <c r="I806" t="s">
        <v>107</v>
      </c>
      <c r="J806" s="8" t="s">
        <v>87</v>
      </c>
      <c r="K806" s="21">
        <v>950000</v>
      </c>
      <c r="L806" s="21">
        <v>950000</v>
      </c>
    </row>
    <row r="807" spans="1:12" x14ac:dyDescent="0.25">
      <c r="A807" t="s">
        <v>74</v>
      </c>
      <c r="B807" t="s">
        <v>9</v>
      </c>
      <c r="C807" t="s">
        <v>10</v>
      </c>
      <c r="D807" t="s">
        <v>11</v>
      </c>
      <c r="E807" t="s">
        <v>77</v>
      </c>
      <c r="F807" s="1" t="s">
        <v>76</v>
      </c>
      <c r="G807" t="s">
        <v>16</v>
      </c>
      <c r="H807" t="s">
        <v>15</v>
      </c>
      <c r="I807" t="s">
        <v>107</v>
      </c>
      <c r="J807" s="8" t="s">
        <v>87</v>
      </c>
      <c r="K807" s="21">
        <v>48</v>
      </c>
      <c r="L807" s="21">
        <v>48</v>
      </c>
    </row>
    <row r="808" spans="1:12" x14ac:dyDescent="0.25">
      <c r="A808" t="s">
        <v>74</v>
      </c>
      <c r="B808" t="s">
        <v>9</v>
      </c>
      <c r="C808" t="s">
        <v>10</v>
      </c>
      <c r="D808" t="s">
        <v>11</v>
      </c>
      <c r="E808" t="s">
        <v>77</v>
      </c>
      <c r="F808" s="1" t="s">
        <v>76</v>
      </c>
      <c r="G808" t="s">
        <v>17</v>
      </c>
      <c r="H808" t="s">
        <v>15</v>
      </c>
      <c r="I808" t="s">
        <v>107</v>
      </c>
      <c r="J808" s="8" t="s">
        <v>87</v>
      </c>
      <c r="K808" s="8" t="s">
        <v>53</v>
      </c>
      <c r="L808" s="8" t="s">
        <v>53</v>
      </c>
    </row>
    <row r="809" spans="1:12" x14ac:dyDescent="0.25">
      <c r="A809" t="s">
        <v>74</v>
      </c>
      <c r="B809" t="s">
        <v>18</v>
      </c>
      <c r="C809" t="s">
        <v>19</v>
      </c>
      <c r="D809" t="s">
        <v>19</v>
      </c>
      <c r="E809" t="s">
        <v>78</v>
      </c>
      <c r="F809" s="1" t="s">
        <v>76</v>
      </c>
      <c r="G809" t="s">
        <v>14</v>
      </c>
      <c r="H809" t="s">
        <v>15</v>
      </c>
      <c r="I809" t="s">
        <v>107</v>
      </c>
      <c r="J809" s="8" t="s">
        <v>87</v>
      </c>
      <c r="K809" s="21">
        <v>53400000</v>
      </c>
      <c r="L809" s="21">
        <v>53400000</v>
      </c>
    </row>
    <row r="810" spans="1:12" x14ac:dyDescent="0.25">
      <c r="A810" t="s">
        <v>74</v>
      </c>
      <c r="B810" t="s">
        <v>18</v>
      </c>
      <c r="C810" t="s">
        <v>19</v>
      </c>
      <c r="D810" t="s">
        <v>19</v>
      </c>
      <c r="E810" t="s">
        <v>78</v>
      </c>
      <c r="F810" s="1" t="s">
        <v>76</v>
      </c>
      <c r="G810" t="s">
        <v>16</v>
      </c>
      <c r="H810" t="s">
        <v>15</v>
      </c>
      <c r="I810" t="s">
        <v>107</v>
      </c>
      <c r="J810" s="8" t="s">
        <v>87</v>
      </c>
      <c r="K810" s="21">
        <v>3</v>
      </c>
      <c r="L810" s="21">
        <v>3</v>
      </c>
    </row>
    <row r="811" spans="1:12" x14ac:dyDescent="0.25">
      <c r="A811" t="s">
        <v>74</v>
      </c>
      <c r="B811" t="s">
        <v>18</v>
      </c>
      <c r="C811" t="s">
        <v>19</v>
      </c>
      <c r="D811" t="s">
        <v>19</v>
      </c>
      <c r="E811" t="s">
        <v>78</v>
      </c>
      <c r="F811" s="1" t="s">
        <v>76</v>
      </c>
      <c r="G811" t="s">
        <v>17</v>
      </c>
      <c r="H811" t="s">
        <v>15</v>
      </c>
      <c r="I811" t="s">
        <v>107</v>
      </c>
      <c r="J811" s="8" t="s">
        <v>87</v>
      </c>
      <c r="K811" s="8" t="s">
        <v>53</v>
      </c>
      <c r="L811" s="8" t="s">
        <v>53</v>
      </c>
    </row>
    <row r="812" spans="1:12" x14ac:dyDescent="0.25">
      <c r="A812" t="s">
        <v>79</v>
      </c>
      <c r="B812" t="s">
        <v>22</v>
      </c>
      <c r="C812" t="s">
        <v>23</v>
      </c>
      <c r="D812" t="s">
        <v>23</v>
      </c>
      <c r="E812" t="s">
        <v>80</v>
      </c>
      <c r="F812" s="1" t="s">
        <v>81</v>
      </c>
      <c r="G812" t="s">
        <v>14</v>
      </c>
      <c r="H812" t="s">
        <v>15</v>
      </c>
      <c r="I812" t="s">
        <v>107</v>
      </c>
      <c r="J812" s="8" t="s">
        <v>87</v>
      </c>
      <c r="K812" s="21">
        <v>285000000</v>
      </c>
      <c r="L812" s="21">
        <v>285000000</v>
      </c>
    </row>
    <row r="813" spans="1:12" x14ac:dyDescent="0.25">
      <c r="A813" t="s">
        <v>79</v>
      </c>
      <c r="B813" t="s">
        <v>22</v>
      </c>
      <c r="C813" t="s">
        <v>23</v>
      </c>
      <c r="D813" t="s">
        <v>23</v>
      </c>
      <c r="E813" t="s">
        <v>80</v>
      </c>
      <c r="F813" s="1" t="s">
        <v>81</v>
      </c>
      <c r="G813" t="s">
        <v>16</v>
      </c>
      <c r="H813" t="s">
        <v>15</v>
      </c>
      <c r="I813" t="s">
        <v>107</v>
      </c>
      <c r="J813" s="8" t="s">
        <v>87</v>
      </c>
      <c r="K813" s="6">
        <v>1</v>
      </c>
      <c r="L813" s="6">
        <v>1</v>
      </c>
    </row>
    <row r="814" spans="1:12" x14ac:dyDescent="0.25">
      <c r="A814" t="s">
        <v>79</v>
      </c>
      <c r="B814" t="s">
        <v>22</v>
      </c>
      <c r="C814" t="s">
        <v>23</v>
      </c>
      <c r="D814" t="s">
        <v>23</v>
      </c>
      <c r="E814" t="s">
        <v>80</v>
      </c>
      <c r="F814" s="1" t="s">
        <v>81</v>
      </c>
      <c r="G814" t="s">
        <v>17</v>
      </c>
      <c r="H814" t="s">
        <v>15</v>
      </c>
      <c r="I814" t="s">
        <v>107</v>
      </c>
      <c r="J814" s="8" t="s">
        <v>87</v>
      </c>
      <c r="K814" s="8" t="s">
        <v>53</v>
      </c>
      <c r="L814" s="8" t="s">
        <v>53</v>
      </c>
    </row>
    <row r="815" spans="1:12" x14ac:dyDescent="0.25">
      <c r="A815" t="s">
        <v>79</v>
      </c>
      <c r="B815" t="s">
        <v>9</v>
      </c>
      <c r="C815" t="s">
        <v>10</v>
      </c>
      <c r="D815" t="s">
        <v>11</v>
      </c>
      <c r="E815" t="s">
        <v>82</v>
      </c>
      <c r="F815" s="1" t="s">
        <v>81</v>
      </c>
      <c r="G815" t="s">
        <v>14</v>
      </c>
      <c r="H815" t="s">
        <v>15</v>
      </c>
      <c r="I815" t="s">
        <v>107</v>
      </c>
      <c r="J815" s="8" t="s">
        <v>87</v>
      </c>
      <c r="K815" s="21">
        <v>494000000</v>
      </c>
      <c r="L815" s="21">
        <v>494000000</v>
      </c>
    </row>
    <row r="816" spans="1:12" x14ac:dyDescent="0.25">
      <c r="A816" t="s">
        <v>79</v>
      </c>
      <c r="B816" t="s">
        <v>9</v>
      </c>
      <c r="C816" t="s">
        <v>10</v>
      </c>
      <c r="D816" t="s">
        <v>11</v>
      </c>
      <c r="E816" t="s">
        <v>82</v>
      </c>
      <c r="F816" s="1" t="s">
        <v>81</v>
      </c>
      <c r="G816" t="s">
        <v>16</v>
      </c>
      <c r="H816" t="s">
        <v>15</v>
      </c>
      <c r="I816" t="s">
        <v>107</v>
      </c>
      <c r="J816" s="8" t="s">
        <v>87</v>
      </c>
      <c r="K816" s="21">
        <v>4.0999999999999996</v>
      </c>
      <c r="L816" s="21">
        <v>4.0999999999999996</v>
      </c>
    </row>
    <row r="817" spans="1:12" x14ac:dyDescent="0.25">
      <c r="A817" t="s">
        <v>79</v>
      </c>
      <c r="B817" t="s">
        <v>9</v>
      </c>
      <c r="C817" t="s">
        <v>10</v>
      </c>
      <c r="D817" t="s">
        <v>11</v>
      </c>
      <c r="E817" t="s">
        <v>82</v>
      </c>
      <c r="F817" s="1" t="s">
        <v>81</v>
      </c>
      <c r="G817" t="s">
        <v>17</v>
      </c>
      <c r="H817" t="s">
        <v>15</v>
      </c>
      <c r="I817" t="s">
        <v>107</v>
      </c>
      <c r="J817" s="8" t="s">
        <v>87</v>
      </c>
      <c r="K817" s="8" t="s">
        <v>53</v>
      </c>
      <c r="L817" s="8" t="s">
        <v>53</v>
      </c>
    </row>
    <row r="818" spans="1:12" x14ac:dyDescent="0.25">
      <c r="A818" t="s">
        <v>79</v>
      </c>
      <c r="B818" t="s">
        <v>18</v>
      </c>
      <c r="C818" t="s">
        <v>19</v>
      </c>
      <c r="D818" t="s">
        <v>19</v>
      </c>
      <c r="E818" t="s">
        <v>83</v>
      </c>
      <c r="F818" s="1" t="s">
        <v>81</v>
      </c>
      <c r="G818" t="s">
        <v>14</v>
      </c>
      <c r="H818" t="s">
        <v>15</v>
      </c>
      <c r="I818" t="s">
        <v>107</v>
      </c>
      <c r="J818" s="8" t="s">
        <v>87</v>
      </c>
      <c r="K818" s="21">
        <v>2780000</v>
      </c>
      <c r="L818" s="21">
        <v>2780000</v>
      </c>
    </row>
    <row r="819" spans="1:12" x14ac:dyDescent="0.25">
      <c r="A819" t="s">
        <v>79</v>
      </c>
      <c r="B819" t="s">
        <v>18</v>
      </c>
      <c r="C819" t="s">
        <v>19</v>
      </c>
      <c r="D819" t="s">
        <v>19</v>
      </c>
      <c r="E819" t="s">
        <v>83</v>
      </c>
      <c r="F819" s="1" t="s">
        <v>81</v>
      </c>
      <c r="G819" t="s">
        <v>16</v>
      </c>
      <c r="H819" t="s">
        <v>15</v>
      </c>
      <c r="I819" t="s">
        <v>107</v>
      </c>
      <c r="J819" s="8" t="s">
        <v>87</v>
      </c>
      <c r="K819" s="6">
        <v>1</v>
      </c>
      <c r="L819" s="6">
        <v>1</v>
      </c>
    </row>
    <row r="820" spans="1:12" x14ac:dyDescent="0.25">
      <c r="A820" t="s">
        <v>79</v>
      </c>
      <c r="B820" t="s">
        <v>18</v>
      </c>
      <c r="C820" t="s">
        <v>19</v>
      </c>
      <c r="D820" t="s">
        <v>19</v>
      </c>
      <c r="E820" t="s">
        <v>83</v>
      </c>
      <c r="F820" s="1" t="s">
        <v>81</v>
      </c>
      <c r="G820" t="s">
        <v>17</v>
      </c>
      <c r="H820" t="s">
        <v>15</v>
      </c>
      <c r="I820" t="s">
        <v>107</v>
      </c>
      <c r="J820" s="8" t="s">
        <v>87</v>
      </c>
      <c r="K820" s="8" t="s">
        <v>53</v>
      </c>
      <c r="L820" s="8" t="s">
        <v>53</v>
      </c>
    </row>
    <row r="821" spans="1:12" x14ac:dyDescent="0.25">
      <c r="A821" t="s">
        <v>97</v>
      </c>
      <c r="B821" t="s">
        <v>22</v>
      </c>
      <c r="C821" t="s">
        <v>23</v>
      </c>
      <c r="D821" t="s">
        <v>23</v>
      </c>
      <c r="E821" t="s">
        <v>100</v>
      </c>
      <c r="F821" s="1" t="s">
        <v>94</v>
      </c>
      <c r="G821" t="s">
        <v>14</v>
      </c>
      <c r="H821" t="s">
        <v>15</v>
      </c>
      <c r="I821" t="s">
        <v>107</v>
      </c>
      <c r="J821" s="8" t="s">
        <v>87</v>
      </c>
      <c r="K821" s="21">
        <v>172000000</v>
      </c>
      <c r="L821" s="21">
        <v>172000000</v>
      </c>
    </row>
    <row r="822" spans="1:12" x14ac:dyDescent="0.25">
      <c r="A822" t="s">
        <v>97</v>
      </c>
      <c r="B822" t="s">
        <v>22</v>
      </c>
      <c r="C822" t="s">
        <v>23</v>
      </c>
      <c r="D822" t="s">
        <v>23</v>
      </c>
      <c r="E822" t="s">
        <v>100</v>
      </c>
      <c r="F822" s="1" t="s">
        <v>94</v>
      </c>
      <c r="G822" t="s">
        <v>16</v>
      </c>
      <c r="H822" t="s">
        <v>15</v>
      </c>
      <c r="I822" t="s">
        <v>107</v>
      </c>
      <c r="J822" s="8" t="s">
        <v>87</v>
      </c>
      <c r="K822" s="21">
        <v>1</v>
      </c>
      <c r="L822" s="21">
        <v>1</v>
      </c>
    </row>
    <row r="823" spans="1:12" x14ac:dyDescent="0.25">
      <c r="A823" t="s">
        <v>97</v>
      </c>
      <c r="B823" t="s">
        <v>22</v>
      </c>
      <c r="C823" t="s">
        <v>23</v>
      </c>
      <c r="D823" t="s">
        <v>23</v>
      </c>
      <c r="E823" t="s">
        <v>100</v>
      </c>
      <c r="F823" s="1" t="s">
        <v>94</v>
      </c>
      <c r="G823" t="s">
        <v>17</v>
      </c>
      <c r="H823" t="s">
        <v>15</v>
      </c>
      <c r="I823" t="s">
        <v>107</v>
      </c>
      <c r="J823" s="8" t="s">
        <v>87</v>
      </c>
      <c r="K823" s="8" t="s">
        <v>53</v>
      </c>
      <c r="L823" s="8" t="s">
        <v>53</v>
      </c>
    </row>
    <row r="824" spans="1:12" x14ac:dyDescent="0.25">
      <c r="A824" t="s">
        <v>97</v>
      </c>
      <c r="B824" t="s">
        <v>9</v>
      </c>
      <c r="C824" t="s">
        <v>10</v>
      </c>
      <c r="D824" t="s">
        <v>11</v>
      </c>
      <c r="E824" t="s">
        <v>101</v>
      </c>
      <c r="F824" s="1" t="s">
        <v>94</v>
      </c>
      <c r="G824" t="s">
        <v>14</v>
      </c>
      <c r="H824" t="s">
        <v>15</v>
      </c>
      <c r="I824" t="s">
        <v>107</v>
      </c>
      <c r="J824" s="8" t="s">
        <v>87</v>
      </c>
      <c r="K824" s="21">
        <v>687000000</v>
      </c>
      <c r="L824" s="21">
        <v>687000000</v>
      </c>
    </row>
    <row r="825" spans="1:12" x14ac:dyDescent="0.25">
      <c r="A825" t="s">
        <v>97</v>
      </c>
      <c r="B825" t="s">
        <v>9</v>
      </c>
      <c r="C825" t="s">
        <v>10</v>
      </c>
      <c r="D825" t="s">
        <v>11</v>
      </c>
      <c r="E825" t="s">
        <v>101</v>
      </c>
      <c r="F825" s="1" t="s">
        <v>94</v>
      </c>
      <c r="G825" t="s">
        <v>16</v>
      </c>
      <c r="H825" t="s">
        <v>15</v>
      </c>
      <c r="I825" t="s">
        <v>107</v>
      </c>
      <c r="J825" s="8" t="s">
        <v>87</v>
      </c>
      <c r="K825" s="21">
        <v>3.1</v>
      </c>
      <c r="L825" s="21">
        <v>3.1</v>
      </c>
    </row>
    <row r="826" spans="1:12" x14ac:dyDescent="0.25">
      <c r="A826" t="s">
        <v>97</v>
      </c>
      <c r="B826" t="s">
        <v>9</v>
      </c>
      <c r="C826" t="s">
        <v>10</v>
      </c>
      <c r="D826" t="s">
        <v>11</v>
      </c>
      <c r="E826" t="s">
        <v>101</v>
      </c>
      <c r="F826" s="1" t="s">
        <v>94</v>
      </c>
      <c r="G826" t="s">
        <v>17</v>
      </c>
      <c r="H826" t="s">
        <v>15</v>
      </c>
      <c r="I826" t="s">
        <v>107</v>
      </c>
      <c r="J826" s="8" t="s">
        <v>87</v>
      </c>
      <c r="K826" s="8" t="s">
        <v>53</v>
      </c>
      <c r="L826" s="8" t="s">
        <v>53</v>
      </c>
    </row>
    <row r="827" spans="1:12" x14ac:dyDescent="0.25">
      <c r="A827" t="s">
        <v>97</v>
      </c>
      <c r="B827" t="s">
        <v>18</v>
      </c>
      <c r="C827" t="s">
        <v>19</v>
      </c>
      <c r="D827" t="s">
        <v>19</v>
      </c>
      <c r="E827" t="s">
        <v>102</v>
      </c>
      <c r="F827" s="1" t="s">
        <v>94</v>
      </c>
      <c r="G827" t="s">
        <v>14</v>
      </c>
      <c r="H827" t="s">
        <v>15</v>
      </c>
      <c r="I827" t="s">
        <v>107</v>
      </c>
      <c r="J827" s="8" t="s">
        <v>87</v>
      </c>
      <c r="K827" s="21">
        <v>649000000</v>
      </c>
      <c r="L827" s="21">
        <v>649000000</v>
      </c>
    </row>
    <row r="828" spans="1:12" x14ac:dyDescent="0.25">
      <c r="A828" t="s">
        <v>97</v>
      </c>
      <c r="B828" t="s">
        <v>18</v>
      </c>
      <c r="C828" t="s">
        <v>19</v>
      </c>
      <c r="D828" t="s">
        <v>19</v>
      </c>
      <c r="E828" t="s">
        <v>102</v>
      </c>
      <c r="F828" s="1" t="s">
        <v>94</v>
      </c>
      <c r="G828" t="s">
        <v>16</v>
      </c>
      <c r="H828" t="s">
        <v>15</v>
      </c>
      <c r="I828" t="s">
        <v>107</v>
      </c>
      <c r="J828" s="8" t="s">
        <v>87</v>
      </c>
      <c r="K828" s="21">
        <v>2</v>
      </c>
      <c r="L828" s="21">
        <v>2</v>
      </c>
    </row>
    <row r="829" spans="1:12" x14ac:dyDescent="0.25">
      <c r="A829" t="s">
        <v>97</v>
      </c>
      <c r="B829" t="s">
        <v>18</v>
      </c>
      <c r="C829" t="s">
        <v>19</v>
      </c>
      <c r="D829" t="s">
        <v>19</v>
      </c>
      <c r="E829" t="s">
        <v>102</v>
      </c>
      <c r="F829" s="1" t="s">
        <v>94</v>
      </c>
      <c r="G829" t="s">
        <v>17</v>
      </c>
      <c r="H829" t="s">
        <v>15</v>
      </c>
      <c r="I829" t="s">
        <v>107</v>
      </c>
      <c r="J829" s="8" t="s">
        <v>87</v>
      </c>
      <c r="K829" s="8" t="s">
        <v>53</v>
      </c>
      <c r="L829" s="8" t="s">
        <v>53</v>
      </c>
    </row>
    <row r="830" spans="1:12" x14ac:dyDescent="0.25">
      <c r="A830" t="s">
        <v>98</v>
      </c>
      <c r="B830" t="s">
        <v>22</v>
      </c>
      <c r="C830" t="s">
        <v>23</v>
      </c>
      <c r="D830" t="s">
        <v>23</v>
      </c>
      <c r="E830" t="s">
        <v>109</v>
      </c>
      <c r="F830" s="1" t="s">
        <v>95</v>
      </c>
      <c r="G830" t="s">
        <v>14</v>
      </c>
      <c r="H830" t="s">
        <v>15</v>
      </c>
      <c r="I830" t="s">
        <v>107</v>
      </c>
      <c r="J830" s="8" t="s">
        <v>87</v>
      </c>
      <c r="K830" s="21">
        <v>100000</v>
      </c>
      <c r="L830" s="21">
        <v>100000</v>
      </c>
    </row>
    <row r="831" spans="1:12" x14ac:dyDescent="0.25">
      <c r="A831" t="s">
        <v>98</v>
      </c>
      <c r="B831" t="s">
        <v>22</v>
      </c>
      <c r="C831" t="s">
        <v>23</v>
      </c>
      <c r="D831" t="s">
        <v>23</v>
      </c>
      <c r="E831" t="s">
        <v>109</v>
      </c>
      <c r="F831" s="1" t="s">
        <v>95</v>
      </c>
      <c r="G831" t="s">
        <v>16</v>
      </c>
      <c r="H831" t="s">
        <v>15</v>
      </c>
      <c r="I831" t="s">
        <v>107</v>
      </c>
      <c r="J831" s="8" t="s">
        <v>87</v>
      </c>
      <c r="K831" s="21">
        <v>1</v>
      </c>
      <c r="L831" s="21">
        <v>1</v>
      </c>
    </row>
    <row r="832" spans="1:12" x14ac:dyDescent="0.25">
      <c r="A832" t="s">
        <v>98</v>
      </c>
      <c r="B832" t="s">
        <v>22</v>
      </c>
      <c r="C832" t="s">
        <v>23</v>
      </c>
      <c r="D832" t="s">
        <v>23</v>
      </c>
      <c r="E832" t="s">
        <v>109</v>
      </c>
      <c r="F832" s="1" t="s">
        <v>95</v>
      </c>
      <c r="G832" t="s">
        <v>17</v>
      </c>
      <c r="H832" t="s">
        <v>15</v>
      </c>
      <c r="I832" t="s">
        <v>107</v>
      </c>
      <c r="J832" s="8" t="s">
        <v>87</v>
      </c>
      <c r="K832" s="8" t="s">
        <v>53</v>
      </c>
      <c r="L832" s="8" t="s">
        <v>53</v>
      </c>
    </row>
    <row r="833" spans="1:12" x14ac:dyDescent="0.25">
      <c r="A833" t="s">
        <v>98</v>
      </c>
      <c r="B833" t="s">
        <v>9</v>
      </c>
      <c r="C833" t="s">
        <v>10</v>
      </c>
      <c r="D833" t="s">
        <v>11</v>
      </c>
      <c r="E833" t="s">
        <v>110</v>
      </c>
      <c r="F833" s="1" t="s">
        <v>95</v>
      </c>
      <c r="G833" t="s">
        <v>14</v>
      </c>
      <c r="H833" t="s">
        <v>15</v>
      </c>
      <c r="I833" t="s">
        <v>107</v>
      </c>
      <c r="J833" s="8" t="s">
        <v>87</v>
      </c>
      <c r="K833" s="21">
        <v>164000000</v>
      </c>
      <c r="L833" s="21">
        <v>164000000</v>
      </c>
    </row>
    <row r="834" spans="1:12" x14ac:dyDescent="0.25">
      <c r="A834" t="s">
        <v>98</v>
      </c>
      <c r="B834" t="s">
        <v>9</v>
      </c>
      <c r="C834" t="s">
        <v>10</v>
      </c>
      <c r="D834" t="s">
        <v>11</v>
      </c>
      <c r="E834" t="s">
        <v>110</v>
      </c>
      <c r="F834" s="1" t="s">
        <v>95</v>
      </c>
      <c r="G834" t="s">
        <v>16</v>
      </c>
      <c r="H834" t="s">
        <v>15</v>
      </c>
      <c r="I834" t="s">
        <v>107</v>
      </c>
      <c r="J834" s="8" t="s">
        <v>87</v>
      </c>
      <c r="K834" s="21">
        <v>12.1</v>
      </c>
      <c r="L834" s="21">
        <v>12.1</v>
      </c>
    </row>
    <row r="835" spans="1:12" x14ac:dyDescent="0.25">
      <c r="A835" t="s">
        <v>98</v>
      </c>
      <c r="B835" t="s">
        <v>9</v>
      </c>
      <c r="C835" t="s">
        <v>10</v>
      </c>
      <c r="D835" t="s">
        <v>11</v>
      </c>
      <c r="E835" t="s">
        <v>110</v>
      </c>
      <c r="F835" s="1" t="s">
        <v>95</v>
      </c>
      <c r="G835" t="s">
        <v>17</v>
      </c>
      <c r="H835" t="s">
        <v>15</v>
      </c>
      <c r="I835" t="s">
        <v>107</v>
      </c>
      <c r="J835" s="8" t="s">
        <v>87</v>
      </c>
      <c r="K835" s="8" t="s">
        <v>53</v>
      </c>
      <c r="L835" s="8" t="s">
        <v>53</v>
      </c>
    </row>
    <row r="836" spans="1:12" x14ac:dyDescent="0.25">
      <c r="A836" t="s">
        <v>98</v>
      </c>
      <c r="B836" t="s">
        <v>18</v>
      </c>
      <c r="C836" t="s">
        <v>19</v>
      </c>
      <c r="D836" t="s">
        <v>19</v>
      </c>
      <c r="E836" t="s">
        <v>111</v>
      </c>
      <c r="F836" s="1" t="s">
        <v>95</v>
      </c>
      <c r="G836" t="s">
        <v>14</v>
      </c>
      <c r="H836" t="s">
        <v>15</v>
      </c>
      <c r="I836" t="s">
        <v>107</v>
      </c>
      <c r="J836" s="8" t="s">
        <v>87</v>
      </c>
      <c r="K836" s="21">
        <v>4000000</v>
      </c>
      <c r="L836" s="21">
        <v>4000000</v>
      </c>
    </row>
    <row r="837" spans="1:12" x14ac:dyDescent="0.25">
      <c r="A837" t="s">
        <v>98</v>
      </c>
      <c r="B837" t="s">
        <v>18</v>
      </c>
      <c r="C837" t="s">
        <v>19</v>
      </c>
      <c r="D837" t="s">
        <v>19</v>
      </c>
      <c r="E837" t="s">
        <v>111</v>
      </c>
      <c r="F837" s="1" t="s">
        <v>95</v>
      </c>
      <c r="G837" t="s">
        <v>16</v>
      </c>
      <c r="H837" t="s">
        <v>15</v>
      </c>
      <c r="I837" t="s">
        <v>107</v>
      </c>
      <c r="J837" s="8" t="s">
        <v>87</v>
      </c>
      <c r="K837" s="21">
        <v>1</v>
      </c>
      <c r="L837" s="21">
        <v>1</v>
      </c>
    </row>
    <row r="838" spans="1:12" x14ac:dyDescent="0.25">
      <c r="A838" t="s">
        <v>98</v>
      </c>
      <c r="B838" t="s">
        <v>18</v>
      </c>
      <c r="C838" t="s">
        <v>19</v>
      </c>
      <c r="D838" t="s">
        <v>19</v>
      </c>
      <c r="E838" t="s">
        <v>111</v>
      </c>
      <c r="F838" s="1" t="s">
        <v>95</v>
      </c>
      <c r="G838" t="s">
        <v>17</v>
      </c>
      <c r="H838" t="s">
        <v>15</v>
      </c>
      <c r="I838" t="s">
        <v>107</v>
      </c>
      <c r="J838" s="8" t="s">
        <v>87</v>
      </c>
      <c r="K838" s="8" t="s">
        <v>53</v>
      </c>
      <c r="L838" s="8" t="s">
        <v>53</v>
      </c>
    </row>
    <row r="839" spans="1:12" x14ac:dyDescent="0.25">
      <c r="A839" t="s">
        <v>99</v>
      </c>
      <c r="B839" t="s">
        <v>22</v>
      </c>
      <c r="C839" t="s">
        <v>23</v>
      </c>
      <c r="D839" t="s">
        <v>23</v>
      </c>
      <c r="E839" t="s">
        <v>112</v>
      </c>
      <c r="F839" s="1" t="s">
        <v>96</v>
      </c>
      <c r="G839" t="s">
        <v>14</v>
      </c>
      <c r="H839" t="s">
        <v>15</v>
      </c>
      <c r="I839" t="s">
        <v>107</v>
      </c>
      <c r="J839" s="8" t="s">
        <v>87</v>
      </c>
      <c r="K839" s="21">
        <v>166000000</v>
      </c>
      <c r="L839" s="21">
        <v>166000000</v>
      </c>
    </row>
    <row r="840" spans="1:12" x14ac:dyDescent="0.25">
      <c r="A840" t="s">
        <v>99</v>
      </c>
      <c r="B840" t="s">
        <v>22</v>
      </c>
      <c r="C840" t="s">
        <v>23</v>
      </c>
      <c r="D840" t="s">
        <v>23</v>
      </c>
      <c r="E840" t="s">
        <v>112</v>
      </c>
      <c r="F840" s="1" t="s">
        <v>96</v>
      </c>
      <c r="G840" t="s">
        <v>16</v>
      </c>
      <c r="H840" t="s">
        <v>15</v>
      </c>
      <c r="I840" t="s">
        <v>107</v>
      </c>
      <c r="J840" s="8" t="s">
        <v>87</v>
      </c>
      <c r="K840" s="21">
        <v>1</v>
      </c>
      <c r="L840" s="21">
        <v>1</v>
      </c>
    </row>
    <row r="841" spans="1:12" x14ac:dyDescent="0.25">
      <c r="A841" t="s">
        <v>99</v>
      </c>
      <c r="B841" t="s">
        <v>22</v>
      </c>
      <c r="C841" t="s">
        <v>23</v>
      </c>
      <c r="D841" t="s">
        <v>23</v>
      </c>
      <c r="E841" t="s">
        <v>112</v>
      </c>
      <c r="F841" s="1" t="s">
        <v>96</v>
      </c>
      <c r="G841" t="s">
        <v>17</v>
      </c>
      <c r="H841" t="s">
        <v>15</v>
      </c>
      <c r="I841" t="s">
        <v>107</v>
      </c>
      <c r="J841" s="8" t="s">
        <v>87</v>
      </c>
      <c r="K841" s="8" t="s">
        <v>53</v>
      </c>
      <c r="L841" s="8" t="s">
        <v>53</v>
      </c>
    </row>
    <row r="842" spans="1:12" x14ac:dyDescent="0.25">
      <c r="A842" t="s">
        <v>99</v>
      </c>
      <c r="B842" t="s">
        <v>9</v>
      </c>
      <c r="C842" t="s">
        <v>10</v>
      </c>
      <c r="D842" t="s">
        <v>11</v>
      </c>
      <c r="E842" t="s">
        <v>113</v>
      </c>
      <c r="F842" s="1" t="s">
        <v>96</v>
      </c>
      <c r="G842" t="s">
        <v>14</v>
      </c>
      <c r="H842" t="s">
        <v>15</v>
      </c>
      <c r="I842" t="s">
        <v>107</v>
      </c>
      <c r="J842" s="8" t="s">
        <v>87</v>
      </c>
      <c r="K842" s="21">
        <v>173000000</v>
      </c>
      <c r="L842" s="21">
        <v>173000000</v>
      </c>
    </row>
    <row r="843" spans="1:12" x14ac:dyDescent="0.25">
      <c r="A843" t="s">
        <v>99</v>
      </c>
      <c r="B843" t="s">
        <v>9</v>
      </c>
      <c r="C843" t="s">
        <v>10</v>
      </c>
      <c r="D843" t="s">
        <v>11</v>
      </c>
      <c r="E843" t="s">
        <v>113</v>
      </c>
      <c r="F843" s="1" t="s">
        <v>96</v>
      </c>
      <c r="G843" t="s">
        <v>16</v>
      </c>
      <c r="H843" t="s">
        <v>15</v>
      </c>
      <c r="I843" t="s">
        <v>107</v>
      </c>
      <c r="J843" s="8" t="s">
        <v>87</v>
      </c>
      <c r="K843" s="21">
        <v>2</v>
      </c>
      <c r="L843" s="21">
        <v>2</v>
      </c>
    </row>
    <row r="844" spans="1:12" x14ac:dyDescent="0.25">
      <c r="A844" t="s">
        <v>99</v>
      </c>
      <c r="B844" t="s">
        <v>9</v>
      </c>
      <c r="C844" t="s">
        <v>10</v>
      </c>
      <c r="D844" t="s">
        <v>11</v>
      </c>
      <c r="E844" t="s">
        <v>113</v>
      </c>
      <c r="F844" s="1" t="s">
        <v>96</v>
      </c>
      <c r="G844" t="s">
        <v>17</v>
      </c>
      <c r="H844" t="s">
        <v>15</v>
      </c>
      <c r="I844" t="s">
        <v>107</v>
      </c>
      <c r="J844" s="8" t="s">
        <v>87</v>
      </c>
      <c r="K844" s="8" t="s">
        <v>53</v>
      </c>
      <c r="L844" s="8" t="s">
        <v>53</v>
      </c>
    </row>
    <row r="845" spans="1:12" x14ac:dyDescent="0.25">
      <c r="A845" t="s">
        <v>99</v>
      </c>
      <c r="B845" t="s">
        <v>18</v>
      </c>
      <c r="C845" t="s">
        <v>19</v>
      </c>
      <c r="D845" t="s">
        <v>19</v>
      </c>
      <c r="E845" t="s">
        <v>114</v>
      </c>
      <c r="F845" s="1" t="s">
        <v>96</v>
      </c>
      <c r="G845" t="s">
        <v>14</v>
      </c>
      <c r="H845" t="s">
        <v>15</v>
      </c>
      <c r="I845" t="s">
        <v>107</v>
      </c>
      <c r="J845" s="8" t="s">
        <v>87</v>
      </c>
      <c r="K845" s="21">
        <v>488000000</v>
      </c>
      <c r="L845" s="21">
        <v>488000000</v>
      </c>
    </row>
    <row r="846" spans="1:12" x14ac:dyDescent="0.25">
      <c r="A846" t="s">
        <v>99</v>
      </c>
      <c r="B846" t="s">
        <v>18</v>
      </c>
      <c r="C846" t="s">
        <v>19</v>
      </c>
      <c r="D846" t="s">
        <v>19</v>
      </c>
      <c r="E846" t="s">
        <v>114</v>
      </c>
      <c r="F846" s="1" t="s">
        <v>96</v>
      </c>
      <c r="G846" t="s">
        <v>16</v>
      </c>
      <c r="H846" t="s">
        <v>15</v>
      </c>
      <c r="I846" t="s">
        <v>107</v>
      </c>
      <c r="J846" s="8" t="s">
        <v>87</v>
      </c>
      <c r="K846" s="21">
        <v>12.1</v>
      </c>
      <c r="L846" s="21">
        <v>12.1</v>
      </c>
    </row>
    <row r="847" spans="1:12" x14ac:dyDescent="0.25">
      <c r="A847" t="s">
        <v>99</v>
      </c>
      <c r="B847" t="s">
        <v>18</v>
      </c>
      <c r="C847" t="s">
        <v>19</v>
      </c>
      <c r="D847" t="s">
        <v>19</v>
      </c>
      <c r="E847" t="s">
        <v>114</v>
      </c>
      <c r="F847" s="1" t="s">
        <v>96</v>
      </c>
      <c r="G847" t="s">
        <v>17</v>
      </c>
      <c r="H847" t="s">
        <v>15</v>
      </c>
      <c r="I847" t="s">
        <v>107</v>
      </c>
      <c r="J847" s="8" t="s">
        <v>87</v>
      </c>
      <c r="K847" s="8" t="s">
        <v>53</v>
      </c>
      <c r="L847" s="8" t="s">
        <v>53</v>
      </c>
    </row>
    <row r="848" spans="1:12" x14ac:dyDescent="0.25">
      <c r="A848" t="s">
        <v>8</v>
      </c>
      <c r="B848" t="s">
        <v>9</v>
      </c>
      <c r="C848" t="s">
        <v>10</v>
      </c>
      <c r="D848" t="s">
        <v>11</v>
      </c>
      <c r="E848" t="s">
        <v>12</v>
      </c>
      <c r="F848" s="1" t="s">
        <v>13</v>
      </c>
      <c r="G848" t="s">
        <v>14</v>
      </c>
      <c r="H848" t="s">
        <v>15</v>
      </c>
      <c r="I848" t="s">
        <v>108</v>
      </c>
      <c r="J848" s="12" t="s">
        <v>90</v>
      </c>
      <c r="K848" s="12">
        <v>20</v>
      </c>
      <c r="L848">
        <f>K848/10</f>
        <v>2</v>
      </c>
    </row>
    <row r="849" spans="1:12" x14ac:dyDescent="0.25">
      <c r="A849" t="s">
        <v>8</v>
      </c>
      <c r="B849" t="s">
        <v>9</v>
      </c>
      <c r="C849" t="s">
        <v>10</v>
      </c>
      <c r="D849" t="s">
        <v>11</v>
      </c>
      <c r="E849" t="s">
        <v>12</v>
      </c>
      <c r="F849" s="1" t="s">
        <v>13</v>
      </c>
      <c r="G849" t="s">
        <v>16</v>
      </c>
      <c r="H849" t="s">
        <v>15</v>
      </c>
      <c r="I849" t="s">
        <v>108</v>
      </c>
      <c r="J849" s="12" t="s">
        <v>90</v>
      </c>
      <c r="K849" s="12" t="s">
        <v>53</v>
      </c>
      <c r="L849" s="8" t="s">
        <v>53</v>
      </c>
    </row>
    <row r="850" spans="1:12" x14ac:dyDescent="0.25">
      <c r="A850" t="s">
        <v>8</v>
      </c>
      <c r="B850" t="s">
        <v>9</v>
      </c>
      <c r="C850" t="s">
        <v>10</v>
      </c>
      <c r="D850" t="s">
        <v>11</v>
      </c>
      <c r="E850" t="s">
        <v>12</v>
      </c>
      <c r="F850" s="1" t="s">
        <v>13</v>
      </c>
      <c r="G850" t="s">
        <v>17</v>
      </c>
      <c r="H850" t="s">
        <v>15</v>
      </c>
      <c r="I850" t="s">
        <v>108</v>
      </c>
      <c r="J850" s="12" t="s">
        <v>90</v>
      </c>
      <c r="K850" s="12">
        <v>0.54</v>
      </c>
      <c r="L850">
        <f t="shared" ref="L850:L911" si="10">K850/10</f>
        <v>5.4000000000000006E-2</v>
      </c>
    </row>
    <row r="851" spans="1:12" x14ac:dyDescent="0.25">
      <c r="A851" t="s">
        <v>8</v>
      </c>
      <c r="B851" t="s">
        <v>18</v>
      </c>
      <c r="C851" t="s">
        <v>19</v>
      </c>
      <c r="D851" t="s">
        <v>19</v>
      </c>
      <c r="E851" t="s">
        <v>20</v>
      </c>
      <c r="F851" s="1" t="s">
        <v>13</v>
      </c>
      <c r="G851" t="s">
        <v>14</v>
      </c>
      <c r="H851" t="s">
        <v>15</v>
      </c>
      <c r="I851" t="s">
        <v>108</v>
      </c>
      <c r="J851" s="12" t="s">
        <v>90</v>
      </c>
      <c r="K851" s="12">
        <v>30</v>
      </c>
      <c r="L851">
        <f t="shared" si="10"/>
        <v>3</v>
      </c>
    </row>
    <row r="852" spans="1:12" x14ac:dyDescent="0.25">
      <c r="A852" t="s">
        <v>8</v>
      </c>
      <c r="B852" t="s">
        <v>18</v>
      </c>
      <c r="C852" t="s">
        <v>19</v>
      </c>
      <c r="D852" t="s">
        <v>19</v>
      </c>
      <c r="E852" t="s">
        <v>20</v>
      </c>
      <c r="F852" s="1" t="s">
        <v>13</v>
      </c>
      <c r="G852" t="s">
        <v>16</v>
      </c>
      <c r="H852" t="s">
        <v>15</v>
      </c>
      <c r="I852" t="s">
        <v>108</v>
      </c>
      <c r="J852" s="12" t="s">
        <v>90</v>
      </c>
      <c r="K852" s="12" t="s">
        <v>53</v>
      </c>
      <c r="L852" s="8" t="s">
        <v>53</v>
      </c>
    </row>
    <row r="853" spans="1:12" x14ac:dyDescent="0.25">
      <c r="A853" t="s">
        <v>8</v>
      </c>
      <c r="B853" t="s">
        <v>18</v>
      </c>
      <c r="C853" t="s">
        <v>19</v>
      </c>
      <c r="D853" t="s">
        <v>19</v>
      </c>
      <c r="E853" t="s">
        <v>20</v>
      </c>
      <c r="F853" s="1" t="s">
        <v>13</v>
      </c>
      <c r="G853" t="s">
        <v>17</v>
      </c>
      <c r="H853" t="s">
        <v>15</v>
      </c>
      <c r="I853" t="s">
        <v>108</v>
      </c>
      <c r="J853" s="12" t="s">
        <v>90</v>
      </c>
      <c r="K853" s="12">
        <v>0.11</v>
      </c>
      <c r="L853">
        <f t="shared" si="10"/>
        <v>1.0999999999999999E-2</v>
      </c>
    </row>
    <row r="854" spans="1:12" x14ac:dyDescent="0.25">
      <c r="A854" t="s">
        <v>21</v>
      </c>
      <c r="B854" t="s">
        <v>22</v>
      </c>
      <c r="C854" t="s">
        <v>23</v>
      </c>
      <c r="D854" t="s">
        <v>23</v>
      </c>
      <c r="E854" t="s">
        <v>24</v>
      </c>
      <c r="F854" s="1" t="s">
        <v>25</v>
      </c>
      <c r="G854" t="s">
        <v>14</v>
      </c>
      <c r="H854" t="s">
        <v>15</v>
      </c>
      <c r="I854" t="s">
        <v>108</v>
      </c>
      <c r="J854" s="12" t="s">
        <v>90</v>
      </c>
      <c r="K854" s="12">
        <v>8</v>
      </c>
      <c r="L854">
        <f t="shared" si="10"/>
        <v>0.8</v>
      </c>
    </row>
    <row r="855" spans="1:12" x14ac:dyDescent="0.25">
      <c r="A855" t="s">
        <v>21</v>
      </c>
      <c r="B855" t="s">
        <v>22</v>
      </c>
      <c r="C855" t="s">
        <v>23</v>
      </c>
      <c r="D855" t="s">
        <v>23</v>
      </c>
      <c r="E855" t="s">
        <v>24</v>
      </c>
      <c r="F855" s="1" t="s">
        <v>25</v>
      </c>
      <c r="G855" t="s">
        <v>16</v>
      </c>
      <c r="H855" t="s">
        <v>15</v>
      </c>
      <c r="I855" t="s">
        <v>108</v>
      </c>
      <c r="J855" s="12" t="s">
        <v>90</v>
      </c>
      <c r="K855" s="12" t="s">
        <v>53</v>
      </c>
      <c r="L855" s="8" t="s">
        <v>53</v>
      </c>
    </row>
    <row r="856" spans="1:12" x14ac:dyDescent="0.25">
      <c r="A856" t="s">
        <v>21</v>
      </c>
      <c r="B856" t="s">
        <v>22</v>
      </c>
      <c r="C856" t="s">
        <v>23</v>
      </c>
      <c r="D856" t="s">
        <v>23</v>
      </c>
      <c r="E856" t="s">
        <v>24</v>
      </c>
      <c r="F856" s="1" t="s">
        <v>25</v>
      </c>
      <c r="G856" t="s">
        <v>17</v>
      </c>
      <c r="H856" t="s">
        <v>15</v>
      </c>
      <c r="I856" t="s">
        <v>108</v>
      </c>
      <c r="J856" s="12" t="s">
        <v>90</v>
      </c>
      <c r="K856" s="12">
        <v>0.01</v>
      </c>
      <c r="L856">
        <f t="shared" si="10"/>
        <v>1E-3</v>
      </c>
    </row>
    <row r="857" spans="1:12" x14ac:dyDescent="0.25">
      <c r="A857" t="s">
        <v>21</v>
      </c>
      <c r="B857" t="s">
        <v>9</v>
      </c>
      <c r="C857" t="s">
        <v>10</v>
      </c>
      <c r="D857" t="s">
        <v>11</v>
      </c>
      <c r="E857" t="s">
        <v>26</v>
      </c>
      <c r="F857" s="1" t="s">
        <v>25</v>
      </c>
      <c r="G857" t="s">
        <v>14</v>
      </c>
      <c r="H857" t="s">
        <v>15</v>
      </c>
      <c r="I857" t="s">
        <v>108</v>
      </c>
      <c r="J857" s="12" t="s">
        <v>90</v>
      </c>
      <c r="K857" s="12">
        <v>0</v>
      </c>
      <c r="L857">
        <f t="shared" si="10"/>
        <v>0</v>
      </c>
    </row>
    <row r="858" spans="1:12" x14ac:dyDescent="0.25">
      <c r="A858" t="s">
        <v>21</v>
      </c>
      <c r="B858" t="s">
        <v>9</v>
      </c>
      <c r="C858" t="s">
        <v>10</v>
      </c>
      <c r="D858" t="s">
        <v>11</v>
      </c>
      <c r="E858" t="s">
        <v>26</v>
      </c>
      <c r="F858" s="1" t="s">
        <v>25</v>
      </c>
      <c r="G858" t="s">
        <v>16</v>
      </c>
      <c r="H858" t="s">
        <v>15</v>
      </c>
      <c r="I858" t="s">
        <v>108</v>
      </c>
      <c r="J858" s="12" t="s">
        <v>90</v>
      </c>
      <c r="K858" s="12" t="s">
        <v>53</v>
      </c>
      <c r="L858" s="8" t="s">
        <v>53</v>
      </c>
    </row>
    <row r="859" spans="1:12" x14ac:dyDescent="0.25">
      <c r="A859" t="s">
        <v>21</v>
      </c>
      <c r="B859" t="s">
        <v>9</v>
      </c>
      <c r="C859" t="s">
        <v>10</v>
      </c>
      <c r="D859" t="s">
        <v>11</v>
      </c>
      <c r="E859" t="s">
        <v>26</v>
      </c>
      <c r="F859" s="1" t="s">
        <v>25</v>
      </c>
      <c r="G859" t="s">
        <v>17</v>
      </c>
      <c r="H859" t="s">
        <v>15</v>
      </c>
      <c r="I859" t="s">
        <v>108</v>
      </c>
      <c r="J859" s="12" t="s">
        <v>90</v>
      </c>
      <c r="K859" s="12">
        <v>0</v>
      </c>
      <c r="L859">
        <f t="shared" si="10"/>
        <v>0</v>
      </c>
    </row>
    <row r="860" spans="1:12" x14ac:dyDescent="0.25">
      <c r="A860" t="s">
        <v>21</v>
      </c>
      <c r="B860" t="s">
        <v>18</v>
      </c>
      <c r="C860" t="s">
        <v>19</v>
      </c>
      <c r="D860" t="s">
        <v>19</v>
      </c>
      <c r="E860" t="s">
        <v>27</v>
      </c>
      <c r="F860" s="1" t="s">
        <v>25</v>
      </c>
      <c r="G860" t="s">
        <v>14</v>
      </c>
      <c r="H860" t="s">
        <v>15</v>
      </c>
      <c r="I860" t="s">
        <v>108</v>
      </c>
      <c r="J860" s="12" t="s">
        <v>90</v>
      </c>
      <c r="K860" s="12">
        <v>0</v>
      </c>
      <c r="L860">
        <f t="shared" si="10"/>
        <v>0</v>
      </c>
    </row>
    <row r="861" spans="1:12" x14ac:dyDescent="0.25">
      <c r="A861" t="s">
        <v>21</v>
      </c>
      <c r="B861" t="s">
        <v>18</v>
      </c>
      <c r="C861" t="s">
        <v>19</v>
      </c>
      <c r="D861" t="s">
        <v>19</v>
      </c>
      <c r="E861" t="s">
        <v>27</v>
      </c>
      <c r="F861" s="1" t="s">
        <v>25</v>
      </c>
      <c r="G861" t="s">
        <v>16</v>
      </c>
      <c r="H861" t="s">
        <v>15</v>
      </c>
      <c r="I861" t="s">
        <v>108</v>
      </c>
      <c r="J861" s="12" t="s">
        <v>90</v>
      </c>
      <c r="K861" s="12" t="s">
        <v>53</v>
      </c>
      <c r="L861" s="8" t="s">
        <v>53</v>
      </c>
    </row>
    <row r="862" spans="1:12" x14ac:dyDescent="0.25">
      <c r="A862" t="s">
        <v>21</v>
      </c>
      <c r="B862" t="s">
        <v>18</v>
      </c>
      <c r="C862" t="s">
        <v>19</v>
      </c>
      <c r="D862" t="s">
        <v>19</v>
      </c>
      <c r="E862" t="s">
        <v>27</v>
      </c>
      <c r="F862" s="1" t="s">
        <v>25</v>
      </c>
      <c r="G862" t="s">
        <v>17</v>
      </c>
      <c r="H862" t="s">
        <v>15</v>
      </c>
      <c r="I862" t="s">
        <v>108</v>
      </c>
      <c r="J862" s="12" t="s">
        <v>90</v>
      </c>
      <c r="K862" s="12">
        <v>0.09</v>
      </c>
      <c r="L862">
        <f t="shared" si="10"/>
        <v>8.9999999999999993E-3</v>
      </c>
    </row>
    <row r="863" spans="1:12" x14ac:dyDescent="0.25">
      <c r="A863" t="s">
        <v>28</v>
      </c>
      <c r="B863" t="s">
        <v>22</v>
      </c>
      <c r="C863" t="s">
        <v>23</v>
      </c>
      <c r="D863" t="s">
        <v>23</v>
      </c>
      <c r="E863" t="s">
        <v>29</v>
      </c>
      <c r="F863" s="1" t="s">
        <v>30</v>
      </c>
      <c r="G863" t="s">
        <v>14</v>
      </c>
      <c r="H863" t="s">
        <v>15</v>
      </c>
      <c r="I863" t="s">
        <v>108</v>
      </c>
      <c r="J863" s="12" t="s">
        <v>90</v>
      </c>
      <c r="K863" s="12">
        <v>20</v>
      </c>
      <c r="L863">
        <f t="shared" si="10"/>
        <v>2</v>
      </c>
    </row>
    <row r="864" spans="1:12" x14ac:dyDescent="0.25">
      <c r="A864" t="s">
        <v>28</v>
      </c>
      <c r="B864" t="s">
        <v>22</v>
      </c>
      <c r="C864" t="s">
        <v>23</v>
      </c>
      <c r="D864" t="s">
        <v>23</v>
      </c>
      <c r="E864" t="s">
        <v>29</v>
      </c>
      <c r="F864" s="1" t="s">
        <v>30</v>
      </c>
      <c r="G864" t="s">
        <v>16</v>
      </c>
      <c r="H864" t="s">
        <v>15</v>
      </c>
      <c r="I864" t="s">
        <v>108</v>
      </c>
      <c r="J864" s="12" t="s">
        <v>90</v>
      </c>
      <c r="K864" s="12" t="s">
        <v>53</v>
      </c>
      <c r="L864" s="8" t="s">
        <v>53</v>
      </c>
    </row>
    <row r="865" spans="1:12" x14ac:dyDescent="0.25">
      <c r="A865" t="s">
        <v>28</v>
      </c>
      <c r="B865" t="s">
        <v>22</v>
      </c>
      <c r="C865" t="s">
        <v>23</v>
      </c>
      <c r="D865" t="s">
        <v>23</v>
      </c>
      <c r="E865" t="s">
        <v>29</v>
      </c>
      <c r="F865" s="1" t="s">
        <v>30</v>
      </c>
      <c r="G865" t="s">
        <v>17</v>
      </c>
      <c r="H865" t="s">
        <v>15</v>
      </c>
      <c r="I865" t="s">
        <v>108</v>
      </c>
      <c r="J865" s="12" t="s">
        <v>90</v>
      </c>
      <c r="K865" s="12">
        <v>0.06</v>
      </c>
      <c r="L865">
        <f t="shared" si="10"/>
        <v>6.0000000000000001E-3</v>
      </c>
    </row>
    <row r="866" spans="1:12" x14ac:dyDescent="0.25">
      <c r="A866" t="s">
        <v>28</v>
      </c>
      <c r="B866" t="s">
        <v>9</v>
      </c>
      <c r="C866" t="s">
        <v>10</v>
      </c>
      <c r="D866" t="s">
        <v>11</v>
      </c>
      <c r="E866" t="s">
        <v>31</v>
      </c>
      <c r="F866" s="1" t="s">
        <v>30</v>
      </c>
      <c r="G866" t="s">
        <v>14</v>
      </c>
      <c r="H866" t="s">
        <v>15</v>
      </c>
      <c r="I866" t="s">
        <v>108</v>
      </c>
      <c r="J866" s="12" t="s">
        <v>90</v>
      </c>
      <c r="K866" s="12">
        <v>10</v>
      </c>
      <c r="L866">
        <f t="shared" si="10"/>
        <v>1</v>
      </c>
    </row>
    <row r="867" spans="1:12" x14ac:dyDescent="0.25">
      <c r="A867" t="s">
        <v>28</v>
      </c>
      <c r="B867" t="s">
        <v>9</v>
      </c>
      <c r="C867" t="s">
        <v>10</v>
      </c>
      <c r="D867" t="s">
        <v>11</v>
      </c>
      <c r="E867" t="s">
        <v>31</v>
      </c>
      <c r="F867" s="1" t="s">
        <v>30</v>
      </c>
      <c r="G867" t="s">
        <v>16</v>
      </c>
      <c r="H867" t="s">
        <v>15</v>
      </c>
      <c r="I867" t="s">
        <v>108</v>
      </c>
      <c r="J867" s="12" t="s">
        <v>90</v>
      </c>
      <c r="K867" s="12" t="s">
        <v>53</v>
      </c>
      <c r="L867" s="8" t="s">
        <v>53</v>
      </c>
    </row>
    <row r="868" spans="1:12" x14ac:dyDescent="0.25">
      <c r="A868" t="s">
        <v>28</v>
      </c>
      <c r="B868" t="s">
        <v>9</v>
      </c>
      <c r="C868" t="s">
        <v>10</v>
      </c>
      <c r="D868" t="s">
        <v>11</v>
      </c>
      <c r="E868" t="s">
        <v>31</v>
      </c>
      <c r="F868" s="1" t="s">
        <v>30</v>
      </c>
      <c r="G868" t="s">
        <v>17</v>
      </c>
      <c r="H868" t="s">
        <v>15</v>
      </c>
      <c r="I868" t="s">
        <v>108</v>
      </c>
      <c r="J868" s="12" t="s">
        <v>90</v>
      </c>
      <c r="K868" s="12">
        <v>0.17</v>
      </c>
      <c r="L868">
        <f t="shared" si="10"/>
        <v>1.7000000000000001E-2</v>
      </c>
    </row>
    <row r="869" spans="1:12" x14ac:dyDescent="0.25">
      <c r="A869" t="s">
        <v>28</v>
      </c>
      <c r="B869" t="s">
        <v>18</v>
      </c>
      <c r="C869" t="s">
        <v>19</v>
      </c>
      <c r="D869" t="s">
        <v>19</v>
      </c>
      <c r="E869" t="s">
        <v>32</v>
      </c>
      <c r="F869" s="1" t="s">
        <v>30</v>
      </c>
      <c r="G869" t="s">
        <v>14</v>
      </c>
      <c r="H869" t="s">
        <v>15</v>
      </c>
      <c r="I869" t="s">
        <v>108</v>
      </c>
      <c r="J869" s="12" t="s">
        <v>90</v>
      </c>
      <c r="K869" s="12">
        <v>10</v>
      </c>
      <c r="L869">
        <f t="shared" si="10"/>
        <v>1</v>
      </c>
    </row>
    <row r="870" spans="1:12" x14ac:dyDescent="0.25">
      <c r="A870" t="s">
        <v>28</v>
      </c>
      <c r="B870" t="s">
        <v>18</v>
      </c>
      <c r="C870" t="s">
        <v>19</v>
      </c>
      <c r="D870" t="s">
        <v>19</v>
      </c>
      <c r="E870" t="s">
        <v>32</v>
      </c>
      <c r="F870" s="1" t="s">
        <v>30</v>
      </c>
      <c r="G870" t="s">
        <v>16</v>
      </c>
      <c r="H870" t="s">
        <v>15</v>
      </c>
      <c r="I870" t="s">
        <v>108</v>
      </c>
      <c r="J870" s="12" t="s">
        <v>90</v>
      </c>
      <c r="K870" s="12" t="s">
        <v>53</v>
      </c>
      <c r="L870" s="8" t="s">
        <v>53</v>
      </c>
    </row>
    <row r="871" spans="1:12" x14ac:dyDescent="0.25">
      <c r="A871" t="s">
        <v>28</v>
      </c>
      <c r="B871" t="s">
        <v>18</v>
      </c>
      <c r="C871" t="s">
        <v>19</v>
      </c>
      <c r="D871" t="s">
        <v>19</v>
      </c>
      <c r="E871" t="s">
        <v>32</v>
      </c>
      <c r="F871" s="1" t="s">
        <v>30</v>
      </c>
      <c r="G871" t="s">
        <v>17</v>
      </c>
      <c r="H871" t="s">
        <v>15</v>
      </c>
      <c r="I871" t="s">
        <v>108</v>
      </c>
      <c r="J871" s="12" t="s">
        <v>90</v>
      </c>
      <c r="K871" s="12">
        <v>0</v>
      </c>
      <c r="L871">
        <f t="shared" si="10"/>
        <v>0</v>
      </c>
    </row>
    <row r="872" spans="1:12" x14ac:dyDescent="0.25">
      <c r="A872" t="s">
        <v>33</v>
      </c>
      <c r="B872" t="s">
        <v>22</v>
      </c>
      <c r="C872" t="s">
        <v>23</v>
      </c>
      <c r="D872" t="s">
        <v>23</v>
      </c>
      <c r="E872" t="s">
        <v>34</v>
      </c>
      <c r="F872" s="1" t="s">
        <v>35</v>
      </c>
      <c r="G872" t="s">
        <v>14</v>
      </c>
      <c r="H872" t="s">
        <v>15</v>
      </c>
      <c r="I872" t="s">
        <v>108</v>
      </c>
      <c r="J872" s="12" t="s">
        <v>90</v>
      </c>
      <c r="K872" s="12">
        <v>150</v>
      </c>
      <c r="L872">
        <f t="shared" si="10"/>
        <v>15</v>
      </c>
    </row>
    <row r="873" spans="1:12" x14ac:dyDescent="0.25">
      <c r="A873" t="s">
        <v>33</v>
      </c>
      <c r="B873" t="s">
        <v>22</v>
      </c>
      <c r="C873" t="s">
        <v>23</v>
      </c>
      <c r="D873" t="s">
        <v>23</v>
      </c>
      <c r="E873" t="s">
        <v>34</v>
      </c>
      <c r="F873" s="1" t="s">
        <v>35</v>
      </c>
      <c r="G873" t="s">
        <v>16</v>
      </c>
      <c r="H873" t="s">
        <v>15</v>
      </c>
      <c r="I873" t="s">
        <v>108</v>
      </c>
      <c r="J873" s="12" t="s">
        <v>90</v>
      </c>
      <c r="K873" s="12" t="s">
        <v>53</v>
      </c>
      <c r="L873" s="8" t="s">
        <v>53</v>
      </c>
    </row>
    <row r="874" spans="1:12" x14ac:dyDescent="0.25">
      <c r="A874" t="s">
        <v>33</v>
      </c>
      <c r="B874" t="s">
        <v>22</v>
      </c>
      <c r="C874" t="s">
        <v>23</v>
      </c>
      <c r="D874" t="s">
        <v>23</v>
      </c>
      <c r="E874" t="s">
        <v>34</v>
      </c>
      <c r="F874" s="1" t="s">
        <v>35</v>
      </c>
      <c r="G874" t="s">
        <v>17</v>
      </c>
      <c r="H874" t="s">
        <v>15</v>
      </c>
      <c r="I874" t="s">
        <v>108</v>
      </c>
      <c r="J874" s="12" t="s">
        <v>90</v>
      </c>
      <c r="K874" s="12">
        <v>0.48</v>
      </c>
      <c r="L874">
        <f t="shared" si="10"/>
        <v>4.8000000000000001E-2</v>
      </c>
    </row>
    <row r="875" spans="1:12" x14ac:dyDescent="0.25">
      <c r="A875" t="s">
        <v>33</v>
      </c>
      <c r="B875" t="s">
        <v>9</v>
      </c>
      <c r="C875" t="s">
        <v>10</v>
      </c>
      <c r="D875" t="s">
        <v>11</v>
      </c>
      <c r="E875" t="s">
        <v>36</v>
      </c>
      <c r="F875" s="1" t="s">
        <v>35</v>
      </c>
      <c r="G875" t="s">
        <v>14</v>
      </c>
      <c r="H875" t="s">
        <v>15</v>
      </c>
      <c r="I875" t="s">
        <v>108</v>
      </c>
      <c r="J875" s="12" t="s">
        <v>90</v>
      </c>
      <c r="K875" s="12">
        <v>0</v>
      </c>
      <c r="L875">
        <f t="shared" si="10"/>
        <v>0</v>
      </c>
    </row>
    <row r="876" spans="1:12" x14ac:dyDescent="0.25">
      <c r="A876" t="s">
        <v>33</v>
      </c>
      <c r="B876" t="s">
        <v>9</v>
      </c>
      <c r="C876" t="s">
        <v>10</v>
      </c>
      <c r="D876" t="s">
        <v>11</v>
      </c>
      <c r="E876" t="s">
        <v>36</v>
      </c>
      <c r="F876" s="1" t="s">
        <v>35</v>
      </c>
      <c r="G876" t="s">
        <v>16</v>
      </c>
      <c r="H876" t="s">
        <v>15</v>
      </c>
      <c r="I876" t="s">
        <v>108</v>
      </c>
      <c r="J876" s="12" t="s">
        <v>90</v>
      </c>
      <c r="K876" s="12" t="s">
        <v>53</v>
      </c>
      <c r="L876" s="8" t="s">
        <v>53</v>
      </c>
    </row>
    <row r="877" spans="1:12" x14ac:dyDescent="0.25">
      <c r="A877" t="s">
        <v>33</v>
      </c>
      <c r="B877" t="s">
        <v>9</v>
      </c>
      <c r="C877" t="s">
        <v>10</v>
      </c>
      <c r="D877" t="s">
        <v>11</v>
      </c>
      <c r="E877" t="s">
        <v>36</v>
      </c>
      <c r="F877" s="1" t="s">
        <v>35</v>
      </c>
      <c r="G877" t="s">
        <v>17</v>
      </c>
      <c r="H877" t="s">
        <v>15</v>
      </c>
      <c r="I877" t="s">
        <v>108</v>
      </c>
      <c r="J877" s="12" t="s">
        <v>90</v>
      </c>
      <c r="K877" s="12">
        <v>0.22</v>
      </c>
      <c r="L877">
        <f t="shared" si="10"/>
        <v>2.1999999999999999E-2</v>
      </c>
    </row>
    <row r="878" spans="1:12" x14ac:dyDescent="0.25">
      <c r="A878" t="s">
        <v>33</v>
      </c>
      <c r="B878" t="s">
        <v>18</v>
      </c>
      <c r="C878" t="s">
        <v>19</v>
      </c>
      <c r="D878" t="s">
        <v>19</v>
      </c>
      <c r="E878" t="s">
        <v>37</v>
      </c>
      <c r="F878" s="1" t="s">
        <v>35</v>
      </c>
      <c r="G878" t="s">
        <v>14</v>
      </c>
      <c r="H878" t="s">
        <v>15</v>
      </c>
      <c r="I878" t="s">
        <v>108</v>
      </c>
      <c r="J878" s="12" t="s">
        <v>90</v>
      </c>
      <c r="K878" s="12">
        <v>0</v>
      </c>
      <c r="L878">
        <f t="shared" si="10"/>
        <v>0</v>
      </c>
    </row>
    <row r="879" spans="1:12" x14ac:dyDescent="0.25">
      <c r="A879" t="s">
        <v>33</v>
      </c>
      <c r="B879" t="s">
        <v>18</v>
      </c>
      <c r="C879" t="s">
        <v>19</v>
      </c>
      <c r="D879" t="s">
        <v>19</v>
      </c>
      <c r="E879" t="s">
        <v>37</v>
      </c>
      <c r="F879" s="1" t="s">
        <v>35</v>
      </c>
      <c r="G879" t="s">
        <v>16</v>
      </c>
      <c r="H879" t="s">
        <v>15</v>
      </c>
      <c r="I879" t="s">
        <v>108</v>
      </c>
      <c r="J879" s="12" t="s">
        <v>90</v>
      </c>
      <c r="K879" s="12" t="s">
        <v>53</v>
      </c>
      <c r="L879" s="8" t="s">
        <v>53</v>
      </c>
    </row>
    <row r="880" spans="1:12" x14ac:dyDescent="0.25">
      <c r="A880" t="s">
        <v>33</v>
      </c>
      <c r="B880" t="s">
        <v>18</v>
      </c>
      <c r="C880" t="s">
        <v>19</v>
      </c>
      <c r="D880" t="s">
        <v>19</v>
      </c>
      <c r="E880" t="s">
        <v>37</v>
      </c>
      <c r="F880" s="1" t="s">
        <v>35</v>
      </c>
      <c r="G880" t="s">
        <v>17</v>
      </c>
      <c r="H880" t="s">
        <v>15</v>
      </c>
      <c r="I880" t="s">
        <v>108</v>
      </c>
      <c r="J880" s="12" t="s">
        <v>90</v>
      </c>
      <c r="K880" s="12">
        <v>0</v>
      </c>
      <c r="L880">
        <f t="shared" si="10"/>
        <v>0</v>
      </c>
    </row>
    <row r="881" spans="1:12" x14ac:dyDescent="0.25">
      <c r="A881" t="s">
        <v>38</v>
      </c>
      <c r="B881" t="s">
        <v>22</v>
      </c>
      <c r="C881" t="s">
        <v>23</v>
      </c>
      <c r="D881" t="s">
        <v>23</v>
      </c>
      <c r="E881" t="s">
        <v>39</v>
      </c>
      <c r="F881" s="1" t="s">
        <v>40</v>
      </c>
      <c r="G881" t="s">
        <v>14</v>
      </c>
      <c r="H881" t="s">
        <v>15</v>
      </c>
      <c r="I881" t="s">
        <v>108</v>
      </c>
      <c r="J881" s="12" t="s">
        <v>90</v>
      </c>
      <c r="K881" s="12">
        <v>10</v>
      </c>
      <c r="L881">
        <f t="shared" si="10"/>
        <v>1</v>
      </c>
    </row>
    <row r="882" spans="1:12" x14ac:dyDescent="0.25">
      <c r="A882" t="s">
        <v>38</v>
      </c>
      <c r="B882" t="s">
        <v>22</v>
      </c>
      <c r="C882" t="s">
        <v>23</v>
      </c>
      <c r="D882" t="s">
        <v>23</v>
      </c>
      <c r="E882" t="s">
        <v>39</v>
      </c>
      <c r="F882" s="1" t="s">
        <v>40</v>
      </c>
      <c r="G882" t="s">
        <v>16</v>
      </c>
      <c r="H882" t="s">
        <v>15</v>
      </c>
      <c r="I882" t="s">
        <v>108</v>
      </c>
      <c r="J882" s="12" t="s">
        <v>90</v>
      </c>
      <c r="K882" s="12" t="s">
        <v>53</v>
      </c>
      <c r="L882" s="8" t="s">
        <v>53</v>
      </c>
    </row>
    <row r="883" spans="1:12" x14ac:dyDescent="0.25">
      <c r="A883" t="s">
        <v>38</v>
      </c>
      <c r="B883" t="s">
        <v>22</v>
      </c>
      <c r="C883" t="s">
        <v>23</v>
      </c>
      <c r="D883" t="s">
        <v>23</v>
      </c>
      <c r="E883" t="s">
        <v>39</v>
      </c>
      <c r="F883" s="1" t="s">
        <v>40</v>
      </c>
      <c r="G883" t="s">
        <v>17</v>
      </c>
      <c r="H883" t="s">
        <v>15</v>
      </c>
      <c r="I883" t="s">
        <v>108</v>
      </c>
      <c r="J883" s="12" t="s">
        <v>90</v>
      </c>
      <c r="K883" s="12">
        <v>0.13</v>
      </c>
      <c r="L883">
        <f t="shared" si="10"/>
        <v>1.3000000000000001E-2</v>
      </c>
    </row>
    <row r="884" spans="1:12" x14ac:dyDescent="0.25">
      <c r="A884" t="s">
        <v>38</v>
      </c>
      <c r="B884" t="s">
        <v>9</v>
      </c>
      <c r="C884" t="s">
        <v>10</v>
      </c>
      <c r="D884" t="s">
        <v>11</v>
      </c>
      <c r="E884" t="s">
        <v>41</v>
      </c>
      <c r="F884" s="1" t="s">
        <v>40</v>
      </c>
      <c r="G884" t="s">
        <v>14</v>
      </c>
      <c r="H884" t="s">
        <v>15</v>
      </c>
      <c r="I884" t="s">
        <v>108</v>
      </c>
      <c r="J884" s="12" t="s">
        <v>90</v>
      </c>
      <c r="K884" s="12">
        <v>0</v>
      </c>
      <c r="L884">
        <f t="shared" si="10"/>
        <v>0</v>
      </c>
    </row>
    <row r="885" spans="1:12" x14ac:dyDescent="0.25">
      <c r="A885" t="s">
        <v>38</v>
      </c>
      <c r="B885" t="s">
        <v>9</v>
      </c>
      <c r="C885" t="s">
        <v>10</v>
      </c>
      <c r="D885" t="s">
        <v>11</v>
      </c>
      <c r="E885" t="s">
        <v>41</v>
      </c>
      <c r="F885" s="1" t="s">
        <v>40</v>
      </c>
      <c r="G885" t="s">
        <v>16</v>
      </c>
      <c r="H885" t="s">
        <v>15</v>
      </c>
      <c r="I885" t="s">
        <v>108</v>
      </c>
      <c r="J885" s="12" t="s">
        <v>90</v>
      </c>
      <c r="K885" s="12" t="s">
        <v>53</v>
      </c>
      <c r="L885" s="8" t="s">
        <v>53</v>
      </c>
    </row>
    <row r="886" spans="1:12" x14ac:dyDescent="0.25">
      <c r="A886" t="s">
        <v>38</v>
      </c>
      <c r="B886" t="s">
        <v>9</v>
      </c>
      <c r="C886" t="s">
        <v>10</v>
      </c>
      <c r="D886" t="s">
        <v>11</v>
      </c>
      <c r="E886" t="s">
        <v>41</v>
      </c>
      <c r="F886" s="1" t="s">
        <v>40</v>
      </c>
      <c r="G886" t="s">
        <v>17</v>
      </c>
      <c r="H886" t="s">
        <v>15</v>
      </c>
      <c r="I886" t="s">
        <v>108</v>
      </c>
      <c r="J886" s="12" t="s">
        <v>90</v>
      </c>
      <c r="K886" s="12">
        <v>0.3</v>
      </c>
      <c r="L886">
        <f t="shared" si="10"/>
        <v>0.03</v>
      </c>
    </row>
    <row r="887" spans="1:12" x14ac:dyDescent="0.25">
      <c r="A887" t="s">
        <v>38</v>
      </c>
      <c r="B887" t="s">
        <v>18</v>
      </c>
      <c r="C887" t="s">
        <v>19</v>
      </c>
      <c r="D887" t="s">
        <v>19</v>
      </c>
      <c r="E887" t="s">
        <v>42</v>
      </c>
      <c r="F887" s="1" t="s">
        <v>40</v>
      </c>
      <c r="G887" t="s">
        <v>14</v>
      </c>
      <c r="H887" t="s">
        <v>15</v>
      </c>
      <c r="I887" t="s">
        <v>108</v>
      </c>
      <c r="J887" s="12" t="s">
        <v>90</v>
      </c>
      <c r="K887" s="12">
        <v>0</v>
      </c>
      <c r="L887">
        <f t="shared" si="10"/>
        <v>0</v>
      </c>
    </row>
    <row r="888" spans="1:12" x14ac:dyDescent="0.25">
      <c r="A888" t="s">
        <v>38</v>
      </c>
      <c r="B888" t="s">
        <v>18</v>
      </c>
      <c r="C888" t="s">
        <v>19</v>
      </c>
      <c r="D888" t="s">
        <v>19</v>
      </c>
      <c r="E888" t="s">
        <v>42</v>
      </c>
      <c r="F888" s="1" t="s">
        <v>40</v>
      </c>
      <c r="G888" t="s">
        <v>16</v>
      </c>
      <c r="H888" t="s">
        <v>15</v>
      </c>
      <c r="I888" t="s">
        <v>108</v>
      </c>
      <c r="J888" s="12" t="s">
        <v>90</v>
      </c>
      <c r="K888" s="12" t="s">
        <v>53</v>
      </c>
      <c r="L888" s="8" t="s">
        <v>53</v>
      </c>
    </row>
    <row r="889" spans="1:12" x14ac:dyDescent="0.25">
      <c r="A889" t="s">
        <v>38</v>
      </c>
      <c r="B889" t="s">
        <v>18</v>
      </c>
      <c r="C889" t="s">
        <v>19</v>
      </c>
      <c r="D889" t="s">
        <v>19</v>
      </c>
      <c r="E889" t="s">
        <v>42</v>
      </c>
      <c r="F889" s="1" t="s">
        <v>40</v>
      </c>
      <c r="G889" t="s">
        <v>17</v>
      </c>
      <c r="H889" t="s">
        <v>15</v>
      </c>
      <c r="I889" t="s">
        <v>108</v>
      </c>
      <c r="J889" s="12" t="s">
        <v>90</v>
      </c>
      <c r="K889" s="12">
        <v>0</v>
      </c>
      <c r="L889">
        <f t="shared" si="10"/>
        <v>0</v>
      </c>
    </row>
    <row r="890" spans="1:12" x14ac:dyDescent="0.25">
      <c r="A890" t="s">
        <v>43</v>
      </c>
      <c r="B890" t="s">
        <v>22</v>
      </c>
      <c r="C890" t="s">
        <v>23</v>
      </c>
      <c r="D890" t="s">
        <v>23</v>
      </c>
      <c r="E890" t="s">
        <v>44</v>
      </c>
      <c r="F890" s="1" t="s">
        <v>45</v>
      </c>
      <c r="G890" t="s">
        <v>14</v>
      </c>
      <c r="H890" t="s">
        <v>15</v>
      </c>
      <c r="I890" t="s">
        <v>108</v>
      </c>
      <c r="J890" s="12" t="s">
        <v>90</v>
      </c>
      <c r="K890" s="12">
        <v>30</v>
      </c>
      <c r="L890">
        <f t="shared" si="10"/>
        <v>3</v>
      </c>
    </row>
    <row r="891" spans="1:12" x14ac:dyDescent="0.25">
      <c r="A891" t="s">
        <v>43</v>
      </c>
      <c r="B891" t="s">
        <v>22</v>
      </c>
      <c r="C891" t="s">
        <v>23</v>
      </c>
      <c r="D891" t="s">
        <v>23</v>
      </c>
      <c r="E891" t="s">
        <v>44</v>
      </c>
      <c r="F891" s="1" t="s">
        <v>45</v>
      </c>
      <c r="G891" t="s">
        <v>16</v>
      </c>
      <c r="H891" t="s">
        <v>15</v>
      </c>
      <c r="I891" t="s">
        <v>108</v>
      </c>
      <c r="J891" s="12" t="s">
        <v>90</v>
      </c>
      <c r="K891" s="12" t="s">
        <v>53</v>
      </c>
      <c r="L891" s="8" t="s">
        <v>53</v>
      </c>
    </row>
    <row r="892" spans="1:12" x14ac:dyDescent="0.25">
      <c r="A892" t="s">
        <v>43</v>
      </c>
      <c r="B892" t="s">
        <v>22</v>
      </c>
      <c r="C892" t="s">
        <v>23</v>
      </c>
      <c r="D892" t="s">
        <v>23</v>
      </c>
      <c r="E892" t="s">
        <v>44</v>
      </c>
      <c r="F892" s="1" t="s">
        <v>45</v>
      </c>
      <c r="G892" t="s">
        <v>17</v>
      </c>
      <c r="H892" t="s">
        <v>15</v>
      </c>
      <c r="I892" t="s">
        <v>108</v>
      </c>
      <c r="J892" s="12" t="s">
        <v>90</v>
      </c>
      <c r="K892" s="12">
        <v>0.72</v>
      </c>
      <c r="L892">
        <f t="shared" si="10"/>
        <v>7.1999999999999995E-2</v>
      </c>
    </row>
    <row r="893" spans="1:12" x14ac:dyDescent="0.25">
      <c r="A893" t="s">
        <v>43</v>
      </c>
      <c r="B893" t="s">
        <v>9</v>
      </c>
      <c r="C893" t="s">
        <v>10</v>
      </c>
      <c r="D893" t="s">
        <v>11</v>
      </c>
      <c r="E893" t="s">
        <v>46</v>
      </c>
      <c r="F893" s="1" t="s">
        <v>45</v>
      </c>
      <c r="G893" t="s">
        <v>14</v>
      </c>
      <c r="H893" t="s">
        <v>15</v>
      </c>
      <c r="I893" t="s">
        <v>108</v>
      </c>
      <c r="J893" s="12" t="s">
        <v>90</v>
      </c>
      <c r="K893" s="12">
        <v>190</v>
      </c>
      <c r="L893">
        <f t="shared" si="10"/>
        <v>19</v>
      </c>
    </row>
    <row r="894" spans="1:12" x14ac:dyDescent="0.25">
      <c r="A894" t="s">
        <v>43</v>
      </c>
      <c r="B894" t="s">
        <v>9</v>
      </c>
      <c r="C894" t="s">
        <v>10</v>
      </c>
      <c r="D894" t="s">
        <v>11</v>
      </c>
      <c r="E894" t="s">
        <v>46</v>
      </c>
      <c r="F894" s="1" t="s">
        <v>45</v>
      </c>
      <c r="G894" t="s">
        <v>16</v>
      </c>
      <c r="H894" t="s">
        <v>15</v>
      </c>
      <c r="I894" t="s">
        <v>108</v>
      </c>
      <c r="J894" s="12" t="s">
        <v>90</v>
      </c>
      <c r="K894" s="12" t="s">
        <v>53</v>
      </c>
      <c r="L894" s="8" t="s">
        <v>53</v>
      </c>
    </row>
    <row r="895" spans="1:12" x14ac:dyDescent="0.25">
      <c r="A895" t="s">
        <v>43</v>
      </c>
      <c r="B895" t="s">
        <v>9</v>
      </c>
      <c r="C895" t="s">
        <v>10</v>
      </c>
      <c r="D895" t="s">
        <v>11</v>
      </c>
      <c r="E895" t="s">
        <v>46</v>
      </c>
      <c r="F895" s="1" t="s">
        <v>45</v>
      </c>
      <c r="G895" t="s">
        <v>17</v>
      </c>
      <c r="H895" t="s">
        <v>15</v>
      </c>
      <c r="I895" t="s">
        <v>108</v>
      </c>
      <c r="J895" s="12" t="s">
        <v>90</v>
      </c>
      <c r="K895" s="12">
        <v>0.71</v>
      </c>
      <c r="L895">
        <f t="shared" si="10"/>
        <v>7.0999999999999994E-2</v>
      </c>
    </row>
    <row r="896" spans="1:12" x14ac:dyDescent="0.25">
      <c r="A896" t="s">
        <v>43</v>
      </c>
      <c r="B896" t="s">
        <v>18</v>
      </c>
      <c r="C896" t="s">
        <v>19</v>
      </c>
      <c r="D896" t="s">
        <v>19</v>
      </c>
      <c r="E896" t="s">
        <v>47</v>
      </c>
      <c r="F896" s="1" t="s">
        <v>45</v>
      </c>
      <c r="G896" t="s">
        <v>14</v>
      </c>
      <c r="H896" t="s">
        <v>15</v>
      </c>
      <c r="I896" t="s">
        <v>108</v>
      </c>
      <c r="J896" s="12" t="s">
        <v>90</v>
      </c>
      <c r="K896" s="12">
        <v>3420</v>
      </c>
      <c r="L896">
        <f t="shared" si="10"/>
        <v>342</v>
      </c>
    </row>
    <row r="897" spans="1:12" x14ac:dyDescent="0.25">
      <c r="A897" t="s">
        <v>43</v>
      </c>
      <c r="B897" t="s">
        <v>18</v>
      </c>
      <c r="C897" t="s">
        <v>19</v>
      </c>
      <c r="D897" t="s">
        <v>19</v>
      </c>
      <c r="E897" t="s">
        <v>47</v>
      </c>
      <c r="F897" s="1" t="s">
        <v>45</v>
      </c>
      <c r="G897" t="s">
        <v>16</v>
      </c>
      <c r="H897" t="s">
        <v>15</v>
      </c>
      <c r="I897" t="s">
        <v>108</v>
      </c>
      <c r="J897" s="12" t="s">
        <v>90</v>
      </c>
      <c r="K897" s="12" t="s">
        <v>53</v>
      </c>
      <c r="L897" s="8" t="s">
        <v>53</v>
      </c>
    </row>
    <row r="898" spans="1:12" x14ac:dyDescent="0.25">
      <c r="A898" t="s">
        <v>43</v>
      </c>
      <c r="B898" t="s">
        <v>18</v>
      </c>
      <c r="C898" t="s">
        <v>19</v>
      </c>
      <c r="D898" t="s">
        <v>19</v>
      </c>
      <c r="E898" t="s">
        <v>47</v>
      </c>
      <c r="F898" s="1" t="s">
        <v>45</v>
      </c>
      <c r="G898" t="s">
        <v>17</v>
      </c>
      <c r="H898" t="s">
        <v>15</v>
      </c>
      <c r="I898" t="s">
        <v>108</v>
      </c>
      <c r="J898" s="12" t="s">
        <v>90</v>
      </c>
      <c r="K898" s="12">
        <v>49.81</v>
      </c>
      <c r="L898">
        <f t="shared" si="10"/>
        <v>4.9809999999999999</v>
      </c>
    </row>
    <row r="899" spans="1:12" x14ac:dyDescent="0.25">
      <c r="A899" t="s">
        <v>48</v>
      </c>
      <c r="B899" t="s">
        <v>22</v>
      </c>
      <c r="C899" t="s">
        <v>23</v>
      </c>
      <c r="D899" t="s">
        <v>23</v>
      </c>
      <c r="E899" t="s">
        <v>49</v>
      </c>
      <c r="F899" s="1" t="s">
        <v>50</v>
      </c>
      <c r="G899" t="s">
        <v>14</v>
      </c>
      <c r="H899" t="s">
        <v>15</v>
      </c>
      <c r="I899" t="s">
        <v>108</v>
      </c>
      <c r="J899" s="12" t="s">
        <v>90</v>
      </c>
      <c r="K899" s="12">
        <v>50</v>
      </c>
      <c r="L899">
        <f t="shared" si="10"/>
        <v>5</v>
      </c>
    </row>
    <row r="900" spans="1:12" x14ac:dyDescent="0.25">
      <c r="A900" t="s">
        <v>48</v>
      </c>
      <c r="B900" t="s">
        <v>22</v>
      </c>
      <c r="C900" t="s">
        <v>23</v>
      </c>
      <c r="D900" t="s">
        <v>23</v>
      </c>
      <c r="E900" t="s">
        <v>49</v>
      </c>
      <c r="F900" s="1" t="s">
        <v>50</v>
      </c>
      <c r="G900" t="s">
        <v>16</v>
      </c>
      <c r="H900" t="s">
        <v>15</v>
      </c>
      <c r="I900" t="s">
        <v>108</v>
      </c>
      <c r="J900" s="12" t="s">
        <v>90</v>
      </c>
      <c r="K900" s="12" t="s">
        <v>53</v>
      </c>
      <c r="L900" s="8" t="s">
        <v>53</v>
      </c>
    </row>
    <row r="901" spans="1:12" x14ac:dyDescent="0.25">
      <c r="A901" t="s">
        <v>48</v>
      </c>
      <c r="B901" t="s">
        <v>22</v>
      </c>
      <c r="C901" t="s">
        <v>23</v>
      </c>
      <c r="D901" t="s">
        <v>23</v>
      </c>
      <c r="E901" t="s">
        <v>49</v>
      </c>
      <c r="F901" s="1" t="s">
        <v>50</v>
      </c>
      <c r="G901" t="s">
        <v>17</v>
      </c>
      <c r="H901" t="s">
        <v>15</v>
      </c>
      <c r="I901" t="s">
        <v>108</v>
      </c>
      <c r="J901" s="12" t="s">
        <v>90</v>
      </c>
      <c r="K901" s="12">
        <v>1.42</v>
      </c>
      <c r="L901">
        <f t="shared" si="10"/>
        <v>0.14199999999999999</v>
      </c>
    </row>
    <row r="902" spans="1:12" x14ac:dyDescent="0.25">
      <c r="A902" t="s">
        <v>48</v>
      </c>
      <c r="B902" t="s">
        <v>9</v>
      </c>
      <c r="C902" t="s">
        <v>10</v>
      </c>
      <c r="D902" t="s">
        <v>11</v>
      </c>
      <c r="E902" t="s">
        <v>51</v>
      </c>
      <c r="F902" s="1" t="s">
        <v>50</v>
      </c>
      <c r="G902" t="s">
        <v>14</v>
      </c>
      <c r="H902" t="s">
        <v>15</v>
      </c>
      <c r="I902" t="s">
        <v>108</v>
      </c>
      <c r="J902" s="12" t="s">
        <v>90</v>
      </c>
      <c r="K902" s="12">
        <v>90</v>
      </c>
      <c r="L902">
        <f t="shared" si="10"/>
        <v>9</v>
      </c>
    </row>
    <row r="903" spans="1:12" x14ac:dyDescent="0.25">
      <c r="A903" t="s">
        <v>48</v>
      </c>
      <c r="B903" t="s">
        <v>9</v>
      </c>
      <c r="C903" t="s">
        <v>10</v>
      </c>
      <c r="D903" t="s">
        <v>11</v>
      </c>
      <c r="E903" t="s">
        <v>51</v>
      </c>
      <c r="F903" s="1" t="s">
        <v>50</v>
      </c>
      <c r="G903" t="s">
        <v>16</v>
      </c>
      <c r="H903" t="s">
        <v>15</v>
      </c>
      <c r="I903" t="s">
        <v>108</v>
      </c>
      <c r="J903" s="12" t="s">
        <v>90</v>
      </c>
      <c r="K903" s="12" t="s">
        <v>53</v>
      </c>
      <c r="L903" s="8" t="s">
        <v>53</v>
      </c>
    </row>
    <row r="904" spans="1:12" x14ac:dyDescent="0.25">
      <c r="A904" t="s">
        <v>48</v>
      </c>
      <c r="B904" t="s">
        <v>9</v>
      </c>
      <c r="C904" t="s">
        <v>10</v>
      </c>
      <c r="D904" t="s">
        <v>11</v>
      </c>
      <c r="E904" t="s">
        <v>51</v>
      </c>
      <c r="F904" s="1" t="s">
        <v>50</v>
      </c>
      <c r="G904" t="s">
        <v>17</v>
      </c>
      <c r="H904" t="s">
        <v>15</v>
      </c>
      <c r="I904" t="s">
        <v>108</v>
      </c>
      <c r="J904" s="12" t="s">
        <v>90</v>
      </c>
      <c r="K904" s="12">
        <v>0.88</v>
      </c>
      <c r="L904">
        <f t="shared" si="10"/>
        <v>8.7999999999999995E-2</v>
      </c>
    </row>
    <row r="905" spans="1:12" x14ac:dyDescent="0.25">
      <c r="A905" t="s">
        <v>48</v>
      </c>
      <c r="B905" t="s">
        <v>18</v>
      </c>
      <c r="C905" t="s">
        <v>19</v>
      </c>
      <c r="D905" t="s">
        <v>19</v>
      </c>
      <c r="E905" t="s">
        <v>52</v>
      </c>
      <c r="F905" s="1" t="s">
        <v>50</v>
      </c>
      <c r="G905" t="s">
        <v>14</v>
      </c>
      <c r="H905" t="s">
        <v>15</v>
      </c>
      <c r="I905" t="s">
        <v>108</v>
      </c>
      <c r="J905" s="12" t="s">
        <v>90</v>
      </c>
      <c r="K905" s="12">
        <v>2830</v>
      </c>
      <c r="L905">
        <f t="shared" si="10"/>
        <v>283</v>
      </c>
    </row>
    <row r="906" spans="1:12" x14ac:dyDescent="0.25">
      <c r="A906" t="s">
        <v>48</v>
      </c>
      <c r="B906" t="s">
        <v>18</v>
      </c>
      <c r="C906" t="s">
        <v>19</v>
      </c>
      <c r="D906" t="s">
        <v>19</v>
      </c>
      <c r="E906" t="s">
        <v>52</v>
      </c>
      <c r="F906" s="1" t="s">
        <v>50</v>
      </c>
      <c r="G906" t="s">
        <v>16</v>
      </c>
      <c r="H906" t="s">
        <v>15</v>
      </c>
      <c r="I906" t="s">
        <v>108</v>
      </c>
      <c r="J906" s="12" t="s">
        <v>90</v>
      </c>
      <c r="K906" s="12" t="s">
        <v>53</v>
      </c>
      <c r="L906" s="8" t="s">
        <v>53</v>
      </c>
    </row>
    <row r="907" spans="1:12" x14ac:dyDescent="0.25">
      <c r="A907" t="s">
        <v>48</v>
      </c>
      <c r="B907" t="s">
        <v>18</v>
      </c>
      <c r="C907" t="s">
        <v>19</v>
      </c>
      <c r="D907" t="s">
        <v>19</v>
      </c>
      <c r="E907" t="s">
        <v>52</v>
      </c>
      <c r="F907" s="1" t="s">
        <v>50</v>
      </c>
      <c r="G907" t="s">
        <v>17</v>
      </c>
      <c r="H907" t="s">
        <v>15</v>
      </c>
      <c r="I907" t="s">
        <v>108</v>
      </c>
      <c r="J907" s="12" t="s">
        <v>90</v>
      </c>
      <c r="K907" s="12">
        <v>0.02</v>
      </c>
      <c r="L907">
        <f t="shared" si="10"/>
        <v>2E-3</v>
      </c>
    </row>
    <row r="908" spans="1:12" x14ac:dyDescent="0.25">
      <c r="A908" t="s">
        <v>54</v>
      </c>
      <c r="B908" t="s">
        <v>22</v>
      </c>
      <c r="C908" t="s">
        <v>23</v>
      </c>
      <c r="D908" t="s">
        <v>23</v>
      </c>
      <c r="E908" t="s">
        <v>55</v>
      </c>
      <c r="F908" s="1" t="s">
        <v>56</v>
      </c>
      <c r="G908" t="s">
        <v>14</v>
      </c>
      <c r="H908" t="s">
        <v>15</v>
      </c>
      <c r="I908" t="s">
        <v>108</v>
      </c>
      <c r="J908" s="12" t="s">
        <v>90</v>
      </c>
      <c r="K908" s="12">
        <v>20</v>
      </c>
      <c r="L908">
        <f t="shared" si="10"/>
        <v>2</v>
      </c>
    </row>
    <row r="909" spans="1:12" x14ac:dyDescent="0.25">
      <c r="A909" t="s">
        <v>54</v>
      </c>
      <c r="B909" t="s">
        <v>22</v>
      </c>
      <c r="C909" t="s">
        <v>23</v>
      </c>
      <c r="D909" t="s">
        <v>23</v>
      </c>
      <c r="E909" t="s">
        <v>55</v>
      </c>
      <c r="F909" s="1" t="s">
        <v>56</v>
      </c>
      <c r="G909" t="s">
        <v>16</v>
      </c>
      <c r="H909" t="s">
        <v>15</v>
      </c>
      <c r="I909" t="s">
        <v>108</v>
      </c>
      <c r="J909" s="12" t="s">
        <v>90</v>
      </c>
      <c r="K909" s="12" t="s">
        <v>53</v>
      </c>
      <c r="L909" s="8" t="s">
        <v>53</v>
      </c>
    </row>
    <row r="910" spans="1:12" x14ac:dyDescent="0.25">
      <c r="A910" t="s">
        <v>54</v>
      </c>
      <c r="B910" t="s">
        <v>22</v>
      </c>
      <c r="C910" t="s">
        <v>23</v>
      </c>
      <c r="D910" t="s">
        <v>23</v>
      </c>
      <c r="E910" t="s">
        <v>55</v>
      </c>
      <c r="F910" s="1" t="s">
        <v>56</v>
      </c>
      <c r="G910" t="s">
        <v>17</v>
      </c>
      <c r="H910" t="s">
        <v>15</v>
      </c>
      <c r="I910" t="s">
        <v>108</v>
      </c>
      <c r="J910" s="12" t="s">
        <v>90</v>
      </c>
      <c r="K910" s="12">
        <v>1.3</v>
      </c>
      <c r="L910">
        <f t="shared" si="10"/>
        <v>0.13</v>
      </c>
    </row>
    <row r="911" spans="1:12" x14ac:dyDescent="0.25">
      <c r="A911" t="s">
        <v>54</v>
      </c>
      <c r="B911" t="s">
        <v>9</v>
      </c>
      <c r="C911" t="s">
        <v>10</v>
      </c>
      <c r="D911" t="s">
        <v>11</v>
      </c>
      <c r="E911" t="s">
        <v>57</v>
      </c>
      <c r="F911" s="1" t="s">
        <v>56</v>
      </c>
      <c r="G911" t="s">
        <v>14</v>
      </c>
      <c r="H911" t="s">
        <v>15</v>
      </c>
      <c r="I911" t="s">
        <v>108</v>
      </c>
      <c r="J911" s="12" t="s">
        <v>90</v>
      </c>
      <c r="K911" s="12">
        <v>80</v>
      </c>
      <c r="L911">
        <f t="shared" si="10"/>
        <v>8</v>
      </c>
    </row>
    <row r="912" spans="1:12" x14ac:dyDescent="0.25">
      <c r="A912" t="s">
        <v>54</v>
      </c>
      <c r="B912" t="s">
        <v>9</v>
      </c>
      <c r="C912" t="s">
        <v>10</v>
      </c>
      <c r="D912" t="s">
        <v>11</v>
      </c>
      <c r="E912" t="s">
        <v>57</v>
      </c>
      <c r="F912" s="1" t="s">
        <v>56</v>
      </c>
      <c r="G912" t="s">
        <v>16</v>
      </c>
      <c r="H912" t="s">
        <v>15</v>
      </c>
      <c r="I912" t="s">
        <v>108</v>
      </c>
      <c r="J912" s="12" t="s">
        <v>90</v>
      </c>
      <c r="K912" s="12" t="s">
        <v>53</v>
      </c>
      <c r="L912" s="8" t="s">
        <v>53</v>
      </c>
    </row>
    <row r="913" spans="1:12" x14ac:dyDescent="0.25">
      <c r="A913" t="s">
        <v>54</v>
      </c>
      <c r="B913" t="s">
        <v>9</v>
      </c>
      <c r="C913" t="s">
        <v>10</v>
      </c>
      <c r="D913" t="s">
        <v>11</v>
      </c>
      <c r="E913" t="s">
        <v>57</v>
      </c>
      <c r="F913" s="1" t="s">
        <v>56</v>
      </c>
      <c r="G913" t="s">
        <v>17</v>
      </c>
      <c r="H913" t="s">
        <v>15</v>
      </c>
      <c r="I913" t="s">
        <v>108</v>
      </c>
      <c r="J913" s="12" t="s">
        <v>90</v>
      </c>
      <c r="K913" s="12">
        <v>8.5500000000000007</v>
      </c>
      <c r="L913">
        <f t="shared" ref="L913:L976" si="11">K913/10</f>
        <v>0.85500000000000009</v>
      </c>
    </row>
    <row r="914" spans="1:12" x14ac:dyDescent="0.25">
      <c r="A914" t="s">
        <v>54</v>
      </c>
      <c r="B914" s="2" t="s">
        <v>18</v>
      </c>
      <c r="C914" t="s">
        <v>19</v>
      </c>
      <c r="D914" t="s">
        <v>19</v>
      </c>
      <c r="E914" s="2" t="s">
        <v>58</v>
      </c>
      <c r="F914" s="3" t="s">
        <v>56</v>
      </c>
      <c r="G914" s="2" t="s">
        <v>14</v>
      </c>
      <c r="H914" s="2" t="s">
        <v>15</v>
      </c>
      <c r="I914" t="s">
        <v>108</v>
      </c>
      <c r="J914" s="12" t="s">
        <v>90</v>
      </c>
      <c r="K914" s="12">
        <v>20</v>
      </c>
      <c r="L914">
        <f t="shared" si="11"/>
        <v>2</v>
      </c>
    </row>
    <row r="915" spans="1:12" x14ac:dyDescent="0.25">
      <c r="A915" t="s">
        <v>54</v>
      </c>
      <c r="B915" t="s">
        <v>18</v>
      </c>
      <c r="C915" t="s">
        <v>19</v>
      </c>
      <c r="D915" t="s">
        <v>19</v>
      </c>
      <c r="E915" t="s">
        <v>58</v>
      </c>
      <c r="F915" s="1" t="s">
        <v>56</v>
      </c>
      <c r="G915" t="s">
        <v>16</v>
      </c>
      <c r="H915" t="s">
        <v>15</v>
      </c>
      <c r="I915" t="s">
        <v>108</v>
      </c>
      <c r="J915" s="12" t="s">
        <v>90</v>
      </c>
      <c r="K915" s="12" t="s">
        <v>53</v>
      </c>
      <c r="L915" s="8" t="s">
        <v>53</v>
      </c>
    </row>
    <row r="916" spans="1:12" x14ac:dyDescent="0.25">
      <c r="A916" t="s">
        <v>54</v>
      </c>
      <c r="B916" t="s">
        <v>18</v>
      </c>
      <c r="C916" t="s">
        <v>19</v>
      </c>
      <c r="D916" t="s">
        <v>19</v>
      </c>
      <c r="E916" t="s">
        <v>58</v>
      </c>
      <c r="F916" s="1" t="s">
        <v>56</v>
      </c>
      <c r="G916" t="s">
        <v>17</v>
      </c>
      <c r="H916" t="s">
        <v>15</v>
      </c>
      <c r="I916" t="s">
        <v>108</v>
      </c>
      <c r="J916" s="12" t="s">
        <v>90</v>
      </c>
      <c r="K916" s="12">
        <v>3.41</v>
      </c>
      <c r="L916">
        <f t="shared" si="11"/>
        <v>0.34100000000000003</v>
      </c>
    </row>
    <row r="917" spans="1:12" x14ac:dyDescent="0.25">
      <c r="A917" t="s">
        <v>59</v>
      </c>
      <c r="B917" t="s">
        <v>22</v>
      </c>
      <c r="C917" t="s">
        <v>23</v>
      </c>
      <c r="D917" t="s">
        <v>23</v>
      </c>
      <c r="E917" t="s">
        <v>60</v>
      </c>
      <c r="F917" s="1" t="s">
        <v>61</v>
      </c>
      <c r="G917" t="s">
        <v>14</v>
      </c>
      <c r="H917" t="s">
        <v>15</v>
      </c>
      <c r="I917" t="s">
        <v>108</v>
      </c>
      <c r="J917" s="12" t="s">
        <v>90</v>
      </c>
      <c r="K917" s="12">
        <v>0</v>
      </c>
      <c r="L917">
        <f t="shared" si="11"/>
        <v>0</v>
      </c>
    </row>
    <row r="918" spans="1:12" x14ac:dyDescent="0.25">
      <c r="A918" t="s">
        <v>59</v>
      </c>
      <c r="B918" t="s">
        <v>22</v>
      </c>
      <c r="C918" t="s">
        <v>23</v>
      </c>
      <c r="D918" t="s">
        <v>23</v>
      </c>
      <c r="E918" t="s">
        <v>60</v>
      </c>
      <c r="F918" s="1" t="s">
        <v>61</v>
      </c>
      <c r="G918" t="s">
        <v>16</v>
      </c>
      <c r="H918" t="s">
        <v>15</v>
      </c>
      <c r="I918" t="s">
        <v>108</v>
      </c>
      <c r="J918" s="12" t="s">
        <v>90</v>
      </c>
      <c r="K918" s="12" t="s">
        <v>53</v>
      </c>
      <c r="L918" s="8" t="s">
        <v>53</v>
      </c>
    </row>
    <row r="919" spans="1:12" x14ac:dyDescent="0.25">
      <c r="A919" t="s">
        <v>59</v>
      </c>
      <c r="B919" t="s">
        <v>22</v>
      </c>
      <c r="C919" t="s">
        <v>23</v>
      </c>
      <c r="D919" t="s">
        <v>23</v>
      </c>
      <c r="E919" t="s">
        <v>60</v>
      </c>
      <c r="F919" s="1" t="s">
        <v>61</v>
      </c>
      <c r="G919" t="s">
        <v>17</v>
      </c>
      <c r="H919" t="s">
        <v>15</v>
      </c>
      <c r="I919" t="s">
        <v>108</v>
      </c>
      <c r="J919" s="12" t="s">
        <v>90</v>
      </c>
      <c r="K919" s="12">
        <v>0.19</v>
      </c>
      <c r="L919">
        <f t="shared" si="11"/>
        <v>1.9E-2</v>
      </c>
    </row>
    <row r="920" spans="1:12" x14ac:dyDescent="0.25">
      <c r="A920" t="s">
        <v>59</v>
      </c>
      <c r="B920" t="s">
        <v>9</v>
      </c>
      <c r="C920" t="s">
        <v>10</v>
      </c>
      <c r="D920" t="s">
        <v>11</v>
      </c>
      <c r="E920" t="s">
        <v>62</v>
      </c>
      <c r="F920" s="1" t="s">
        <v>61</v>
      </c>
      <c r="G920" t="s">
        <v>14</v>
      </c>
      <c r="H920" t="s">
        <v>15</v>
      </c>
      <c r="I920" t="s">
        <v>108</v>
      </c>
      <c r="J920" s="12" t="s">
        <v>90</v>
      </c>
      <c r="K920" s="12">
        <v>100</v>
      </c>
      <c r="L920">
        <f t="shared" si="11"/>
        <v>10</v>
      </c>
    </row>
    <row r="921" spans="1:12" x14ac:dyDescent="0.25">
      <c r="A921" t="s">
        <v>59</v>
      </c>
      <c r="B921" t="s">
        <v>9</v>
      </c>
      <c r="C921" t="s">
        <v>10</v>
      </c>
      <c r="D921" t="s">
        <v>11</v>
      </c>
      <c r="E921" t="s">
        <v>62</v>
      </c>
      <c r="F921" s="1" t="s">
        <v>61</v>
      </c>
      <c r="G921" t="s">
        <v>16</v>
      </c>
      <c r="H921" t="s">
        <v>15</v>
      </c>
      <c r="I921" t="s">
        <v>108</v>
      </c>
      <c r="J921" s="12" t="s">
        <v>90</v>
      </c>
      <c r="K921" s="12" t="s">
        <v>53</v>
      </c>
      <c r="L921" s="8" t="s">
        <v>53</v>
      </c>
    </row>
    <row r="922" spans="1:12" x14ac:dyDescent="0.25">
      <c r="A922" t="s">
        <v>59</v>
      </c>
      <c r="B922" t="s">
        <v>9</v>
      </c>
      <c r="C922" t="s">
        <v>10</v>
      </c>
      <c r="D922" t="s">
        <v>11</v>
      </c>
      <c r="E922" t="s">
        <v>62</v>
      </c>
      <c r="F922" s="1" t="s">
        <v>61</v>
      </c>
      <c r="G922" t="s">
        <v>17</v>
      </c>
      <c r="H922" t="s">
        <v>15</v>
      </c>
      <c r="I922" t="s">
        <v>108</v>
      </c>
      <c r="J922" s="12" t="s">
        <v>90</v>
      </c>
      <c r="K922" s="12">
        <v>0.11</v>
      </c>
      <c r="L922">
        <f t="shared" si="11"/>
        <v>1.0999999999999999E-2</v>
      </c>
    </row>
    <row r="923" spans="1:12" x14ac:dyDescent="0.25">
      <c r="A923" t="s">
        <v>59</v>
      </c>
      <c r="B923" t="s">
        <v>18</v>
      </c>
      <c r="C923" t="s">
        <v>19</v>
      </c>
      <c r="D923" t="s">
        <v>19</v>
      </c>
      <c r="E923" t="s">
        <v>63</v>
      </c>
      <c r="F923" s="1" t="s">
        <v>61</v>
      </c>
      <c r="G923" t="s">
        <v>14</v>
      </c>
      <c r="H923" t="s">
        <v>15</v>
      </c>
      <c r="I923" t="s">
        <v>108</v>
      </c>
      <c r="J923" s="12" t="s">
        <v>90</v>
      </c>
      <c r="K923" s="12">
        <v>1190</v>
      </c>
      <c r="L923">
        <f t="shared" si="11"/>
        <v>119</v>
      </c>
    </row>
    <row r="924" spans="1:12" x14ac:dyDescent="0.25">
      <c r="A924" t="s">
        <v>59</v>
      </c>
      <c r="B924" t="s">
        <v>18</v>
      </c>
      <c r="C924" t="s">
        <v>19</v>
      </c>
      <c r="D924" t="s">
        <v>19</v>
      </c>
      <c r="E924" t="s">
        <v>63</v>
      </c>
      <c r="F924" s="1" t="s">
        <v>61</v>
      </c>
      <c r="G924" t="s">
        <v>16</v>
      </c>
      <c r="H924" t="s">
        <v>15</v>
      </c>
      <c r="I924" t="s">
        <v>108</v>
      </c>
      <c r="J924" s="12" t="s">
        <v>90</v>
      </c>
      <c r="K924" s="12" t="s">
        <v>53</v>
      </c>
      <c r="L924" s="8" t="s">
        <v>53</v>
      </c>
    </row>
    <row r="925" spans="1:12" x14ac:dyDescent="0.25">
      <c r="A925" t="s">
        <v>59</v>
      </c>
      <c r="B925" t="s">
        <v>18</v>
      </c>
      <c r="C925" t="s">
        <v>19</v>
      </c>
      <c r="D925" t="s">
        <v>19</v>
      </c>
      <c r="E925" t="s">
        <v>63</v>
      </c>
      <c r="F925" s="1" t="s">
        <v>61</v>
      </c>
      <c r="G925" t="s">
        <v>17</v>
      </c>
      <c r="H925" t="s">
        <v>15</v>
      </c>
      <c r="I925" t="s">
        <v>108</v>
      </c>
      <c r="J925" s="12" t="s">
        <v>90</v>
      </c>
      <c r="K925" s="12">
        <v>10.44</v>
      </c>
      <c r="L925">
        <f t="shared" si="11"/>
        <v>1.044</v>
      </c>
    </row>
    <row r="926" spans="1:12" x14ac:dyDescent="0.25">
      <c r="A926" t="s">
        <v>64</v>
      </c>
      <c r="B926" t="s">
        <v>22</v>
      </c>
      <c r="C926" t="s">
        <v>23</v>
      </c>
      <c r="D926" t="s">
        <v>23</v>
      </c>
      <c r="E926" t="s">
        <v>65</v>
      </c>
      <c r="F926" s="1" t="s">
        <v>66</v>
      </c>
      <c r="G926" t="s">
        <v>14</v>
      </c>
      <c r="H926" t="s">
        <v>15</v>
      </c>
      <c r="I926" t="s">
        <v>108</v>
      </c>
      <c r="J926" s="12" t="s">
        <v>90</v>
      </c>
      <c r="K926" s="12">
        <v>10</v>
      </c>
      <c r="L926">
        <f t="shared" si="11"/>
        <v>1</v>
      </c>
    </row>
    <row r="927" spans="1:12" x14ac:dyDescent="0.25">
      <c r="A927" t="s">
        <v>64</v>
      </c>
      <c r="B927" t="s">
        <v>22</v>
      </c>
      <c r="C927" t="s">
        <v>23</v>
      </c>
      <c r="D927" t="s">
        <v>23</v>
      </c>
      <c r="E927" t="s">
        <v>65</v>
      </c>
      <c r="F927" s="1" t="s">
        <v>66</v>
      </c>
      <c r="G927" t="s">
        <v>16</v>
      </c>
      <c r="H927" t="s">
        <v>15</v>
      </c>
      <c r="I927" t="s">
        <v>108</v>
      </c>
      <c r="J927" s="12" t="s">
        <v>90</v>
      </c>
      <c r="K927" s="12" t="s">
        <v>53</v>
      </c>
      <c r="L927" s="8" t="s">
        <v>53</v>
      </c>
    </row>
    <row r="928" spans="1:12" x14ac:dyDescent="0.25">
      <c r="A928" t="s">
        <v>64</v>
      </c>
      <c r="B928" t="s">
        <v>22</v>
      </c>
      <c r="C928" t="s">
        <v>23</v>
      </c>
      <c r="D928" t="s">
        <v>23</v>
      </c>
      <c r="E928" t="s">
        <v>65</v>
      </c>
      <c r="F928" s="1" t="s">
        <v>66</v>
      </c>
      <c r="G928" t="s">
        <v>17</v>
      </c>
      <c r="H928" t="s">
        <v>15</v>
      </c>
      <c r="I928" t="s">
        <v>108</v>
      </c>
      <c r="J928" s="12" t="s">
        <v>90</v>
      </c>
      <c r="K928" s="12">
        <v>0.02</v>
      </c>
      <c r="L928">
        <f t="shared" si="11"/>
        <v>2E-3</v>
      </c>
    </row>
    <row r="929" spans="1:12" x14ac:dyDescent="0.25">
      <c r="A929" t="s">
        <v>64</v>
      </c>
      <c r="B929" t="s">
        <v>9</v>
      </c>
      <c r="C929" t="s">
        <v>10</v>
      </c>
      <c r="D929" t="s">
        <v>11</v>
      </c>
      <c r="E929" t="s">
        <v>67</v>
      </c>
      <c r="F929" s="1" t="s">
        <v>66</v>
      </c>
      <c r="G929" t="s">
        <v>14</v>
      </c>
      <c r="H929" t="s">
        <v>15</v>
      </c>
      <c r="I929" t="s">
        <v>108</v>
      </c>
      <c r="J929" s="12" t="s">
        <v>90</v>
      </c>
      <c r="K929" s="12">
        <v>10</v>
      </c>
      <c r="L929">
        <f t="shared" si="11"/>
        <v>1</v>
      </c>
    </row>
    <row r="930" spans="1:12" x14ac:dyDescent="0.25">
      <c r="A930" t="s">
        <v>64</v>
      </c>
      <c r="B930" t="s">
        <v>9</v>
      </c>
      <c r="C930" t="s">
        <v>10</v>
      </c>
      <c r="D930" t="s">
        <v>11</v>
      </c>
      <c r="E930" t="s">
        <v>67</v>
      </c>
      <c r="F930" s="1" t="s">
        <v>66</v>
      </c>
      <c r="G930" t="s">
        <v>16</v>
      </c>
      <c r="H930" t="s">
        <v>15</v>
      </c>
      <c r="I930" t="s">
        <v>108</v>
      </c>
      <c r="J930" s="12" t="s">
        <v>90</v>
      </c>
      <c r="K930" s="12" t="s">
        <v>53</v>
      </c>
      <c r="L930" s="8" t="s">
        <v>53</v>
      </c>
    </row>
    <row r="931" spans="1:12" x14ac:dyDescent="0.25">
      <c r="A931" t="s">
        <v>64</v>
      </c>
      <c r="B931" t="s">
        <v>9</v>
      </c>
      <c r="C931" t="s">
        <v>10</v>
      </c>
      <c r="D931" t="s">
        <v>11</v>
      </c>
      <c r="E931" t="s">
        <v>67</v>
      </c>
      <c r="F931" s="1" t="s">
        <v>66</v>
      </c>
      <c r="G931" t="s">
        <v>17</v>
      </c>
      <c r="H931" t="s">
        <v>15</v>
      </c>
      <c r="I931" t="s">
        <v>108</v>
      </c>
      <c r="J931" s="12" t="s">
        <v>90</v>
      </c>
      <c r="K931" s="12">
        <v>0.43</v>
      </c>
      <c r="L931">
        <f t="shared" si="11"/>
        <v>4.2999999999999997E-2</v>
      </c>
    </row>
    <row r="932" spans="1:12" x14ac:dyDescent="0.25">
      <c r="A932" t="s">
        <v>64</v>
      </c>
      <c r="B932" t="s">
        <v>18</v>
      </c>
      <c r="C932" t="s">
        <v>19</v>
      </c>
      <c r="D932" t="s">
        <v>19</v>
      </c>
      <c r="E932" t="s">
        <v>68</v>
      </c>
      <c r="F932" s="1" t="s">
        <v>66</v>
      </c>
      <c r="G932" t="s">
        <v>14</v>
      </c>
      <c r="H932" t="s">
        <v>15</v>
      </c>
      <c r="I932" t="s">
        <v>108</v>
      </c>
      <c r="J932" s="12" t="s">
        <v>90</v>
      </c>
      <c r="K932" s="12">
        <v>1150</v>
      </c>
      <c r="L932">
        <f t="shared" si="11"/>
        <v>115</v>
      </c>
    </row>
    <row r="933" spans="1:12" x14ac:dyDescent="0.25">
      <c r="A933" t="s">
        <v>64</v>
      </c>
      <c r="B933" t="s">
        <v>18</v>
      </c>
      <c r="C933" t="s">
        <v>19</v>
      </c>
      <c r="D933" t="s">
        <v>19</v>
      </c>
      <c r="E933" t="s">
        <v>68</v>
      </c>
      <c r="F933" s="1" t="s">
        <v>66</v>
      </c>
      <c r="G933" t="s">
        <v>16</v>
      </c>
      <c r="H933" t="s">
        <v>15</v>
      </c>
      <c r="I933" t="s">
        <v>108</v>
      </c>
      <c r="J933" s="12" t="s">
        <v>90</v>
      </c>
      <c r="K933" s="12" t="s">
        <v>53</v>
      </c>
      <c r="L933" s="8" t="s">
        <v>53</v>
      </c>
    </row>
    <row r="934" spans="1:12" x14ac:dyDescent="0.25">
      <c r="A934" t="s">
        <v>64</v>
      </c>
      <c r="B934" t="s">
        <v>18</v>
      </c>
      <c r="C934" t="s">
        <v>19</v>
      </c>
      <c r="D934" t="s">
        <v>19</v>
      </c>
      <c r="E934" t="s">
        <v>68</v>
      </c>
      <c r="F934" s="1" t="s">
        <v>66</v>
      </c>
      <c r="G934" t="s">
        <v>17</v>
      </c>
      <c r="H934" t="s">
        <v>15</v>
      </c>
      <c r="I934" t="s">
        <v>108</v>
      </c>
      <c r="J934" s="12" t="s">
        <v>90</v>
      </c>
      <c r="K934" s="12">
        <v>0.22</v>
      </c>
      <c r="L934">
        <f t="shared" si="11"/>
        <v>2.1999999999999999E-2</v>
      </c>
    </row>
    <row r="935" spans="1:12" x14ac:dyDescent="0.25">
      <c r="A935" t="s">
        <v>69</v>
      </c>
      <c r="B935" t="s">
        <v>22</v>
      </c>
      <c r="C935" t="s">
        <v>23</v>
      </c>
      <c r="D935" t="s">
        <v>23</v>
      </c>
      <c r="E935" t="s">
        <v>70</v>
      </c>
      <c r="F935" s="1" t="s">
        <v>71</v>
      </c>
      <c r="G935" t="s">
        <v>14</v>
      </c>
      <c r="H935" t="s">
        <v>15</v>
      </c>
      <c r="I935" t="s">
        <v>108</v>
      </c>
      <c r="J935" s="12" t="s">
        <v>90</v>
      </c>
      <c r="K935" s="12">
        <v>10</v>
      </c>
      <c r="L935">
        <f t="shared" si="11"/>
        <v>1</v>
      </c>
    </row>
    <row r="936" spans="1:12" x14ac:dyDescent="0.25">
      <c r="A936" t="s">
        <v>69</v>
      </c>
      <c r="B936" t="s">
        <v>22</v>
      </c>
      <c r="C936" t="s">
        <v>23</v>
      </c>
      <c r="D936" t="s">
        <v>23</v>
      </c>
      <c r="E936" t="s">
        <v>70</v>
      </c>
      <c r="F936" s="1" t="s">
        <v>71</v>
      </c>
      <c r="G936" t="s">
        <v>16</v>
      </c>
      <c r="H936" t="s">
        <v>15</v>
      </c>
      <c r="I936" t="s">
        <v>108</v>
      </c>
      <c r="J936" s="12" t="s">
        <v>90</v>
      </c>
      <c r="K936" s="12" t="s">
        <v>53</v>
      </c>
      <c r="L936" s="8" t="s">
        <v>53</v>
      </c>
    </row>
    <row r="937" spans="1:12" x14ac:dyDescent="0.25">
      <c r="A937" t="s">
        <v>69</v>
      </c>
      <c r="B937" t="s">
        <v>22</v>
      </c>
      <c r="C937" t="s">
        <v>23</v>
      </c>
      <c r="D937" t="s">
        <v>23</v>
      </c>
      <c r="E937" t="s">
        <v>70</v>
      </c>
      <c r="F937" s="1" t="s">
        <v>71</v>
      </c>
      <c r="G937" t="s">
        <v>17</v>
      </c>
      <c r="H937" t="s">
        <v>15</v>
      </c>
      <c r="I937" t="s">
        <v>108</v>
      </c>
      <c r="J937" s="12" t="s">
        <v>90</v>
      </c>
      <c r="K937" s="12">
        <v>0.53</v>
      </c>
      <c r="L937">
        <f t="shared" si="11"/>
        <v>5.3000000000000005E-2</v>
      </c>
    </row>
    <row r="938" spans="1:12" x14ac:dyDescent="0.25">
      <c r="A938" t="s">
        <v>69</v>
      </c>
      <c r="B938" t="s">
        <v>9</v>
      </c>
      <c r="C938" t="s">
        <v>10</v>
      </c>
      <c r="D938" t="s">
        <v>11</v>
      </c>
      <c r="E938" t="s">
        <v>72</v>
      </c>
      <c r="F938" s="1" t="s">
        <v>71</v>
      </c>
      <c r="G938" t="s">
        <v>14</v>
      </c>
      <c r="H938" t="s">
        <v>15</v>
      </c>
      <c r="I938" t="s">
        <v>108</v>
      </c>
      <c r="J938" s="12" t="s">
        <v>90</v>
      </c>
      <c r="K938" s="12">
        <v>10</v>
      </c>
      <c r="L938">
        <f t="shared" si="11"/>
        <v>1</v>
      </c>
    </row>
    <row r="939" spans="1:12" x14ac:dyDescent="0.25">
      <c r="A939" t="s">
        <v>69</v>
      </c>
      <c r="B939" t="s">
        <v>9</v>
      </c>
      <c r="C939" t="s">
        <v>10</v>
      </c>
      <c r="D939" t="s">
        <v>11</v>
      </c>
      <c r="E939" t="s">
        <v>72</v>
      </c>
      <c r="F939" s="1" t="s">
        <v>71</v>
      </c>
      <c r="G939" t="s">
        <v>16</v>
      </c>
      <c r="H939" t="s">
        <v>15</v>
      </c>
      <c r="I939" t="s">
        <v>108</v>
      </c>
      <c r="J939" s="12" t="s">
        <v>90</v>
      </c>
      <c r="K939" s="12" t="s">
        <v>53</v>
      </c>
      <c r="L939" s="8" t="s">
        <v>53</v>
      </c>
    </row>
    <row r="940" spans="1:12" x14ac:dyDescent="0.25">
      <c r="A940" t="s">
        <v>69</v>
      </c>
      <c r="B940" t="s">
        <v>9</v>
      </c>
      <c r="C940" t="s">
        <v>10</v>
      </c>
      <c r="D940" t="s">
        <v>11</v>
      </c>
      <c r="E940" t="s">
        <v>72</v>
      </c>
      <c r="F940" s="1" t="s">
        <v>71</v>
      </c>
      <c r="G940" t="s">
        <v>17</v>
      </c>
      <c r="H940" t="s">
        <v>15</v>
      </c>
      <c r="I940" t="s">
        <v>108</v>
      </c>
      <c r="J940" s="12" t="s">
        <v>90</v>
      </c>
      <c r="K940" s="12">
        <v>0.01</v>
      </c>
      <c r="L940">
        <f t="shared" si="11"/>
        <v>1E-3</v>
      </c>
    </row>
    <row r="941" spans="1:12" x14ac:dyDescent="0.25">
      <c r="A941" t="s">
        <v>69</v>
      </c>
      <c r="B941" t="s">
        <v>18</v>
      </c>
      <c r="C941" t="s">
        <v>19</v>
      </c>
      <c r="D941" t="s">
        <v>19</v>
      </c>
      <c r="E941" t="s">
        <v>73</v>
      </c>
      <c r="F941" s="1" t="s">
        <v>71</v>
      </c>
      <c r="G941" t="s">
        <v>14</v>
      </c>
      <c r="H941" t="s">
        <v>15</v>
      </c>
      <c r="I941" t="s">
        <v>108</v>
      </c>
      <c r="J941" s="12" t="s">
        <v>90</v>
      </c>
      <c r="K941" s="12">
        <v>1180</v>
      </c>
      <c r="L941">
        <f t="shared" si="11"/>
        <v>118</v>
      </c>
    </row>
    <row r="942" spans="1:12" x14ac:dyDescent="0.25">
      <c r="A942" t="s">
        <v>69</v>
      </c>
      <c r="B942" t="s">
        <v>18</v>
      </c>
      <c r="C942" t="s">
        <v>19</v>
      </c>
      <c r="D942" t="s">
        <v>19</v>
      </c>
      <c r="E942" t="s">
        <v>73</v>
      </c>
      <c r="F942" s="1" t="s">
        <v>71</v>
      </c>
      <c r="G942" t="s">
        <v>16</v>
      </c>
      <c r="H942" t="s">
        <v>15</v>
      </c>
      <c r="I942" t="s">
        <v>108</v>
      </c>
      <c r="J942" s="12" t="s">
        <v>90</v>
      </c>
      <c r="K942" s="12" t="s">
        <v>53</v>
      </c>
      <c r="L942" s="8" t="s">
        <v>53</v>
      </c>
    </row>
    <row r="943" spans="1:12" x14ac:dyDescent="0.25">
      <c r="A943" t="s">
        <v>69</v>
      </c>
      <c r="B943" t="s">
        <v>18</v>
      </c>
      <c r="C943" t="s">
        <v>19</v>
      </c>
      <c r="D943" t="s">
        <v>19</v>
      </c>
      <c r="E943" t="s">
        <v>73</v>
      </c>
      <c r="F943" s="1" t="s">
        <v>71</v>
      </c>
      <c r="G943" t="s">
        <v>17</v>
      </c>
      <c r="H943" t="s">
        <v>15</v>
      </c>
      <c r="I943" t="s">
        <v>108</v>
      </c>
      <c r="J943" s="12" t="s">
        <v>90</v>
      </c>
      <c r="K943" s="12">
        <v>1.31</v>
      </c>
      <c r="L943">
        <f t="shared" si="11"/>
        <v>0.13100000000000001</v>
      </c>
    </row>
    <row r="944" spans="1:12" x14ac:dyDescent="0.25">
      <c r="A944" t="s">
        <v>74</v>
      </c>
      <c r="B944" t="s">
        <v>22</v>
      </c>
      <c r="C944" t="s">
        <v>23</v>
      </c>
      <c r="D944" t="s">
        <v>23</v>
      </c>
      <c r="E944" t="s">
        <v>75</v>
      </c>
      <c r="F944" s="1" t="s">
        <v>76</v>
      </c>
      <c r="G944" t="s">
        <v>14</v>
      </c>
      <c r="H944" t="s">
        <v>15</v>
      </c>
      <c r="I944" t="s">
        <v>108</v>
      </c>
      <c r="J944" s="12" t="s">
        <v>90</v>
      </c>
      <c r="K944" s="12">
        <v>0</v>
      </c>
      <c r="L944">
        <f t="shared" si="11"/>
        <v>0</v>
      </c>
    </row>
    <row r="945" spans="1:12" x14ac:dyDescent="0.25">
      <c r="A945" t="s">
        <v>74</v>
      </c>
      <c r="B945" t="s">
        <v>22</v>
      </c>
      <c r="C945" t="s">
        <v>23</v>
      </c>
      <c r="D945" t="s">
        <v>23</v>
      </c>
      <c r="E945" t="s">
        <v>75</v>
      </c>
      <c r="F945" s="1" t="s">
        <v>76</v>
      </c>
      <c r="G945" t="s">
        <v>16</v>
      </c>
      <c r="H945" t="s">
        <v>15</v>
      </c>
      <c r="I945" t="s">
        <v>108</v>
      </c>
      <c r="J945" s="12" t="s">
        <v>90</v>
      </c>
      <c r="K945" s="12" t="s">
        <v>53</v>
      </c>
      <c r="L945" s="8" t="s">
        <v>53</v>
      </c>
    </row>
    <row r="946" spans="1:12" x14ac:dyDescent="0.25">
      <c r="A946" t="s">
        <v>74</v>
      </c>
      <c r="B946" t="s">
        <v>22</v>
      </c>
      <c r="C946" t="s">
        <v>23</v>
      </c>
      <c r="D946" t="s">
        <v>23</v>
      </c>
      <c r="E946" t="s">
        <v>75</v>
      </c>
      <c r="F946" s="1" t="s">
        <v>76</v>
      </c>
      <c r="G946" t="s">
        <v>17</v>
      </c>
      <c r="H946" t="s">
        <v>15</v>
      </c>
      <c r="I946" t="s">
        <v>108</v>
      </c>
      <c r="J946" s="12" t="s">
        <v>90</v>
      </c>
      <c r="K946" s="12">
        <v>0.04</v>
      </c>
      <c r="L946">
        <f t="shared" si="11"/>
        <v>4.0000000000000001E-3</v>
      </c>
    </row>
    <row r="947" spans="1:12" x14ac:dyDescent="0.25">
      <c r="A947" t="s">
        <v>74</v>
      </c>
      <c r="B947" t="s">
        <v>9</v>
      </c>
      <c r="C947" t="s">
        <v>10</v>
      </c>
      <c r="D947" t="s">
        <v>11</v>
      </c>
      <c r="E947" t="s">
        <v>77</v>
      </c>
      <c r="F947" s="1" t="s">
        <v>76</v>
      </c>
      <c r="G947" t="s">
        <v>14</v>
      </c>
      <c r="H947" t="s">
        <v>15</v>
      </c>
      <c r="I947" t="s">
        <v>108</v>
      </c>
      <c r="J947" s="12" t="s">
        <v>90</v>
      </c>
      <c r="K947" s="12">
        <v>10</v>
      </c>
      <c r="L947">
        <f t="shared" si="11"/>
        <v>1</v>
      </c>
    </row>
    <row r="948" spans="1:12" x14ac:dyDescent="0.25">
      <c r="A948" t="s">
        <v>74</v>
      </c>
      <c r="B948" t="s">
        <v>9</v>
      </c>
      <c r="C948" t="s">
        <v>10</v>
      </c>
      <c r="D948" t="s">
        <v>11</v>
      </c>
      <c r="E948" t="s">
        <v>77</v>
      </c>
      <c r="F948" s="1" t="s">
        <v>76</v>
      </c>
      <c r="G948" t="s">
        <v>16</v>
      </c>
      <c r="H948" t="s">
        <v>15</v>
      </c>
      <c r="I948" t="s">
        <v>108</v>
      </c>
      <c r="J948" s="12" t="s">
        <v>90</v>
      </c>
      <c r="K948" s="12" t="s">
        <v>53</v>
      </c>
      <c r="L948" s="8" t="s">
        <v>53</v>
      </c>
    </row>
    <row r="949" spans="1:12" x14ac:dyDescent="0.25">
      <c r="A949" t="s">
        <v>74</v>
      </c>
      <c r="B949" t="s">
        <v>9</v>
      </c>
      <c r="C949" t="s">
        <v>10</v>
      </c>
      <c r="D949" t="s">
        <v>11</v>
      </c>
      <c r="E949" t="s">
        <v>77</v>
      </c>
      <c r="F949" s="1" t="s">
        <v>76</v>
      </c>
      <c r="G949" t="s">
        <v>17</v>
      </c>
      <c r="H949" t="s">
        <v>15</v>
      </c>
      <c r="I949" t="s">
        <v>108</v>
      </c>
      <c r="J949" s="12" t="s">
        <v>90</v>
      </c>
      <c r="K949" s="12">
        <v>0.52</v>
      </c>
      <c r="L949">
        <f t="shared" si="11"/>
        <v>5.2000000000000005E-2</v>
      </c>
    </row>
    <row r="950" spans="1:12" x14ac:dyDescent="0.25">
      <c r="A950" t="s">
        <v>74</v>
      </c>
      <c r="B950" t="s">
        <v>18</v>
      </c>
      <c r="C950" t="s">
        <v>19</v>
      </c>
      <c r="D950" t="s">
        <v>19</v>
      </c>
      <c r="E950" t="s">
        <v>78</v>
      </c>
      <c r="F950" s="1" t="s">
        <v>76</v>
      </c>
      <c r="G950" t="s">
        <v>14</v>
      </c>
      <c r="H950" t="s">
        <v>15</v>
      </c>
      <c r="I950" t="s">
        <v>108</v>
      </c>
      <c r="J950" s="12" t="s">
        <v>90</v>
      </c>
      <c r="K950" s="12">
        <v>1850</v>
      </c>
      <c r="L950">
        <f t="shared" si="11"/>
        <v>185</v>
      </c>
    </row>
    <row r="951" spans="1:12" x14ac:dyDescent="0.25">
      <c r="A951" t="s">
        <v>74</v>
      </c>
      <c r="B951" t="s">
        <v>18</v>
      </c>
      <c r="C951" t="s">
        <v>19</v>
      </c>
      <c r="D951" t="s">
        <v>19</v>
      </c>
      <c r="E951" t="s">
        <v>78</v>
      </c>
      <c r="F951" s="1" t="s">
        <v>76</v>
      </c>
      <c r="G951" t="s">
        <v>16</v>
      </c>
      <c r="H951" t="s">
        <v>15</v>
      </c>
      <c r="I951" t="s">
        <v>108</v>
      </c>
      <c r="J951" s="12" t="s">
        <v>90</v>
      </c>
      <c r="K951" s="12" t="s">
        <v>53</v>
      </c>
      <c r="L951" s="8" t="s">
        <v>53</v>
      </c>
    </row>
    <row r="952" spans="1:12" x14ac:dyDescent="0.25">
      <c r="A952" t="s">
        <v>74</v>
      </c>
      <c r="B952" t="s">
        <v>18</v>
      </c>
      <c r="C952" t="s">
        <v>19</v>
      </c>
      <c r="D952" t="s">
        <v>19</v>
      </c>
      <c r="E952" t="s">
        <v>78</v>
      </c>
      <c r="F952" s="1" t="s">
        <v>76</v>
      </c>
      <c r="G952" t="s">
        <v>17</v>
      </c>
      <c r="H952" t="s">
        <v>15</v>
      </c>
      <c r="I952" t="s">
        <v>108</v>
      </c>
      <c r="J952" s="12" t="s">
        <v>90</v>
      </c>
      <c r="K952" s="12">
        <v>0.08</v>
      </c>
      <c r="L952">
        <f t="shared" si="11"/>
        <v>8.0000000000000002E-3</v>
      </c>
    </row>
    <row r="953" spans="1:12" x14ac:dyDescent="0.25">
      <c r="A953" t="s">
        <v>79</v>
      </c>
      <c r="B953" t="s">
        <v>22</v>
      </c>
      <c r="C953" t="s">
        <v>23</v>
      </c>
      <c r="D953" t="s">
        <v>23</v>
      </c>
      <c r="E953" t="s">
        <v>80</v>
      </c>
      <c r="F953" s="1" t="s">
        <v>81</v>
      </c>
      <c r="G953" t="s">
        <v>14</v>
      </c>
      <c r="H953" t="s">
        <v>15</v>
      </c>
      <c r="I953" t="s">
        <v>108</v>
      </c>
      <c r="J953" s="12" t="s">
        <v>90</v>
      </c>
      <c r="K953" s="12">
        <v>0</v>
      </c>
      <c r="L953">
        <f t="shared" si="11"/>
        <v>0</v>
      </c>
    </row>
    <row r="954" spans="1:12" x14ac:dyDescent="0.25">
      <c r="A954" t="s">
        <v>79</v>
      </c>
      <c r="B954" t="s">
        <v>22</v>
      </c>
      <c r="C954" t="s">
        <v>23</v>
      </c>
      <c r="D954" t="s">
        <v>23</v>
      </c>
      <c r="E954" t="s">
        <v>80</v>
      </c>
      <c r="F954" s="1" t="s">
        <v>81</v>
      </c>
      <c r="G954" t="s">
        <v>16</v>
      </c>
      <c r="H954" t="s">
        <v>15</v>
      </c>
      <c r="I954" t="s">
        <v>108</v>
      </c>
      <c r="J954" s="12" t="s">
        <v>90</v>
      </c>
      <c r="K954" s="12" t="s">
        <v>53</v>
      </c>
      <c r="L954" s="8" t="s">
        <v>53</v>
      </c>
    </row>
    <row r="955" spans="1:12" x14ac:dyDescent="0.25">
      <c r="A955" t="s">
        <v>79</v>
      </c>
      <c r="B955" t="s">
        <v>22</v>
      </c>
      <c r="C955" t="s">
        <v>23</v>
      </c>
      <c r="D955" t="s">
        <v>23</v>
      </c>
      <c r="E955" t="s">
        <v>80</v>
      </c>
      <c r="F955" s="1" t="s">
        <v>81</v>
      </c>
      <c r="G955" t="s">
        <v>17</v>
      </c>
      <c r="H955" t="s">
        <v>15</v>
      </c>
      <c r="I955" t="s">
        <v>108</v>
      </c>
      <c r="J955" s="12" t="s">
        <v>90</v>
      </c>
      <c r="K955" s="12">
        <v>0</v>
      </c>
      <c r="L955">
        <f t="shared" si="11"/>
        <v>0</v>
      </c>
    </row>
    <row r="956" spans="1:12" x14ac:dyDescent="0.25">
      <c r="A956" t="s">
        <v>79</v>
      </c>
      <c r="B956" t="s">
        <v>9</v>
      </c>
      <c r="C956" t="s">
        <v>10</v>
      </c>
      <c r="D956" t="s">
        <v>11</v>
      </c>
      <c r="E956" t="s">
        <v>82</v>
      </c>
      <c r="F956" s="1" t="s">
        <v>81</v>
      </c>
      <c r="G956" t="s">
        <v>14</v>
      </c>
      <c r="H956" t="s">
        <v>15</v>
      </c>
      <c r="I956" t="s">
        <v>108</v>
      </c>
      <c r="J956" s="12" t="s">
        <v>90</v>
      </c>
      <c r="K956" s="12">
        <v>0</v>
      </c>
      <c r="L956">
        <f t="shared" si="11"/>
        <v>0</v>
      </c>
    </row>
    <row r="957" spans="1:12" x14ac:dyDescent="0.25">
      <c r="A957" t="s">
        <v>79</v>
      </c>
      <c r="B957" t="s">
        <v>9</v>
      </c>
      <c r="C957" t="s">
        <v>10</v>
      </c>
      <c r="D957" t="s">
        <v>11</v>
      </c>
      <c r="E957" t="s">
        <v>82</v>
      </c>
      <c r="F957" s="1" t="s">
        <v>81</v>
      </c>
      <c r="G957" t="s">
        <v>16</v>
      </c>
      <c r="H957" t="s">
        <v>15</v>
      </c>
      <c r="I957" t="s">
        <v>108</v>
      </c>
      <c r="J957" s="12" t="s">
        <v>90</v>
      </c>
      <c r="K957" s="12" t="s">
        <v>53</v>
      </c>
      <c r="L957" s="8" t="s">
        <v>53</v>
      </c>
    </row>
    <row r="958" spans="1:12" x14ac:dyDescent="0.25">
      <c r="A958" t="s">
        <v>79</v>
      </c>
      <c r="B958" t="s">
        <v>9</v>
      </c>
      <c r="C958" t="s">
        <v>10</v>
      </c>
      <c r="D958" t="s">
        <v>11</v>
      </c>
      <c r="E958" t="s">
        <v>82</v>
      </c>
      <c r="F958" s="1" t="s">
        <v>81</v>
      </c>
      <c r="G958" t="s">
        <v>17</v>
      </c>
      <c r="H958" t="s">
        <v>15</v>
      </c>
      <c r="I958" t="s">
        <v>108</v>
      </c>
      <c r="J958" s="12" t="s">
        <v>90</v>
      </c>
      <c r="K958" s="12">
        <v>0</v>
      </c>
      <c r="L958">
        <f t="shared" si="11"/>
        <v>0</v>
      </c>
    </row>
    <row r="959" spans="1:12" x14ac:dyDescent="0.25">
      <c r="A959" t="s">
        <v>79</v>
      </c>
      <c r="B959" t="s">
        <v>18</v>
      </c>
      <c r="C959" t="s">
        <v>19</v>
      </c>
      <c r="D959" t="s">
        <v>19</v>
      </c>
      <c r="E959" t="s">
        <v>83</v>
      </c>
      <c r="F959" s="1" t="s">
        <v>81</v>
      </c>
      <c r="G959" t="s">
        <v>14</v>
      </c>
      <c r="H959" t="s">
        <v>15</v>
      </c>
      <c r="I959" t="s">
        <v>108</v>
      </c>
      <c r="J959" s="12" t="s">
        <v>90</v>
      </c>
      <c r="K959" s="12">
        <v>50</v>
      </c>
      <c r="L959">
        <f t="shared" si="11"/>
        <v>5</v>
      </c>
    </row>
    <row r="960" spans="1:12" x14ac:dyDescent="0.25">
      <c r="A960" t="s">
        <v>79</v>
      </c>
      <c r="B960" t="s">
        <v>18</v>
      </c>
      <c r="C960" t="s">
        <v>19</v>
      </c>
      <c r="D960" t="s">
        <v>19</v>
      </c>
      <c r="E960" t="s">
        <v>83</v>
      </c>
      <c r="F960" s="1" t="s">
        <v>81</v>
      </c>
      <c r="G960" t="s">
        <v>16</v>
      </c>
      <c r="H960" t="s">
        <v>15</v>
      </c>
      <c r="I960" t="s">
        <v>108</v>
      </c>
      <c r="J960" s="12" t="s">
        <v>90</v>
      </c>
      <c r="K960" s="12" t="s">
        <v>53</v>
      </c>
      <c r="L960" s="8" t="s">
        <v>53</v>
      </c>
    </row>
    <row r="961" spans="1:12" x14ac:dyDescent="0.25">
      <c r="A961" t="s">
        <v>79</v>
      </c>
      <c r="B961" t="s">
        <v>18</v>
      </c>
      <c r="C961" t="s">
        <v>19</v>
      </c>
      <c r="D961" t="s">
        <v>19</v>
      </c>
      <c r="E961" t="s">
        <v>83</v>
      </c>
      <c r="F961" s="1" t="s">
        <v>81</v>
      </c>
      <c r="G961" t="s">
        <v>17</v>
      </c>
      <c r="H961" t="s">
        <v>15</v>
      </c>
      <c r="I961" t="s">
        <v>108</v>
      </c>
      <c r="J961" s="12" t="s">
        <v>90</v>
      </c>
      <c r="K961" s="12">
        <v>3.92</v>
      </c>
      <c r="L961">
        <f t="shared" si="11"/>
        <v>0.39200000000000002</v>
      </c>
    </row>
    <row r="962" spans="1:12" x14ac:dyDescent="0.25">
      <c r="A962" t="s">
        <v>97</v>
      </c>
      <c r="B962" t="s">
        <v>22</v>
      </c>
      <c r="C962" t="s">
        <v>23</v>
      </c>
      <c r="D962" t="s">
        <v>23</v>
      </c>
      <c r="E962" t="s">
        <v>100</v>
      </c>
      <c r="F962" s="1" t="s">
        <v>94</v>
      </c>
      <c r="G962" t="s">
        <v>14</v>
      </c>
      <c r="H962" t="s">
        <v>15</v>
      </c>
      <c r="I962" t="s">
        <v>108</v>
      </c>
      <c r="J962" s="12" t="s">
        <v>90</v>
      </c>
      <c r="K962" s="12">
        <v>10</v>
      </c>
      <c r="L962">
        <f t="shared" si="11"/>
        <v>1</v>
      </c>
    </row>
    <row r="963" spans="1:12" x14ac:dyDescent="0.25">
      <c r="A963" t="s">
        <v>97</v>
      </c>
      <c r="B963" t="s">
        <v>22</v>
      </c>
      <c r="C963" t="s">
        <v>23</v>
      </c>
      <c r="D963" t="s">
        <v>23</v>
      </c>
      <c r="E963" t="s">
        <v>100</v>
      </c>
      <c r="F963" s="1" t="s">
        <v>94</v>
      </c>
      <c r="G963" t="s">
        <v>16</v>
      </c>
      <c r="H963" t="s">
        <v>15</v>
      </c>
      <c r="I963" t="s">
        <v>108</v>
      </c>
      <c r="J963" s="12" t="s">
        <v>90</v>
      </c>
      <c r="K963" s="12" t="s">
        <v>53</v>
      </c>
      <c r="L963" s="8" t="s">
        <v>53</v>
      </c>
    </row>
    <row r="964" spans="1:12" x14ac:dyDescent="0.25">
      <c r="A964" t="s">
        <v>97</v>
      </c>
      <c r="B964" t="s">
        <v>22</v>
      </c>
      <c r="C964" t="s">
        <v>23</v>
      </c>
      <c r="D964" t="s">
        <v>23</v>
      </c>
      <c r="E964" t="s">
        <v>100</v>
      </c>
      <c r="F964" s="1" t="s">
        <v>94</v>
      </c>
      <c r="G964" t="s">
        <v>17</v>
      </c>
      <c r="H964" t="s">
        <v>15</v>
      </c>
      <c r="I964" t="s">
        <v>108</v>
      </c>
      <c r="J964" s="12" t="s">
        <v>90</v>
      </c>
      <c r="K964" s="12">
        <v>0.26</v>
      </c>
      <c r="L964">
        <f t="shared" si="11"/>
        <v>2.6000000000000002E-2</v>
      </c>
    </row>
    <row r="965" spans="1:12" x14ac:dyDescent="0.25">
      <c r="A965" t="s">
        <v>97</v>
      </c>
      <c r="B965" t="s">
        <v>9</v>
      </c>
      <c r="C965" t="s">
        <v>10</v>
      </c>
      <c r="D965" t="s">
        <v>11</v>
      </c>
      <c r="E965" t="s">
        <v>101</v>
      </c>
      <c r="F965" s="1" t="s">
        <v>94</v>
      </c>
      <c r="G965" t="s">
        <v>14</v>
      </c>
      <c r="H965" t="s">
        <v>15</v>
      </c>
      <c r="I965" t="s">
        <v>108</v>
      </c>
      <c r="J965" s="12" t="s">
        <v>90</v>
      </c>
      <c r="K965" s="12">
        <v>0</v>
      </c>
      <c r="L965">
        <f t="shared" si="11"/>
        <v>0</v>
      </c>
    </row>
    <row r="966" spans="1:12" x14ac:dyDescent="0.25">
      <c r="A966" t="s">
        <v>97</v>
      </c>
      <c r="B966" t="s">
        <v>9</v>
      </c>
      <c r="C966" t="s">
        <v>10</v>
      </c>
      <c r="D966" t="s">
        <v>11</v>
      </c>
      <c r="E966" t="s">
        <v>101</v>
      </c>
      <c r="F966" s="1" t="s">
        <v>94</v>
      </c>
      <c r="G966" t="s">
        <v>16</v>
      </c>
      <c r="H966" t="s">
        <v>15</v>
      </c>
      <c r="I966" t="s">
        <v>108</v>
      </c>
      <c r="J966" s="12" t="s">
        <v>90</v>
      </c>
      <c r="K966" s="12" t="s">
        <v>53</v>
      </c>
      <c r="L966" s="8" t="s">
        <v>53</v>
      </c>
    </row>
    <row r="967" spans="1:12" x14ac:dyDescent="0.25">
      <c r="A967" t="s">
        <v>97</v>
      </c>
      <c r="B967" t="s">
        <v>9</v>
      </c>
      <c r="C967" t="s">
        <v>10</v>
      </c>
      <c r="D967" t="s">
        <v>11</v>
      </c>
      <c r="E967" t="s">
        <v>101</v>
      </c>
      <c r="F967" s="1" t="s">
        <v>94</v>
      </c>
      <c r="G967" t="s">
        <v>17</v>
      </c>
      <c r="H967" t="s">
        <v>15</v>
      </c>
      <c r="I967" t="s">
        <v>108</v>
      </c>
      <c r="J967" s="12" t="s">
        <v>90</v>
      </c>
      <c r="K967" s="12">
        <v>0.17</v>
      </c>
      <c r="L967">
        <f t="shared" si="11"/>
        <v>1.7000000000000001E-2</v>
      </c>
    </row>
    <row r="968" spans="1:12" x14ac:dyDescent="0.25">
      <c r="A968" t="s">
        <v>97</v>
      </c>
      <c r="B968" t="s">
        <v>18</v>
      </c>
      <c r="C968" t="s">
        <v>19</v>
      </c>
      <c r="D968" t="s">
        <v>19</v>
      </c>
      <c r="E968" t="s">
        <v>102</v>
      </c>
      <c r="F968" s="1" t="s">
        <v>94</v>
      </c>
      <c r="G968" t="s">
        <v>14</v>
      </c>
      <c r="H968" t="s">
        <v>15</v>
      </c>
      <c r="I968" t="s">
        <v>108</v>
      </c>
      <c r="J968" s="12" t="s">
        <v>90</v>
      </c>
      <c r="K968" s="12">
        <v>0</v>
      </c>
      <c r="L968">
        <f t="shared" si="11"/>
        <v>0</v>
      </c>
    </row>
    <row r="969" spans="1:12" x14ac:dyDescent="0.25">
      <c r="A969" t="s">
        <v>97</v>
      </c>
      <c r="B969" t="s">
        <v>18</v>
      </c>
      <c r="C969" t="s">
        <v>19</v>
      </c>
      <c r="D969" t="s">
        <v>19</v>
      </c>
      <c r="E969" t="s">
        <v>102</v>
      </c>
      <c r="F969" s="1" t="s">
        <v>94</v>
      </c>
      <c r="G969" t="s">
        <v>16</v>
      </c>
      <c r="H969" t="s">
        <v>15</v>
      </c>
      <c r="I969" t="s">
        <v>108</v>
      </c>
      <c r="J969" s="12" t="s">
        <v>90</v>
      </c>
      <c r="K969" s="12" t="s">
        <v>53</v>
      </c>
      <c r="L969" s="8" t="s">
        <v>53</v>
      </c>
    </row>
    <row r="970" spans="1:12" x14ac:dyDescent="0.25">
      <c r="A970" t="s">
        <v>97</v>
      </c>
      <c r="B970" t="s">
        <v>18</v>
      </c>
      <c r="C970" t="s">
        <v>19</v>
      </c>
      <c r="D970" t="s">
        <v>19</v>
      </c>
      <c r="E970" t="s">
        <v>102</v>
      </c>
      <c r="F970" s="1" t="s">
        <v>94</v>
      </c>
      <c r="G970" t="s">
        <v>17</v>
      </c>
      <c r="H970" t="s">
        <v>15</v>
      </c>
      <c r="I970" t="s">
        <v>108</v>
      </c>
      <c r="J970" s="12" t="s">
        <v>90</v>
      </c>
      <c r="K970" s="12">
        <v>0.02</v>
      </c>
      <c r="L970">
        <f t="shared" si="11"/>
        <v>2E-3</v>
      </c>
    </row>
    <row r="971" spans="1:12" x14ac:dyDescent="0.25">
      <c r="A971" t="s">
        <v>98</v>
      </c>
      <c r="B971" t="s">
        <v>22</v>
      </c>
      <c r="C971" t="s">
        <v>23</v>
      </c>
      <c r="D971" t="s">
        <v>23</v>
      </c>
      <c r="E971" t="s">
        <v>109</v>
      </c>
      <c r="F971" s="1" t="s">
        <v>95</v>
      </c>
      <c r="G971" t="s">
        <v>14</v>
      </c>
      <c r="H971" t="s">
        <v>15</v>
      </c>
      <c r="I971" t="s">
        <v>108</v>
      </c>
      <c r="J971" s="12" t="s">
        <v>90</v>
      </c>
      <c r="K971" s="12">
        <v>0</v>
      </c>
      <c r="L971">
        <f t="shared" si="11"/>
        <v>0</v>
      </c>
    </row>
    <row r="972" spans="1:12" x14ac:dyDescent="0.25">
      <c r="A972" t="s">
        <v>98</v>
      </c>
      <c r="B972" t="s">
        <v>22</v>
      </c>
      <c r="C972" t="s">
        <v>23</v>
      </c>
      <c r="D972" t="s">
        <v>23</v>
      </c>
      <c r="E972" t="s">
        <v>109</v>
      </c>
      <c r="F972" s="1" t="s">
        <v>95</v>
      </c>
      <c r="G972" t="s">
        <v>16</v>
      </c>
      <c r="H972" t="s">
        <v>15</v>
      </c>
      <c r="I972" t="s">
        <v>108</v>
      </c>
      <c r="J972" s="12" t="s">
        <v>90</v>
      </c>
      <c r="K972" s="12" t="s">
        <v>53</v>
      </c>
      <c r="L972" s="8" t="s">
        <v>53</v>
      </c>
    </row>
    <row r="973" spans="1:12" x14ac:dyDescent="0.25">
      <c r="A973" t="s">
        <v>98</v>
      </c>
      <c r="B973" t="s">
        <v>22</v>
      </c>
      <c r="C973" t="s">
        <v>23</v>
      </c>
      <c r="D973" t="s">
        <v>23</v>
      </c>
      <c r="E973" t="s">
        <v>109</v>
      </c>
      <c r="F973" s="1" t="s">
        <v>95</v>
      </c>
      <c r="G973" t="s">
        <v>17</v>
      </c>
      <c r="H973" t="s">
        <v>15</v>
      </c>
      <c r="I973" t="s">
        <v>108</v>
      </c>
      <c r="J973" s="12" t="s">
        <v>90</v>
      </c>
      <c r="K973" s="12">
        <v>0.19</v>
      </c>
      <c r="L973">
        <f t="shared" si="11"/>
        <v>1.9E-2</v>
      </c>
    </row>
    <row r="974" spans="1:12" x14ac:dyDescent="0.25">
      <c r="A974" t="s">
        <v>98</v>
      </c>
      <c r="B974" t="s">
        <v>9</v>
      </c>
      <c r="C974" t="s">
        <v>10</v>
      </c>
      <c r="D974" t="s">
        <v>11</v>
      </c>
      <c r="E974" t="s">
        <v>110</v>
      </c>
      <c r="F974" s="1" t="s">
        <v>95</v>
      </c>
      <c r="G974" t="s">
        <v>14</v>
      </c>
      <c r="H974" t="s">
        <v>15</v>
      </c>
      <c r="I974" t="s">
        <v>108</v>
      </c>
      <c r="J974" s="12" t="s">
        <v>90</v>
      </c>
      <c r="K974" s="12">
        <v>0</v>
      </c>
      <c r="L974">
        <f t="shared" si="11"/>
        <v>0</v>
      </c>
    </row>
    <row r="975" spans="1:12" x14ac:dyDescent="0.25">
      <c r="A975" t="s">
        <v>98</v>
      </c>
      <c r="B975" t="s">
        <v>9</v>
      </c>
      <c r="C975" t="s">
        <v>10</v>
      </c>
      <c r="D975" t="s">
        <v>11</v>
      </c>
      <c r="E975" t="s">
        <v>110</v>
      </c>
      <c r="F975" s="1" t="s">
        <v>95</v>
      </c>
      <c r="G975" t="s">
        <v>16</v>
      </c>
      <c r="H975" t="s">
        <v>15</v>
      </c>
      <c r="I975" t="s">
        <v>108</v>
      </c>
      <c r="J975" s="12" t="s">
        <v>90</v>
      </c>
      <c r="K975" s="12" t="s">
        <v>53</v>
      </c>
      <c r="L975" s="8" t="s">
        <v>53</v>
      </c>
    </row>
    <row r="976" spans="1:12" x14ac:dyDescent="0.25">
      <c r="A976" t="s">
        <v>98</v>
      </c>
      <c r="B976" t="s">
        <v>9</v>
      </c>
      <c r="C976" t="s">
        <v>10</v>
      </c>
      <c r="D976" t="s">
        <v>11</v>
      </c>
      <c r="E976" t="s">
        <v>110</v>
      </c>
      <c r="F976" s="1" t="s">
        <v>95</v>
      </c>
      <c r="G976" t="s">
        <v>17</v>
      </c>
      <c r="H976" t="s">
        <v>15</v>
      </c>
      <c r="I976" t="s">
        <v>108</v>
      </c>
      <c r="J976" s="12" t="s">
        <v>90</v>
      </c>
      <c r="K976" s="12">
        <v>0.34</v>
      </c>
      <c r="L976">
        <f t="shared" si="11"/>
        <v>3.4000000000000002E-2</v>
      </c>
    </row>
    <row r="977" spans="1:12" x14ac:dyDescent="0.25">
      <c r="A977" t="s">
        <v>98</v>
      </c>
      <c r="B977" t="s">
        <v>18</v>
      </c>
      <c r="C977" t="s">
        <v>19</v>
      </c>
      <c r="D977" t="s">
        <v>19</v>
      </c>
      <c r="E977" t="s">
        <v>111</v>
      </c>
      <c r="F977" s="1" t="s">
        <v>95</v>
      </c>
      <c r="G977" t="s">
        <v>14</v>
      </c>
      <c r="H977" t="s">
        <v>15</v>
      </c>
      <c r="I977" t="s">
        <v>108</v>
      </c>
      <c r="J977" s="12" t="s">
        <v>90</v>
      </c>
      <c r="K977" s="12">
        <v>50</v>
      </c>
      <c r="L977">
        <f t="shared" ref="L977:L1040" si="12">K977/10</f>
        <v>5</v>
      </c>
    </row>
    <row r="978" spans="1:12" x14ac:dyDescent="0.25">
      <c r="A978" t="s">
        <v>98</v>
      </c>
      <c r="B978" t="s">
        <v>18</v>
      </c>
      <c r="C978" t="s">
        <v>19</v>
      </c>
      <c r="D978" t="s">
        <v>19</v>
      </c>
      <c r="E978" t="s">
        <v>111</v>
      </c>
      <c r="F978" s="1" t="s">
        <v>95</v>
      </c>
      <c r="G978" t="s">
        <v>16</v>
      </c>
      <c r="H978" t="s">
        <v>15</v>
      </c>
      <c r="I978" t="s">
        <v>108</v>
      </c>
      <c r="J978" s="12" t="s">
        <v>90</v>
      </c>
      <c r="K978" s="12" t="s">
        <v>53</v>
      </c>
      <c r="L978" s="8" t="s">
        <v>53</v>
      </c>
    </row>
    <row r="979" spans="1:12" x14ac:dyDescent="0.25">
      <c r="A979" t="s">
        <v>98</v>
      </c>
      <c r="B979" t="s">
        <v>18</v>
      </c>
      <c r="C979" t="s">
        <v>19</v>
      </c>
      <c r="D979" t="s">
        <v>19</v>
      </c>
      <c r="E979" t="s">
        <v>111</v>
      </c>
      <c r="F979" s="1" t="s">
        <v>95</v>
      </c>
      <c r="G979" t="s">
        <v>17</v>
      </c>
      <c r="H979" t="s">
        <v>15</v>
      </c>
      <c r="I979" t="s">
        <v>108</v>
      </c>
      <c r="J979" s="12" t="s">
        <v>90</v>
      </c>
      <c r="K979" s="12">
        <v>0.04</v>
      </c>
      <c r="L979">
        <f t="shared" si="12"/>
        <v>4.0000000000000001E-3</v>
      </c>
    </row>
    <row r="980" spans="1:12" x14ac:dyDescent="0.25">
      <c r="A980" t="s">
        <v>99</v>
      </c>
      <c r="B980" t="s">
        <v>22</v>
      </c>
      <c r="C980" t="s">
        <v>23</v>
      </c>
      <c r="D980" t="s">
        <v>23</v>
      </c>
      <c r="E980" t="s">
        <v>112</v>
      </c>
      <c r="F980" s="1" t="s">
        <v>96</v>
      </c>
      <c r="G980" t="s">
        <v>14</v>
      </c>
      <c r="H980" t="s">
        <v>15</v>
      </c>
      <c r="I980" t="s">
        <v>108</v>
      </c>
      <c r="J980" s="12" t="s">
        <v>90</v>
      </c>
      <c r="K980" s="12">
        <v>0</v>
      </c>
      <c r="L980">
        <f t="shared" si="12"/>
        <v>0</v>
      </c>
    </row>
    <row r="981" spans="1:12" x14ac:dyDescent="0.25">
      <c r="A981" t="s">
        <v>99</v>
      </c>
      <c r="B981" t="s">
        <v>22</v>
      </c>
      <c r="C981" t="s">
        <v>23</v>
      </c>
      <c r="D981" t="s">
        <v>23</v>
      </c>
      <c r="E981" t="s">
        <v>112</v>
      </c>
      <c r="F981" s="1" t="s">
        <v>96</v>
      </c>
      <c r="G981" t="s">
        <v>16</v>
      </c>
      <c r="H981" t="s">
        <v>15</v>
      </c>
      <c r="I981" t="s">
        <v>108</v>
      </c>
      <c r="J981" s="12" t="s">
        <v>90</v>
      </c>
      <c r="K981" s="12" t="s">
        <v>53</v>
      </c>
      <c r="L981" s="8" t="s">
        <v>53</v>
      </c>
    </row>
    <row r="982" spans="1:12" x14ac:dyDescent="0.25">
      <c r="A982" t="s">
        <v>99</v>
      </c>
      <c r="B982" t="s">
        <v>22</v>
      </c>
      <c r="C982" t="s">
        <v>23</v>
      </c>
      <c r="D982" t="s">
        <v>23</v>
      </c>
      <c r="E982" t="s">
        <v>112</v>
      </c>
      <c r="F982" s="1" t="s">
        <v>96</v>
      </c>
      <c r="G982" t="s">
        <v>17</v>
      </c>
      <c r="H982" t="s">
        <v>15</v>
      </c>
      <c r="I982" t="s">
        <v>108</v>
      </c>
      <c r="J982" s="12" t="s">
        <v>90</v>
      </c>
      <c r="K982" s="12">
        <v>0.37</v>
      </c>
      <c r="L982">
        <f t="shared" si="12"/>
        <v>3.6999999999999998E-2</v>
      </c>
    </row>
    <row r="983" spans="1:12" x14ac:dyDescent="0.25">
      <c r="A983" t="s">
        <v>99</v>
      </c>
      <c r="B983" t="s">
        <v>9</v>
      </c>
      <c r="C983" t="s">
        <v>10</v>
      </c>
      <c r="D983" t="s">
        <v>11</v>
      </c>
      <c r="E983" t="s">
        <v>113</v>
      </c>
      <c r="F983" s="1" t="s">
        <v>96</v>
      </c>
      <c r="G983" t="s">
        <v>14</v>
      </c>
      <c r="H983" t="s">
        <v>15</v>
      </c>
      <c r="I983" t="s">
        <v>108</v>
      </c>
      <c r="J983" s="12" t="s">
        <v>90</v>
      </c>
      <c r="K983" s="12">
        <v>40</v>
      </c>
      <c r="L983">
        <f t="shared" si="12"/>
        <v>4</v>
      </c>
    </row>
    <row r="984" spans="1:12" x14ac:dyDescent="0.25">
      <c r="A984" t="s">
        <v>99</v>
      </c>
      <c r="B984" t="s">
        <v>9</v>
      </c>
      <c r="C984" t="s">
        <v>10</v>
      </c>
      <c r="D984" t="s">
        <v>11</v>
      </c>
      <c r="E984" t="s">
        <v>113</v>
      </c>
      <c r="F984" s="1" t="s">
        <v>96</v>
      </c>
      <c r="G984" t="s">
        <v>16</v>
      </c>
      <c r="H984" t="s">
        <v>15</v>
      </c>
      <c r="I984" t="s">
        <v>108</v>
      </c>
      <c r="J984" s="12" t="s">
        <v>90</v>
      </c>
      <c r="K984" s="12" t="s">
        <v>53</v>
      </c>
      <c r="L984" s="8" t="s">
        <v>53</v>
      </c>
    </row>
    <row r="985" spans="1:12" x14ac:dyDescent="0.25">
      <c r="A985" t="s">
        <v>99</v>
      </c>
      <c r="B985" t="s">
        <v>9</v>
      </c>
      <c r="C985" t="s">
        <v>10</v>
      </c>
      <c r="D985" t="s">
        <v>11</v>
      </c>
      <c r="E985" t="s">
        <v>113</v>
      </c>
      <c r="F985" s="1" t="s">
        <v>96</v>
      </c>
      <c r="G985" t="s">
        <v>17</v>
      </c>
      <c r="H985" t="s">
        <v>15</v>
      </c>
      <c r="I985" t="s">
        <v>108</v>
      </c>
      <c r="J985" s="12" t="s">
        <v>90</v>
      </c>
      <c r="K985" s="12">
        <v>0</v>
      </c>
      <c r="L985">
        <f t="shared" si="12"/>
        <v>0</v>
      </c>
    </row>
    <row r="986" spans="1:12" x14ac:dyDescent="0.25">
      <c r="A986" t="s">
        <v>99</v>
      </c>
      <c r="B986" t="s">
        <v>18</v>
      </c>
      <c r="C986" t="s">
        <v>19</v>
      </c>
      <c r="D986" t="s">
        <v>19</v>
      </c>
      <c r="E986" t="s">
        <v>114</v>
      </c>
      <c r="F986" s="1" t="s">
        <v>96</v>
      </c>
      <c r="G986" t="s">
        <v>14</v>
      </c>
      <c r="H986" t="s">
        <v>15</v>
      </c>
      <c r="I986" t="s">
        <v>108</v>
      </c>
      <c r="J986" s="12" t="s">
        <v>90</v>
      </c>
      <c r="K986" s="12">
        <v>0</v>
      </c>
      <c r="L986">
        <f t="shared" si="12"/>
        <v>0</v>
      </c>
    </row>
    <row r="987" spans="1:12" x14ac:dyDescent="0.25">
      <c r="A987" t="s">
        <v>99</v>
      </c>
      <c r="B987" t="s">
        <v>18</v>
      </c>
      <c r="C987" t="s">
        <v>19</v>
      </c>
      <c r="D987" t="s">
        <v>19</v>
      </c>
      <c r="E987" t="s">
        <v>114</v>
      </c>
      <c r="F987" s="1" t="s">
        <v>96</v>
      </c>
      <c r="G987" t="s">
        <v>16</v>
      </c>
      <c r="H987" t="s">
        <v>15</v>
      </c>
      <c r="I987" t="s">
        <v>108</v>
      </c>
      <c r="J987" s="12" t="s">
        <v>90</v>
      </c>
      <c r="K987" s="12" t="s">
        <v>53</v>
      </c>
      <c r="L987" s="8" t="s">
        <v>53</v>
      </c>
    </row>
    <row r="988" spans="1:12" x14ac:dyDescent="0.25">
      <c r="A988" t="s">
        <v>99</v>
      </c>
      <c r="B988" t="s">
        <v>18</v>
      </c>
      <c r="C988" t="s">
        <v>19</v>
      </c>
      <c r="D988" t="s">
        <v>19</v>
      </c>
      <c r="E988" t="s">
        <v>114</v>
      </c>
      <c r="F988" s="1" t="s">
        <v>96</v>
      </c>
      <c r="G988" t="s">
        <v>17</v>
      </c>
      <c r="H988" t="s">
        <v>15</v>
      </c>
      <c r="I988" t="s">
        <v>108</v>
      </c>
      <c r="J988" s="12" t="s">
        <v>90</v>
      </c>
      <c r="K988" s="12">
        <v>0</v>
      </c>
      <c r="L988">
        <f t="shared" si="12"/>
        <v>0</v>
      </c>
    </row>
    <row r="989" spans="1:12" x14ac:dyDescent="0.25">
      <c r="A989" t="s">
        <v>8</v>
      </c>
      <c r="B989" t="s">
        <v>9</v>
      </c>
      <c r="C989" t="s">
        <v>10</v>
      </c>
      <c r="D989" t="s">
        <v>11</v>
      </c>
      <c r="E989" t="s">
        <v>12</v>
      </c>
      <c r="F989" s="1" t="s">
        <v>13</v>
      </c>
      <c r="G989" t="s">
        <v>14</v>
      </c>
      <c r="H989" t="s">
        <v>15</v>
      </c>
      <c r="I989" t="s">
        <v>108</v>
      </c>
      <c r="J989" s="17" t="s">
        <v>91</v>
      </c>
      <c r="K989" s="17">
        <v>2400</v>
      </c>
      <c r="L989">
        <f t="shared" si="12"/>
        <v>240</v>
      </c>
    </row>
    <row r="990" spans="1:12" x14ac:dyDescent="0.25">
      <c r="A990" t="s">
        <v>8</v>
      </c>
      <c r="B990" t="s">
        <v>9</v>
      </c>
      <c r="C990" t="s">
        <v>10</v>
      </c>
      <c r="D990" t="s">
        <v>11</v>
      </c>
      <c r="E990" t="s">
        <v>12</v>
      </c>
      <c r="F990" s="1" t="s">
        <v>13</v>
      </c>
      <c r="G990" t="s">
        <v>16</v>
      </c>
      <c r="H990" t="s">
        <v>15</v>
      </c>
      <c r="I990" t="s">
        <v>108</v>
      </c>
      <c r="J990" s="17" t="s">
        <v>91</v>
      </c>
      <c r="K990" s="17" t="s">
        <v>53</v>
      </c>
      <c r="L990" s="8" t="s">
        <v>53</v>
      </c>
    </row>
    <row r="991" spans="1:12" x14ac:dyDescent="0.25">
      <c r="A991" t="s">
        <v>8</v>
      </c>
      <c r="B991" t="s">
        <v>9</v>
      </c>
      <c r="C991" t="s">
        <v>10</v>
      </c>
      <c r="D991" t="s">
        <v>11</v>
      </c>
      <c r="E991" t="s">
        <v>12</v>
      </c>
      <c r="F991" s="1" t="s">
        <v>13</v>
      </c>
      <c r="G991" t="s">
        <v>17</v>
      </c>
      <c r="H991" t="s">
        <v>15</v>
      </c>
      <c r="I991" t="s">
        <v>108</v>
      </c>
      <c r="J991" s="17" t="s">
        <v>91</v>
      </c>
      <c r="K991" s="17">
        <v>23.5</v>
      </c>
      <c r="L991">
        <f t="shared" si="12"/>
        <v>2.35</v>
      </c>
    </row>
    <row r="992" spans="1:12" x14ac:dyDescent="0.25">
      <c r="A992" t="s">
        <v>8</v>
      </c>
      <c r="B992" t="s">
        <v>18</v>
      </c>
      <c r="C992" t="s">
        <v>19</v>
      </c>
      <c r="D992" t="s">
        <v>19</v>
      </c>
      <c r="E992" t="s">
        <v>20</v>
      </c>
      <c r="F992" s="1" t="s">
        <v>13</v>
      </c>
      <c r="G992" t="s">
        <v>14</v>
      </c>
      <c r="H992" t="s">
        <v>15</v>
      </c>
      <c r="I992" t="s">
        <v>108</v>
      </c>
      <c r="J992" s="17" t="s">
        <v>91</v>
      </c>
      <c r="K992" s="17">
        <v>3500</v>
      </c>
      <c r="L992">
        <f t="shared" si="12"/>
        <v>350</v>
      </c>
    </row>
    <row r="993" spans="1:12" x14ac:dyDescent="0.25">
      <c r="A993" t="s">
        <v>8</v>
      </c>
      <c r="B993" t="s">
        <v>18</v>
      </c>
      <c r="C993" t="s">
        <v>19</v>
      </c>
      <c r="D993" t="s">
        <v>19</v>
      </c>
      <c r="E993" t="s">
        <v>20</v>
      </c>
      <c r="F993" s="1" t="s">
        <v>13</v>
      </c>
      <c r="G993" t="s">
        <v>16</v>
      </c>
      <c r="H993" t="s">
        <v>15</v>
      </c>
      <c r="I993" t="s">
        <v>108</v>
      </c>
      <c r="J993" s="17" t="s">
        <v>91</v>
      </c>
      <c r="K993" s="17" t="s">
        <v>53</v>
      </c>
      <c r="L993" s="8" t="s">
        <v>53</v>
      </c>
    </row>
    <row r="994" spans="1:12" x14ac:dyDescent="0.25">
      <c r="A994" t="s">
        <v>8</v>
      </c>
      <c r="B994" t="s">
        <v>18</v>
      </c>
      <c r="C994" t="s">
        <v>19</v>
      </c>
      <c r="D994" t="s">
        <v>19</v>
      </c>
      <c r="E994" t="s">
        <v>20</v>
      </c>
      <c r="F994" s="1" t="s">
        <v>13</v>
      </c>
      <c r="G994" t="s">
        <v>17</v>
      </c>
      <c r="H994" t="s">
        <v>15</v>
      </c>
      <c r="I994" t="s">
        <v>108</v>
      </c>
      <c r="J994" s="17" t="s">
        <v>91</v>
      </c>
      <c r="K994" s="17">
        <v>42.89</v>
      </c>
      <c r="L994">
        <f t="shared" si="12"/>
        <v>4.2889999999999997</v>
      </c>
    </row>
    <row r="995" spans="1:12" x14ac:dyDescent="0.25">
      <c r="A995" t="s">
        <v>21</v>
      </c>
      <c r="B995" t="s">
        <v>22</v>
      </c>
      <c r="C995" t="s">
        <v>23</v>
      </c>
      <c r="D995" t="s">
        <v>23</v>
      </c>
      <c r="E995" t="s">
        <v>24</v>
      </c>
      <c r="F995" s="1" t="s">
        <v>25</v>
      </c>
      <c r="G995" t="s">
        <v>14</v>
      </c>
      <c r="H995" t="s">
        <v>15</v>
      </c>
      <c r="I995" t="s">
        <v>108</v>
      </c>
      <c r="J995" s="17" t="s">
        <v>91</v>
      </c>
      <c r="K995" s="17">
        <v>1024</v>
      </c>
      <c r="L995">
        <f t="shared" si="12"/>
        <v>102.4</v>
      </c>
    </row>
    <row r="996" spans="1:12" x14ac:dyDescent="0.25">
      <c r="A996" t="s">
        <v>21</v>
      </c>
      <c r="B996" t="s">
        <v>22</v>
      </c>
      <c r="C996" t="s">
        <v>23</v>
      </c>
      <c r="D996" t="s">
        <v>23</v>
      </c>
      <c r="E996" t="s">
        <v>24</v>
      </c>
      <c r="F996" s="1" t="s">
        <v>25</v>
      </c>
      <c r="G996" t="s">
        <v>16</v>
      </c>
      <c r="H996" t="s">
        <v>15</v>
      </c>
      <c r="I996" t="s">
        <v>108</v>
      </c>
      <c r="J996" s="17" t="s">
        <v>91</v>
      </c>
      <c r="K996" s="17" t="s">
        <v>53</v>
      </c>
      <c r="L996" s="8" t="s">
        <v>53</v>
      </c>
    </row>
    <row r="997" spans="1:12" x14ac:dyDescent="0.25">
      <c r="A997" t="s">
        <v>21</v>
      </c>
      <c r="B997" t="s">
        <v>22</v>
      </c>
      <c r="C997" t="s">
        <v>23</v>
      </c>
      <c r="D997" t="s">
        <v>23</v>
      </c>
      <c r="E997" t="s">
        <v>24</v>
      </c>
      <c r="F997" s="1" t="s">
        <v>25</v>
      </c>
      <c r="G997" t="s">
        <v>17</v>
      </c>
      <c r="H997" t="s">
        <v>15</v>
      </c>
      <c r="I997" t="s">
        <v>108</v>
      </c>
      <c r="J997" s="17" t="s">
        <v>91</v>
      </c>
      <c r="K997" s="17">
        <v>0.1</v>
      </c>
      <c r="L997">
        <f t="shared" si="12"/>
        <v>0.01</v>
      </c>
    </row>
    <row r="998" spans="1:12" x14ac:dyDescent="0.25">
      <c r="A998" t="s">
        <v>21</v>
      </c>
      <c r="B998" t="s">
        <v>9</v>
      </c>
      <c r="C998" t="s">
        <v>10</v>
      </c>
      <c r="D998" t="s">
        <v>11</v>
      </c>
      <c r="E998" t="s">
        <v>26</v>
      </c>
      <c r="F998" s="1" t="s">
        <v>25</v>
      </c>
      <c r="G998" t="s">
        <v>14</v>
      </c>
      <c r="H998" t="s">
        <v>15</v>
      </c>
      <c r="I998" t="s">
        <v>108</v>
      </c>
      <c r="J998" s="17" t="s">
        <v>91</v>
      </c>
      <c r="K998" s="17">
        <v>604</v>
      </c>
      <c r="L998">
        <f t="shared" si="12"/>
        <v>60.4</v>
      </c>
    </row>
    <row r="999" spans="1:12" x14ac:dyDescent="0.25">
      <c r="A999" t="s">
        <v>21</v>
      </c>
      <c r="B999" t="s">
        <v>9</v>
      </c>
      <c r="C999" t="s">
        <v>10</v>
      </c>
      <c r="D999" t="s">
        <v>11</v>
      </c>
      <c r="E999" t="s">
        <v>26</v>
      </c>
      <c r="F999" s="1" t="s">
        <v>25</v>
      </c>
      <c r="G999" t="s">
        <v>16</v>
      </c>
      <c r="H999" t="s">
        <v>15</v>
      </c>
      <c r="I999" t="s">
        <v>108</v>
      </c>
      <c r="J999" s="17" t="s">
        <v>91</v>
      </c>
      <c r="K999" s="17" t="s">
        <v>53</v>
      </c>
      <c r="L999" s="8" t="s">
        <v>53</v>
      </c>
    </row>
    <row r="1000" spans="1:12" x14ac:dyDescent="0.25">
      <c r="A1000" t="s">
        <v>21</v>
      </c>
      <c r="B1000" t="s">
        <v>9</v>
      </c>
      <c r="C1000" t="s">
        <v>10</v>
      </c>
      <c r="D1000" t="s">
        <v>11</v>
      </c>
      <c r="E1000" t="s">
        <v>26</v>
      </c>
      <c r="F1000" s="1" t="s">
        <v>25</v>
      </c>
      <c r="G1000" t="s">
        <v>17</v>
      </c>
      <c r="H1000" t="s">
        <v>15</v>
      </c>
      <c r="I1000" t="s">
        <v>108</v>
      </c>
      <c r="J1000" s="17" t="s">
        <v>91</v>
      </c>
      <c r="K1000" s="17">
        <v>3.13</v>
      </c>
      <c r="L1000">
        <f t="shared" si="12"/>
        <v>0.313</v>
      </c>
    </row>
    <row r="1001" spans="1:12" x14ac:dyDescent="0.25">
      <c r="A1001" t="s">
        <v>21</v>
      </c>
      <c r="B1001" t="s">
        <v>18</v>
      </c>
      <c r="C1001" t="s">
        <v>19</v>
      </c>
      <c r="D1001" t="s">
        <v>19</v>
      </c>
      <c r="E1001" t="s">
        <v>27</v>
      </c>
      <c r="F1001" s="1" t="s">
        <v>25</v>
      </c>
      <c r="G1001" t="s">
        <v>14</v>
      </c>
      <c r="H1001" t="s">
        <v>15</v>
      </c>
      <c r="I1001" t="s">
        <v>108</v>
      </c>
      <c r="J1001" s="17" t="s">
        <v>91</v>
      </c>
      <c r="K1001" s="17">
        <v>336</v>
      </c>
      <c r="L1001">
        <f t="shared" si="12"/>
        <v>33.6</v>
      </c>
    </row>
    <row r="1002" spans="1:12" x14ac:dyDescent="0.25">
      <c r="A1002" t="s">
        <v>21</v>
      </c>
      <c r="B1002" t="s">
        <v>18</v>
      </c>
      <c r="C1002" t="s">
        <v>19</v>
      </c>
      <c r="D1002" t="s">
        <v>19</v>
      </c>
      <c r="E1002" t="s">
        <v>27</v>
      </c>
      <c r="F1002" s="1" t="s">
        <v>25</v>
      </c>
      <c r="G1002" t="s">
        <v>16</v>
      </c>
      <c r="H1002" t="s">
        <v>15</v>
      </c>
      <c r="I1002" t="s">
        <v>108</v>
      </c>
      <c r="J1002" s="17" t="s">
        <v>91</v>
      </c>
      <c r="K1002" s="17" t="s">
        <v>53</v>
      </c>
      <c r="L1002" s="8" t="s">
        <v>53</v>
      </c>
    </row>
    <row r="1003" spans="1:12" x14ac:dyDescent="0.25">
      <c r="A1003" t="s">
        <v>21</v>
      </c>
      <c r="B1003" t="s">
        <v>18</v>
      </c>
      <c r="C1003" t="s">
        <v>19</v>
      </c>
      <c r="D1003" t="s">
        <v>19</v>
      </c>
      <c r="E1003" t="s">
        <v>27</v>
      </c>
      <c r="F1003" s="1" t="s">
        <v>25</v>
      </c>
      <c r="G1003" t="s">
        <v>17</v>
      </c>
      <c r="H1003" t="s">
        <v>15</v>
      </c>
      <c r="I1003" t="s">
        <v>108</v>
      </c>
      <c r="J1003" s="17" t="s">
        <v>91</v>
      </c>
      <c r="K1003" s="17">
        <v>52.05</v>
      </c>
      <c r="L1003">
        <f t="shared" si="12"/>
        <v>5.2050000000000001</v>
      </c>
    </row>
    <row r="1004" spans="1:12" x14ac:dyDescent="0.25">
      <c r="A1004" t="s">
        <v>28</v>
      </c>
      <c r="B1004" t="s">
        <v>22</v>
      </c>
      <c r="C1004" t="s">
        <v>23</v>
      </c>
      <c r="D1004" t="s">
        <v>23</v>
      </c>
      <c r="E1004" t="s">
        <v>29</v>
      </c>
      <c r="F1004" s="1" t="s">
        <v>30</v>
      </c>
      <c r="G1004" t="s">
        <v>14</v>
      </c>
      <c r="H1004" t="s">
        <v>15</v>
      </c>
      <c r="I1004" t="s">
        <v>108</v>
      </c>
      <c r="J1004" s="17" t="s">
        <v>91</v>
      </c>
      <c r="K1004" s="17">
        <v>2620</v>
      </c>
      <c r="L1004">
        <f t="shared" si="12"/>
        <v>262</v>
      </c>
    </row>
    <row r="1005" spans="1:12" x14ac:dyDescent="0.25">
      <c r="A1005" t="s">
        <v>28</v>
      </c>
      <c r="B1005" t="s">
        <v>22</v>
      </c>
      <c r="C1005" t="s">
        <v>23</v>
      </c>
      <c r="D1005" t="s">
        <v>23</v>
      </c>
      <c r="E1005" t="s">
        <v>29</v>
      </c>
      <c r="F1005" s="1" t="s">
        <v>30</v>
      </c>
      <c r="G1005" t="s">
        <v>16</v>
      </c>
      <c r="H1005" t="s">
        <v>15</v>
      </c>
      <c r="I1005" t="s">
        <v>108</v>
      </c>
      <c r="J1005" s="17" t="s">
        <v>91</v>
      </c>
      <c r="K1005" s="17" t="s">
        <v>53</v>
      </c>
      <c r="L1005" s="8" t="s">
        <v>53</v>
      </c>
    </row>
    <row r="1006" spans="1:12" x14ac:dyDescent="0.25">
      <c r="A1006" t="s">
        <v>28</v>
      </c>
      <c r="B1006" t="s">
        <v>22</v>
      </c>
      <c r="C1006" t="s">
        <v>23</v>
      </c>
      <c r="D1006" t="s">
        <v>23</v>
      </c>
      <c r="E1006" t="s">
        <v>29</v>
      </c>
      <c r="F1006" s="1" t="s">
        <v>30</v>
      </c>
      <c r="G1006" t="s">
        <v>17</v>
      </c>
      <c r="H1006" t="s">
        <v>15</v>
      </c>
      <c r="I1006" t="s">
        <v>108</v>
      </c>
      <c r="J1006" s="17" t="s">
        <v>91</v>
      </c>
      <c r="K1006" s="17">
        <v>7.88</v>
      </c>
      <c r="L1006">
        <f t="shared" si="12"/>
        <v>0.78800000000000003</v>
      </c>
    </row>
    <row r="1007" spans="1:12" x14ac:dyDescent="0.25">
      <c r="A1007" t="s">
        <v>28</v>
      </c>
      <c r="B1007" t="s">
        <v>9</v>
      </c>
      <c r="C1007" t="s">
        <v>10</v>
      </c>
      <c r="D1007" t="s">
        <v>11</v>
      </c>
      <c r="E1007" t="s">
        <v>31</v>
      </c>
      <c r="F1007" s="1" t="s">
        <v>30</v>
      </c>
      <c r="G1007" t="s">
        <v>14</v>
      </c>
      <c r="H1007" t="s">
        <v>15</v>
      </c>
      <c r="I1007" t="s">
        <v>108</v>
      </c>
      <c r="J1007" s="17" t="s">
        <v>91</v>
      </c>
      <c r="K1007" s="17">
        <v>2840</v>
      </c>
      <c r="L1007">
        <f t="shared" si="12"/>
        <v>284</v>
      </c>
    </row>
    <row r="1008" spans="1:12" x14ac:dyDescent="0.25">
      <c r="A1008" t="s">
        <v>28</v>
      </c>
      <c r="B1008" t="s">
        <v>9</v>
      </c>
      <c r="C1008" t="s">
        <v>10</v>
      </c>
      <c r="D1008" t="s">
        <v>11</v>
      </c>
      <c r="E1008" t="s">
        <v>31</v>
      </c>
      <c r="F1008" s="1" t="s">
        <v>30</v>
      </c>
      <c r="G1008" t="s">
        <v>16</v>
      </c>
      <c r="H1008" t="s">
        <v>15</v>
      </c>
      <c r="I1008" t="s">
        <v>108</v>
      </c>
      <c r="J1008" s="17" t="s">
        <v>91</v>
      </c>
      <c r="K1008" s="17" t="s">
        <v>53</v>
      </c>
      <c r="L1008" s="8" t="s">
        <v>53</v>
      </c>
    </row>
    <row r="1009" spans="1:12" x14ac:dyDescent="0.25">
      <c r="A1009" t="s">
        <v>28</v>
      </c>
      <c r="B1009" t="s">
        <v>9</v>
      </c>
      <c r="C1009" t="s">
        <v>10</v>
      </c>
      <c r="D1009" t="s">
        <v>11</v>
      </c>
      <c r="E1009" t="s">
        <v>31</v>
      </c>
      <c r="F1009" s="1" t="s">
        <v>30</v>
      </c>
      <c r="G1009" t="s">
        <v>17</v>
      </c>
      <c r="H1009" t="s">
        <v>15</v>
      </c>
      <c r="I1009" t="s">
        <v>108</v>
      </c>
      <c r="J1009" s="17" t="s">
        <v>91</v>
      </c>
      <c r="K1009" s="17">
        <v>18.68</v>
      </c>
      <c r="L1009">
        <f t="shared" si="12"/>
        <v>1.8679999999999999</v>
      </c>
    </row>
    <row r="1010" spans="1:12" x14ac:dyDescent="0.25">
      <c r="A1010" t="s">
        <v>28</v>
      </c>
      <c r="B1010" t="s">
        <v>18</v>
      </c>
      <c r="C1010" t="s">
        <v>19</v>
      </c>
      <c r="D1010" t="s">
        <v>19</v>
      </c>
      <c r="E1010" t="s">
        <v>32</v>
      </c>
      <c r="F1010" s="1" t="s">
        <v>30</v>
      </c>
      <c r="G1010" t="s">
        <v>14</v>
      </c>
      <c r="H1010" t="s">
        <v>15</v>
      </c>
      <c r="I1010" t="s">
        <v>108</v>
      </c>
      <c r="J1010" s="17" t="s">
        <v>91</v>
      </c>
      <c r="K1010" s="17">
        <v>80</v>
      </c>
      <c r="L1010">
        <f t="shared" si="12"/>
        <v>8</v>
      </c>
    </row>
    <row r="1011" spans="1:12" x14ac:dyDescent="0.25">
      <c r="A1011" t="s">
        <v>28</v>
      </c>
      <c r="B1011" t="s">
        <v>18</v>
      </c>
      <c r="C1011" t="s">
        <v>19</v>
      </c>
      <c r="D1011" t="s">
        <v>19</v>
      </c>
      <c r="E1011" t="s">
        <v>32</v>
      </c>
      <c r="F1011" s="1" t="s">
        <v>30</v>
      </c>
      <c r="G1011" t="s">
        <v>16</v>
      </c>
      <c r="H1011" t="s">
        <v>15</v>
      </c>
      <c r="I1011" t="s">
        <v>108</v>
      </c>
      <c r="J1011" s="17" t="s">
        <v>91</v>
      </c>
      <c r="K1011" s="17" t="s">
        <v>53</v>
      </c>
      <c r="L1011" s="8" t="s">
        <v>53</v>
      </c>
    </row>
    <row r="1012" spans="1:12" x14ac:dyDescent="0.25">
      <c r="A1012" t="s">
        <v>28</v>
      </c>
      <c r="B1012" t="s">
        <v>18</v>
      </c>
      <c r="C1012" t="s">
        <v>19</v>
      </c>
      <c r="D1012" t="s">
        <v>19</v>
      </c>
      <c r="E1012" t="s">
        <v>32</v>
      </c>
      <c r="F1012" s="1" t="s">
        <v>30</v>
      </c>
      <c r="G1012" t="s">
        <v>17</v>
      </c>
      <c r="H1012" t="s">
        <v>15</v>
      </c>
      <c r="I1012" t="s">
        <v>108</v>
      </c>
      <c r="J1012" s="17" t="s">
        <v>91</v>
      </c>
      <c r="K1012" s="17">
        <v>0</v>
      </c>
      <c r="L1012">
        <f t="shared" si="12"/>
        <v>0</v>
      </c>
    </row>
    <row r="1013" spans="1:12" x14ac:dyDescent="0.25">
      <c r="A1013" t="s">
        <v>33</v>
      </c>
      <c r="B1013" t="s">
        <v>22</v>
      </c>
      <c r="C1013" t="s">
        <v>23</v>
      </c>
      <c r="D1013" t="s">
        <v>23</v>
      </c>
      <c r="E1013" t="s">
        <v>34</v>
      </c>
      <c r="F1013" s="1" t="s">
        <v>35</v>
      </c>
      <c r="G1013" t="s">
        <v>14</v>
      </c>
      <c r="H1013" t="s">
        <v>15</v>
      </c>
      <c r="I1013" t="s">
        <v>108</v>
      </c>
      <c r="J1013" s="17" t="s">
        <v>91</v>
      </c>
      <c r="K1013" s="17">
        <v>280</v>
      </c>
      <c r="L1013">
        <f t="shared" si="12"/>
        <v>28</v>
      </c>
    </row>
    <row r="1014" spans="1:12" x14ac:dyDescent="0.25">
      <c r="A1014" t="s">
        <v>33</v>
      </c>
      <c r="B1014" t="s">
        <v>22</v>
      </c>
      <c r="C1014" t="s">
        <v>23</v>
      </c>
      <c r="D1014" t="s">
        <v>23</v>
      </c>
      <c r="E1014" t="s">
        <v>34</v>
      </c>
      <c r="F1014" s="1" t="s">
        <v>35</v>
      </c>
      <c r="G1014" t="s">
        <v>16</v>
      </c>
      <c r="H1014" t="s">
        <v>15</v>
      </c>
      <c r="I1014" t="s">
        <v>108</v>
      </c>
      <c r="J1014" s="17" t="s">
        <v>91</v>
      </c>
      <c r="K1014" s="17" t="s">
        <v>53</v>
      </c>
      <c r="L1014" s="8" t="s">
        <v>53</v>
      </c>
    </row>
    <row r="1015" spans="1:12" x14ac:dyDescent="0.25">
      <c r="A1015" t="s">
        <v>33</v>
      </c>
      <c r="B1015" t="s">
        <v>22</v>
      </c>
      <c r="C1015" t="s">
        <v>23</v>
      </c>
      <c r="D1015" t="s">
        <v>23</v>
      </c>
      <c r="E1015" t="s">
        <v>34</v>
      </c>
      <c r="F1015" s="1" t="s">
        <v>35</v>
      </c>
      <c r="G1015" t="s">
        <v>17</v>
      </c>
      <c r="H1015" t="s">
        <v>15</v>
      </c>
      <c r="I1015" t="s">
        <v>108</v>
      </c>
      <c r="J1015" s="17" t="s">
        <v>91</v>
      </c>
      <c r="K1015" s="17">
        <v>3.06</v>
      </c>
      <c r="L1015">
        <f t="shared" si="12"/>
        <v>0.30599999999999999</v>
      </c>
    </row>
    <row r="1016" spans="1:12" x14ac:dyDescent="0.25">
      <c r="A1016" t="s">
        <v>33</v>
      </c>
      <c r="B1016" t="s">
        <v>9</v>
      </c>
      <c r="C1016" t="s">
        <v>10</v>
      </c>
      <c r="D1016" t="s">
        <v>11</v>
      </c>
      <c r="E1016" t="s">
        <v>36</v>
      </c>
      <c r="F1016" s="1" t="s">
        <v>35</v>
      </c>
      <c r="G1016" t="s">
        <v>14</v>
      </c>
      <c r="H1016" t="s">
        <v>15</v>
      </c>
      <c r="I1016" t="s">
        <v>108</v>
      </c>
      <c r="J1016" s="17" t="s">
        <v>91</v>
      </c>
      <c r="K1016" s="17">
        <v>210</v>
      </c>
      <c r="L1016">
        <f t="shared" si="12"/>
        <v>21</v>
      </c>
    </row>
    <row r="1017" spans="1:12" x14ac:dyDescent="0.25">
      <c r="A1017" t="s">
        <v>33</v>
      </c>
      <c r="B1017" t="s">
        <v>9</v>
      </c>
      <c r="C1017" t="s">
        <v>10</v>
      </c>
      <c r="D1017" t="s">
        <v>11</v>
      </c>
      <c r="E1017" t="s">
        <v>36</v>
      </c>
      <c r="F1017" s="1" t="s">
        <v>35</v>
      </c>
      <c r="G1017" t="s">
        <v>16</v>
      </c>
      <c r="H1017" t="s">
        <v>15</v>
      </c>
      <c r="I1017" t="s">
        <v>108</v>
      </c>
      <c r="J1017" s="17" t="s">
        <v>91</v>
      </c>
      <c r="K1017" s="17" t="s">
        <v>53</v>
      </c>
      <c r="L1017" s="8" t="s">
        <v>53</v>
      </c>
    </row>
    <row r="1018" spans="1:12" x14ac:dyDescent="0.25">
      <c r="A1018" t="s">
        <v>33</v>
      </c>
      <c r="B1018" t="s">
        <v>9</v>
      </c>
      <c r="C1018" t="s">
        <v>10</v>
      </c>
      <c r="D1018" t="s">
        <v>11</v>
      </c>
      <c r="E1018" t="s">
        <v>36</v>
      </c>
      <c r="F1018" s="1" t="s">
        <v>35</v>
      </c>
      <c r="G1018" t="s">
        <v>17</v>
      </c>
      <c r="H1018" t="s">
        <v>15</v>
      </c>
      <c r="I1018" t="s">
        <v>108</v>
      </c>
      <c r="J1018" s="17" t="s">
        <v>91</v>
      </c>
      <c r="K1018" s="17">
        <v>9.33</v>
      </c>
      <c r="L1018">
        <f t="shared" si="12"/>
        <v>0.93300000000000005</v>
      </c>
    </row>
    <row r="1019" spans="1:12" x14ac:dyDescent="0.25">
      <c r="A1019" t="s">
        <v>33</v>
      </c>
      <c r="B1019" t="s">
        <v>18</v>
      </c>
      <c r="C1019" t="s">
        <v>19</v>
      </c>
      <c r="D1019" t="s">
        <v>19</v>
      </c>
      <c r="E1019" t="s">
        <v>37</v>
      </c>
      <c r="F1019" s="1" t="s">
        <v>35</v>
      </c>
      <c r="G1019" t="s">
        <v>14</v>
      </c>
      <c r="H1019" t="s">
        <v>15</v>
      </c>
      <c r="I1019" t="s">
        <v>108</v>
      </c>
      <c r="J1019" s="17" t="s">
        <v>91</v>
      </c>
      <c r="K1019" s="17">
        <v>100</v>
      </c>
      <c r="L1019">
        <f t="shared" si="12"/>
        <v>10</v>
      </c>
    </row>
    <row r="1020" spans="1:12" x14ac:dyDescent="0.25">
      <c r="A1020" t="s">
        <v>33</v>
      </c>
      <c r="B1020" t="s">
        <v>18</v>
      </c>
      <c r="C1020" t="s">
        <v>19</v>
      </c>
      <c r="D1020" t="s">
        <v>19</v>
      </c>
      <c r="E1020" t="s">
        <v>37</v>
      </c>
      <c r="F1020" s="1" t="s">
        <v>35</v>
      </c>
      <c r="G1020" t="s">
        <v>16</v>
      </c>
      <c r="H1020" t="s">
        <v>15</v>
      </c>
      <c r="I1020" t="s">
        <v>108</v>
      </c>
      <c r="J1020" s="17" t="s">
        <v>91</v>
      </c>
      <c r="K1020" s="17" t="s">
        <v>53</v>
      </c>
      <c r="L1020" s="8" t="s">
        <v>53</v>
      </c>
    </row>
    <row r="1021" spans="1:12" x14ac:dyDescent="0.25">
      <c r="A1021" t="s">
        <v>33</v>
      </c>
      <c r="B1021" t="s">
        <v>18</v>
      </c>
      <c r="C1021" t="s">
        <v>19</v>
      </c>
      <c r="D1021" t="s">
        <v>19</v>
      </c>
      <c r="E1021" t="s">
        <v>37</v>
      </c>
      <c r="F1021" s="1" t="s">
        <v>35</v>
      </c>
      <c r="G1021" t="s">
        <v>17</v>
      </c>
      <c r="H1021" t="s">
        <v>15</v>
      </c>
      <c r="I1021" t="s">
        <v>108</v>
      </c>
      <c r="J1021" s="17" t="s">
        <v>91</v>
      </c>
      <c r="K1021" s="17">
        <v>2.77</v>
      </c>
      <c r="L1021">
        <f t="shared" si="12"/>
        <v>0.27700000000000002</v>
      </c>
    </row>
    <row r="1022" spans="1:12" x14ac:dyDescent="0.25">
      <c r="A1022" t="s">
        <v>38</v>
      </c>
      <c r="B1022" t="s">
        <v>22</v>
      </c>
      <c r="C1022" t="s">
        <v>23</v>
      </c>
      <c r="D1022" t="s">
        <v>23</v>
      </c>
      <c r="E1022" t="s">
        <v>39</v>
      </c>
      <c r="F1022" s="1" t="s">
        <v>40</v>
      </c>
      <c r="G1022" t="s">
        <v>14</v>
      </c>
      <c r="H1022" t="s">
        <v>15</v>
      </c>
      <c r="I1022" t="s">
        <v>108</v>
      </c>
      <c r="J1022" s="17" t="s">
        <v>91</v>
      </c>
      <c r="K1022" s="17">
        <v>290</v>
      </c>
      <c r="L1022">
        <f t="shared" si="12"/>
        <v>29</v>
      </c>
    </row>
    <row r="1023" spans="1:12" x14ac:dyDescent="0.25">
      <c r="A1023" t="s">
        <v>38</v>
      </c>
      <c r="B1023" t="s">
        <v>22</v>
      </c>
      <c r="C1023" t="s">
        <v>23</v>
      </c>
      <c r="D1023" t="s">
        <v>23</v>
      </c>
      <c r="E1023" t="s">
        <v>39</v>
      </c>
      <c r="F1023" s="1" t="s">
        <v>40</v>
      </c>
      <c r="G1023" t="s">
        <v>16</v>
      </c>
      <c r="H1023" t="s">
        <v>15</v>
      </c>
      <c r="I1023" t="s">
        <v>108</v>
      </c>
      <c r="J1023" s="17" t="s">
        <v>91</v>
      </c>
      <c r="K1023" s="17" t="s">
        <v>53</v>
      </c>
      <c r="L1023" s="8" t="s">
        <v>53</v>
      </c>
    </row>
    <row r="1024" spans="1:12" x14ac:dyDescent="0.25">
      <c r="A1024" t="s">
        <v>38</v>
      </c>
      <c r="B1024" t="s">
        <v>22</v>
      </c>
      <c r="C1024" t="s">
        <v>23</v>
      </c>
      <c r="D1024" t="s">
        <v>23</v>
      </c>
      <c r="E1024" t="s">
        <v>39</v>
      </c>
      <c r="F1024" s="1" t="s">
        <v>40</v>
      </c>
      <c r="G1024" t="s">
        <v>17</v>
      </c>
      <c r="H1024" t="s">
        <v>15</v>
      </c>
      <c r="I1024" t="s">
        <v>108</v>
      </c>
      <c r="J1024" s="17" t="s">
        <v>91</v>
      </c>
      <c r="K1024" s="17">
        <v>4.3</v>
      </c>
      <c r="L1024">
        <f t="shared" si="12"/>
        <v>0.43</v>
      </c>
    </row>
    <row r="1025" spans="1:12" x14ac:dyDescent="0.25">
      <c r="A1025" t="s">
        <v>38</v>
      </c>
      <c r="B1025" t="s">
        <v>9</v>
      </c>
      <c r="C1025" t="s">
        <v>10</v>
      </c>
      <c r="D1025" t="s">
        <v>11</v>
      </c>
      <c r="E1025" t="s">
        <v>41</v>
      </c>
      <c r="F1025" s="1" t="s">
        <v>40</v>
      </c>
      <c r="G1025" t="s">
        <v>14</v>
      </c>
      <c r="H1025" t="s">
        <v>15</v>
      </c>
      <c r="I1025" t="s">
        <v>108</v>
      </c>
      <c r="J1025" s="17" t="s">
        <v>91</v>
      </c>
      <c r="K1025" s="17">
        <v>120</v>
      </c>
      <c r="L1025">
        <f t="shared" si="12"/>
        <v>12</v>
      </c>
    </row>
    <row r="1026" spans="1:12" x14ac:dyDescent="0.25">
      <c r="A1026" t="s">
        <v>38</v>
      </c>
      <c r="B1026" t="s">
        <v>9</v>
      </c>
      <c r="C1026" t="s">
        <v>10</v>
      </c>
      <c r="D1026" t="s">
        <v>11</v>
      </c>
      <c r="E1026" t="s">
        <v>41</v>
      </c>
      <c r="F1026" s="1" t="s">
        <v>40</v>
      </c>
      <c r="G1026" t="s">
        <v>16</v>
      </c>
      <c r="H1026" t="s">
        <v>15</v>
      </c>
      <c r="I1026" t="s">
        <v>108</v>
      </c>
      <c r="J1026" s="17" t="s">
        <v>91</v>
      </c>
      <c r="K1026" s="17" t="s">
        <v>53</v>
      </c>
      <c r="L1026" s="8" t="s">
        <v>53</v>
      </c>
    </row>
    <row r="1027" spans="1:12" x14ac:dyDescent="0.25">
      <c r="A1027" t="s">
        <v>38</v>
      </c>
      <c r="B1027" t="s">
        <v>9</v>
      </c>
      <c r="C1027" t="s">
        <v>10</v>
      </c>
      <c r="D1027" t="s">
        <v>11</v>
      </c>
      <c r="E1027" t="s">
        <v>41</v>
      </c>
      <c r="F1027" s="1" t="s">
        <v>40</v>
      </c>
      <c r="G1027" t="s">
        <v>17</v>
      </c>
      <c r="H1027" t="s">
        <v>15</v>
      </c>
      <c r="I1027" t="s">
        <v>108</v>
      </c>
      <c r="J1027" s="17" t="s">
        <v>91</v>
      </c>
      <c r="K1027" s="17">
        <v>8.31</v>
      </c>
      <c r="L1027">
        <f t="shared" si="12"/>
        <v>0.83100000000000007</v>
      </c>
    </row>
    <row r="1028" spans="1:12" x14ac:dyDescent="0.25">
      <c r="A1028" t="s">
        <v>38</v>
      </c>
      <c r="B1028" t="s">
        <v>18</v>
      </c>
      <c r="C1028" t="s">
        <v>19</v>
      </c>
      <c r="D1028" t="s">
        <v>19</v>
      </c>
      <c r="E1028" t="s">
        <v>42</v>
      </c>
      <c r="F1028" s="1" t="s">
        <v>40</v>
      </c>
      <c r="G1028" t="s">
        <v>14</v>
      </c>
      <c r="H1028" t="s">
        <v>15</v>
      </c>
      <c r="I1028" t="s">
        <v>108</v>
      </c>
      <c r="J1028" s="17" t="s">
        <v>91</v>
      </c>
      <c r="K1028" s="17">
        <v>20</v>
      </c>
      <c r="L1028">
        <f t="shared" si="12"/>
        <v>2</v>
      </c>
    </row>
    <row r="1029" spans="1:12" x14ac:dyDescent="0.25">
      <c r="A1029" t="s">
        <v>38</v>
      </c>
      <c r="B1029" t="s">
        <v>18</v>
      </c>
      <c r="C1029" t="s">
        <v>19</v>
      </c>
      <c r="D1029" t="s">
        <v>19</v>
      </c>
      <c r="E1029" t="s">
        <v>42</v>
      </c>
      <c r="F1029" s="1" t="s">
        <v>40</v>
      </c>
      <c r="G1029" t="s">
        <v>16</v>
      </c>
      <c r="H1029" t="s">
        <v>15</v>
      </c>
      <c r="I1029" t="s">
        <v>108</v>
      </c>
      <c r="J1029" s="17" t="s">
        <v>91</v>
      </c>
      <c r="K1029" s="17" t="s">
        <v>53</v>
      </c>
      <c r="L1029" s="8" t="s">
        <v>53</v>
      </c>
    </row>
    <row r="1030" spans="1:12" x14ac:dyDescent="0.25">
      <c r="A1030" t="s">
        <v>38</v>
      </c>
      <c r="B1030" t="s">
        <v>18</v>
      </c>
      <c r="C1030" t="s">
        <v>19</v>
      </c>
      <c r="D1030" t="s">
        <v>19</v>
      </c>
      <c r="E1030" t="s">
        <v>42</v>
      </c>
      <c r="F1030" s="1" t="s">
        <v>40</v>
      </c>
      <c r="G1030" t="s">
        <v>17</v>
      </c>
      <c r="H1030" t="s">
        <v>15</v>
      </c>
      <c r="I1030" t="s">
        <v>108</v>
      </c>
      <c r="J1030" s="17" t="s">
        <v>91</v>
      </c>
      <c r="K1030" s="17">
        <v>0</v>
      </c>
      <c r="L1030">
        <f t="shared" si="12"/>
        <v>0</v>
      </c>
    </row>
    <row r="1031" spans="1:12" x14ac:dyDescent="0.25">
      <c r="A1031" t="s">
        <v>43</v>
      </c>
      <c r="B1031" t="s">
        <v>22</v>
      </c>
      <c r="C1031" t="s">
        <v>23</v>
      </c>
      <c r="D1031" t="s">
        <v>23</v>
      </c>
      <c r="E1031" t="s">
        <v>44</v>
      </c>
      <c r="F1031" s="1" t="s">
        <v>45</v>
      </c>
      <c r="G1031" t="s">
        <v>14</v>
      </c>
      <c r="H1031" t="s">
        <v>15</v>
      </c>
      <c r="I1031" t="s">
        <v>108</v>
      </c>
      <c r="J1031" s="17" t="s">
        <v>91</v>
      </c>
      <c r="K1031" s="17">
        <v>1350</v>
      </c>
      <c r="L1031">
        <f t="shared" si="12"/>
        <v>135</v>
      </c>
    </row>
    <row r="1032" spans="1:12" x14ac:dyDescent="0.25">
      <c r="A1032" t="s">
        <v>43</v>
      </c>
      <c r="B1032" t="s">
        <v>22</v>
      </c>
      <c r="C1032" t="s">
        <v>23</v>
      </c>
      <c r="D1032" t="s">
        <v>23</v>
      </c>
      <c r="E1032" t="s">
        <v>44</v>
      </c>
      <c r="F1032" s="1" t="s">
        <v>45</v>
      </c>
      <c r="G1032" t="s">
        <v>16</v>
      </c>
      <c r="H1032" t="s">
        <v>15</v>
      </c>
      <c r="I1032" t="s">
        <v>108</v>
      </c>
      <c r="J1032" s="17" t="s">
        <v>91</v>
      </c>
      <c r="K1032" s="17" t="s">
        <v>53</v>
      </c>
      <c r="L1032" s="8" t="s">
        <v>53</v>
      </c>
    </row>
    <row r="1033" spans="1:12" x14ac:dyDescent="0.25">
      <c r="A1033" t="s">
        <v>43</v>
      </c>
      <c r="B1033" t="s">
        <v>22</v>
      </c>
      <c r="C1033" t="s">
        <v>23</v>
      </c>
      <c r="D1033" t="s">
        <v>23</v>
      </c>
      <c r="E1033" t="s">
        <v>44</v>
      </c>
      <c r="F1033" s="1" t="s">
        <v>45</v>
      </c>
      <c r="G1033" t="s">
        <v>17</v>
      </c>
      <c r="H1033" t="s">
        <v>15</v>
      </c>
      <c r="I1033" t="s">
        <v>108</v>
      </c>
      <c r="J1033" s="17" t="s">
        <v>91</v>
      </c>
      <c r="K1033" s="17">
        <v>2.6</v>
      </c>
      <c r="L1033">
        <f t="shared" si="12"/>
        <v>0.26</v>
      </c>
    </row>
    <row r="1034" spans="1:12" x14ac:dyDescent="0.25">
      <c r="A1034" t="s">
        <v>43</v>
      </c>
      <c r="B1034" t="s">
        <v>9</v>
      </c>
      <c r="C1034" t="s">
        <v>10</v>
      </c>
      <c r="D1034" t="s">
        <v>11</v>
      </c>
      <c r="E1034" t="s">
        <v>46</v>
      </c>
      <c r="F1034" s="1" t="s">
        <v>45</v>
      </c>
      <c r="G1034" t="s">
        <v>14</v>
      </c>
      <c r="H1034" t="s">
        <v>15</v>
      </c>
      <c r="I1034" t="s">
        <v>108</v>
      </c>
      <c r="J1034" s="17" t="s">
        <v>91</v>
      </c>
      <c r="K1034" s="17">
        <v>80</v>
      </c>
      <c r="L1034">
        <f t="shared" si="12"/>
        <v>8</v>
      </c>
    </row>
    <row r="1035" spans="1:12" x14ac:dyDescent="0.25">
      <c r="A1035" t="s">
        <v>43</v>
      </c>
      <c r="B1035" t="s">
        <v>9</v>
      </c>
      <c r="C1035" t="s">
        <v>10</v>
      </c>
      <c r="D1035" t="s">
        <v>11</v>
      </c>
      <c r="E1035" t="s">
        <v>46</v>
      </c>
      <c r="F1035" s="1" t="s">
        <v>45</v>
      </c>
      <c r="G1035" t="s">
        <v>16</v>
      </c>
      <c r="H1035" t="s">
        <v>15</v>
      </c>
      <c r="I1035" t="s">
        <v>108</v>
      </c>
      <c r="J1035" s="17" t="s">
        <v>91</v>
      </c>
      <c r="K1035" s="17" t="s">
        <v>53</v>
      </c>
      <c r="L1035" s="8" t="s">
        <v>53</v>
      </c>
    </row>
    <row r="1036" spans="1:12" x14ac:dyDescent="0.25">
      <c r="A1036" t="s">
        <v>43</v>
      </c>
      <c r="B1036" t="s">
        <v>9</v>
      </c>
      <c r="C1036" t="s">
        <v>10</v>
      </c>
      <c r="D1036" t="s">
        <v>11</v>
      </c>
      <c r="E1036" t="s">
        <v>46</v>
      </c>
      <c r="F1036" s="1" t="s">
        <v>45</v>
      </c>
      <c r="G1036" t="s">
        <v>17</v>
      </c>
      <c r="H1036" t="s">
        <v>15</v>
      </c>
      <c r="I1036" t="s">
        <v>108</v>
      </c>
      <c r="J1036" s="17" t="s">
        <v>91</v>
      </c>
      <c r="K1036" s="17">
        <v>3.77</v>
      </c>
      <c r="L1036">
        <f t="shared" si="12"/>
        <v>0.377</v>
      </c>
    </row>
    <row r="1037" spans="1:12" x14ac:dyDescent="0.25">
      <c r="A1037" t="s">
        <v>43</v>
      </c>
      <c r="B1037" t="s">
        <v>18</v>
      </c>
      <c r="C1037" t="s">
        <v>19</v>
      </c>
      <c r="D1037" t="s">
        <v>19</v>
      </c>
      <c r="E1037" t="s">
        <v>47</v>
      </c>
      <c r="F1037" s="1" t="s">
        <v>45</v>
      </c>
      <c r="G1037" t="s">
        <v>14</v>
      </c>
      <c r="H1037" t="s">
        <v>15</v>
      </c>
      <c r="I1037" t="s">
        <v>108</v>
      </c>
      <c r="J1037" s="17" t="s">
        <v>91</v>
      </c>
      <c r="K1037" s="17">
        <v>10310</v>
      </c>
      <c r="L1037">
        <f t="shared" si="12"/>
        <v>1031</v>
      </c>
    </row>
    <row r="1038" spans="1:12" x14ac:dyDescent="0.25">
      <c r="A1038" t="s">
        <v>43</v>
      </c>
      <c r="B1038" t="s">
        <v>18</v>
      </c>
      <c r="C1038" t="s">
        <v>19</v>
      </c>
      <c r="D1038" t="s">
        <v>19</v>
      </c>
      <c r="E1038" t="s">
        <v>47</v>
      </c>
      <c r="F1038" s="1" t="s">
        <v>45</v>
      </c>
      <c r="G1038" t="s">
        <v>16</v>
      </c>
      <c r="H1038" t="s">
        <v>15</v>
      </c>
      <c r="I1038" t="s">
        <v>108</v>
      </c>
      <c r="J1038" s="17" t="s">
        <v>91</v>
      </c>
      <c r="K1038" s="17" t="s">
        <v>53</v>
      </c>
      <c r="L1038" s="8" t="s">
        <v>53</v>
      </c>
    </row>
    <row r="1039" spans="1:12" x14ac:dyDescent="0.25">
      <c r="A1039" t="s">
        <v>43</v>
      </c>
      <c r="B1039" t="s">
        <v>18</v>
      </c>
      <c r="C1039" t="s">
        <v>19</v>
      </c>
      <c r="D1039" t="s">
        <v>19</v>
      </c>
      <c r="E1039" t="s">
        <v>47</v>
      </c>
      <c r="F1039" s="1" t="s">
        <v>45</v>
      </c>
      <c r="G1039" t="s">
        <v>17</v>
      </c>
      <c r="H1039" t="s">
        <v>15</v>
      </c>
      <c r="I1039" t="s">
        <v>108</v>
      </c>
      <c r="J1039" s="17" t="s">
        <v>91</v>
      </c>
      <c r="K1039" s="17">
        <v>0.16</v>
      </c>
      <c r="L1039">
        <f t="shared" si="12"/>
        <v>1.6E-2</v>
      </c>
    </row>
    <row r="1040" spans="1:12" x14ac:dyDescent="0.25">
      <c r="A1040" t="s">
        <v>48</v>
      </c>
      <c r="B1040" t="s">
        <v>22</v>
      </c>
      <c r="C1040" t="s">
        <v>23</v>
      </c>
      <c r="D1040" t="s">
        <v>23</v>
      </c>
      <c r="E1040" t="s">
        <v>49</v>
      </c>
      <c r="F1040" s="1" t="s">
        <v>50</v>
      </c>
      <c r="G1040" t="s">
        <v>14</v>
      </c>
      <c r="H1040" t="s">
        <v>15</v>
      </c>
      <c r="I1040" t="s">
        <v>108</v>
      </c>
      <c r="J1040" s="17" t="s">
        <v>91</v>
      </c>
      <c r="K1040" s="17">
        <v>1140</v>
      </c>
      <c r="L1040">
        <f t="shared" si="12"/>
        <v>114</v>
      </c>
    </row>
    <row r="1041" spans="1:12" x14ac:dyDescent="0.25">
      <c r="A1041" t="s">
        <v>48</v>
      </c>
      <c r="B1041" t="s">
        <v>22</v>
      </c>
      <c r="C1041" t="s">
        <v>23</v>
      </c>
      <c r="D1041" t="s">
        <v>23</v>
      </c>
      <c r="E1041" t="s">
        <v>49</v>
      </c>
      <c r="F1041" s="1" t="s">
        <v>50</v>
      </c>
      <c r="G1041" t="s">
        <v>16</v>
      </c>
      <c r="H1041" t="s">
        <v>15</v>
      </c>
      <c r="I1041" t="s">
        <v>108</v>
      </c>
      <c r="J1041" s="17" t="s">
        <v>91</v>
      </c>
      <c r="K1041" s="17" t="s">
        <v>53</v>
      </c>
      <c r="L1041" s="8" t="s">
        <v>53</v>
      </c>
    </row>
    <row r="1042" spans="1:12" x14ac:dyDescent="0.25">
      <c r="A1042" t="s">
        <v>48</v>
      </c>
      <c r="B1042" t="s">
        <v>22</v>
      </c>
      <c r="C1042" t="s">
        <v>23</v>
      </c>
      <c r="D1042" t="s">
        <v>23</v>
      </c>
      <c r="E1042" t="s">
        <v>49</v>
      </c>
      <c r="F1042" s="1" t="s">
        <v>50</v>
      </c>
      <c r="G1042" t="s">
        <v>17</v>
      </c>
      <c r="H1042" t="s">
        <v>15</v>
      </c>
      <c r="I1042" t="s">
        <v>108</v>
      </c>
      <c r="J1042" s="17" t="s">
        <v>91</v>
      </c>
      <c r="K1042" s="17">
        <v>7.3</v>
      </c>
      <c r="L1042">
        <f t="shared" ref="L1042:L1103" si="13">K1042/10</f>
        <v>0.73</v>
      </c>
    </row>
    <row r="1043" spans="1:12" x14ac:dyDescent="0.25">
      <c r="A1043" t="s">
        <v>48</v>
      </c>
      <c r="B1043" t="s">
        <v>9</v>
      </c>
      <c r="C1043" t="s">
        <v>10</v>
      </c>
      <c r="D1043" t="s">
        <v>11</v>
      </c>
      <c r="E1043" t="s">
        <v>51</v>
      </c>
      <c r="F1043" s="1" t="s">
        <v>50</v>
      </c>
      <c r="G1043" t="s">
        <v>14</v>
      </c>
      <c r="H1043" t="s">
        <v>15</v>
      </c>
      <c r="I1043" t="s">
        <v>108</v>
      </c>
      <c r="J1043" s="17" t="s">
        <v>91</v>
      </c>
      <c r="K1043" s="17">
        <v>50</v>
      </c>
      <c r="L1043">
        <f t="shared" si="13"/>
        <v>5</v>
      </c>
    </row>
    <row r="1044" spans="1:12" x14ac:dyDescent="0.25">
      <c r="A1044" t="s">
        <v>48</v>
      </c>
      <c r="B1044" t="s">
        <v>9</v>
      </c>
      <c r="C1044" t="s">
        <v>10</v>
      </c>
      <c r="D1044" t="s">
        <v>11</v>
      </c>
      <c r="E1044" t="s">
        <v>51</v>
      </c>
      <c r="F1044" s="1" t="s">
        <v>50</v>
      </c>
      <c r="G1044" t="s">
        <v>16</v>
      </c>
      <c r="H1044" t="s">
        <v>15</v>
      </c>
      <c r="I1044" t="s">
        <v>108</v>
      </c>
      <c r="J1044" s="17" t="s">
        <v>91</v>
      </c>
      <c r="K1044" s="17" t="s">
        <v>53</v>
      </c>
      <c r="L1044" s="8" t="s">
        <v>53</v>
      </c>
    </row>
    <row r="1045" spans="1:12" x14ac:dyDescent="0.25">
      <c r="A1045" t="s">
        <v>48</v>
      </c>
      <c r="B1045" t="s">
        <v>9</v>
      </c>
      <c r="C1045" t="s">
        <v>10</v>
      </c>
      <c r="D1045" t="s">
        <v>11</v>
      </c>
      <c r="E1045" t="s">
        <v>51</v>
      </c>
      <c r="F1045" s="1" t="s">
        <v>50</v>
      </c>
      <c r="G1045" t="s">
        <v>17</v>
      </c>
      <c r="H1045" t="s">
        <v>15</v>
      </c>
      <c r="I1045" t="s">
        <v>108</v>
      </c>
      <c r="J1045" s="17" t="s">
        <v>91</v>
      </c>
      <c r="K1045" s="17">
        <v>5.82</v>
      </c>
      <c r="L1045">
        <f t="shared" si="13"/>
        <v>0.58200000000000007</v>
      </c>
    </row>
    <row r="1046" spans="1:12" x14ac:dyDescent="0.25">
      <c r="A1046" t="s">
        <v>48</v>
      </c>
      <c r="B1046" t="s">
        <v>18</v>
      </c>
      <c r="C1046" t="s">
        <v>19</v>
      </c>
      <c r="D1046" t="s">
        <v>19</v>
      </c>
      <c r="E1046" t="s">
        <v>52</v>
      </c>
      <c r="F1046" s="1" t="s">
        <v>50</v>
      </c>
      <c r="G1046" t="s">
        <v>14</v>
      </c>
      <c r="H1046" t="s">
        <v>15</v>
      </c>
      <c r="I1046" t="s">
        <v>108</v>
      </c>
      <c r="J1046" s="17" t="s">
        <v>91</v>
      </c>
      <c r="K1046" s="17">
        <v>6790</v>
      </c>
      <c r="L1046">
        <f t="shared" si="13"/>
        <v>679</v>
      </c>
    </row>
    <row r="1047" spans="1:12" x14ac:dyDescent="0.25">
      <c r="A1047" t="s">
        <v>48</v>
      </c>
      <c r="B1047" t="s">
        <v>18</v>
      </c>
      <c r="C1047" t="s">
        <v>19</v>
      </c>
      <c r="D1047" t="s">
        <v>19</v>
      </c>
      <c r="E1047" t="s">
        <v>52</v>
      </c>
      <c r="F1047" s="1" t="s">
        <v>50</v>
      </c>
      <c r="G1047" t="s">
        <v>16</v>
      </c>
      <c r="H1047" t="s">
        <v>15</v>
      </c>
      <c r="I1047" t="s">
        <v>108</v>
      </c>
      <c r="J1047" s="17" t="s">
        <v>91</v>
      </c>
      <c r="K1047" s="17" t="s">
        <v>53</v>
      </c>
      <c r="L1047" s="8" t="s">
        <v>53</v>
      </c>
    </row>
    <row r="1048" spans="1:12" x14ac:dyDescent="0.25">
      <c r="A1048" t="s">
        <v>48</v>
      </c>
      <c r="B1048" t="s">
        <v>18</v>
      </c>
      <c r="C1048" t="s">
        <v>19</v>
      </c>
      <c r="D1048" t="s">
        <v>19</v>
      </c>
      <c r="E1048" t="s">
        <v>52</v>
      </c>
      <c r="F1048" s="1" t="s">
        <v>50</v>
      </c>
      <c r="G1048" t="s">
        <v>17</v>
      </c>
      <c r="H1048" t="s">
        <v>15</v>
      </c>
      <c r="I1048" t="s">
        <v>108</v>
      </c>
      <c r="J1048" s="17" t="s">
        <v>91</v>
      </c>
      <c r="K1048" s="17">
        <v>0.01</v>
      </c>
      <c r="L1048">
        <f t="shared" si="13"/>
        <v>1E-3</v>
      </c>
    </row>
    <row r="1049" spans="1:12" x14ac:dyDescent="0.25">
      <c r="A1049" t="s">
        <v>54</v>
      </c>
      <c r="B1049" t="s">
        <v>22</v>
      </c>
      <c r="C1049" t="s">
        <v>23</v>
      </c>
      <c r="D1049" t="s">
        <v>23</v>
      </c>
      <c r="E1049" t="s">
        <v>55</v>
      </c>
      <c r="F1049" s="1" t="s">
        <v>56</v>
      </c>
      <c r="G1049" t="s">
        <v>14</v>
      </c>
      <c r="H1049" t="s">
        <v>15</v>
      </c>
      <c r="I1049" t="s">
        <v>108</v>
      </c>
      <c r="J1049" s="17" t="s">
        <v>91</v>
      </c>
      <c r="K1049" s="17">
        <v>2850</v>
      </c>
      <c r="L1049">
        <f t="shared" si="13"/>
        <v>285</v>
      </c>
    </row>
    <row r="1050" spans="1:12" x14ac:dyDescent="0.25">
      <c r="A1050" t="s">
        <v>54</v>
      </c>
      <c r="B1050" t="s">
        <v>22</v>
      </c>
      <c r="C1050" t="s">
        <v>23</v>
      </c>
      <c r="D1050" t="s">
        <v>23</v>
      </c>
      <c r="E1050" t="s">
        <v>55</v>
      </c>
      <c r="F1050" s="1" t="s">
        <v>56</v>
      </c>
      <c r="G1050" t="s">
        <v>16</v>
      </c>
      <c r="H1050" t="s">
        <v>15</v>
      </c>
      <c r="I1050" t="s">
        <v>108</v>
      </c>
      <c r="J1050" s="17" t="s">
        <v>91</v>
      </c>
      <c r="K1050" s="17" t="s">
        <v>53</v>
      </c>
      <c r="L1050" s="8" t="s">
        <v>53</v>
      </c>
    </row>
    <row r="1051" spans="1:12" x14ac:dyDescent="0.25">
      <c r="A1051" t="s">
        <v>54</v>
      </c>
      <c r="B1051" t="s">
        <v>22</v>
      </c>
      <c r="C1051" t="s">
        <v>23</v>
      </c>
      <c r="D1051" t="s">
        <v>23</v>
      </c>
      <c r="E1051" t="s">
        <v>55</v>
      </c>
      <c r="F1051" s="1" t="s">
        <v>56</v>
      </c>
      <c r="G1051" t="s">
        <v>17</v>
      </c>
      <c r="H1051" t="s">
        <v>15</v>
      </c>
      <c r="I1051" t="s">
        <v>108</v>
      </c>
      <c r="J1051" s="17" t="s">
        <v>91</v>
      </c>
      <c r="K1051" s="17">
        <v>21.62</v>
      </c>
      <c r="L1051">
        <f t="shared" si="13"/>
        <v>2.1619999999999999</v>
      </c>
    </row>
    <row r="1052" spans="1:12" x14ac:dyDescent="0.25">
      <c r="A1052" t="s">
        <v>54</v>
      </c>
      <c r="B1052" t="s">
        <v>9</v>
      </c>
      <c r="C1052" t="s">
        <v>10</v>
      </c>
      <c r="D1052" t="s">
        <v>11</v>
      </c>
      <c r="E1052" t="s">
        <v>57</v>
      </c>
      <c r="F1052" s="1" t="s">
        <v>56</v>
      </c>
      <c r="G1052" t="s">
        <v>14</v>
      </c>
      <c r="H1052" t="s">
        <v>15</v>
      </c>
      <c r="I1052" t="s">
        <v>108</v>
      </c>
      <c r="J1052" s="17" t="s">
        <v>91</v>
      </c>
      <c r="K1052" s="17">
        <v>370</v>
      </c>
      <c r="L1052">
        <f t="shared" si="13"/>
        <v>37</v>
      </c>
    </row>
    <row r="1053" spans="1:12" x14ac:dyDescent="0.25">
      <c r="A1053" t="s">
        <v>54</v>
      </c>
      <c r="B1053" t="s">
        <v>9</v>
      </c>
      <c r="C1053" t="s">
        <v>10</v>
      </c>
      <c r="D1053" t="s">
        <v>11</v>
      </c>
      <c r="E1053" t="s">
        <v>57</v>
      </c>
      <c r="F1053" s="1" t="s">
        <v>56</v>
      </c>
      <c r="G1053" t="s">
        <v>16</v>
      </c>
      <c r="H1053" t="s">
        <v>15</v>
      </c>
      <c r="I1053" t="s">
        <v>108</v>
      </c>
      <c r="J1053" s="17" t="s">
        <v>91</v>
      </c>
      <c r="K1053" s="17" t="s">
        <v>53</v>
      </c>
      <c r="L1053" s="8" t="s">
        <v>53</v>
      </c>
    </row>
    <row r="1054" spans="1:12" x14ac:dyDescent="0.25">
      <c r="A1054" t="s">
        <v>54</v>
      </c>
      <c r="B1054" t="s">
        <v>9</v>
      </c>
      <c r="C1054" t="s">
        <v>10</v>
      </c>
      <c r="D1054" t="s">
        <v>11</v>
      </c>
      <c r="E1054" t="s">
        <v>57</v>
      </c>
      <c r="F1054" s="1" t="s">
        <v>56</v>
      </c>
      <c r="G1054" t="s">
        <v>17</v>
      </c>
      <c r="H1054" t="s">
        <v>15</v>
      </c>
      <c r="I1054" t="s">
        <v>108</v>
      </c>
      <c r="J1054" s="17" t="s">
        <v>91</v>
      </c>
      <c r="K1054" s="17">
        <v>10.7</v>
      </c>
      <c r="L1054">
        <f t="shared" si="13"/>
        <v>1.0699999999999998</v>
      </c>
    </row>
    <row r="1055" spans="1:12" x14ac:dyDescent="0.25">
      <c r="A1055" t="s">
        <v>54</v>
      </c>
      <c r="B1055" s="2" t="s">
        <v>18</v>
      </c>
      <c r="C1055" t="s">
        <v>19</v>
      </c>
      <c r="D1055" t="s">
        <v>19</v>
      </c>
      <c r="E1055" s="2" t="s">
        <v>58</v>
      </c>
      <c r="F1055" s="3" t="s">
        <v>56</v>
      </c>
      <c r="G1055" s="2" t="s">
        <v>14</v>
      </c>
      <c r="H1055" s="2" t="s">
        <v>15</v>
      </c>
      <c r="I1055" t="s">
        <v>108</v>
      </c>
      <c r="J1055" s="17" t="s">
        <v>91</v>
      </c>
      <c r="K1055" s="17">
        <v>2890</v>
      </c>
      <c r="L1055">
        <f t="shared" si="13"/>
        <v>289</v>
      </c>
    </row>
    <row r="1056" spans="1:12" x14ac:dyDescent="0.25">
      <c r="A1056" t="s">
        <v>54</v>
      </c>
      <c r="B1056" t="s">
        <v>18</v>
      </c>
      <c r="C1056" t="s">
        <v>19</v>
      </c>
      <c r="D1056" t="s">
        <v>19</v>
      </c>
      <c r="E1056" t="s">
        <v>58</v>
      </c>
      <c r="F1056" s="1" t="s">
        <v>56</v>
      </c>
      <c r="G1056" t="s">
        <v>16</v>
      </c>
      <c r="H1056" t="s">
        <v>15</v>
      </c>
      <c r="I1056" t="s">
        <v>108</v>
      </c>
      <c r="J1056" s="17" t="s">
        <v>91</v>
      </c>
      <c r="K1056" s="17" t="s">
        <v>53</v>
      </c>
      <c r="L1056" s="8" t="s">
        <v>53</v>
      </c>
    </row>
    <row r="1057" spans="1:12" x14ac:dyDescent="0.25">
      <c r="A1057" t="s">
        <v>54</v>
      </c>
      <c r="B1057" t="s">
        <v>18</v>
      </c>
      <c r="C1057" t="s">
        <v>19</v>
      </c>
      <c r="D1057" t="s">
        <v>19</v>
      </c>
      <c r="E1057" t="s">
        <v>58</v>
      </c>
      <c r="F1057" s="1" t="s">
        <v>56</v>
      </c>
      <c r="G1057" t="s">
        <v>17</v>
      </c>
      <c r="H1057" t="s">
        <v>15</v>
      </c>
      <c r="I1057" t="s">
        <v>108</v>
      </c>
      <c r="J1057" s="17" t="s">
        <v>91</v>
      </c>
      <c r="K1057" s="17">
        <v>4.4000000000000004</v>
      </c>
      <c r="L1057">
        <f t="shared" si="13"/>
        <v>0.44000000000000006</v>
      </c>
    </row>
    <row r="1058" spans="1:12" x14ac:dyDescent="0.25">
      <c r="A1058" t="s">
        <v>59</v>
      </c>
      <c r="B1058" t="s">
        <v>22</v>
      </c>
      <c r="C1058" t="s">
        <v>23</v>
      </c>
      <c r="D1058" t="s">
        <v>23</v>
      </c>
      <c r="E1058" t="s">
        <v>60</v>
      </c>
      <c r="F1058" s="1" t="s">
        <v>61</v>
      </c>
      <c r="G1058" t="s">
        <v>14</v>
      </c>
      <c r="H1058" t="s">
        <v>15</v>
      </c>
      <c r="I1058" t="s">
        <v>108</v>
      </c>
      <c r="J1058" s="17" t="s">
        <v>91</v>
      </c>
      <c r="K1058" s="17">
        <v>90</v>
      </c>
      <c r="L1058">
        <f t="shared" si="13"/>
        <v>9</v>
      </c>
    </row>
    <row r="1059" spans="1:12" x14ac:dyDescent="0.25">
      <c r="A1059" t="s">
        <v>59</v>
      </c>
      <c r="B1059" t="s">
        <v>22</v>
      </c>
      <c r="C1059" t="s">
        <v>23</v>
      </c>
      <c r="D1059" t="s">
        <v>23</v>
      </c>
      <c r="E1059" t="s">
        <v>60</v>
      </c>
      <c r="F1059" s="1" t="s">
        <v>61</v>
      </c>
      <c r="G1059" t="s">
        <v>16</v>
      </c>
      <c r="H1059" t="s">
        <v>15</v>
      </c>
      <c r="I1059" t="s">
        <v>108</v>
      </c>
      <c r="J1059" s="17" t="s">
        <v>91</v>
      </c>
      <c r="K1059" s="17" t="s">
        <v>53</v>
      </c>
      <c r="L1059" s="8" t="s">
        <v>53</v>
      </c>
    </row>
    <row r="1060" spans="1:12" x14ac:dyDescent="0.25">
      <c r="A1060" t="s">
        <v>59</v>
      </c>
      <c r="B1060" t="s">
        <v>22</v>
      </c>
      <c r="C1060" t="s">
        <v>23</v>
      </c>
      <c r="D1060" t="s">
        <v>23</v>
      </c>
      <c r="E1060" t="s">
        <v>60</v>
      </c>
      <c r="F1060" s="1" t="s">
        <v>61</v>
      </c>
      <c r="G1060" t="s">
        <v>17</v>
      </c>
      <c r="H1060" t="s">
        <v>15</v>
      </c>
      <c r="I1060" t="s">
        <v>108</v>
      </c>
      <c r="J1060" s="17" t="s">
        <v>91</v>
      </c>
      <c r="K1060" s="17">
        <v>4.74</v>
      </c>
      <c r="L1060">
        <f t="shared" si="13"/>
        <v>0.47400000000000003</v>
      </c>
    </row>
    <row r="1061" spans="1:12" x14ac:dyDescent="0.25">
      <c r="A1061" t="s">
        <v>59</v>
      </c>
      <c r="B1061" t="s">
        <v>9</v>
      </c>
      <c r="C1061" t="s">
        <v>10</v>
      </c>
      <c r="D1061" t="s">
        <v>11</v>
      </c>
      <c r="E1061" t="s">
        <v>62</v>
      </c>
      <c r="F1061" s="1" t="s">
        <v>61</v>
      </c>
      <c r="G1061" t="s">
        <v>14</v>
      </c>
      <c r="H1061" t="s">
        <v>15</v>
      </c>
      <c r="I1061" t="s">
        <v>108</v>
      </c>
      <c r="J1061" s="17" t="s">
        <v>91</v>
      </c>
      <c r="K1061" s="17">
        <v>800</v>
      </c>
      <c r="L1061">
        <f t="shared" si="13"/>
        <v>80</v>
      </c>
    </row>
    <row r="1062" spans="1:12" x14ac:dyDescent="0.25">
      <c r="A1062" t="s">
        <v>59</v>
      </c>
      <c r="B1062" t="s">
        <v>9</v>
      </c>
      <c r="C1062" t="s">
        <v>10</v>
      </c>
      <c r="D1062" t="s">
        <v>11</v>
      </c>
      <c r="E1062" t="s">
        <v>62</v>
      </c>
      <c r="F1062" s="1" t="s">
        <v>61</v>
      </c>
      <c r="G1062" t="s">
        <v>16</v>
      </c>
      <c r="H1062" t="s">
        <v>15</v>
      </c>
      <c r="I1062" t="s">
        <v>108</v>
      </c>
      <c r="J1062" s="17" t="s">
        <v>91</v>
      </c>
      <c r="K1062" s="17" t="s">
        <v>53</v>
      </c>
      <c r="L1062" s="8" t="s">
        <v>53</v>
      </c>
    </row>
    <row r="1063" spans="1:12" x14ac:dyDescent="0.25">
      <c r="A1063" t="s">
        <v>59</v>
      </c>
      <c r="B1063" t="s">
        <v>9</v>
      </c>
      <c r="C1063" t="s">
        <v>10</v>
      </c>
      <c r="D1063" t="s">
        <v>11</v>
      </c>
      <c r="E1063" t="s">
        <v>62</v>
      </c>
      <c r="F1063" s="1" t="s">
        <v>61</v>
      </c>
      <c r="G1063" t="s">
        <v>17</v>
      </c>
      <c r="H1063" t="s">
        <v>15</v>
      </c>
      <c r="I1063" t="s">
        <v>108</v>
      </c>
      <c r="J1063" s="17" t="s">
        <v>91</v>
      </c>
      <c r="K1063" s="17">
        <v>25.5</v>
      </c>
      <c r="L1063">
        <f t="shared" si="13"/>
        <v>2.5499999999999998</v>
      </c>
    </row>
    <row r="1064" spans="1:12" x14ac:dyDescent="0.25">
      <c r="A1064" t="s">
        <v>59</v>
      </c>
      <c r="B1064" t="s">
        <v>18</v>
      </c>
      <c r="C1064" t="s">
        <v>19</v>
      </c>
      <c r="D1064" t="s">
        <v>19</v>
      </c>
      <c r="E1064" t="s">
        <v>63</v>
      </c>
      <c r="F1064" s="1" t="s">
        <v>61</v>
      </c>
      <c r="G1064" t="s">
        <v>14</v>
      </c>
      <c r="H1064" t="s">
        <v>15</v>
      </c>
      <c r="I1064" t="s">
        <v>108</v>
      </c>
      <c r="J1064" s="17" t="s">
        <v>91</v>
      </c>
      <c r="K1064" s="17">
        <v>40</v>
      </c>
      <c r="L1064">
        <f t="shared" si="13"/>
        <v>4</v>
      </c>
    </row>
    <row r="1065" spans="1:12" x14ac:dyDescent="0.25">
      <c r="A1065" t="s">
        <v>59</v>
      </c>
      <c r="B1065" t="s">
        <v>18</v>
      </c>
      <c r="C1065" t="s">
        <v>19</v>
      </c>
      <c r="D1065" t="s">
        <v>19</v>
      </c>
      <c r="E1065" t="s">
        <v>63</v>
      </c>
      <c r="F1065" s="1" t="s">
        <v>61</v>
      </c>
      <c r="G1065" t="s">
        <v>16</v>
      </c>
      <c r="H1065" t="s">
        <v>15</v>
      </c>
      <c r="I1065" t="s">
        <v>108</v>
      </c>
      <c r="J1065" s="17" t="s">
        <v>91</v>
      </c>
      <c r="K1065" s="17" t="s">
        <v>53</v>
      </c>
      <c r="L1065" s="8" t="s">
        <v>53</v>
      </c>
    </row>
    <row r="1066" spans="1:12" x14ac:dyDescent="0.25">
      <c r="A1066" t="s">
        <v>59</v>
      </c>
      <c r="B1066" t="s">
        <v>18</v>
      </c>
      <c r="C1066" t="s">
        <v>19</v>
      </c>
      <c r="D1066" t="s">
        <v>19</v>
      </c>
      <c r="E1066" t="s">
        <v>63</v>
      </c>
      <c r="F1066" s="1" t="s">
        <v>61</v>
      </c>
      <c r="G1066" t="s">
        <v>17</v>
      </c>
      <c r="H1066" t="s">
        <v>15</v>
      </c>
      <c r="I1066" t="s">
        <v>108</v>
      </c>
      <c r="J1066" s="17" t="s">
        <v>91</v>
      </c>
      <c r="K1066" s="17">
        <v>3.97</v>
      </c>
      <c r="L1066">
        <f t="shared" si="13"/>
        <v>0.39700000000000002</v>
      </c>
    </row>
    <row r="1067" spans="1:12" x14ac:dyDescent="0.25">
      <c r="A1067" t="s">
        <v>64</v>
      </c>
      <c r="B1067" t="s">
        <v>22</v>
      </c>
      <c r="C1067" t="s">
        <v>23</v>
      </c>
      <c r="D1067" t="s">
        <v>23</v>
      </c>
      <c r="E1067" t="s">
        <v>65</v>
      </c>
      <c r="F1067" s="1" t="s">
        <v>66</v>
      </c>
      <c r="G1067" t="s">
        <v>14</v>
      </c>
      <c r="H1067" t="s">
        <v>15</v>
      </c>
      <c r="I1067" t="s">
        <v>108</v>
      </c>
      <c r="J1067" s="17" t="s">
        <v>91</v>
      </c>
      <c r="K1067" s="17">
        <v>80</v>
      </c>
      <c r="L1067">
        <f t="shared" si="13"/>
        <v>8</v>
      </c>
    </row>
    <row r="1068" spans="1:12" x14ac:dyDescent="0.25">
      <c r="A1068" t="s">
        <v>64</v>
      </c>
      <c r="B1068" t="s">
        <v>22</v>
      </c>
      <c r="C1068" t="s">
        <v>23</v>
      </c>
      <c r="D1068" t="s">
        <v>23</v>
      </c>
      <c r="E1068" t="s">
        <v>65</v>
      </c>
      <c r="F1068" s="1" t="s">
        <v>66</v>
      </c>
      <c r="G1068" t="s">
        <v>16</v>
      </c>
      <c r="H1068" t="s">
        <v>15</v>
      </c>
      <c r="I1068" t="s">
        <v>108</v>
      </c>
      <c r="J1068" s="17" t="s">
        <v>91</v>
      </c>
      <c r="K1068" s="17" t="s">
        <v>53</v>
      </c>
      <c r="L1068" s="8" t="s">
        <v>53</v>
      </c>
    </row>
    <row r="1069" spans="1:12" x14ac:dyDescent="0.25">
      <c r="A1069" t="s">
        <v>64</v>
      </c>
      <c r="B1069" t="s">
        <v>22</v>
      </c>
      <c r="C1069" t="s">
        <v>23</v>
      </c>
      <c r="D1069" t="s">
        <v>23</v>
      </c>
      <c r="E1069" t="s">
        <v>65</v>
      </c>
      <c r="F1069" s="1" t="s">
        <v>66</v>
      </c>
      <c r="G1069" t="s">
        <v>17</v>
      </c>
      <c r="H1069" t="s">
        <v>15</v>
      </c>
      <c r="I1069" t="s">
        <v>108</v>
      </c>
      <c r="J1069" s="17" t="s">
        <v>91</v>
      </c>
      <c r="K1069" s="17">
        <v>2.54</v>
      </c>
      <c r="L1069">
        <f t="shared" si="13"/>
        <v>0.254</v>
      </c>
    </row>
    <row r="1070" spans="1:12" x14ac:dyDescent="0.25">
      <c r="A1070" t="s">
        <v>64</v>
      </c>
      <c r="B1070" t="s">
        <v>9</v>
      </c>
      <c r="C1070" t="s">
        <v>10</v>
      </c>
      <c r="D1070" t="s">
        <v>11</v>
      </c>
      <c r="E1070" t="s">
        <v>67</v>
      </c>
      <c r="F1070" s="1" t="s">
        <v>66</v>
      </c>
      <c r="G1070" t="s">
        <v>14</v>
      </c>
      <c r="H1070" t="s">
        <v>15</v>
      </c>
      <c r="I1070" t="s">
        <v>108</v>
      </c>
      <c r="J1070" s="17" t="s">
        <v>91</v>
      </c>
      <c r="K1070" s="17">
        <v>290</v>
      </c>
      <c r="L1070">
        <f t="shared" si="13"/>
        <v>29</v>
      </c>
    </row>
    <row r="1071" spans="1:12" x14ac:dyDescent="0.25">
      <c r="A1071" t="s">
        <v>64</v>
      </c>
      <c r="B1071" t="s">
        <v>9</v>
      </c>
      <c r="C1071" t="s">
        <v>10</v>
      </c>
      <c r="D1071" t="s">
        <v>11</v>
      </c>
      <c r="E1071" t="s">
        <v>67</v>
      </c>
      <c r="F1071" s="1" t="s">
        <v>66</v>
      </c>
      <c r="G1071" t="s">
        <v>16</v>
      </c>
      <c r="H1071" t="s">
        <v>15</v>
      </c>
      <c r="I1071" t="s">
        <v>108</v>
      </c>
      <c r="J1071" s="17" t="s">
        <v>91</v>
      </c>
      <c r="K1071" s="17" t="s">
        <v>53</v>
      </c>
      <c r="L1071" s="8" t="s">
        <v>53</v>
      </c>
    </row>
    <row r="1072" spans="1:12" x14ac:dyDescent="0.25">
      <c r="A1072" t="s">
        <v>64</v>
      </c>
      <c r="B1072" t="s">
        <v>9</v>
      </c>
      <c r="C1072" t="s">
        <v>10</v>
      </c>
      <c r="D1072" t="s">
        <v>11</v>
      </c>
      <c r="E1072" t="s">
        <v>67</v>
      </c>
      <c r="F1072" s="1" t="s">
        <v>66</v>
      </c>
      <c r="G1072" t="s">
        <v>17</v>
      </c>
      <c r="H1072" t="s">
        <v>15</v>
      </c>
      <c r="I1072" t="s">
        <v>108</v>
      </c>
      <c r="J1072" s="17" t="s">
        <v>91</v>
      </c>
      <c r="K1072" s="17">
        <v>21.84</v>
      </c>
      <c r="L1072">
        <f t="shared" si="13"/>
        <v>2.1840000000000002</v>
      </c>
    </row>
    <row r="1073" spans="1:12" x14ac:dyDescent="0.25">
      <c r="A1073" t="s">
        <v>64</v>
      </c>
      <c r="B1073" t="s">
        <v>18</v>
      </c>
      <c r="C1073" t="s">
        <v>19</v>
      </c>
      <c r="D1073" t="s">
        <v>19</v>
      </c>
      <c r="E1073" t="s">
        <v>68</v>
      </c>
      <c r="F1073" s="1" t="s">
        <v>66</v>
      </c>
      <c r="G1073" t="s">
        <v>14</v>
      </c>
      <c r="H1073" t="s">
        <v>15</v>
      </c>
      <c r="I1073" t="s">
        <v>108</v>
      </c>
      <c r="J1073" s="17" t="s">
        <v>91</v>
      </c>
      <c r="K1073" s="17">
        <v>230</v>
      </c>
      <c r="L1073">
        <f t="shared" si="13"/>
        <v>23</v>
      </c>
    </row>
    <row r="1074" spans="1:12" x14ac:dyDescent="0.25">
      <c r="A1074" t="s">
        <v>64</v>
      </c>
      <c r="B1074" t="s">
        <v>18</v>
      </c>
      <c r="C1074" t="s">
        <v>19</v>
      </c>
      <c r="D1074" t="s">
        <v>19</v>
      </c>
      <c r="E1074" t="s">
        <v>68</v>
      </c>
      <c r="F1074" s="1" t="s">
        <v>66</v>
      </c>
      <c r="G1074" t="s">
        <v>16</v>
      </c>
      <c r="H1074" t="s">
        <v>15</v>
      </c>
      <c r="I1074" t="s">
        <v>108</v>
      </c>
      <c r="J1074" s="17" t="s">
        <v>91</v>
      </c>
      <c r="K1074" s="17" t="s">
        <v>53</v>
      </c>
      <c r="L1074" s="8" t="s">
        <v>53</v>
      </c>
    </row>
    <row r="1075" spans="1:12" x14ac:dyDescent="0.25">
      <c r="A1075" t="s">
        <v>64</v>
      </c>
      <c r="B1075" t="s">
        <v>18</v>
      </c>
      <c r="C1075" t="s">
        <v>19</v>
      </c>
      <c r="D1075" t="s">
        <v>19</v>
      </c>
      <c r="E1075" t="s">
        <v>68</v>
      </c>
      <c r="F1075" s="1" t="s">
        <v>66</v>
      </c>
      <c r="G1075" t="s">
        <v>17</v>
      </c>
      <c r="H1075" t="s">
        <v>15</v>
      </c>
      <c r="I1075" t="s">
        <v>108</v>
      </c>
      <c r="J1075" s="17" t="s">
        <v>91</v>
      </c>
      <c r="K1075" s="17">
        <v>3.47</v>
      </c>
      <c r="L1075">
        <f t="shared" si="13"/>
        <v>0.34700000000000003</v>
      </c>
    </row>
    <row r="1076" spans="1:12" x14ac:dyDescent="0.25">
      <c r="A1076" t="s">
        <v>69</v>
      </c>
      <c r="B1076" t="s">
        <v>22</v>
      </c>
      <c r="C1076" t="s">
        <v>23</v>
      </c>
      <c r="D1076" t="s">
        <v>23</v>
      </c>
      <c r="E1076" t="s">
        <v>70</v>
      </c>
      <c r="F1076" s="1" t="s">
        <v>71</v>
      </c>
      <c r="G1076" t="s">
        <v>14</v>
      </c>
      <c r="H1076" t="s">
        <v>15</v>
      </c>
      <c r="I1076" t="s">
        <v>108</v>
      </c>
      <c r="J1076" s="17" t="s">
        <v>91</v>
      </c>
      <c r="K1076" s="17">
        <v>1080</v>
      </c>
      <c r="L1076">
        <f t="shared" si="13"/>
        <v>108</v>
      </c>
    </row>
    <row r="1077" spans="1:12" x14ac:dyDescent="0.25">
      <c r="A1077" t="s">
        <v>69</v>
      </c>
      <c r="B1077" t="s">
        <v>22</v>
      </c>
      <c r="C1077" t="s">
        <v>23</v>
      </c>
      <c r="D1077" t="s">
        <v>23</v>
      </c>
      <c r="E1077" t="s">
        <v>70</v>
      </c>
      <c r="F1077" s="1" t="s">
        <v>71</v>
      </c>
      <c r="G1077" t="s">
        <v>16</v>
      </c>
      <c r="H1077" t="s">
        <v>15</v>
      </c>
      <c r="I1077" t="s">
        <v>108</v>
      </c>
      <c r="J1077" s="17" t="s">
        <v>91</v>
      </c>
      <c r="K1077" s="17" t="s">
        <v>53</v>
      </c>
      <c r="L1077" s="8" t="s">
        <v>53</v>
      </c>
    </row>
    <row r="1078" spans="1:12" x14ac:dyDescent="0.25">
      <c r="A1078" t="s">
        <v>69</v>
      </c>
      <c r="B1078" t="s">
        <v>22</v>
      </c>
      <c r="C1078" t="s">
        <v>23</v>
      </c>
      <c r="D1078" t="s">
        <v>23</v>
      </c>
      <c r="E1078" t="s">
        <v>70</v>
      </c>
      <c r="F1078" s="1" t="s">
        <v>71</v>
      </c>
      <c r="G1078" t="s">
        <v>17</v>
      </c>
      <c r="H1078" t="s">
        <v>15</v>
      </c>
      <c r="I1078" t="s">
        <v>108</v>
      </c>
      <c r="J1078" s="17" t="s">
        <v>91</v>
      </c>
      <c r="K1078" s="17">
        <v>72.099999999999994</v>
      </c>
      <c r="L1078">
        <f t="shared" si="13"/>
        <v>7.2099999999999991</v>
      </c>
    </row>
    <row r="1079" spans="1:12" x14ac:dyDescent="0.25">
      <c r="A1079" t="s">
        <v>69</v>
      </c>
      <c r="B1079" t="s">
        <v>9</v>
      </c>
      <c r="C1079" t="s">
        <v>10</v>
      </c>
      <c r="D1079" t="s">
        <v>11</v>
      </c>
      <c r="E1079" t="s">
        <v>72</v>
      </c>
      <c r="F1079" s="1" t="s">
        <v>71</v>
      </c>
      <c r="G1079" t="s">
        <v>14</v>
      </c>
      <c r="H1079" t="s">
        <v>15</v>
      </c>
      <c r="I1079" t="s">
        <v>108</v>
      </c>
      <c r="J1079" s="17" t="s">
        <v>91</v>
      </c>
      <c r="K1079" s="17">
        <v>160</v>
      </c>
      <c r="L1079">
        <f t="shared" si="13"/>
        <v>16</v>
      </c>
    </row>
    <row r="1080" spans="1:12" x14ac:dyDescent="0.25">
      <c r="A1080" t="s">
        <v>69</v>
      </c>
      <c r="B1080" t="s">
        <v>9</v>
      </c>
      <c r="C1080" t="s">
        <v>10</v>
      </c>
      <c r="D1080" t="s">
        <v>11</v>
      </c>
      <c r="E1080" t="s">
        <v>72</v>
      </c>
      <c r="F1080" s="1" t="s">
        <v>71</v>
      </c>
      <c r="G1080" t="s">
        <v>16</v>
      </c>
      <c r="H1080" t="s">
        <v>15</v>
      </c>
      <c r="I1080" t="s">
        <v>108</v>
      </c>
      <c r="J1080" s="17" t="s">
        <v>91</v>
      </c>
      <c r="K1080" s="17" t="s">
        <v>53</v>
      </c>
      <c r="L1080" s="8" t="s">
        <v>53</v>
      </c>
    </row>
    <row r="1081" spans="1:12" x14ac:dyDescent="0.25">
      <c r="A1081" t="s">
        <v>69</v>
      </c>
      <c r="B1081" t="s">
        <v>9</v>
      </c>
      <c r="C1081" t="s">
        <v>10</v>
      </c>
      <c r="D1081" t="s">
        <v>11</v>
      </c>
      <c r="E1081" t="s">
        <v>72</v>
      </c>
      <c r="F1081" s="1" t="s">
        <v>71</v>
      </c>
      <c r="G1081" t="s">
        <v>17</v>
      </c>
      <c r="H1081" t="s">
        <v>15</v>
      </c>
      <c r="I1081" t="s">
        <v>108</v>
      </c>
      <c r="J1081" s="17" t="s">
        <v>91</v>
      </c>
      <c r="K1081" s="17">
        <v>0.72</v>
      </c>
      <c r="L1081">
        <f t="shared" si="13"/>
        <v>7.1999999999999995E-2</v>
      </c>
    </row>
    <row r="1082" spans="1:12" x14ac:dyDescent="0.25">
      <c r="A1082" t="s">
        <v>69</v>
      </c>
      <c r="B1082" t="s">
        <v>18</v>
      </c>
      <c r="C1082" t="s">
        <v>19</v>
      </c>
      <c r="D1082" t="s">
        <v>19</v>
      </c>
      <c r="E1082" t="s">
        <v>73</v>
      </c>
      <c r="F1082" s="1" t="s">
        <v>71</v>
      </c>
      <c r="G1082" t="s">
        <v>14</v>
      </c>
      <c r="H1082" t="s">
        <v>15</v>
      </c>
      <c r="I1082" t="s">
        <v>108</v>
      </c>
      <c r="J1082" s="17" t="s">
        <v>91</v>
      </c>
      <c r="K1082" s="17">
        <v>22840</v>
      </c>
      <c r="L1082">
        <f t="shared" si="13"/>
        <v>2284</v>
      </c>
    </row>
    <row r="1083" spans="1:12" x14ac:dyDescent="0.25">
      <c r="A1083" t="s">
        <v>69</v>
      </c>
      <c r="B1083" t="s">
        <v>18</v>
      </c>
      <c r="C1083" t="s">
        <v>19</v>
      </c>
      <c r="D1083" t="s">
        <v>19</v>
      </c>
      <c r="E1083" t="s">
        <v>73</v>
      </c>
      <c r="F1083" s="1" t="s">
        <v>71</v>
      </c>
      <c r="G1083" t="s">
        <v>16</v>
      </c>
      <c r="H1083" t="s">
        <v>15</v>
      </c>
      <c r="I1083" t="s">
        <v>108</v>
      </c>
      <c r="J1083" s="17" t="s">
        <v>91</v>
      </c>
      <c r="K1083" s="17" t="s">
        <v>53</v>
      </c>
      <c r="L1083" s="8" t="s">
        <v>53</v>
      </c>
    </row>
    <row r="1084" spans="1:12" x14ac:dyDescent="0.25">
      <c r="A1084" t="s">
        <v>69</v>
      </c>
      <c r="B1084" t="s">
        <v>18</v>
      </c>
      <c r="C1084" t="s">
        <v>19</v>
      </c>
      <c r="D1084" t="s">
        <v>19</v>
      </c>
      <c r="E1084" t="s">
        <v>73</v>
      </c>
      <c r="F1084" s="1" t="s">
        <v>71</v>
      </c>
      <c r="G1084" t="s">
        <v>17</v>
      </c>
      <c r="H1084" t="s">
        <v>15</v>
      </c>
      <c r="I1084" t="s">
        <v>108</v>
      </c>
      <c r="J1084" s="17" t="s">
        <v>91</v>
      </c>
      <c r="K1084" s="17">
        <v>0.89</v>
      </c>
      <c r="L1084">
        <f t="shared" si="13"/>
        <v>8.8999999999999996E-2</v>
      </c>
    </row>
    <row r="1085" spans="1:12" x14ac:dyDescent="0.25">
      <c r="A1085" t="s">
        <v>74</v>
      </c>
      <c r="B1085" t="s">
        <v>22</v>
      </c>
      <c r="C1085" t="s">
        <v>23</v>
      </c>
      <c r="D1085" t="s">
        <v>23</v>
      </c>
      <c r="E1085" t="s">
        <v>75</v>
      </c>
      <c r="F1085" s="1" t="s">
        <v>76</v>
      </c>
      <c r="G1085" t="s">
        <v>14</v>
      </c>
      <c r="H1085" t="s">
        <v>15</v>
      </c>
      <c r="I1085" t="s">
        <v>108</v>
      </c>
      <c r="J1085" s="17" t="s">
        <v>91</v>
      </c>
      <c r="K1085" s="17">
        <v>3140</v>
      </c>
      <c r="L1085">
        <f t="shared" si="13"/>
        <v>314</v>
      </c>
    </row>
    <row r="1086" spans="1:12" x14ac:dyDescent="0.25">
      <c r="A1086" t="s">
        <v>74</v>
      </c>
      <c r="B1086" t="s">
        <v>22</v>
      </c>
      <c r="C1086" t="s">
        <v>23</v>
      </c>
      <c r="D1086" t="s">
        <v>23</v>
      </c>
      <c r="E1086" t="s">
        <v>75</v>
      </c>
      <c r="F1086" s="1" t="s">
        <v>76</v>
      </c>
      <c r="G1086" t="s">
        <v>16</v>
      </c>
      <c r="H1086" t="s">
        <v>15</v>
      </c>
      <c r="I1086" t="s">
        <v>108</v>
      </c>
      <c r="J1086" s="17" t="s">
        <v>91</v>
      </c>
      <c r="K1086" s="17" t="s">
        <v>53</v>
      </c>
      <c r="L1086" s="8" t="s">
        <v>53</v>
      </c>
    </row>
    <row r="1087" spans="1:12" x14ac:dyDescent="0.25">
      <c r="A1087" t="s">
        <v>74</v>
      </c>
      <c r="B1087" t="s">
        <v>22</v>
      </c>
      <c r="C1087" t="s">
        <v>23</v>
      </c>
      <c r="D1087" t="s">
        <v>23</v>
      </c>
      <c r="E1087" t="s">
        <v>75</v>
      </c>
      <c r="F1087" s="1" t="s">
        <v>76</v>
      </c>
      <c r="G1087" t="s">
        <v>17</v>
      </c>
      <c r="H1087" t="s">
        <v>15</v>
      </c>
      <c r="I1087" t="s">
        <v>108</v>
      </c>
      <c r="J1087" s="17" t="s">
        <v>91</v>
      </c>
      <c r="K1087" s="17">
        <v>76.959999999999994</v>
      </c>
      <c r="L1087">
        <f t="shared" si="13"/>
        <v>7.6959999999999997</v>
      </c>
    </row>
    <row r="1088" spans="1:12" x14ac:dyDescent="0.25">
      <c r="A1088" t="s">
        <v>74</v>
      </c>
      <c r="B1088" t="s">
        <v>9</v>
      </c>
      <c r="C1088" t="s">
        <v>10</v>
      </c>
      <c r="D1088" t="s">
        <v>11</v>
      </c>
      <c r="E1088" t="s">
        <v>77</v>
      </c>
      <c r="F1088" s="1" t="s">
        <v>76</v>
      </c>
      <c r="G1088" t="s">
        <v>14</v>
      </c>
      <c r="H1088" t="s">
        <v>15</v>
      </c>
      <c r="I1088" t="s">
        <v>108</v>
      </c>
      <c r="J1088" s="17" t="s">
        <v>91</v>
      </c>
      <c r="K1088" s="17">
        <v>610</v>
      </c>
      <c r="L1088">
        <f t="shared" si="13"/>
        <v>61</v>
      </c>
    </row>
    <row r="1089" spans="1:12" x14ac:dyDescent="0.25">
      <c r="A1089" t="s">
        <v>74</v>
      </c>
      <c r="B1089" t="s">
        <v>9</v>
      </c>
      <c r="C1089" t="s">
        <v>10</v>
      </c>
      <c r="D1089" t="s">
        <v>11</v>
      </c>
      <c r="E1089" t="s">
        <v>77</v>
      </c>
      <c r="F1089" s="1" t="s">
        <v>76</v>
      </c>
      <c r="G1089" t="s">
        <v>16</v>
      </c>
      <c r="H1089" t="s">
        <v>15</v>
      </c>
      <c r="I1089" t="s">
        <v>108</v>
      </c>
      <c r="J1089" s="17" t="s">
        <v>91</v>
      </c>
      <c r="K1089" s="17" t="s">
        <v>53</v>
      </c>
      <c r="L1089" s="8" t="s">
        <v>53</v>
      </c>
    </row>
    <row r="1090" spans="1:12" x14ac:dyDescent="0.25">
      <c r="A1090" t="s">
        <v>74</v>
      </c>
      <c r="B1090" t="s">
        <v>9</v>
      </c>
      <c r="C1090" t="s">
        <v>10</v>
      </c>
      <c r="D1090" t="s">
        <v>11</v>
      </c>
      <c r="E1090" t="s">
        <v>77</v>
      </c>
      <c r="F1090" s="1" t="s">
        <v>76</v>
      </c>
      <c r="G1090" t="s">
        <v>17</v>
      </c>
      <c r="H1090" t="s">
        <v>15</v>
      </c>
      <c r="I1090" t="s">
        <v>108</v>
      </c>
      <c r="J1090" s="17" t="s">
        <v>91</v>
      </c>
      <c r="K1090" s="17">
        <v>80.010000000000005</v>
      </c>
      <c r="L1090">
        <f t="shared" si="13"/>
        <v>8.0010000000000012</v>
      </c>
    </row>
    <row r="1091" spans="1:12" x14ac:dyDescent="0.25">
      <c r="A1091" t="s">
        <v>74</v>
      </c>
      <c r="B1091" t="s">
        <v>18</v>
      </c>
      <c r="C1091" t="s">
        <v>19</v>
      </c>
      <c r="D1091" t="s">
        <v>19</v>
      </c>
      <c r="E1091" t="s">
        <v>78</v>
      </c>
      <c r="F1091" s="1" t="s">
        <v>76</v>
      </c>
      <c r="G1091" t="s">
        <v>14</v>
      </c>
      <c r="H1091" t="s">
        <v>15</v>
      </c>
      <c r="I1091" t="s">
        <v>108</v>
      </c>
      <c r="J1091" s="17" t="s">
        <v>91</v>
      </c>
      <c r="K1091" s="17">
        <v>7070</v>
      </c>
      <c r="L1091">
        <f t="shared" si="13"/>
        <v>707</v>
      </c>
    </row>
    <row r="1092" spans="1:12" x14ac:dyDescent="0.25">
      <c r="A1092" t="s">
        <v>74</v>
      </c>
      <c r="B1092" t="s">
        <v>18</v>
      </c>
      <c r="C1092" t="s">
        <v>19</v>
      </c>
      <c r="D1092" t="s">
        <v>19</v>
      </c>
      <c r="E1092" t="s">
        <v>78</v>
      </c>
      <c r="F1092" s="1" t="s">
        <v>76</v>
      </c>
      <c r="G1092" t="s">
        <v>16</v>
      </c>
      <c r="H1092" t="s">
        <v>15</v>
      </c>
      <c r="I1092" t="s">
        <v>108</v>
      </c>
      <c r="J1092" s="17" t="s">
        <v>91</v>
      </c>
      <c r="K1092" s="17" t="s">
        <v>53</v>
      </c>
      <c r="L1092" s="8" t="s">
        <v>53</v>
      </c>
    </row>
    <row r="1093" spans="1:12" x14ac:dyDescent="0.25">
      <c r="A1093" t="s">
        <v>74</v>
      </c>
      <c r="B1093" t="s">
        <v>18</v>
      </c>
      <c r="C1093" t="s">
        <v>19</v>
      </c>
      <c r="D1093" t="s">
        <v>19</v>
      </c>
      <c r="E1093" t="s">
        <v>78</v>
      </c>
      <c r="F1093" s="1" t="s">
        <v>76</v>
      </c>
      <c r="G1093" t="s">
        <v>17</v>
      </c>
      <c r="H1093" t="s">
        <v>15</v>
      </c>
      <c r="I1093" t="s">
        <v>108</v>
      </c>
      <c r="J1093" s="17" t="s">
        <v>91</v>
      </c>
      <c r="K1093" s="17">
        <v>0.44</v>
      </c>
      <c r="L1093">
        <f t="shared" si="13"/>
        <v>4.3999999999999997E-2</v>
      </c>
    </row>
    <row r="1094" spans="1:12" x14ac:dyDescent="0.25">
      <c r="A1094" t="s">
        <v>79</v>
      </c>
      <c r="B1094" t="s">
        <v>22</v>
      </c>
      <c r="C1094" t="s">
        <v>23</v>
      </c>
      <c r="D1094" t="s">
        <v>23</v>
      </c>
      <c r="E1094" t="s">
        <v>80</v>
      </c>
      <c r="F1094" s="1" t="s">
        <v>81</v>
      </c>
      <c r="G1094" t="s">
        <v>14</v>
      </c>
      <c r="H1094" t="s">
        <v>15</v>
      </c>
      <c r="I1094" t="s">
        <v>108</v>
      </c>
      <c r="J1094" s="17" t="s">
        <v>91</v>
      </c>
      <c r="K1094" s="17">
        <v>410</v>
      </c>
      <c r="L1094">
        <f t="shared" si="13"/>
        <v>41</v>
      </c>
    </row>
    <row r="1095" spans="1:12" x14ac:dyDescent="0.25">
      <c r="A1095" t="s">
        <v>79</v>
      </c>
      <c r="B1095" t="s">
        <v>22</v>
      </c>
      <c r="C1095" t="s">
        <v>23</v>
      </c>
      <c r="D1095" t="s">
        <v>23</v>
      </c>
      <c r="E1095" t="s">
        <v>80</v>
      </c>
      <c r="F1095" s="1" t="s">
        <v>81</v>
      </c>
      <c r="G1095" t="s">
        <v>16</v>
      </c>
      <c r="H1095" t="s">
        <v>15</v>
      </c>
      <c r="I1095" t="s">
        <v>108</v>
      </c>
      <c r="J1095" s="17" t="s">
        <v>91</v>
      </c>
      <c r="K1095" s="17" t="s">
        <v>53</v>
      </c>
      <c r="L1095" s="8" t="s">
        <v>53</v>
      </c>
    </row>
    <row r="1096" spans="1:12" x14ac:dyDescent="0.25">
      <c r="A1096" t="s">
        <v>79</v>
      </c>
      <c r="B1096" t="s">
        <v>22</v>
      </c>
      <c r="C1096" t="s">
        <v>23</v>
      </c>
      <c r="D1096" t="s">
        <v>23</v>
      </c>
      <c r="E1096" t="s">
        <v>80</v>
      </c>
      <c r="F1096" s="1" t="s">
        <v>81</v>
      </c>
      <c r="G1096" t="s">
        <v>17</v>
      </c>
      <c r="H1096" t="s">
        <v>15</v>
      </c>
      <c r="I1096" t="s">
        <v>108</v>
      </c>
      <c r="J1096" s="17" t="s">
        <v>91</v>
      </c>
      <c r="K1096" s="17">
        <v>4.46</v>
      </c>
      <c r="L1096">
        <f t="shared" si="13"/>
        <v>0.44600000000000001</v>
      </c>
    </row>
    <row r="1097" spans="1:12" x14ac:dyDescent="0.25">
      <c r="A1097" t="s">
        <v>79</v>
      </c>
      <c r="B1097" t="s">
        <v>9</v>
      </c>
      <c r="C1097" t="s">
        <v>10</v>
      </c>
      <c r="D1097" t="s">
        <v>11</v>
      </c>
      <c r="E1097" t="s">
        <v>82</v>
      </c>
      <c r="F1097" s="1" t="s">
        <v>81</v>
      </c>
      <c r="G1097" t="s">
        <v>14</v>
      </c>
      <c r="H1097" t="s">
        <v>15</v>
      </c>
      <c r="I1097" t="s">
        <v>108</v>
      </c>
      <c r="J1097" s="17" t="s">
        <v>91</v>
      </c>
      <c r="K1097" s="17">
        <v>210</v>
      </c>
      <c r="L1097">
        <f t="shared" si="13"/>
        <v>21</v>
      </c>
    </row>
    <row r="1098" spans="1:12" x14ac:dyDescent="0.25">
      <c r="A1098" t="s">
        <v>79</v>
      </c>
      <c r="B1098" t="s">
        <v>9</v>
      </c>
      <c r="C1098" t="s">
        <v>10</v>
      </c>
      <c r="D1098" t="s">
        <v>11</v>
      </c>
      <c r="E1098" t="s">
        <v>82</v>
      </c>
      <c r="F1098" s="1" t="s">
        <v>81</v>
      </c>
      <c r="G1098" t="s">
        <v>16</v>
      </c>
      <c r="H1098" t="s">
        <v>15</v>
      </c>
      <c r="I1098" t="s">
        <v>108</v>
      </c>
      <c r="J1098" s="17" t="s">
        <v>91</v>
      </c>
      <c r="K1098" s="17" t="s">
        <v>53</v>
      </c>
      <c r="L1098" s="8" t="s">
        <v>53</v>
      </c>
    </row>
    <row r="1099" spans="1:12" x14ac:dyDescent="0.25">
      <c r="A1099" t="s">
        <v>79</v>
      </c>
      <c r="B1099" t="s">
        <v>9</v>
      </c>
      <c r="C1099" t="s">
        <v>10</v>
      </c>
      <c r="D1099" t="s">
        <v>11</v>
      </c>
      <c r="E1099" t="s">
        <v>82</v>
      </c>
      <c r="F1099" s="1" t="s">
        <v>81</v>
      </c>
      <c r="G1099" t="s">
        <v>17</v>
      </c>
      <c r="H1099" t="s">
        <v>15</v>
      </c>
      <c r="I1099" t="s">
        <v>108</v>
      </c>
      <c r="J1099" s="17" t="s">
        <v>91</v>
      </c>
      <c r="K1099" s="17">
        <v>3.63</v>
      </c>
      <c r="L1099">
        <f t="shared" si="13"/>
        <v>0.36299999999999999</v>
      </c>
    </row>
    <row r="1100" spans="1:12" x14ac:dyDescent="0.25">
      <c r="A1100" t="s">
        <v>79</v>
      </c>
      <c r="B1100" t="s">
        <v>18</v>
      </c>
      <c r="C1100" t="s">
        <v>19</v>
      </c>
      <c r="D1100" t="s">
        <v>19</v>
      </c>
      <c r="E1100" t="s">
        <v>83</v>
      </c>
      <c r="F1100" s="1" t="s">
        <v>81</v>
      </c>
      <c r="G1100" t="s">
        <v>14</v>
      </c>
      <c r="H1100" t="s">
        <v>15</v>
      </c>
      <c r="I1100" t="s">
        <v>108</v>
      </c>
      <c r="J1100" s="17" t="s">
        <v>91</v>
      </c>
      <c r="K1100" s="17">
        <v>6920</v>
      </c>
      <c r="L1100">
        <f t="shared" si="13"/>
        <v>692</v>
      </c>
    </row>
    <row r="1101" spans="1:12" x14ac:dyDescent="0.25">
      <c r="A1101" t="s">
        <v>79</v>
      </c>
      <c r="B1101" t="s">
        <v>18</v>
      </c>
      <c r="C1101" t="s">
        <v>19</v>
      </c>
      <c r="D1101" t="s">
        <v>19</v>
      </c>
      <c r="E1101" t="s">
        <v>83</v>
      </c>
      <c r="F1101" s="1" t="s">
        <v>81</v>
      </c>
      <c r="G1101" t="s">
        <v>16</v>
      </c>
      <c r="H1101" t="s">
        <v>15</v>
      </c>
      <c r="I1101" t="s">
        <v>108</v>
      </c>
      <c r="J1101" s="17" t="s">
        <v>91</v>
      </c>
      <c r="K1101" s="17" t="s">
        <v>53</v>
      </c>
      <c r="L1101" s="8" t="s">
        <v>53</v>
      </c>
    </row>
    <row r="1102" spans="1:12" x14ac:dyDescent="0.25">
      <c r="A1102" t="s">
        <v>79</v>
      </c>
      <c r="B1102" t="s">
        <v>18</v>
      </c>
      <c r="C1102" t="s">
        <v>19</v>
      </c>
      <c r="D1102" t="s">
        <v>19</v>
      </c>
      <c r="E1102" t="s">
        <v>83</v>
      </c>
      <c r="F1102" s="1" t="s">
        <v>81</v>
      </c>
      <c r="G1102" t="s">
        <v>17</v>
      </c>
      <c r="H1102" t="s">
        <v>15</v>
      </c>
      <c r="I1102" t="s">
        <v>108</v>
      </c>
      <c r="J1102" s="17" t="s">
        <v>91</v>
      </c>
      <c r="K1102" s="17">
        <v>6.05</v>
      </c>
      <c r="L1102">
        <f t="shared" si="13"/>
        <v>0.60499999999999998</v>
      </c>
    </row>
    <row r="1103" spans="1:12" x14ac:dyDescent="0.25">
      <c r="A1103" t="s">
        <v>97</v>
      </c>
      <c r="B1103" t="s">
        <v>22</v>
      </c>
      <c r="C1103" t="s">
        <v>23</v>
      </c>
      <c r="D1103" t="s">
        <v>23</v>
      </c>
      <c r="E1103" t="s">
        <v>100</v>
      </c>
      <c r="F1103" s="1" t="s">
        <v>94</v>
      </c>
      <c r="G1103" t="s">
        <v>14</v>
      </c>
      <c r="H1103" t="s">
        <v>15</v>
      </c>
      <c r="I1103" t="s">
        <v>108</v>
      </c>
      <c r="J1103" s="17" t="s">
        <v>91</v>
      </c>
      <c r="K1103" s="17">
        <v>90</v>
      </c>
      <c r="L1103">
        <f t="shared" si="13"/>
        <v>9</v>
      </c>
    </row>
    <row r="1104" spans="1:12" x14ac:dyDescent="0.25">
      <c r="A1104" t="s">
        <v>97</v>
      </c>
      <c r="B1104" t="s">
        <v>22</v>
      </c>
      <c r="C1104" t="s">
        <v>23</v>
      </c>
      <c r="D1104" t="s">
        <v>23</v>
      </c>
      <c r="E1104" t="s">
        <v>100</v>
      </c>
      <c r="F1104" s="1" t="s">
        <v>94</v>
      </c>
      <c r="G1104" t="s">
        <v>16</v>
      </c>
      <c r="H1104" t="s">
        <v>15</v>
      </c>
      <c r="I1104" t="s">
        <v>108</v>
      </c>
      <c r="J1104" s="17" t="s">
        <v>91</v>
      </c>
      <c r="K1104" s="17" t="s">
        <v>53</v>
      </c>
      <c r="L1104" s="8" t="s">
        <v>53</v>
      </c>
    </row>
    <row r="1105" spans="1:12" x14ac:dyDescent="0.25">
      <c r="A1105" t="s">
        <v>97</v>
      </c>
      <c r="B1105" t="s">
        <v>22</v>
      </c>
      <c r="C1105" t="s">
        <v>23</v>
      </c>
      <c r="D1105" t="s">
        <v>23</v>
      </c>
      <c r="E1105" t="s">
        <v>100</v>
      </c>
      <c r="F1105" s="1" t="s">
        <v>94</v>
      </c>
      <c r="G1105" t="s">
        <v>17</v>
      </c>
      <c r="H1105" t="s">
        <v>15</v>
      </c>
      <c r="I1105" t="s">
        <v>108</v>
      </c>
      <c r="J1105" s="17" t="s">
        <v>91</v>
      </c>
      <c r="K1105" s="17">
        <v>11.39</v>
      </c>
      <c r="L1105">
        <f t="shared" ref="L1105:L1129" si="14">K1105/10</f>
        <v>1.139</v>
      </c>
    </row>
    <row r="1106" spans="1:12" x14ac:dyDescent="0.25">
      <c r="A1106" t="s">
        <v>97</v>
      </c>
      <c r="B1106" t="s">
        <v>9</v>
      </c>
      <c r="C1106" t="s">
        <v>10</v>
      </c>
      <c r="D1106" t="s">
        <v>11</v>
      </c>
      <c r="E1106" t="s">
        <v>101</v>
      </c>
      <c r="F1106" s="1" t="s">
        <v>94</v>
      </c>
      <c r="G1106" t="s">
        <v>14</v>
      </c>
      <c r="H1106" t="s">
        <v>15</v>
      </c>
      <c r="I1106" t="s">
        <v>108</v>
      </c>
      <c r="J1106" s="17" t="s">
        <v>91</v>
      </c>
      <c r="K1106" s="17">
        <v>250</v>
      </c>
      <c r="L1106">
        <f t="shared" si="14"/>
        <v>25</v>
      </c>
    </row>
    <row r="1107" spans="1:12" x14ac:dyDescent="0.25">
      <c r="A1107" t="s">
        <v>97</v>
      </c>
      <c r="B1107" t="s">
        <v>9</v>
      </c>
      <c r="C1107" t="s">
        <v>10</v>
      </c>
      <c r="D1107" t="s">
        <v>11</v>
      </c>
      <c r="E1107" t="s">
        <v>101</v>
      </c>
      <c r="F1107" s="1" t="s">
        <v>94</v>
      </c>
      <c r="G1107" t="s">
        <v>16</v>
      </c>
      <c r="H1107" t="s">
        <v>15</v>
      </c>
      <c r="I1107" t="s">
        <v>108</v>
      </c>
      <c r="J1107" s="17" t="s">
        <v>91</v>
      </c>
      <c r="K1107" s="17" t="s">
        <v>53</v>
      </c>
      <c r="L1107" s="8" t="s">
        <v>53</v>
      </c>
    </row>
    <row r="1108" spans="1:12" x14ac:dyDescent="0.25">
      <c r="A1108" t="s">
        <v>97</v>
      </c>
      <c r="B1108" t="s">
        <v>9</v>
      </c>
      <c r="C1108" t="s">
        <v>10</v>
      </c>
      <c r="D1108" t="s">
        <v>11</v>
      </c>
      <c r="E1108" t="s">
        <v>101</v>
      </c>
      <c r="F1108" s="1" t="s">
        <v>94</v>
      </c>
      <c r="G1108" t="s">
        <v>17</v>
      </c>
      <c r="H1108" t="s">
        <v>15</v>
      </c>
      <c r="I1108" t="s">
        <v>108</v>
      </c>
      <c r="J1108" s="17" t="s">
        <v>91</v>
      </c>
      <c r="K1108" s="17">
        <v>41.82</v>
      </c>
      <c r="L1108">
        <f t="shared" si="14"/>
        <v>4.1820000000000004</v>
      </c>
    </row>
    <row r="1109" spans="1:12" x14ac:dyDescent="0.25">
      <c r="A1109" t="s">
        <v>97</v>
      </c>
      <c r="B1109" t="s">
        <v>18</v>
      </c>
      <c r="C1109" t="s">
        <v>19</v>
      </c>
      <c r="D1109" t="s">
        <v>19</v>
      </c>
      <c r="E1109" t="s">
        <v>102</v>
      </c>
      <c r="F1109" s="1" t="s">
        <v>94</v>
      </c>
      <c r="G1109" t="s">
        <v>14</v>
      </c>
      <c r="H1109" t="s">
        <v>15</v>
      </c>
      <c r="I1109" t="s">
        <v>108</v>
      </c>
      <c r="J1109" s="17" t="s">
        <v>91</v>
      </c>
      <c r="K1109" s="17">
        <v>1910</v>
      </c>
      <c r="L1109">
        <f t="shared" si="14"/>
        <v>191</v>
      </c>
    </row>
    <row r="1110" spans="1:12" x14ac:dyDescent="0.25">
      <c r="A1110" t="s">
        <v>97</v>
      </c>
      <c r="B1110" t="s">
        <v>18</v>
      </c>
      <c r="C1110" t="s">
        <v>19</v>
      </c>
      <c r="D1110" t="s">
        <v>19</v>
      </c>
      <c r="E1110" t="s">
        <v>102</v>
      </c>
      <c r="F1110" s="1" t="s">
        <v>94</v>
      </c>
      <c r="G1110" t="s">
        <v>16</v>
      </c>
      <c r="H1110" t="s">
        <v>15</v>
      </c>
      <c r="I1110" t="s">
        <v>108</v>
      </c>
      <c r="J1110" s="17" t="s">
        <v>91</v>
      </c>
      <c r="K1110" s="17" t="s">
        <v>53</v>
      </c>
      <c r="L1110" s="8" t="s">
        <v>53</v>
      </c>
    </row>
    <row r="1111" spans="1:12" x14ac:dyDescent="0.25">
      <c r="A1111" t="s">
        <v>97</v>
      </c>
      <c r="B1111" t="s">
        <v>18</v>
      </c>
      <c r="C1111" t="s">
        <v>19</v>
      </c>
      <c r="D1111" t="s">
        <v>19</v>
      </c>
      <c r="E1111" t="s">
        <v>102</v>
      </c>
      <c r="F1111" s="1" t="s">
        <v>94</v>
      </c>
      <c r="G1111" t="s">
        <v>17</v>
      </c>
      <c r="H1111" t="s">
        <v>15</v>
      </c>
      <c r="I1111" t="s">
        <v>108</v>
      </c>
      <c r="J1111" s="17" t="s">
        <v>91</v>
      </c>
      <c r="K1111" s="17">
        <v>2.0099999999999998</v>
      </c>
      <c r="L1111">
        <f t="shared" si="14"/>
        <v>0.20099999999999998</v>
      </c>
    </row>
    <row r="1112" spans="1:12" x14ac:dyDescent="0.25">
      <c r="A1112" t="s">
        <v>98</v>
      </c>
      <c r="B1112" t="s">
        <v>22</v>
      </c>
      <c r="C1112" t="s">
        <v>23</v>
      </c>
      <c r="D1112" t="s">
        <v>23</v>
      </c>
      <c r="E1112" t="s">
        <v>109</v>
      </c>
      <c r="F1112" s="1" t="s">
        <v>95</v>
      </c>
      <c r="G1112" t="s">
        <v>14</v>
      </c>
      <c r="H1112" t="s">
        <v>15</v>
      </c>
      <c r="I1112" t="s">
        <v>108</v>
      </c>
      <c r="J1112" s="17" t="s">
        <v>91</v>
      </c>
      <c r="K1112" s="17">
        <v>120</v>
      </c>
      <c r="L1112">
        <f t="shared" si="14"/>
        <v>12</v>
      </c>
    </row>
    <row r="1113" spans="1:12" x14ac:dyDescent="0.25">
      <c r="A1113" t="s">
        <v>98</v>
      </c>
      <c r="B1113" t="s">
        <v>22</v>
      </c>
      <c r="C1113" t="s">
        <v>23</v>
      </c>
      <c r="D1113" t="s">
        <v>23</v>
      </c>
      <c r="E1113" t="s">
        <v>109</v>
      </c>
      <c r="F1113" s="1" t="s">
        <v>95</v>
      </c>
      <c r="G1113" t="s">
        <v>16</v>
      </c>
      <c r="H1113" t="s">
        <v>15</v>
      </c>
      <c r="I1113" t="s">
        <v>108</v>
      </c>
      <c r="J1113" s="17" t="s">
        <v>91</v>
      </c>
      <c r="K1113" s="17" t="s">
        <v>53</v>
      </c>
      <c r="L1113" s="8" t="s">
        <v>53</v>
      </c>
    </row>
    <row r="1114" spans="1:12" x14ac:dyDescent="0.25">
      <c r="A1114" t="s">
        <v>98</v>
      </c>
      <c r="B1114" t="s">
        <v>22</v>
      </c>
      <c r="C1114" t="s">
        <v>23</v>
      </c>
      <c r="D1114" t="s">
        <v>23</v>
      </c>
      <c r="E1114" t="s">
        <v>109</v>
      </c>
      <c r="F1114" s="1" t="s">
        <v>95</v>
      </c>
      <c r="G1114" t="s">
        <v>17</v>
      </c>
      <c r="H1114" t="s">
        <v>15</v>
      </c>
      <c r="I1114" t="s">
        <v>108</v>
      </c>
      <c r="J1114" s="17" t="s">
        <v>91</v>
      </c>
      <c r="K1114" s="17">
        <v>35.200000000000003</v>
      </c>
      <c r="L1114">
        <f t="shared" si="14"/>
        <v>3.5200000000000005</v>
      </c>
    </row>
    <row r="1115" spans="1:12" x14ac:dyDescent="0.25">
      <c r="A1115" t="s">
        <v>98</v>
      </c>
      <c r="B1115" t="s">
        <v>9</v>
      </c>
      <c r="C1115" t="s">
        <v>10</v>
      </c>
      <c r="D1115" t="s">
        <v>11</v>
      </c>
      <c r="E1115" t="s">
        <v>110</v>
      </c>
      <c r="F1115" s="1" t="s">
        <v>95</v>
      </c>
      <c r="G1115" t="s">
        <v>14</v>
      </c>
      <c r="H1115" t="s">
        <v>15</v>
      </c>
      <c r="I1115" t="s">
        <v>108</v>
      </c>
      <c r="J1115" s="17" t="s">
        <v>91</v>
      </c>
      <c r="K1115" s="17">
        <v>70</v>
      </c>
      <c r="L1115">
        <f t="shared" si="14"/>
        <v>7</v>
      </c>
    </row>
    <row r="1116" spans="1:12" x14ac:dyDescent="0.25">
      <c r="A1116" t="s">
        <v>98</v>
      </c>
      <c r="B1116" t="s">
        <v>9</v>
      </c>
      <c r="C1116" t="s">
        <v>10</v>
      </c>
      <c r="D1116" t="s">
        <v>11</v>
      </c>
      <c r="E1116" t="s">
        <v>110</v>
      </c>
      <c r="F1116" s="1" t="s">
        <v>95</v>
      </c>
      <c r="G1116" t="s">
        <v>16</v>
      </c>
      <c r="H1116" t="s">
        <v>15</v>
      </c>
      <c r="I1116" t="s">
        <v>108</v>
      </c>
      <c r="J1116" s="17" t="s">
        <v>91</v>
      </c>
      <c r="K1116" s="17" t="s">
        <v>53</v>
      </c>
      <c r="L1116" s="8" t="s">
        <v>53</v>
      </c>
    </row>
    <row r="1117" spans="1:12" x14ac:dyDescent="0.25">
      <c r="A1117" t="s">
        <v>98</v>
      </c>
      <c r="B1117" t="s">
        <v>9</v>
      </c>
      <c r="C1117" t="s">
        <v>10</v>
      </c>
      <c r="D1117" t="s">
        <v>11</v>
      </c>
      <c r="E1117" t="s">
        <v>110</v>
      </c>
      <c r="F1117" s="1" t="s">
        <v>95</v>
      </c>
      <c r="G1117" t="s">
        <v>17</v>
      </c>
      <c r="H1117" t="s">
        <v>15</v>
      </c>
      <c r="I1117" t="s">
        <v>108</v>
      </c>
      <c r="J1117" s="17" t="s">
        <v>91</v>
      </c>
      <c r="K1117" s="17">
        <v>54.77</v>
      </c>
      <c r="L1117">
        <f t="shared" si="14"/>
        <v>5.4770000000000003</v>
      </c>
    </row>
    <row r="1118" spans="1:12" x14ac:dyDescent="0.25">
      <c r="A1118" t="s">
        <v>98</v>
      </c>
      <c r="B1118" t="s">
        <v>18</v>
      </c>
      <c r="C1118" t="s">
        <v>19</v>
      </c>
      <c r="D1118" t="s">
        <v>19</v>
      </c>
      <c r="E1118" t="s">
        <v>111</v>
      </c>
      <c r="F1118" s="1" t="s">
        <v>95</v>
      </c>
      <c r="G1118" t="s">
        <v>14</v>
      </c>
      <c r="H1118" t="s">
        <v>15</v>
      </c>
      <c r="I1118" t="s">
        <v>108</v>
      </c>
      <c r="J1118" s="17" t="s">
        <v>91</v>
      </c>
      <c r="K1118" s="17">
        <v>9310</v>
      </c>
      <c r="L1118">
        <f t="shared" si="14"/>
        <v>931</v>
      </c>
    </row>
    <row r="1119" spans="1:12" x14ac:dyDescent="0.25">
      <c r="A1119" t="s">
        <v>98</v>
      </c>
      <c r="B1119" t="s">
        <v>18</v>
      </c>
      <c r="C1119" t="s">
        <v>19</v>
      </c>
      <c r="D1119" t="s">
        <v>19</v>
      </c>
      <c r="E1119" t="s">
        <v>111</v>
      </c>
      <c r="F1119" s="1" t="s">
        <v>95</v>
      </c>
      <c r="G1119" t="s">
        <v>16</v>
      </c>
      <c r="H1119" t="s">
        <v>15</v>
      </c>
      <c r="I1119" t="s">
        <v>108</v>
      </c>
      <c r="J1119" s="17" t="s">
        <v>91</v>
      </c>
      <c r="K1119" s="17" t="s">
        <v>53</v>
      </c>
      <c r="L1119" s="8" t="s">
        <v>53</v>
      </c>
    </row>
    <row r="1120" spans="1:12" x14ac:dyDescent="0.25">
      <c r="A1120" t="s">
        <v>98</v>
      </c>
      <c r="B1120" t="s">
        <v>18</v>
      </c>
      <c r="C1120" t="s">
        <v>19</v>
      </c>
      <c r="D1120" t="s">
        <v>19</v>
      </c>
      <c r="E1120" t="s">
        <v>111</v>
      </c>
      <c r="F1120" s="1" t="s">
        <v>95</v>
      </c>
      <c r="G1120" t="s">
        <v>17</v>
      </c>
      <c r="H1120" t="s">
        <v>15</v>
      </c>
      <c r="I1120" t="s">
        <v>108</v>
      </c>
      <c r="J1120" s="17" t="s">
        <v>91</v>
      </c>
      <c r="K1120" s="17">
        <v>0.54</v>
      </c>
      <c r="L1120">
        <f t="shared" si="14"/>
        <v>5.4000000000000006E-2</v>
      </c>
    </row>
    <row r="1121" spans="1:12" x14ac:dyDescent="0.25">
      <c r="A1121" t="s">
        <v>99</v>
      </c>
      <c r="B1121" t="s">
        <v>22</v>
      </c>
      <c r="C1121" t="s">
        <v>23</v>
      </c>
      <c r="D1121" t="s">
        <v>23</v>
      </c>
      <c r="E1121" t="s">
        <v>112</v>
      </c>
      <c r="F1121" s="1" t="s">
        <v>96</v>
      </c>
      <c r="G1121" t="s">
        <v>14</v>
      </c>
      <c r="H1121" t="s">
        <v>15</v>
      </c>
      <c r="I1121" t="s">
        <v>108</v>
      </c>
      <c r="J1121" s="17" t="s">
        <v>91</v>
      </c>
      <c r="K1121" s="17">
        <v>0</v>
      </c>
      <c r="L1121">
        <f t="shared" si="14"/>
        <v>0</v>
      </c>
    </row>
    <row r="1122" spans="1:12" x14ac:dyDescent="0.25">
      <c r="A1122" t="s">
        <v>99</v>
      </c>
      <c r="B1122" t="s">
        <v>22</v>
      </c>
      <c r="C1122" t="s">
        <v>23</v>
      </c>
      <c r="D1122" t="s">
        <v>23</v>
      </c>
      <c r="E1122" t="s">
        <v>112</v>
      </c>
      <c r="F1122" s="1" t="s">
        <v>96</v>
      </c>
      <c r="G1122" t="s">
        <v>16</v>
      </c>
      <c r="H1122" t="s">
        <v>15</v>
      </c>
      <c r="I1122" t="s">
        <v>108</v>
      </c>
      <c r="J1122" s="17" t="s">
        <v>91</v>
      </c>
      <c r="K1122" s="17" t="s">
        <v>53</v>
      </c>
      <c r="L1122" s="8" t="s">
        <v>53</v>
      </c>
    </row>
    <row r="1123" spans="1:12" x14ac:dyDescent="0.25">
      <c r="A1123" t="s">
        <v>99</v>
      </c>
      <c r="B1123" t="s">
        <v>22</v>
      </c>
      <c r="C1123" t="s">
        <v>23</v>
      </c>
      <c r="D1123" t="s">
        <v>23</v>
      </c>
      <c r="E1123" t="s">
        <v>112</v>
      </c>
      <c r="F1123" s="1" t="s">
        <v>96</v>
      </c>
      <c r="G1123" t="s">
        <v>17</v>
      </c>
      <c r="H1123" t="s">
        <v>15</v>
      </c>
      <c r="I1123" t="s">
        <v>108</v>
      </c>
      <c r="J1123" s="17" t="s">
        <v>91</v>
      </c>
      <c r="K1123" s="17">
        <v>2.63</v>
      </c>
      <c r="L1123">
        <f t="shared" si="14"/>
        <v>0.26300000000000001</v>
      </c>
    </row>
    <row r="1124" spans="1:12" x14ac:dyDescent="0.25">
      <c r="A1124" t="s">
        <v>99</v>
      </c>
      <c r="B1124" t="s">
        <v>9</v>
      </c>
      <c r="C1124" t="s">
        <v>10</v>
      </c>
      <c r="D1124" t="s">
        <v>11</v>
      </c>
      <c r="E1124" t="s">
        <v>113</v>
      </c>
      <c r="F1124" s="1" t="s">
        <v>96</v>
      </c>
      <c r="G1124" t="s">
        <v>14</v>
      </c>
      <c r="H1124" t="s">
        <v>15</v>
      </c>
      <c r="I1124" t="s">
        <v>108</v>
      </c>
      <c r="J1124" s="17" t="s">
        <v>91</v>
      </c>
      <c r="K1124" s="17">
        <v>840</v>
      </c>
      <c r="L1124">
        <f t="shared" si="14"/>
        <v>84</v>
      </c>
    </row>
    <row r="1125" spans="1:12" x14ac:dyDescent="0.25">
      <c r="A1125" t="s">
        <v>99</v>
      </c>
      <c r="B1125" t="s">
        <v>9</v>
      </c>
      <c r="C1125" t="s">
        <v>10</v>
      </c>
      <c r="D1125" t="s">
        <v>11</v>
      </c>
      <c r="E1125" t="s">
        <v>113</v>
      </c>
      <c r="F1125" s="1" t="s">
        <v>96</v>
      </c>
      <c r="G1125" t="s">
        <v>16</v>
      </c>
      <c r="H1125" t="s">
        <v>15</v>
      </c>
      <c r="I1125" t="s">
        <v>108</v>
      </c>
      <c r="J1125" s="17" t="s">
        <v>91</v>
      </c>
      <c r="K1125" s="17" t="s">
        <v>53</v>
      </c>
      <c r="L1125" s="8" t="s">
        <v>53</v>
      </c>
    </row>
    <row r="1126" spans="1:12" x14ac:dyDescent="0.25">
      <c r="A1126" t="s">
        <v>99</v>
      </c>
      <c r="B1126" t="s">
        <v>9</v>
      </c>
      <c r="C1126" t="s">
        <v>10</v>
      </c>
      <c r="D1126" t="s">
        <v>11</v>
      </c>
      <c r="E1126" t="s">
        <v>113</v>
      </c>
      <c r="F1126" s="1" t="s">
        <v>96</v>
      </c>
      <c r="G1126" t="s">
        <v>17</v>
      </c>
      <c r="H1126" t="s">
        <v>15</v>
      </c>
      <c r="I1126" t="s">
        <v>108</v>
      </c>
      <c r="J1126" s="17" t="s">
        <v>91</v>
      </c>
      <c r="K1126" s="17">
        <v>3.34</v>
      </c>
      <c r="L1126">
        <f t="shared" si="14"/>
        <v>0.33399999999999996</v>
      </c>
    </row>
    <row r="1127" spans="1:12" x14ac:dyDescent="0.25">
      <c r="A1127" t="s">
        <v>99</v>
      </c>
      <c r="B1127" t="s">
        <v>18</v>
      </c>
      <c r="C1127" t="s">
        <v>19</v>
      </c>
      <c r="D1127" t="s">
        <v>19</v>
      </c>
      <c r="E1127" t="s">
        <v>114</v>
      </c>
      <c r="F1127" s="1" t="s">
        <v>96</v>
      </c>
      <c r="G1127" t="s">
        <v>14</v>
      </c>
      <c r="H1127" t="s">
        <v>15</v>
      </c>
      <c r="I1127" t="s">
        <v>108</v>
      </c>
      <c r="J1127" s="17" t="s">
        <v>91</v>
      </c>
      <c r="K1127" s="17">
        <v>870</v>
      </c>
      <c r="L1127">
        <f t="shared" si="14"/>
        <v>87</v>
      </c>
    </row>
    <row r="1128" spans="1:12" x14ac:dyDescent="0.25">
      <c r="A1128" t="s">
        <v>99</v>
      </c>
      <c r="B1128" t="s">
        <v>18</v>
      </c>
      <c r="C1128" t="s">
        <v>19</v>
      </c>
      <c r="D1128" t="s">
        <v>19</v>
      </c>
      <c r="E1128" t="s">
        <v>114</v>
      </c>
      <c r="F1128" s="1" t="s">
        <v>96</v>
      </c>
      <c r="G1128" t="s">
        <v>16</v>
      </c>
      <c r="H1128" t="s">
        <v>15</v>
      </c>
      <c r="I1128" t="s">
        <v>108</v>
      </c>
      <c r="J1128" s="17" t="s">
        <v>91</v>
      </c>
      <c r="K1128" s="17" t="s">
        <v>53</v>
      </c>
      <c r="L1128" s="8" t="s">
        <v>53</v>
      </c>
    </row>
    <row r="1129" spans="1:12" x14ac:dyDescent="0.25">
      <c r="A1129" t="s">
        <v>99</v>
      </c>
      <c r="B1129" t="s">
        <v>18</v>
      </c>
      <c r="C1129" t="s">
        <v>19</v>
      </c>
      <c r="D1129" t="s">
        <v>19</v>
      </c>
      <c r="E1129" t="s">
        <v>114</v>
      </c>
      <c r="F1129" s="1" t="s">
        <v>96</v>
      </c>
      <c r="G1129" t="s">
        <v>17</v>
      </c>
      <c r="H1129" t="s">
        <v>15</v>
      </c>
      <c r="I1129" t="s">
        <v>108</v>
      </c>
      <c r="J1129" s="17" t="s">
        <v>91</v>
      </c>
      <c r="K1129" s="17">
        <v>0.11</v>
      </c>
      <c r="L1129">
        <f t="shared" si="14"/>
        <v>1.0999999999999999E-2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Processing flow</vt:lpstr>
      <vt:lpstr>coliphage_bacteria_parasite wdf</vt:lpstr>
      <vt:lpstr>coliphage_bacteria_parasite (2)</vt:lpstr>
      <vt:lpstr>Protozoan</vt:lpstr>
      <vt:lpstr>BiSp</vt:lpstr>
      <vt:lpstr>BrWo</vt:lpstr>
      <vt:lpstr>NoWe</vt:lpstr>
      <vt:lpstr>coliph_bact_parasite(wdf)</vt:lpstr>
      <vt:lpstr>coliph_bact_parasite(ldf)</vt:lpstr>
      <vt:lpstr>BiSP + ICC</vt:lpstr>
      <vt:lpstr>BrWo + ICC</vt:lpstr>
      <vt:lpstr>NoWe + ICC</vt:lpstr>
      <vt:lpstr>Table_Crypto</vt:lpstr>
      <vt:lpstr>Table_Giardia</vt:lpstr>
      <vt:lpstr>Adeno_ICCqPCR</vt:lpstr>
      <vt:lpstr>Table_Male Specific</vt:lpstr>
      <vt:lpstr>Table_Somatic</vt:lpstr>
      <vt:lpstr>Table_E.coli</vt:lpstr>
      <vt:lpstr>Table_Fecal</vt:lpstr>
      <vt:lpstr>Table_Total</vt:lpstr>
      <vt:lpstr>Table_Spore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Addor</dc:creator>
  <cp:lastModifiedBy>Ryu, Hodon</cp:lastModifiedBy>
  <cp:lastPrinted>2016-04-14T21:14:01Z</cp:lastPrinted>
  <dcterms:created xsi:type="dcterms:W3CDTF">2016-03-16T20:49:30Z</dcterms:created>
  <dcterms:modified xsi:type="dcterms:W3CDTF">2020-06-15T11:25:44Z</dcterms:modified>
</cp:coreProperties>
</file>