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41" documentId="14_{963D49E5-2E5A-4CB7-8058-DC1D353EFD30}" xr6:coauthVersionLast="44" xr6:coauthVersionMax="44" xr10:uidLastSave="{4072A37D-42CD-4EE2-92D1-A1F817BCBFC3}"/>
  <bookViews>
    <workbookView xWindow="28680" yWindow="-120" windowWidth="29040" windowHeight="15840" tabRatio="796" activeTab="2" xr2:uid="{00000000-000D-0000-FFFF-FFFF00000000}"/>
  </bookViews>
  <sheets>
    <sheet name="note" sheetId="1" r:id="rId1"/>
    <sheet name="data" sheetId="2" r:id="rId2"/>
    <sheet name="summary" sheetId="5" r:id="rId3"/>
  </sheets>
  <definedNames>
    <definedName name="_xlnm._FilterDatabase" localSheetId="1" hidden="1">data!$A$1:$O$419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72" i="5" l="1"/>
  <c r="AL70" i="5"/>
  <c r="AL68" i="5"/>
  <c r="AL67" i="5"/>
  <c r="AL65" i="5"/>
  <c r="AL63" i="5"/>
  <c r="AL61" i="5"/>
  <c r="AL59" i="5"/>
  <c r="AL71" i="5"/>
  <c r="AL69" i="5"/>
  <c r="AL66" i="5"/>
  <c r="AL64" i="5"/>
  <c r="AL62" i="5"/>
  <c r="AL60" i="5"/>
  <c r="AL58" i="5"/>
  <c r="AD50" i="5"/>
  <c r="AD45" i="5"/>
  <c r="AD44" i="5"/>
  <c r="AB50" i="5"/>
  <c r="AB49" i="5"/>
  <c r="AB46" i="5"/>
  <c r="AB45" i="5"/>
  <c r="AB44" i="5"/>
  <c r="AB43" i="5"/>
  <c r="Z50" i="5"/>
  <c r="Z49" i="5"/>
  <c r="Z46" i="5"/>
  <c r="Z45" i="5"/>
  <c r="Z44" i="5"/>
  <c r="Z43" i="5"/>
  <c r="X50" i="5"/>
  <c r="X49" i="5"/>
  <c r="X48" i="5"/>
  <c r="X47" i="5"/>
  <c r="X46" i="5"/>
  <c r="X45" i="5"/>
  <c r="X44" i="5"/>
  <c r="X43" i="5"/>
  <c r="V50" i="5"/>
  <c r="V49" i="5"/>
  <c r="V48" i="5"/>
  <c r="V47" i="5"/>
  <c r="V46" i="5"/>
  <c r="V45" i="5"/>
  <c r="V44" i="5"/>
  <c r="V43" i="5"/>
  <c r="T50" i="5"/>
  <c r="T49" i="5"/>
  <c r="T48" i="5"/>
  <c r="T47" i="5"/>
  <c r="T46" i="5"/>
  <c r="T45" i="5"/>
  <c r="T44" i="5"/>
  <c r="T43" i="5"/>
  <c r="T39" i="5"/>
  <c r="AD39" i="5"/>
  <c r="AB39" i="5"/>
  <c r="AB38" i="5"/>
  <c r="AB37" i="5"/>
  <c r="AB36" i="5"/>
  <c r="AB35" i="5"/>
  <c r="AB34" i="5"/>
  <c r="AB33" i="5"/>
  <c r="Z39" i="5"/>
  <c r="Z38" i="5"/>
  <c r="Z37" i="5"/>
  <c r="Z36" i="5"/>
  <c r="Z35" i="5"/>
  <c r="Z34" i="5"/>
  <c r="Z33" i="5"/>
  <c r="X39" i="5"/>
  <c r="X38" i="5"/>
  <c r="X37" i="5"/>
  <c r="X36" i="5"/>
  <c r="X35" i="5"/>
  <c r="X34" i="5"/>
  <c r="X33" i="5"/>
  <c r="V39" i="5"/>
  <c r="V38" i="5"/>
  <c r="V37" i="5"/>
  <c r="V36" i="5"/>
  <c r="V35" i="5"/>
  <c r="V34" i="5"/>
  <c r="V33" i="5"/>
  <c r="T38" i="5"/>
  <c r="T37" i="5"/>
  <c r="T36" i="5"/>
  <c r="T35" i="5"/>
  <c r="T34" i="5"/>
  <c r="T33" i="5"/>
  <c r="AF24" i="5" l="1"/>
  <c r="AF23" i="5"/>
  <c r="AF22" i="5"/>
  <c r="AF21" i="5"/>
  <c r="AF20" i="5"/>
  <c r="AF19" i="5"/>
  <c r="AF18" i="5"/>
  <c r="AF17" i="5"/>
  <c r="AF11" i="5"/>
  <c r="AF10" i="5"/>
  <c r="AF9" i="5"/>
  <c r="AF8" i="5"/>
  <c r="AF7" i="5"/>
  <c r="AF6" i="5"/>
  <c r="AF5" i="5"/>
  <c r="AD75" i="5" l="1"/>
  <c r="AD70" i="5"/>
  <c r="AD69" i="5"/>
  <c r="AB75" i="5"/>
  <c r="AB74" i="5"/>
  <c r="AB71" i="5"/>
  <c r="AB70" i="5"/>
  <c r="AB69" i="5"/>
  <c r="AB68" i="5"/>
  <c r="Z75" i="5"/>
  <c r="Z74" i="5"/>
  <c r="Z71" i="5"/>
  <c r="Z70" i="5"/>
  <c r="Z69" i="5"/>
  <c r="Z68" i="5"/>
  <c r="X75" i="5"/>
  <c r="X74" i="5"/>
  <c r="X73" i="5"/>
  <c r="X72" i="5"/>
  <c r="X71" i="5"/>
  <c r="X70" i="5"/>
  <c r="X69" i="5"/>
  <c r="X68" i="5"/>
  <c r="V75" i="5"/>
  <c r="V74" i="5"/>
  <c r="V73" i="5"/>
  <c r="V72" i="5"/>
  <c r="V71" i="5"/>
  <c r="V70" i="5"/>
  <c r="V69" i="5"/>
  <c r="V68" i="5"/>
  <c r="T75" i="5"/>
  <c r="AF75" i="5" s="1"/>
  <c r="T74" i="5"/>
  <c r="T73" i="5"/>
  <c r="AF73" i="5" s="1"/>
  <c r="T72" i="5"/>
  <c r="AF72" i="5" s="1"/>
  <c r="T71" i="5"/>
  <c r="T70" i="5"/>
  <c r="T69" i="5"/>
  <c r="T68" i="5"/>
  <c r="AD64" i="5"/>
  <c r="AB64" i="5"/>
  <c r="AB63" i="5"/>
  <c r="AB62" i="5"/>
  <c r="AB61" i="5"/>
  <c r="AB60" i="5"/>
  <c r="AB59" i="5"/>
  <c r="AB58" i="5"/>
  <c r="Z64" i="5"/>
  <c r="Z63" i="5"/>
  <c r="Z62" i="5"/>
  <c r="Z61" i="5"/>
  <c r="Z60" i="5"/>
  <c r="Z59" i="5"/>
  <c r="Z58" i="5"/>
  <c r="X64" i="5"/>
  <c r="X63" i="5"/>
  <c r="X62" i="5"/>
  <c r="X61" i="5"/>
  <c r="X60" i="5"/>
  <c r="X59" i="5"/>
  <c r="X58" i="5"/>
  <c r="V64" i="5"/>
  <c r="V63" i="5"/>
  <c r="V62" i="5"/>
  <c r="V61" i="5"/>
  <c r="V60" i="5"/>
  <c r="V59" i="5"/>
  <c r="V58" i="5"/>
  <c r="T64" i="5"/>
  <c r="T63" i="5"/>
  <c r="T62" i="5"/>
  <c r="T61" i="5"/>
  <c r="T60" i="5"/>
  <c r="T59" i="5"/>
  <c r="T58" i="5"/>
  <c r="AF71" i="5" l="1"/>
  <c r="AF58" i="5"/>
  <c r="AF62" i="5"/>
  <c r="AF63" i="5"/>
  <c r="AF69" i="5"/>
  <c r="AF60" i="5"/>
  <c r="AF64" i="5"/>
  <c r="AF70" i="5"/>
  <c r="AF74" i="5"/>
  <c r="AF68" i="5"/>
  <c r="AF59" i="5"/>
  <c r="AF61" i="5"/>
  <c r="AE50" i="5"/>
  <c r="AE45" i="5"/>
  <c r="AE44" i="5"/>
  <c r="AC50" i="5"/>
  <c r="AC49" i="5"/>
  <c r="AC46" i="5"/>
  <c r="AC45" i="5"/>
  <c r="AC44" i="5"/>
  <c r="AC43" i="5"/>
  <c r="AA50" i="5"/>
  <c r="AA49" i="5"/>
  <c r="AA46" i="5"/>
  <c r="AA45" i="5"/>
  <c r="AA44" i="5"/>
  <c r="AA43" i="5"/>
  <c r="Y50" i="5"/>
  <c r="Y49" i="5"/>
  <c r="Y48" i="5"/>
  <c r="Y47" i="5"/>
  <c r="Y46" i="5"/>
  <c r="Y45" i="5"/>
  <c r="Y44" i="5"/>
  <c r="Y43" i="5"/>
  <c r="W50" i="5"/>
  <c r="W49" i="5"/>
  <c r="W48" i="5"/>
  <c r="W47" i="5"/>
  <c r="W46" i="5"/>
  <c r="W45" i="5"/>
  <c r="W44" i="5"/>
  <c r="W43" i="5"/>
  <c r="U50" i="5"/>
  <c r="AL47" i="5" s="1"/>
  <c r="U49" i="5"/>
  <c r="AL45" i="5" s="1"/>
  <c r="U48" i="5"/>
  <c r="AL43" i="5" s="1"/>
  <c r="U47" i="5"/>
  <c r="AL42" i="5" s="1"/>
  <c r="U46" i="5"/>
  <c r="AL40" i="5" s="1"/>
  <c r="U45" i="5"/>
  <c r="U44" i="5"/>
  <c r="AL36" i="5" s="1"/>
  <c r="U43" i="5"/>
  <c r="AL34" i="5" s="1"/>
  <c r="AE39" i="5"/>
  <c r="AC39" i="5"/>
  <c r="AC38" i="5"/>
  <c r="AC37" i="5"/>
  <c r="AC36" i="5"/>
  <c r="AC35" i="5"/>
  <c r="AC34" i="5"/>
  <c r="AC33" i="5"/>
  <c r="AA39" i="5"/>
  <c r="AA38" i="5"/>
  <c r="AA37" i="5"/>
  <c r="AA36" i="5"/>
  <c r="AA35" i="5"/>
  <c r="AA34" i="5"/>
  <c r="AA33" i="5"/>
  <c r="Y39" i="5"/>
  <c r="Y38" i="5"/>
  <c r="Y37" i="5"/>
  <c r="Y36" i="5"/>
  <c r="Y35" i="5"/>
  <c r="Y34" i="5"/>
  <c r="Y33" i="5"/>
  <c r="W39" i="5"/>
  <c r="W38" i="5"/>
  <c r="W37" i="5"/>
  <c r="W36" i="5"/>
  <c r="W35" i="5"/>
  <c r="W34" i="5"/>
  <c r="W33" i="5"/>
  <c r="U39" i="5"/>
  <c r="AL46" i="5" s="1"/>
  <c r="U38" i="5"/>
  <c r="AL44" i="5" s="1"/>
  <c r="U37" i="5"/>
  <c r="U36" i="5"/>
  <c r="AL39" i="5" s="1"/>
  <c r="U35" i="5"/>
  <c r="U34" i="5"/>
  <c r="U33" i="5"/>
  <c r="AL33" i="5" s="1"/>
  <c r="AL38" i="5" l="1"/>
  <c r="AL35" i="5"/>
  <c r="AL41" i="5"/>
  <c r="AL37" i="5"/>
  <c r="L59" i="5"/>
  <c r="M59" i="5" s="1"/>
  <c r="F55" i="5"/>
  <c r="N59" i="5" l="1"/>
  <c r="O59" i="5"/>
  <c r="G58" i="5"/>
  <c r="G57" i="5"/>
  <c r="G56" i="5"/>
  <c r="G55" i="5"/>
  <c r="G54" i="5"/>
  <c r="G52" i="5"/>
  <c r="G53" i="5"/>
  <c r="G51" i="5"/>
  <c r="F58" i="5" l="1"/>
  <c r="L58" i="5" s="1"/>
  <c r="F57" i="5"/>
  <c r="L57" i="5" s="1"/>
  <c r="M57" i="5" s="1"/>
  <c r="M69" i="5" s="1"/>
  <c r="F56" i="5"/>
  <c r="L56" i="5" s="1"/>
  <c r="L55" i="5"/>
  <c r="F54" i="5"/>
  <c r="L54" i="5" s="1"/>
  <c r="L53" i="5"/>
  <c r="M53" i="5" s="1"/>
  <c r="M65" i="5" s="1"/>
  <c r="L52" i="5"/>
  <c r="F51" i="5"/>
  <c r="L51" i="5" s="1"/>
  <c r="N54" i="5" l="1"/>
  <c r="N66" i="5" s="1"/>
  <c r="O54" i="5"/>
  <c r="O66" i="5" s="1"/>
  <c r="N58" i="5"/>
  <c r="N70" i="5" s="1"/>
  <c r="M58" i="5"/>
  <c r="M70" i="5" s="1"/>
  <c r="O58" i="5"/>
  <c r="O70" i="5" s="1"/>
  <c r="M54" i="5"/>
  <c r="M66" i="5" s="1"/>
  <c r="N51" i="5"/>
  <c r="N63" i="5" s="1"/>
  <c r="O51" i="5"/>
  <c r="O63" i="5" s="1"/>
  <c r="N55" i="5"/>
  <c r="N67" i="5" s="1"/>
  <c r="O55" i="5"/>
  <c r="O67" i="5" s="1"/>
  <c r="N52" i="5"/>
  <c r="N64" i="5" s="1"/>
  <c r="O52" i="5"/>
  <c r="O64" i="5" s="1"/>
  <c r="N56" i="5"/>
  <c r="N68" i="5" s="1"/>
  <c r="O56" i="5"/>
  <c r="O68" i="5" s="1"/>
  <c r="M56" i="5"/>
  <c r="M68" i="5" s="1"/>
  <c r="M52" i="5"/>
  <c r="M64" i="5" s="1"/>
  <c r="N53" i="5"/>
  <c r="N65" i="5" s="1"/>
  <c r="O53" i="5"/>
  <c r="O65" i="5" s="1"/>
  <c r="N57" i="5"/>
  <c r="N69" i="5" s="1"/>
  <c r="O57" i="5"/>
  <c r="O69" i="5" s="1"/>
  <c r="M55" i="5"/>
  <c r="M67" i="5" s="1"/>
  <c r="M51" i="5"/>
  <c r="M63" i="5" s="1"/>
  <c r="G11" i="5"/>
  <c r="G10" i="5"/>
  <c r="G9" i="5"/>
  <c r="G8" i="5"/>
  <c r="G7" i="5"/>
  <c r="G6" i="5"/>
  <c r="G5" i="5"/>
  <c r="F11" i="5" l="1"/>
  <c r="F10" i="5"/>
  <c r="F9" i="5"/>
  <c r="F8" i="5"/>
  <c r="F7" i="5"/>
  <c r="F6" i="5"/>
  <c r="F5" i="5"/>
  <c r="L5" i="5" l="1"/>
  <c r="L9" i="5"/>
  <c r="L8" i="5"/>
  <c r="L6" i="5"/>
  <c r="L10" i="5"/>
  <c r="L7" i="5"/>
  <c r="L11" i="5"/>
  <c r="L307" i="2"/>
  <c r="N6" i="5" l="1"/>
  <c r="N18" i="5" s="1"/>
  <c r="O6" i="5"/>
  <c r="O18" i="5" s="1"/>
  <c r="M6" i="5"/>
  <c r="M18" i="5" s="1"/>
  <c r="M8" i="5"/>
  <c r="M20" i="5" s="1"/>
  <c r="N8" i="5"/>
  <c r="N20" i="5" s="1"/>
  <c r="O8" i="5"/>
  <c r="O20" i="5" s="1"/>
  <c r="M9" i="5"/>
  <c r="M21" i="5" s="1"/>
  <c r="N9" i="5"/>
  <c r="N21" i="5" s="1"/>
  <c r="O9" i="5"/>
  <c r="O21" i="5" s="1"/>
  <c r="M5" i="5"/>
  <c r="M17" i="5" s="1"/>
  <c r="N5" i="5"/>
  <c r="N17" i="5" s="1"/>
  <c r="O5" i="5"/>
  <c r="O17" i="5" s="1"/>
  <c r="O11" i="5"/>
  <c r="O23" i="5" s="1"/>
  <c r="N11" i="5"/>
  <c r="N23" i="5" s="1"/>
  <c r="M11" i="5"/>
  <c r="M23" i="5" s="1"/>
  <c r="N10" i="5"/>
  <c r="N22" i="5" s="1"/>
  <c r="O10" i="5"/>
  <c r="O22" i="5" s="1"/>
  <c r="M10" i="5"/>
  <c r="M22" i="5" s="1"/>
  <c r="O7" i="5"/>
  <c r="O19" i="5" s="1"/>
  <c r="M7" i="5"/>
  <c r="M19" i="5" s="1"/>
  <c r="N7" i="5"/>
  <c r="N19" i="5" s="1"/>
  <c r="K409" i="2"/>
  <c r="L409" i="2" s="1"/>
  <c r="L419" i="2"/>
  <c r="L418" i="2"/>
  <c r="L405" i="2"/>
  <c r="K413" i="2"/>
  <c r="L413" i="2" s="1"/>
  <c r="K411" i="2"/>
  <c r="L411" i="2" s="1"/>
  <c r="L393" i="2"/>
  <c r="L394" i="2"/>
  <c r="L395" i="2"/>
  <c r="L396" i="2"/>
  <c r="L397" i="2"/>
  <c r="L392" i="2"/>
  <c r="L400" i="2"/>
  <c r="L63" i="2" l="1"/>
  <c r="L67" i="2"/>
  <c r="L165" i="2"/>
  <c r="L232" i="2"/>
  <c r="L284" i="2"/>
  <c r="D156" i="2"/>
  <c r="D75" i="2"/>
  <c r="D74" i="2"/>
  <c r="D64" i="2"/>
  <c r="D63" i="2"/>
  <c r="D62" i="2"/>
  <c r="D61" i="2"/>
  <c r="D60" i="2"/>
  <c r="D384" i="2"/>
  <c r="D383" i="2"/>
  <c r="D381" i="2"/>
  <c r="D380" i="2"/>
  <c r="D379" i="2"/>
  <c r="D359" i="2"/>
  <c r="D358" i="2"/>
  <c r="D357" i="2"/>
  <c r="D355" i="2"/>
  <c r="D354" i="2"/>
  <c r="D353" i="2"/>
  <c r="D347" i="2"/>
  <c r="D346" i="2"/>
  <c r="D329" i="2"/>
  <c r="D328" i="2"/>
  <c r="D327" i="2"/>
  <c r="D325" i="2"/>
  <c r="D324" i="2"/>
  <c r="D323" i="2"/>
  <c r="D317" i="2"/>
  <c r="D316" i="2"/>
  <c r="D297" i="2"/>
  <c r="D296" i="2"/>
  <c r="D295" i="2"/>
  <c r="D294" i="2"/>
  <c r="D293" i="2"/>
  <c r="D292" i="2"/>
  <c r="D284" i="2"/>
  <c r="D283" i="2"/>
  <c r="D281" i="2"/>
  <c r="D280" i="2"/>
  <c r="D279" i="2"/>
  <c r="D278" i="2"/>
  <c r="D277" i="2"/>
  <c r="D258" i="2"/>
  <c r="D257" i="2"/>
  <c r="D256" i="2"/>
  <c r="D255" i="2"/>
  <c r="D254" i="2"/>
  <c r="D253" i="2"/>
  <c r="D248" i="2"/>
  <c r="D247" i="2"/>
  <c r="D227" i="2"/>
  <c r="D226" i="2"/>
  <c r="D225" i="2"/>
  <c r="D229" i="2"/>
  <c r="D228" i="2"/>
  <c r="D208" i="2"/>
  <c r="D207" i="2"/>
  <c r="D206" i="2"/>
  <c r="D205" i="2"/>
  <c r="D204" i="2"/>
  <c r="D203" i="2"/>
  <c r="D197" i="2"/>
  <c r="D196" i="2"/>
  <c r="D178" i="2"/>
  <c r="D177" i="2"/>
  <c r="D176" i="2"/>
  <c r="D175" i="2"/>
  <c r="D174" i="2"/>
  <c r="D173" i="2"/>
  <c r="D160" i="2"/>
  <c r="D159" i="2"/>
  <c r="D158" i="2"/>
  <c r="D157" i="2"/>
  <c r="D150" i="2"/>
  <c r="D149" i="2"/>
  <c r="D148" i="2"/>
  <c r="D147" i="2"/>
  <c r="D146" i="2"/>
  <c r="D145" i="2"/>
  <c r="D124" i="2"/>
  <c r="D123" i="2"/>
  <c r="D122" i="2"/>
  <c r="D121" i="2"/>
  <c r="D120" i="2"/>
  <c r="D119" i="2"/>
  <c r="D99" i="2"/>
  <c r="D98" i="2"/>
  <c r="D85" i="2"/>
  <c r="D84" i="2"/>
  <c r="D83" i="2"/>
  <c r="D82" i="2"/>
  <c r="D81" i="2"/>
  <c r="D80" i="2"/>
  <c r="D44" i="2"/>
  <c r="D43" i="2"/>
  <c r="D42" i="2"/>
  <c r="D41" i="2"/>
  <c r="D40" i="2"/>
  <c r="D39" i="2"/>
  <c r="D34" i="2"/>
  <c r="D33" i="2"/>
  <c r="D10" i="2"/>
  <c r="D11" i="2"/>
  <c r="D12" i="2"/>
  <c r="D13" i="2"/>
  <c r="D14" i="2"/>
  <c r="D15" i="2"/>
  <c r="D16" i="2"/>
  <c r="D9" i="2"/>
  <c r="K281" i="2"/>
  <c r="K279" i="2"/>
  <c r="K227" i="2"/>
  <c r="K226" i="2"/>
  <c r="K158" i="2"/>
  <c r="K157" i="2"/>
  <c r="K62" i="2"/>
  <c r="K61" i="2"/>
  <c r="K384" i="2"/>
  <c r="K383" i="2"/>
  <c r="L387" i="2" l="1"/>
  <c r="L384" i="2"/>
  <c r="L383" i="2"/>
  <c r="L381" i="2"/>
  <c r="L380" i="2"/>
  <c r="L375" i="2"/>
  <c r="I375" i="2"/>
  <c r="L370" i="2"/>
  <c r="I370" i="2"/>
  <c r="L365" i="2"/>
  <c r="I365" i="2"/>
  <c r="L359" i="2"/>
  <c r="L358" i="2"/>
  <c r="L357" i="2"/>
  <c r="L355" i="2"/>
  <c r="L354" i="2"/>
  <c r="L353" i="2"/>
  <c r="L347" i="2"/>
  <c r="L346" i="2"/>
  <c r="L343" i="2"/>
  <c r="I343" i="2"/>
  <c r="L339" i="2"/>
  <c r="I339" i="2"/>
  <c r="L334" i="2"/>
  <c r="I334" i="2"/>
  <c r="L329" i="2"/>
  <c r="L328" i="2"/>
  <c r="L327" i="2"/>
  <c r="L325" i="2"/>
  <c r="L324" i="2"/>
  <c r="L323" i="2"/>
  <c r="L317" i="2"/>
  <c r="L316" i="2"/>
  <c r="L313" i="2"/>
  <c r="I313" i="2"/>
  <c r="I308" i="2"/>
  <c r="L303" i="2"/>
  <c r="I303" i="2"/>
  <c r="L297" i="2"/>
  <c r="L296" i="2"/>
  <c r="L295" i="2"/>
  <c r="L294" i="2"/>
  <c r="L293" i="2"/>
  <c r="L292" i="2"/>
  <c r="L283" i="2"/>
  <c r="L281" i="2"/>
  <c r="L280" i="2"/>
  <c r="L279" i="2"/>
  <c r="L272" i="2"/>
  <c r="I272" i="2"/>
  <c r="L268" i="2"/>
  <c r="I268" i="2"/>
  <c r="L264" i="2"/>
  <c r="I264" i="2"/>
  <c r="L258" i="2"/>
  <c r="L257" i="2"/>
  <c r="L256" i="2"/>
  <c r="L255" i="2"/>
  <c r="L254" i="2"/>
  <c r="L253" i="2"/>
  <c r="L248" i="2"/>
  <c r="L247" i="2"/>
  <c r="L245" i="2"/>
  <c r="I245" i="2"/>
  <c r="L241" i="2"/>
  <c r="I241" i="2"/>
  <c r="L237" i="2"/>
  <c r="I237" i="2"/>
  <c r="L229" i="2"/>
  <c r="L228" i="2"/>
  <c r="L227" i="2"/>
  <c r="L226" i="2"/>
  <c r="L222" i="2"/>
  <c r="I222" i="2"/>
  <c r="L218" i="2"/>
  <c r="I218" i="2"/>
  <c r="L214" i="2"/>
  <c r="I214" i="2"/>
  <c r="L208" i="2"/>
  <c r="L207" i="2"/>
  <c r="L206" i="2"/>
  <c r="L205" i="2"/>
  <c r="L204" i="2"/>
  <c r="L203" i="2"/>
  <c r="L197" i="2"/>
  <c r="L196" i="2"/>
  <c r="L193" i="2"/>
  <c r="I193" i="2"/>
  <c r="L189" i="2"/>
  <c r="I189" i="2"/>
  <c r="L185" i="2"/>
  <c r="I185" i="2"/>
  <c r="L178" i="2"/>
  <c r="L177" i="2"/>
  <c r="L176" i="2"/>
  <c r="L175" i="2"/>
  <c r="L174" i="2"/>
  <c r="L173" i="2"/>
  <c r="L160" i="2"/>
  <c r="L159" i="2"/>
  <c r="L158" i="2"/>
  <c r="L157" i="2"/>
  <c r="L150" i="2"/>
  <c r="L149" i="2"/>
  <c r="L148" i="2"/>
  <c r="L147" i="2"/>
  <c r="L146" i="2"/>
  <c r="L145" i="2"/>
  <c r="L140" i="2"/>
  <c r="I140" i="2"/>
  <c r="L136" i="2"/>
  <c r="I136" i="2"/>
  <c r="L132" i="2"/>
  <c r="I132" i="2"/>
  <c r="L124" i="2"/>
  <c r="L123" i="2"/>
  <c r="L122" i="2"/>
  <c r="L121" i="2"/>
  <c r="L120" i="2"/>
  <c r="L119" i="2"/>
  <c r="L113" i="2"/>
  <c r="I113" i="2"/>
  <c r="L109" i="2"/>
  <c r="I109" i="2"/>
  <c r="L105" i="2"/>
  <c r="I105" i="2"/>
  <c r="L99" i="2"/>
  <c r="L98" i="2"/>
  <c r="L96" i="2"/>
  <c r="I96" i="2"/>
  <c r="L92" i="2"/>
  <c r="I92" i="2"/>
  <c r="L85" i="2"/>
  <c r="L84" i="2"/>
  <c r="L83" i="2"/>
  <c r="L82" i="2"/>
  <c r="L81" i="2"/>
  <c r="L80" i="2"/>
  <c r="L75" i="2"/>
  <c r="L74" i="2"/>
  <c r="L72" i="2"/>
  <c r="I72" i="2"/>
  <c r="L64" i="2"/>
  <c r="L62" i="2"/>
  <c r="L61" i="2"/>
  <c r="L58" i="2"/>
  <c r="I58" i="2"/>
  <c r="L54" i="2"/>
  <c r="I54" i="2"/>
  <c r="L50" i="2"/>
  <c r="I50" i="2"/>
  <c r="L44" i="2"/>
  <c r="L43" i="2"/>
  <c r="L42" i="2"/>
  <c r="L41" i="2"/>
  <c r="L40" i="2"/>
  <c r="L39" i="2"/>
  <c r="L34" i="2"/>
  <c r="L33" i="2"/>
  <c r="L31" i="2"/>
  <c r="I31" i="2"/>
  <c r="L27" i="2"/>
  <c r="I27" i="2"/>
  <c r="L23" i="2"/>
  <c r="I23" i="2"/>
  <c r="L16" i="2"/>
  <c r="L15" i="2"/>
  <c r="L14" i="2"/>
  <c r="L13" i="2"/>
  <c r="L12" i="2"/>
  <c r="L11" i="2"/>
  <c r="L10" i="2"/>
  <c r="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0" authorId="0" shapeId="0" xr:uid="{00000000-0006-0000-0100-000001000000}">
      <text>
        <r>
          <rPr>
            <b/>
            <sz val="9"/>
            <color indexed="81"/>
            <rFont val="Tahoma"/>
            <family val="2"/>
          </rPr>
          <t>Author:</t>
        </r>
        <r>
          <rPr>
            <sz val="9"/>
            <color indexed="81"/>
            <rFont val="Tahoma"/>
            <family val="2"/>
          </rPr>
          <t xml:space="preserve">
Above lowest standard 0.1 Hg</t>
        </r>
      </text>
    </comment>
    <comment ref="G62" authorId="0" shapeId="0" xr:uid="{00000000-0006-0000-0100-000002000000}">
      <text>
        <r>
          <rPr>
            <b/>
            <sz val="9"/>
            <color indexed="81"/>
            <rFont val="Tahoma"/>
            <family val="2"/>
          </rPr>
          <t>Author:</t>
        </r>
        <r>
          <rPr>
            <sz val="9"/>
            <color indexed="81"/>
            <rFont val="Tahoma"/>
            <family val="2"/>
          </rPr>
          <t xml:space="preserve">
This duplicate is higher than the triplicates most likely due to memory effect from the matrix spike. Duplicates will be placed in another portion of the QC Check in the future.</t>
        </r>
      </text>
    </comment>
    <comment ref="G225" authorId="0" shapeId="0" xr:uid="{00000000-0006-0000-0100-000003000000}">
      <text>
        <r>
          <rPr>
            <b/>
            <sz val="9"/>
            <color indexed="81"/>
            <rFont val="Tahoma"/>
            <family val="2"/>
          </rPr>
          <t>Author:</t>
        </r>
        <r>
          <rPr>
            <sz val="9"/>
            <color indexed="81"/>
            <rFont val="Tahoma"/>
            <family val="2"/>
          </rPr>
          <t xml:space="preserve">
Above lowest standard 0.1 Hg</t>
        </r>
      </text>
    </comment>
    <comment ref="G277" authorId="0" shapeId="0" xr:uid="{00000000-0006-0000-0100-000004000000}">
      <text>
        <r>
          <rPr>
            <b/>
            <sz val="9"/>
            <color indexed="81"/>
            <rFont val="Tahoma"/>
            <family val="2"/>
          </rPr>
          <t>Author:</t>
        </r>
        <r>
          <rPr>
            <sz val="9"/>
            <color indexed="81"/>
            <rFont val="Tahoma"/>
            <family val="2"/>
          </rPr>
          <t xml:space="preserve">
Above lowest calibration standard 0.1 Hg</t>
        </r>
      </text>
    </comment>
    <comment ref="G279" authorId="0" shapeId="0" xr:uid="{00000000-0006-0000-0100-000005000000}">
      <text>
        <r>
          <rPr>
            <b/>
            <sz val="9"/>
            <color indexed="81"/>
            <rFont val="Tahoma"/>
            <family val="2"/>
          </rPr>
          <t>Author:</t>
        </r>
        <r>
          <rPr>
            <sz val="9"/>
            <color indexed="81"/>
            <rFont val="Tahoma"/>
            <family val="2"/>
          </rPr>
          <t xml:space="preserve">
Original value should be ~11 ng. Since the CCV 5 ng preceding it did not finish the cycle due to an error, the expected 5 ng was added to the ~11 ng resulting in the MS sample being ~16 ng.</t>
        </r>
      </text>
    </comment>
    <comment ref="L307" authorId="0" shapeId="0" xr:uid="{00000000-0006-0000-0100-000006000000}">
      <text>
        <r>
          <rPr>
            <b/>
            <sz val="9"/>
            <color indexed="81"/>
            <rFont val="Tahoma"/>
            <family val="2"/>
          </rPr>
          <t>Author:</t>
        </r>
        <r>
          <rPr>
            <sz val="9"/>
            <color indexed="81"/>
            <rFont val="Tahoma"/>
            <family val="2"/>
          </rPr>
          <t xml:space="preserve">
formula corrected by D.S. on 3/28/18
Cells H305-307 was used instead of 306-308</t>
        </r>
      </text>
    </comment>
    <comment ref="G379" authorId="0" shapeId="0" xr:uid="{00000000-0006-0000-0100-000007000000}">
      <text>
        <r>
          <rPr>
            <b/>
            <sz val="9"/>
            <color indexed="81"/>
            <rFont val="Tahoma"/>
            <family val="2"/>
          </rPr>
          <t>Author:</t>
        </r>
        <r>
          <rPr>
            <sz val="9"/>
            <color indexed="81"/>
            <rFont val="Tahoma"/>
            <family val="2"/>
          </rPr>
          <t xml:space="preserve">
MB is a liitle above the lowest calibration standard of 0.1 Hg</t>
        </r>
      </text>
    </comment>
    <comment ref="G415" authorId="0" shapeId="0" xr:uid="{00000000-0006-0000-0100-000008000000}">
      <text>
        <r>
          <rPr>
            <b/>
            <sz val="9"/>
            <color indexed="81"/>
            <rFont val="Tahoma"/>
            <family val="2"/>
          </rPr>
          <t>Author:</t>
        </r>
        <r>
          <rPr>
            <sz val="9"/>
            <color indexed="81"/>
            <rFont val="Tahoma"/>
            <family val="2"/>
          </rPr>
          <t xml:space="preserve">
MB is above lowest Concentration 0.1 ng</t>
        </r>
      </text>
    </comment>
    <comment ref="G416" authorId="0" shapeId="0" xr:uid="{00000000-0006-0000-0100-000009000000}">
      <text>
        <r>
          <rPr>
            <b/>
            <sz val="9"/>
            <color indexed="81"/>
            <rFont val="Tahoma"/>
            <family val="2"/>
          </rPr>
          <t>Author:</t>
        </r>
        <r>
          <rPr>
            <sz val="9"/>
            <color indexed="81"/>
            <rFont val="Tahoma"/>
            <family val="2"/>
          </rPr>
          <t xml:space="preserve">
MB is above lowest Concentration 0.1 ng</t>
        </r>
      </text>
    </comment>
    <comment ref="G417" authorId="0" shapeId="0" xr:uid="{00000000-0006-0000-0100-00000A000000}">
      <text>
        <r>
          <rPr>
            <b/>
            <sz val="9"/>
            <color indexed="81"/>
            <rFont val="Tahoma"/>
            <family val="2"/>
          </rPr>
          <t>Author:</t>
        </r>
        <r>
          <rPr>
            <sz val="9"/>
            <color indexed="81"/>
            <rFont val="Tahoma"/>
            <family val="2"/>
          </rPr>
          <t xml:space="preserve">
MB is above lowest Concentration 0.1 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0200-000001000000}">
      <text>
        <r>
          <rPr>
            <b/>
            <sz val="9"/>
            <color indexed="81"/>
            <rFont val="Tahoma"/>
            <family val="2"/>
          </rPr>
          <t>Author:</t>
        </r>
        <r>
          <rPr>
            <sz val="9"/>
            <color indexed="81"/>
            <rFont val="Tahoma"/>
            <family val="2"/>
          </rPr>
          <t xml:space="preserve">
ug of Hg per Kg wet tissue</t>
        </r>
      </text>
    </comment>
    <comment ref="F4" authorId="0" shapeId="0" xr:uid="{00000000-0006-0000-0200-000002000000}">
      <text>
        <r>
          <rPr>
            <b/>
            <sz val="9"/>
            <color indexed="81"/>
            <rFont val="Tahoma"/>
            <family val="2"/>
          </rPr>
          <t>Author:</t>
        </r>
        <r>
          <rPr>
            <sz val="9"/>
            <color indexed="81"/>
            <rFont val="Tahoma"/>
            <family val="2"/>
          </rPr>
          <t xml:space="preserve">
ug of Hg per Kg wet tissue</t>
        </r>
      </text>
    </comment>
    <comment ref="F18" authorId="0" shapeId="0" xr:uid="{00000000-0006-0000-0200-000003000000}">
      <text>
        <r>
          <rPr>
            <b/>
            <sz val="9"/>
            <color indexed="81"/>
            <rFont val="Tahoma"/>
            <family val="2"/>
          </rPr>
          <t>Author:</t>
        </r>
        <r>
          <rPr>
            <sz val="9"/>
            <color indexed="81"/>
            <rFont val="Tahoma"/>
            <family val="2"/>
          </rPr>
          <t xml:space="preserve">
ug of Hg per Kg wet tissue</t>
        </r>
      </text>
    </comment>
    <comment ref="F50" authorId="0" shapeId="0" xr:uid="{17392AEE-DB94-4682-9EE4-39EE921341F2}">
      <text>
        <r>
          <rPr>
            <b/>
            <sz val="9"/>
            <color indexed="81"/>
            <rFont val="Tahoma"/>
            <family val="2"/>
          </rPr>
          <t>Author:</t>
        </r>
        <r>
          <rPr>
            <sz val="9"/>
            <color indexed="81"/>
            <rFont val="Tahoma"/>
            <family val="2"/>
          </rPr>
          <t xml:space="preserve">
ug of Hg per Kg wet tissue</t>
        </r>
      </text>
    </comment>
  </commentList>
</comments>
</file>

<file path=xl/sharedStrings.xml><?xml version="1.0" encoding="utf-8"?>
<sst xmlns="http://schemas.openxmlformats.org/spreadsheetml/2006/main" count="1145" uniqueCount="436">
  <si>
    <t>Date 2017-12-20-16-00-36</t>
  </si>
  <si>
    <t>Date 2018-01-22-09-36-39</t>
  </si>
  <si>
    <t>Date 2018-01-29-09-45-08</t>
  </si>
  <si>
    <t>C:\Users\milestone\Desktop\13081432 MILESTONE INC\Data\Penobscot ALE and ASF.d80</t>
  </si>
  <si>
    <t>Penobscot BHG RST.d80</t>
  </si>
  <si>
    <t>Penobscot SLY.d80</t>
  </si>
  <si>
    <t>ALE, ASF, ASR</t>
  </si>
  <si>
    <t>BHG, RST, SLY</t>
  </si>
  <si>
    <t>SLY (F) and SBS</t>
  </si>
  <si>
    <t>Sample Type</t>
  </si>
  <si>
    <t>Number of Samples</t>
  </si>
  <si>
    <t>1+5</t>
  </si>
  <si>
    <t>5+5+5</t>
  </si>
  <si>
    <t>Date</t>
  </si>
  <si>
    <t>Instrument file path</t>
  </si>
  <si>
    <t>SampleName</t>
  </si>
  <si>
    <t>Hg [ng]</t>
  </si>
  <si>
    <t>blank</t>
  </si>
  <si>
    <t>DCV 5 ng Hg</t>
  </si>
  <si>
    <t>DCV 20 ng Hg</t>
  </si>
  <si>
    <t>Standard was not mixed</t>
  </si>
  <si>
    <t>20170912_ALE_Comp_A_NA 1</t>
  </si>
  <si>
    <t>20170912_ALE_Comp_A_NA 2</t>
  </si>
  <si>
    <t>20170912_ALE_Comp_A_NA 3</t>
  </si>
  <si>
    <t>20170912_ALE_Comp_B_NA 1</t>
  </si>
  <si>
    <t>20170912_ALE_Comp_B_NA 2</t>
  </si>
  <si>
    <t>20170912_ALE_Comp_B_NA 3</t>
  </si>
  <si>
    <t>20170912_ALE_Comp_C_NA 1</t>
  </si>
  <si>
    <t>20170912_ALE_Comp_C_NA 2</t>
  </si>
  <si>
    <t>20170912_ALE_Comp_C_NA 3</t>
  </si>
  <si>
    <t>CCV 5 ng Hg</t>
  </si>
  <si>
    <t>CCV 20 ng Hg</t>
  </si>
  <si>
    <t>20170913_ALE_Comp_D_NA 1</t>
  </si>
  <si>
    <t>20170913_ALE_Comp_D_NA 2</t>
  </si>
  <si>
    <t>20170913_ALE_Comp_D_NA 3</t>
  </si>
  <si>
    <t>20170912_ALE_Comp_E_NA 1</t>
  </si>
  <si>
    <t>20170912_ALE_Comp_E_NA 2</t>
  </si>
  <si>
    <t>20170912_ALE_Comp_E_NA 3</t>
  </si>
  <si>
    <t>20170912_ASF_Comp_A_NA 1</t>
  </si>
  <si>
    <t>20170912_ASF_Comp_A_NA 2</t>
  </si>
  <si>
    <t>20170912_ASF_Comp_A_NA 3</t>
  </si>
  <si>
    <t>MB White Quartz Sand</t>
  </si>
  <si>
    <t>MS ALE Comp D 5 ng Hg</t>
  </si>
  <si>
    <t>52.2 mg of ALE Comp D with 5 ng Hg</t>
  </si>
  <si>
    <t>DUP 20170913_ALE_Comp_D_NA</t>
  </si>
  <si>
    <t>HCl 1%</t>
  </si>
  <si>
    <t>SRM NIST 1947</t>
  </si>
  <si>
    <t>approx 50 mg</t>
  </si>
  <si>
    <t>HCl 1 %</t>
  </si>
  <si>
    <t>20170912_ASF_Comp_B_NA 1</t>
  </si>
  <si>
    <t>20170912_ASF_Comp_B_NA 2</t>
  </si>
  <si>
    <t>20170912_ASF_Comp_B_NA 3</t>
  </si>
  <si>
    <t>20170913_ASF_Comp_C_NA 1</t>
  </si>
  <si>
    <t>20170913_ASF_Comp_C_NA 2</t>
  </si>
  <si>
    <t>20170913_ASF_Comp_C_NA 3</t>
  </si>
  <si>
    <t>20170913_ASF_Comp_D_NA 1</t>
  </si>
  <si>
    <t>20170913_ASF_Comp_D_NA 2</t>
  </si>
  <si>
    <t>20170913_ASF_Comp_D_NA 3</t>
  </si>
  <si>
    <t>20170912_ASF_Comp_E_NA 1</t>
  </si>
  <si>
    <t>20170912_ASF_Comp_E_NA 2</t>
  </si>
  <si>
    <t>20170912_ASF_Comp_E_NA 3</t>
  </si>
  <si>
    <t>20170912_ASR_Comp_A_NA 1</t>
  </si>
  <si>
    <t>20170912_ASR_Comp_A_NA 2</t>
  </si>
  <si>
    <t>20170912_ASR_Comp_A_NA 3</t>
  </si>
  <si>
    <t>20170912_ASR_Comp_B_NA 1</t>
  </si>
  <si>
    <t>20170912_ASR_Comp_B_NA 2</t>
  </si>
  <si>
    <t>20170912_ASR_Comp_B_NA 3</t>
  </si>
  <si>
    <t>DCV 5ng Hg</t>
  </si>
  <si>
    <t>20170913_ASR_Comp_C_NA 1</t>
  </si>
  <si>
    <t>20170913_ASR_Comp_C_NA 2</t>
  </si>
  <si>
    <t>20170913_ASR_Comp_C_NA 3</t>
  </si>
  <si>
    <t>20170913_ASR_Comp_D_NA 1</t>
  </si>
  <si>
    <t>20170913_ASR_Comp_D_NA 2</t>
  </si>
  <si>
    <t>20170913_ASR_Comp_D_NA 3</t>
  </si>
  <si>
    <t>20170913_ASR_Comp_E_NA 1</t>
  </si>
  <si>
    <t>20170913_ASR_Comp_E_NA 2</t>
  </si>
  <si>
    <t>20170913_ASR_Comp_E_NA 3</t>
  </si>
  <si>
    <t>MB White Quartz sand</t>
  </si>
  <si>
    <t>DUP ASR Comp B</t>
  </si>
  <si>
    <t>MS ASR Comp B</t>
  </si>
  <si>
    <t>0.1534 g ASR Comp B with 500ul of 10 ppb</t>
  </si>
  <si>
    <t>20170912_BHG_Comp_A_NA 1</t>
  </si>
  <si>
    <t>20170912_BHG_Comp_A_NA 2</t>
  </si>
  <si>
    <t>20170912_BHG_Comp_A_NA 3</t>
  </si>
  <si>
    <t>20170912_BHG_Comp_B_NA 1</t>
  </si>
  <si>
    <t>20170912_BHG_Comp_B_NA 2</t>
  </si>
  <si>
    <t>20170912_BHG_Comp_B_NA 3</t>
  </si>
  <si>
    <t>20170912_BHG_Comp_C_NA 1</t>
  </si>
  <si>
    <t>20170912_BHG_Comp_C_NA 2</t>
  </si>
  <si>
    <t>20170912_BHG_Comp_C_NA 3</t>
  </si>
  <si>
    <t>20170913_BHG_COMP_D_NA 1</t>
  </si>
  <si>
    <t>20170913_BHG_COMP_D_NA 2</t>
  </si>
  <si>
    <t>20170913_BHG_COMP_D_NA 3</t>
  </si>
  <si>
    <t>20170913_BHG_COMP_E_NA 1</t>
  </si>
  <si>
    <t>20170913_BHG_COMP_E_NA 2</t>
  </si>
  <si>
    <t>20170913_BHG_COMP_E_NA 3</t>
  </si>
  <si>
    <t>20170912_RST_COMP_A_NA 1</t>
  </si>
  <si>
    <t>20170912_RST_COMP_A_NA 2</t>
  </si>
  <si>
    <t>20170912_RST_COMP_A_NA 3</t>
  </si>
  <si>
    <t>MB Quartz Sand</t>
  </si>
  <si>
    <t>DUP BHG Comp A</t>
  </si>
  <si>
    <t>MS BHG Comp A</t>
  </si>
  <si>
    <t>0.0490 g BHG Comp A + 0.5 mL of 10 ppb Hg</t>
  </si>
  <si>
    <t>20170912_RST_COMP_B_NA 1</t>
  </si>
  <si>
    <t>20170912_RST_COMP_B_NA 2</t>
  </si>
  <si>
    <t>20170912_RST_COMP_B_NA 3</t>
  </si>
  <si>
    <t>20170913_RST_COMP_C_NA 1</t>
  </si>
  <si>
    <t>20170913_RST_COMP_C_NA 2</t>
  </si>
  <si>
    <t>20170913_RST_COMP_C_NA 3</t>
  </si>
  <si>
    <t>20170913_RST_COMP_D_NA 1</t>
  </si>
  <si>
    <t>20170913_RST_COMP_D_NA 2</t>
  </si>
  <si>
    <t>20170913_RST_COMP_D_NA 3</t>
  </si>
  <si>
    <t>20170912_RST_COMP_E_NA 1</t>
  </si>
  <si>
    <t>20170912_RST_COMP_E_NA 2</t>
  </si>
  <si>
    <t>20170912_RST_COMP_E_NA 3</t>
  </si>
  <si>
    <t>20170912_SLY_COMP_A_NA 1</t>
  </si>
  <si>
    <t>20170912_SLY_COMP_A_NA 2</t>
  </si>
  <si>
    <t>20170912_SLY_COMP_A_NA 3</t>
  </si>
  <si>
    <t>20170912_SLY_COMP_B_NA 1</t>
  </si>
  <si>
    <t>20170912_SLY_COMP_B_NA 2</t>
  </si>
  <si>
    <t>20170912_SLY_COMP_B_NA 3</t>
  </si>
  <si>
    <t>MS RST Comp E 5 ng Hg</t>
  </si>
  <si>
    <t>0.0464 g RST Comp E + 500 ul 10 ppb Hg</t>
  </si>
  <si>
    <t>DUP RST Comp E ng Hg</t>
  </si>
  <si>
    <t xml:space="preserve"> </t>
  </si>
  <si>
    <t>20170913_SLY_COMP_C_NA 1</t>
  </si>
  <si>
    <t>20170913_SLY_COMP_C_NA 2</t>
  </si>
  <si>
    <t>20170913_SLY_COMP_C_NA 3</t>
  </si>
  <si>
    <t>20170913_SLY_COMP_D_NA 1</t>
  </si>
  <si>
    <t>20170913_SLY_COMP_D_NA 2</t>
  </si>
  <si>
    <t>20170913_SLY_COMP_D_NA 3</t>
  </si>
  <si>
    <t>20170913_SLY_COMP_E_NA 1</t>
  </si>
  <si>
    <t>20170913_SLY_COMP_E_NA 2</t>
  </si>
  <si>
    <t>20170913_SLY_COMP_E_NA 3</t>
  </si>
  <si>
    <t>20170913_SLY_COMP_F_NA 1</t>
  </si>
  <si>
    <t>20170913_SLY_COMP_F_NA 2</t>
  </si>
  <si>
    <t>20170913_SLY_COMP_F_NA 3</t>
  </si>
  <si>
    <t>20170912_SBS_COMP_A_NA 1</t>
  </si>
  <si>
    <t>20170912_SBS_COMP_A_NA 2</t>
  </si>
  <si>
    <t>20170912_SBS_COMP_A_NA 3</t>
  </si>
  <si>
    <t>20170912_SBS_COMP_B_NA 1</t>
  </si>
  <si>
    <t>20170912_SBS_COMP_B_NA 2</t>
  </si>
  <si>
    <t>20170912_SBS_COMP_B_NA 3</t>
  </si>
  <si>
    <t>20170913_SBS_COMP_C_NA 1</t>
  </si>
  <si>
    <t>20170913_SBS_COMP_C_NA 2</t>
  </si>
  <si>
    <t>20170913_SBS_COMP_C_NA 3</t>
  </si>
  <si>
    <t>20170913_SBS_COMP_D_NA 1</t>
  </si>
  <si>
    <t>20170913_SBS_COMP_D_NA 2</t>
  </si>
  <si>
    <t>20170913_SBS_COMP_D_NA 3</t>
  </si>
  <si>
    <t>20170913_SBS_COMP_E_NA 1</t>
  </si>
  <si>
    <t>20170913_SBS_COMP_E_NA 2</t>
  </si>
  <si>
    <t>20170913_SBS_COMP_E_NA 3</t>
  </si>
  <si>
    <t>empty boat</t>
  </si>
  <si>
    <t xml:space="preserve">MS 20170913_SLY_COMP_F_NA </t>
  </si>
  <si>
    <t>0.0503 g of SLY Comp F + 500 ul 10 ppb Hg</t>
  </si>
  <si>
    <t>DUP 20170913_SLY_COMP_F_NA</t>
  </si>
  <si>
    <t>Sequence</t>
  </si>
  <si>
    <t>S.No.</t>
  </si>
  <si>
    <t>#</t>
  </si>
  <si>
    <t>Abbreviation</t>
  </si>
  <si>
    <t>Initial Cal</t>
  </si>
  <si>
    <t>IC</t>
  </si>
  <si>
    <t>SS</t>
  </si>
  <si>
    <t>Secondary Source Sample</t>
  </si>
  <si>
    <t>Calibration Check</t>
  </si>
  <si>
    <t>CCV</t>
  </si>
  <si>
    <t>Standard Reference Material</t>
  </si>
  <si>
    <t>SRM</t>
  </si>
  <si>
    <t>LRB</t>
  </si>
  <si>
    <t>Lab Reagent Blank</t>
  </si>
  <si>
    <t>LFM</t>
  </si>
  <si>
    <t>LFMD</t>
  </si>
  <si>
    <t>Lab Fortified Matrix</t>
  </si>
  <si>
    <t>Lab Fortified Matrix Duplicate</t>
  </si>
  <si>
    <t>n/a</t>
  </si>
  <si>
    <t>Sample</t>
  </si>
  <si>
    <t xml:space="preserve">QAPP Title: </t>
  </si>
  <si>
    <t>Chemical Analyses of Fish Tissue from the Penobscot Indian Nation</t>
  </si>
  <si>
    <t xml:space="preserve">QAPP#: </t>
  </si>
  <si>
    <t>D-SED-EIB-026-QAPP-01</t>
  </si>
  <si>
    <t>COC:</t>
  </si>
  <si>
    <t>09.13.2017-RARE Project</t>
  </si>
  <si>
    <t>09.14.2017-RARE Project</t>
  </si>
  <si>
    <t>Sample Name Identification:</t>
  </si>
  <si>
    <t xml:space="preserve">RARE-Project-Lab-ID </t>
  </si>
  <si>
    <t xml:space="preserve">SOP: </t>
  </si>
  <si>
    <t>nrmrl-lrpcd-19-0</t>
  </si>
  <si>
    <t>File Path:</t>
  </si>
  <si>
    <r>
      <rPr>
        <sz val="11"/>
        <color theme="1"/>
        <rFont val="Calibri"/>
        <family val="2"/>
        <scheme val="minor"/>
      </rPr>
      <t xml:space="preserve">Electronic copies of COC forms can be found at </t>
    </r>
    <r>
      <rPr>
        <b/>
        <i/>
        <sz val="11"/>
        <color theme="1"/>
        <rFont val="Calibri"/>
        <family val="2"/>
        <scheme val="minor"/>
      </rPr>
      <t>L:\Public\NRMRL-PUB\Pegasus\WA-69\CoC</t>
    </r>
  </si>
  <si>
    <r>
      <t>at</t>
    </r>
    <r>
      <rPr>
        <b/>
        <sz val="11"/>
        <color theme="1"/>
        <rFont val="Calibri"/>
        <family val="2"/>
        <scheme val="minor"/>
      </rPr>
      <t xml:space="preserve"> L:\Public\NRMRL-PUB\Pegasus\WA-69\Fish Tissue Sample List</t>
    </r>
  </si>
  <si>
    <t>L:\Public\NRMRL-PUB\Pegasus\WA-69\Mercury</t>
  </si>
  <si>
    <t>Mercury Analysis Summary</t>
  </si>
  <si>
    <t>Mercury Analysis Data Package- Chemical Analyses of Fish Tissue from the Penobscot Indian Nation</t>
  </si>
  <si>
    <t>DMA Error</t>
  </si>
  <si>
    <r>
      <t>AVG Conc
(</t>
    </r>
    <r>
      <rPr>
        <b/>
        <sz val="11"/>
        <color theme="1"/>
        <rFont val="Calibri"/>
        <family val="2"/>
      </rPr>
      <t>µ</t>
    </r>
    <r>
      <rPr>
        <b/>
        <sz val="9.35"/>
        <color theme="1"/>
        <rFont val="Calibri"/>
        <family val="2"/>
      </rPr>
      <t>g/kg</t>
    </r>
    <r>
      <rPr>
        <b/>
        <sz val="11"/>
        <color theme="1"/>
        <rFont val="Calibri"/>
        <family val="2"/>
        <scheme val="minor"/>
      </rPr>
      <t>)</t>
    </r>
  </si>
  <si>
    <t>Amount (g)</t>
  </si>
  <si>
    <t>Concentration
(µg/kg)</t>
  </si>
  <si>
    <t>Expected Conc.
(µg/kg)</t>
  </si>
  <si>
    <t>Expected Hg
(ng)</t>
  </si>
  <si>
    <t>QC Result</t>
  </si>
  <si>
    <t>QC Units</t>
  </si>
  <si>
    <t>% difference</t>
  </si>
  <si>
    <t>RSD</t>
  </si>
  <si>
    <t>Sample
Type</t>
  </si>
  <si>
    <t>Empty Boat</t>
  </si>
  <si>
    <t>no reading</t>
  </si>
  <si>
    <t>Comment</t>
  </si>
  <si>
    <t>DUP ALE COMP D</t>
  </si>
  <si>
    <t>DUP SLY F</t>
  </si>
  <si>
    <t>MS SLY F</t>
  </si>
  <si>
    <t>DCV</t>
  </si>
  <si>
    <t>DUP</t>
  </si>
  <si>
    <t xml:space="preserve">MS </t>
  </si>
  <si>
    <t xml:space="preserve">MB </t>
  </si>
  <si>
    <t>sand extracted residual Hg in Catalyst</t>
  </si>
  <si>
    <t>0.0471 g of SLY Comp F + 500 ul of 10 ppb Hg</t>
  </si>
  <si>
    <t>Qualifiers</t>
  </si>
  <si>
    <t>X</t>
  </si>
  <si>
    <t>This is due to over recovery of DMA. The certificate value was based on ICP MS based methods.</t>
  </si>
  <si>
    <t>Sample ID</t>
  </si>
  <si>
    <t>Alewife (ALE)</t>
  </si>
  <si>
    <t>20170912_ALE_COMP_A_NA</t>
  </si>
  <si>
    <t>20170912_ALE_COMP_B_NA</t>
  </si>
  <si>
    <t>20170913_ALE_COMP_C_NA</t>
  </si>
  <si>
    <t>20170913_ALE_COMP_D_NA</t>
  </si>
  <si>
    <t>20170912_ALE_COMP_E_NA</t>
  </si>
  <si>
    <t>20170912_ASR_COMP_A_NA</t>
  </si>
  <si>
    <t>20170912_ASR_COMP_B_NA</t>
  </si>
  <si>
    <t>20170913_ASR_COMP_C_NA</t>
  </si>
  <si>
    <t>20170913_ASR_COMP_D_NA</t>
  </si>
  <si>
    <t>20170913_ASR_COMP_E_NA</t>
  </si>
  <si>
    <t>20170912_ASF_COMP_A_NA</t>
  </si>
  <si>
    <t>20170912_ASF_COMP_B_NA</t>
  </si>
  <si>
    <t>20170913_ASF_COMP_C_NA</t>
  </si>
  <si>
    <t>20170913_ASF_COMP_D_NA</t>
  </si>
  <si>
    <t>20170912_ASF_COMP_E_NA</t>
  </si>
  <si>
    <t>Blueback Herring (BHG)</t>
  </si>
  <si>
    <t>20170912_BHG_COMP_A_NA</t>
  </si>
  <si>
    <t>20170912_BHG_COMP_B_NA</t>
  </si>
  <si>
    <t>20170913_BHG_COMP_C_NA</t>
  </si>
  <si>
    <t>20170913_BHG_COMP_D_NA</t>
  </si>
  <si>
    <t>20170913_BHG_COMP_E_NA</t>
  </si>
  <si>
    <t>Rainbow Smelt (RST)</t>
  </si>
  <si>
    <t>20170912_RST_COMP_A_NA</t>
  </si>
  <si>
    <t>20170912_RST_COMP_B_NA</t>
  </si>
  <si>
    <t>20170913_RST_COMP_C_NA</t>
  </si>
  <si>
    <t>20170913_RST_COMP_D_NA</t>
  </si>
  <si>
    <t>20170912_RST_COMP_E_NA</t>
  </si>
  <si>
    <t>20170912_SBS_COMP_A_NA</t>
  </si>
  <si>
    <t>20170912_SBS_COMP_B_NA</t>
  </si>
  <si>
    <t>20170913_SBS_COMP_C_NA</t>
  </si>
  <si>
    <t>20170913_SBS_COMP_D_NA</t>
  </si>
  <si>
    <t>20170913_SBS_COMP_E_NA</t>
  </si>
  <si>
    <t>Sea Lamprey (SLY)</t>
  </si>
  <si>
    <t>20170912_SLY_COMP_A_NA</t>
  </si>
  <si>
    <t>20170912_SLY_COMP_B_NA</t>
  </si>
  <si>
    <t>20170913_SLY_COMP_C_NA</t>
  </si>
  <si>
    <t>20170913_SLY_COMP_D_NA</t>
  </si>
  <si>
    <t>20170912_SLY_COMP_E_NA</t>
  </si>
  <si>
    <t>20170913_SLY_COMP_F_NA</t>
  </si>
  <si>
    <r>
      <rPr>
        <b/>
        <sz val="12"/>
        <color theme="1"/>
        <rFont val="Calibri"/>
        <family val="2"/>
      </rPr>
      <t>µ</t>
    </r>
    <r>
      <rPr>
        <b/>
        <sz val="12"/>
        <color theme="1"/>
        <rFont val="Calibri"/>
        <family val="2"/>
        <scheme val="minor"/>
      </rPr>
      <t>g/Kg</t>
    </r>
  </si>
  <si>
    <t>Relative Standard 
Deviation</t>
  </si>
  <si>
    <t>C:\Users\milestone\Desktop\13081432 MILESTONE INC\Data\Penobscot samples SLY and ASR.d80</t>
  </si>
  <si>
    <t>Date 2018-03-07-16-38-44</t>
  </si>
  <si>
    <t>repeats of QC failures</t>
  </si>
  <si>
    <t xml:space="preserve"> QC failed. Repeat on 2018-03-07</t>
  </si>
  <si>
    <t>Data values are outside of the expected 70% - 130% range for the SRM (254 ug/kg).</t>
  </si>
  <si>
    <t>Avg. of Triplicate Samples</t>
  </si>
  <si>
    <t>average per fish type</t>
  </si>
  <si>
    <t>std dev</t>
  </si>
  <si>
    <t>RfD, ug/kg BW day</t>
  </si>
  <si>
    <t>from IRIS</t>
  </si>
  <si>
    <r>
      <rPr>
        <sz val="12"/>
        <color theme="1"/>
        <rFont val="Calibri"/>
        <family val="2"/>
      </rPr>
      <t>µ</t>
    </r>
    <r>
      <rPr>
        <sz val="12"/>
        <color theme="1"/>
        <rFont val="Calibri"/>
        <family val="2"/>
        <scheme val="minor"/>
      </rPr>
      <t>g/Kg</t>
    </r>
  </si>
  <si>
    <t>American Shad Roe (ASR)</t>
  </si>
  <si>
    <t>American Shad Fillet (ASF)</t>
  </si>
  <si>
    <t>* values obtained from www.epa.gov/fish-tech/epa-fda-fish-advice-technical-information</t>
  </si>
  <si>
    <t>average conc of Hg* from FDA monitoring</t>
  </si>
  <si>
    <t>listed as herring</t>
  </si>
  <si>
    <t>listed as smelt</t>
  </si>
  <si>
    <t>listed as shad</t>
  </si>
  <si>
    <t>accessed 10/31/2018</t>
  </si>
  <si>
    <t>ug/g</t>
  </si>
  <si>
    <t>for BW 70 kg</t>
  </si>
  <si>
    <t>consump max (g/d)</t>
  </si>
  <si>
    <t>for BW of 75 kg</t>
  </si>
  <si>
    <t>for BW 90.56 kg</t>
  </si>
  <si>
    <t>pregnant woman</t>
  </si>
  <si>
    <t>200 lb person</t>
  </si>
  <si>
    <t>standard</t>
  </si>
  <si>
    <t>consump max* (g/d)</t>
  </si>
  <si>
    <t>*calculation found at www.epa.gov/fish-tech/epa-fda-dish-advice-technical-information</t>
  </si>
  <si>
    <t>consump max* (oz/d)</t>
  </si>
  <si>
    <t>Concentration (µg/kg)</t>
  </si>
  <si>
    <t>ALE Comp F</t>
  </si>
  <si>
    <t>ALE Comp G</t>
  </si>
  <si>
    <t>ALE Comp H</t>
  </si>
  <si>
    <t>ALE Comp I</t>
  </si>
  <si>
    <t>ALE Comp J</t>
  </si>
  <si>
    <t>ASF Comp F</t>
  </si>
  <si>
    <t>ASF Comp G</t>
  </si>
  <si>
    <t>ASF Comp H</t>
  </si>
  <si>
    <t>ASF Comp I</t>
  </si>
  <si>
    <t>ASF Comp J</t>
  </si>
  <si>
    <t>ASF Comp K</t>
  </si>
  <si>
    <t>ASR Comp F</t>
  </si>
  <si>
    <t>ASR Comp G</t>
  </si>
  <si>
    <t>ASR Comp H</t>
  </si>
  <si>
    <t>ASR Comp I</t>
  </si>
  <si>
    <t>ASR Comp J</t>
  </si>
  <si>
    <t>ASR Comp K</t>
  </si>
  <si>
    <t>BHG Comp F</t>
  </si>
  <si>
    <t>BHG Comp G</t>
  </si>
  <si>
    <t>BHG Comp H</t>
  </si>
  <si>
    <t>BHG Comp I</t>
  </si>
  <si>
    <t>BHG Comp J</t>
  </si>
  <si>
    <t>RST Comp F LG</t>
  </si>
  <si>
    <t>RST Comp G LG</t>
  </si>
  <si>
    <t>RST Comp H LG</t>
  </si>
  <si>
    <t>RST Comp I SM</t>
  </si>
  <si>
    <t>RST Comp J SM</t>
  </si>
  <si>
    <t>RST Comp K SM</t>
  </si>
  <si>
    <t>SBS Comp F</t>
  </si>
  <si>
    <t>SBS Comp G</t>
  </si>
  <si>
    <t>SBS Comp H</t>
  </si>
  <si>
    <t>SBS Comp I</t>
  </si>
  <si>
    <t>SBS Comp J</t>
  </si>
  <si>
    <t>SLY Comp G</t>
  </si>
  <si>
    <t>SLY Comp H</t>
  </si>
  <si>
    <t>SLY Comp I</t>
  </si>
  <si>
    <t>SLY Comp J</t>
  </si>
  <si>
    <t>SLY Comp K</t>
  </si>
  <si>
    <t>SLY Comp L</t>
  </si>
  <si>
    <t>Rainbow Smelt (RST) LRG</t>
  </si>
  <si>
    <t>Rainbow Smelt (RST) SM</t>
  </si>
  <si>
    <t xml:space="preserve">Rainbow Smelt (RST) Avg </t>
  </si>
  <si>
    <t>Rainbow Smelt (RST) Avg</t>
  </si>
  <si>
    <t>µg/Kg</t>
  </si>
  <si>
    <t>Rainbow Smelt (RST) large</t>
  </si>
  <si>
    <t>Rainbow Smelt (RST) small</t>
  </si>
  <si>
    <t>Rainbow Smelt (RST) average</t>
  </si>
  <si>
    <t>Striped Bass (SBS)</t>
  </si>
  <si>
    <t>Mink</t>
  </si>
  <si>
    <t>Otter</t>
  </si>
  <si>
    <t>70 mg/kg consumption</t>
  </si>
  <si>
    <t>100 mg/kg consumption</t>
  </si>
  <si>
    <t>Alewife</t>
  </si>
  <si>
    <t>American Shad Roe</t>
  </si>
  <si>
    <t>American Shad Fillet</t>
  </si>
  <si>
    <t>Blueback Herring</t>
  </si>
  <si>
    <t>Rainbow Smelt</t>
  </si>
  <si>
    <t xml:space="preserve">Striped Bass </t>
  </si>
  <si>
    <t xml:space="preserve">Sea Lamprey </t>
  </si>
  <si>
    <t>Composite 2</t>
  </si>
  <si>
    <t>Composite 3</t>
  </si>
  <si>
    <t>Composite 4</t>
  </si>
  <si>
    <t>Composite 5</t>
  </si>
  <si>
    <t>Composite 6</t>
  </si>
  <si>
    <t>Average</t>
  </si>
  <si>
    <t>Composite 1*</t>
  </si>
  <si>
    <t>* - average of 3 replicates</t>
  </si>
  <si>
    <t>Concentration of Mercury in Anadromous Fish, ug/kg ww</t>
  </si>
  <si>
    <t>n=</t>
  </si>
  <si>
    <t>Rainbow Smelt - large</t>
  </si>
  <si>
    <t>Rainbow Smelt - small</t>
  </si>
  <si>
    <t>n+=</t>
  </si>
  <si>
    <t>+ - number of fish included in the composite</t>
  </si>
  <si>
    <t>Overall</t>
  </si>
  <si>
    <t>HQ</t>
  </si>
  <si>
    <t xml:space="preserve">+ - hazard quotient </t>
  </si>
  <si>
    <r>
      <t>HQ</t>
    </r>
    <r>
      <rPr>
        <vertAlign val="superscript"/>
        <sz val="12"/>
        <color theme="1"/>
        <rFont val="Calibri"/>
        <family val="2"/>
        <scheme val="minor"/>
      </rPr>
      <t>+</t>
    </r>
  </si>
  <si>
    <r>
      <t xml:space="preserve">indicates exceedance of mink (70 </t>
    </r>
    <r>
      <rPr>
        <sz val="11"/>
        <color theme="1"/>
        <rFont val="Calibri"/>
        <family val="2"/>
      </rPr>
      <t>µ</t>
    </r>
    <r>
      <rPr>
        <sz val="11"/>
        <color theme="1"/>
        <rFont val="Calibri"/>
        <family val="2"/>
        <scheme val="minor"/>
      </rPr>
      <t xml:space="preserve">g/kg) and/or otter (100 </t>
    </r>
    <r>
      <rPr>
        <sz val="11"/>
        <color theme="1"/>
        <rFont val="Calibri"/>
        <family val="2"/>
      </rPr>
      <t>µ</t>
    </r>
    <r>
      <rPr>
        <sz val="11"/>
        <color theme="1"/>
        <rFont val="Calibri"/>
        <family val="2"/>
        <scheme val="minor"/>
      </rPr>
      <t xml:space="preserve">g/kg) and or eagle (160 </t>
    </r>
    <r>
      <rPr>
        <sz val="11"/>
        <color theme="1"/>
        <rFont val="Calibri"/>
        <family val="2"/>
      </rPr>
      <t>µ</t>
    </r>
    <r>
      <rPr>
        <sz val="11"/>
        <color theme="1"/>
        <rFont val="Calibri"/>
        <family val="2"/>
        <scheme val="minor"/>
      </rPr>
      <t>g/kg) wildlife risk values</t>
    </r>
  </si>
  <si>
    <r>
      <t>Mercury Concentration Conversion to Whole Fish</t>
    </r>
    <r>
      <rPr>
        <vertAlign val="superscript"/>
        <sz val="11"/>
        <color theme="1"/>
        <rFont val="Calibri"/>
        <family val="2"/>
        <scheme val="minor"/>
      </rPr>
      <t>a</t>
    </r>
    <r>
      <rPr>
        <sz val="11"/>
        <color theme="1"/>
        <rFont val="Calibri"/>
        <family val="2"/>
        <scheme val="minor"/>
      </rPr>
      <t xml:space="preserve">, </t>
    </r>
    <r>
      <rPr>
        <sz val="11"/>
        <color theme="1"/>
        <rFont val="Calibri"/>
        <family val="2"/>
      </rPr>
      <t>µ</t>
    </r>
    <r>
      <rPr>
        <sz val="11"/>
        <color theme="1"/>
        <rFont val="Calibri"/>
        <family val="2"/>
        <scheme val="minor"/>
      </rPr>
      <t>g/kg ww</t>
    </r>
  </si>
  <si>
    <t>a - whole body calculation based on 0.62 times fillet concentration</t>
  </si>
  <si>
    <t>Composite 1</t>
  </si>
  <si>
    <r>
      <t xml:space="preserve">Health Consultation Dose Calculation, </t>
    </r>
    <r>
      <rPr>
        <sz val="11"/>
        <color theme="1"/>
        <rFont val="Calibri"/>
        <family val="2"/>
      </rPr>
      <t>µ</t>
    </r>
    <r>
      <rPr>
        <sz val="11"/>
        <color theme="1"/>
        <rFont val="Calibri"/>
        <family val="2"/>
        <scheme val="minor"/>
      </rPr>
      <t>g/kg/day</t>
    </r>
  </si>
  <si>
    <t>Species</t>
  </si>
  <si>
    <t>Year</t>
  </si>
  <si>
    <t>Rainbow Smelt, large</t>
  </si>
  <si>
    <t>Rainbow Smelt, small</t>
  </si>
  <si>
    <t>Composite Samples</t>
  </si>
  <si>
    <t>Dose Range (average 3 replicates)</t>
  </si>
  <si>
    <t>Average HQ</t>
  </si>
  <si>
    <t>0.048 - 0.053</t>
  </si>
  <si>
    <t>0.050 - 0.057</t>
  </si>
  <si>
    <t>0.034 -0.042</t>
  </si>
  <si>
    <t>0.041 - 0.049</t>
  </si>
  <si>
    <t>0.002 - 0.006</t>
  </si>
  <si>
    <t>0.004 - 0.011</t>
  </si>
  <si>
    <t>0.021 - 0.025</t>
  </si>
  <si>
    <t>0.033 - 0.037</t>
  </si>
  <si>
    <t>0.033 - 0.104</t>
  </si>
  <si>
    <t>0.078 - 0.084</t>
  </si>
  <si>
    <t>0.056 - 0.077</t>
  </si>
  <si>
    <t>0.075 - 0.140</t>
  </si>
  <si>
    <t>0.074 - 0.099</t>
  </si>
  <si>
    <t>0.206 - 0.503</t>
  </si>
  <si>
    <t>0.221 - 0.591</t>
  </si>
  <si>
    <t>Converted Average Concentration</t>
  </si>
  <si>
    <t>Concentration Range</t>
  </si>
  <si>
    <t>52.1 – 57.4</t>
  </si>
  <si>
    <t>54.2 – 61.9</t>
  </si>
  <si>
    <t>36.8 – 45.4</t>
  </si>
  <si>
    <t>40.8 – 53.5</t>
  </si>
  <si>
    <t>2.51 – 6.39</t>
  </si>
  <si>
    <t>3.81 – 11.4</t>
  </si>
  <si>
    <t>22.7 – 27.5</t>
  </si>
  <si>
    <t>36.0 – 40.2</t>
  </si>
  <si>
    <t>35.4 – 113</t>
  </si>
  <si>
    <t>85.0 – 91.7</t>
  </si>
  <si>
    <t>224 – 545</t>
  </si>
  <si>
    <t>240 - 642</t>
  </si>
  <si>
    <t>81.5 – 152</t>
  </si>
  <si>
    <t>79.8 – 108</t>
  </si>
  <si>
    <t>60.3 – 83.4</t>
  </si>
  <si>
    <t>Moisture %</t>
  </si>
  <si>
    <t>Standard Deviation</t>
  </si>
  <si>
    <t xml:space="preserve">Equipment for determining percent moisture: Oven—Capable of maintaining a temperature of 110 ±5°C.
Procedure: 1-5 g of homogenized fish tissue was dried at 110±5 °C till the final dry weight does not vary by more than ±0.0005g. The moisture content was determined by subtracting the final weight from the starting weight. </t>
  </si>
  <si>
    <t>add to Shad fillet as wildlife will not eat just roe</t>
  </si>
  <si>
    <t xml:space="preserve">b = addition of roe concentration to whole body calculation using average percentage of total wet weight 2017 15.4% 2018 13.9% </t>
  </si>
  <si>
    <t>with roe added</t>
  </si>
  <si>
    <t>b</t>
  </si>
  <si>
    <t>0.042-0.046</t>
  </si>
  <si>
    <t>0.030-0.037</t>
  </si>
  <si>
    <t>0.002-0.005</t>
  </si>
  <si>
    <t>0.018-0.022</t>
  </si>
  <si>
    <t>0.029-0.091</t>
  </si>
  <si>
    <t>0.066-0.123</t>
  </si>
  <si>
    <t>0.180-0.440</t>
  </si>
  <si>
    <t>0.044-0.050</t>
  </si>
  <si>
    <t>0.036-0.043</t>
  </si>
  <si>
    <t>0.003-0.009</t>
  </si>
  <si>
    <t>0.029-0.032</t>
  </si>
  <si>
    <t>0.069-0.074</t>
  </si>
  <si>
    <t>0.049-0.067</t>
  </si>
  <si>
    <t>0.064-0.087</t>
  </si>
  <si>
    <t>0.194-0.518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</si>
</sst>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2"/>
      <color theme="1"/>
      <name val="Times New Roman"/>
      <family val="1"/>
    </font>
    <font>
      <u/>
      <sz val="11"/>
      <color theme="10"/>
      <name val="Calibri"/>
      <family val="2"/>
      <scheme val="minor"/>
    </font>
    <font>
      <i/>
      <sz val="11"/>
      <color theme="1"/>
      <name val="Calibri"/>
      <family val="2"/>
      <scheme val="minor"/>
    </font>
    <font>
      <b/>
      <i/>
      <sz val="11"/>
      <color theme="1"/>
      <name val="Calibri"/>
      <family val="2"/>
      <scheme val="minor"/>
    </font>
    <font>
      <b/>
      <u/>
      <sz val="16"/>
      <color theme="1"/>
      <name val="Calibri"/>
      <family val="2"/>
      <scheme val="minor"/>
    </font>
    <font>
      <b/>
      <sz val="11"/>
      <color theme="1"/>
      <name val="Calibri"/>
      <family val="2"/>
    </font>
    <font>
      <b/>
      <sz val="9.35"/>
      <color theme="1"/>
      <name val="Calibri"/>
      <family val="2"/>
    </font>
    <font>
      <b/>
      <sz val="12"/>
      <color theme="1"/>
      <name val="Calibri"/>
      <family val="2"/>
      <scheme val="minor"/>
    </font>
    <font>
      <b/>
      <sz val="12"/>
      <color theme="1"/>
      <name val="Calibri"/>
      <family val="2"/>
    </font>
    <font>
      <sz val="11"/>
      <name val="Calibri"/>
      <family val="2"/>
      <scheme val="minor"/>
    </font>
    <font>
      <sz val="12"/>
      <color theme="1"/>
      <name val="Calibri"/>
      <family val="2"/>
      <scheme val="minor"/>
    </font>
    <font>
      <sz val="12"/>
      <color theme="1"/>
      <name val="Calibri"/>
      <family val="2"/>
    </font>
    <font>
      <b/>
      <sz val="11"/>
      <color rgb="FF000000"/>
      <name val="Calibri"/>
      <family val="2"/>
    </font>
    <font>
      <sz val="10"/>
      <color rgb="FF000000"/>
      <name val="Calibri"/>
      <family val="2"/>
    </font>
    <font>
      <sz val="10"/>
      <color theme="1"/>
      <name val="Calibri"/>
      <family val="2"/>
    </font>
    <font>
      <vertAlign val="superscript"/>
      <sz val="12"/>
      <color theme="1"/>
      <name val="Calibri"/>
      <family val="2"/>
      <scheme val="minor"/>
    </font>
    <font>
      <sz val="11"/>
      <color theme="1"/>
      <name val="Calibri"/>
      <family val="2"/>
    </font>
    <font>
      <vertAlign val="superscript"/>
      <sz val="11"/>
      <color theme="1"/>
      <name val="Calibri"/>
      <family val="2"/>
      <scheme val="minor"/>
    </font>
    <font>
      <sz val="11"/>
      <color rgb="FF3F3F76"/>
      <name val="Calibri"/>
      <family val="2"/>
      <scheme val="minor"/>
    </font>
    <font>
      <sz val="11"/>
      <color rgb="FF000000"/>
      <name val="Calibri"/>
      <family val="2"/>
      <scheme val="minor"/>
    </font>
    <font>
      <sz val="9"/>
      <color rgb="FF0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DBDBDB"/>
        <bgColor indexed="64"/>
      </patternFill>
    </fill>
    <fill>
      <patternFill patternType="solid">
        <fgColor rgb="FFFFC000"/>
        <bgColor indexed="64"/>
      </patternFill>
    </fill>
    <fill>
      <patternFill patternType="solid">
        <fgColor rgb="FFFFCC99"/>
      </patternFill>
    </fill>
    <fill>
      <patternFill patternType="solid">
        <fgColor theme="7"/>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24" fillId="6" borderId="17" applyNumberFormat="0" applyAlignment="0" applyProtection="0"/>
  </cellStyleXfs>
  <cellXfs count="95">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Border="1"/>
    <xf numFmtId="0" fontId="1" fillId="0" borderId="2" xfId="0" applyFont="1" applyBorder="1"/>
    <xf numFmtId="0" fontId="0" fillId="0" borderId="3" xfId="0" applyBorder="1"/>
    <xf numFmtId="0" fontId="0" fillId="0" borderId="4" xfId="0" applyBorder="1"/>
    <xf numFmtId="0" fontId="0" fillId="0" borderId="3" xfId="0" applyBorder="1" applyAlignment="1">
      <alignment wrapText="1"/>
    </xf>
    <xf numFmtId="0" fontId="0" fillId="0" borderId="5" xfId="0" applyBorder="1"/>
    <xf numFmtId="0" fontId="0" fillId="0" borderId="6" xfId="0" applyBorder="1"/>
    <xf numFmtId="9" fontId="0" fillId="0" borderId="0" xfId="1" applyFont="1"/>
    <xf numFmtId="0" fontId="3" fillId="0" borderId="0" xfId="0" applyFont="1" applyAlignment="1">
      <alignment horizontal="center" vertical="center" wrapText="1"/>
    </xf>
    <xf numFmtId="0" fontId="0" fillId="0" borderId="0" xfId="0" applyFill="1"/>
    <xf numFmtId="0" fontId="0" fillId="0" borderId="0" xfId="0" applyFill="1" applyAlignment="1">
      <alignment horizontal="center"/>
    </xf>
    <xf numFmtId="0" fontId="3" fillId="0" borderId="0" xfId="0" applyFont="1" applyAlignment="1">
      <alignment wrapText="1"/>
    </xf>
    <xf numFmtId="0" fontId="1" fillId="0" borderId="0" xfId="0" applyFont="1" applyAlignment="1">
      <alignment horizontal="center" wrapText="1"/>
    </xf>
    <xf numFmtId="0" fontId="6" fillId="0" borderId="0" xfId="0" applyFont="1"/>
    <xf numFmtId="0" fontId="0" fillId="0" borderId="0" xfId="0" applyFont="1"/>
    <xf numFmtId="0" fontId="1" fillId="0" borderId="0" xfId="0" applyFont="1" applyAlignment="1">
      <alignment horizontal="right" wrapText="1"/>
    </xf>
    <xf numFmtId="0" fontId="1" fillId="0" borderId="0" xfId="0" applyFont="1" applyAlignment="1">
      <alignment horizontal="right" vertical="center"/>
    </xf>
    <xf numFmtId="0" fontId="7" fillId="0" borderId="0" xfId="2" applyFont="1"/>
    <xf numFmtId="0" fontId="1" fillId="0" borderId="0" xfId="0" applyFont="1" applyAlignment="1">
      <alignment horizontal="right"/>
    </xf>
    <xf numFmtId="0" fontId="8" fillId="0" borderId="0" xfId="0" applyFont="1" applyAlignment="1">
      <alignment vertical="center"/>
    </xf>
    <xf numFmtId="0" fontId="1" fillId="0" borderId="0" xfId="0" applyFont="1" applyAlignment="1">
      <alignment horizontal="right" vertical="top" wrapText="1"/>
    </xf>
    <xf numFmtId="0" fontId="7" fillId="0" borderId="0" xfId="2" applyFont="1" applyAlignment="1">
      <alignment vertical="center"/>
    </xf>
    <xf numFmtId="0" fontId="1" fillId="0" borderId="0" xfId="0" applyFont="1" applyAlignment="1"/>
    <xf numFmtId="0" fontId="8" fillId="0" borderId="0" xfId="0" applyFont="1"/>
    <xf numFmtId="0" fontId="7" fillId="0" borderId="0" xfId="2" applyFont="1" applyAlignment="1">
      <alignment horizontal="left" vertical="top" wrapText="1"/>
    </xf>
    <xf numFmtId="0" fontId="10" fillId="0" borderId="0" xfId="0" applyFont="1"/>
    <xf numFmtId="0" fontId="1" fillId="0" borderId="7" xfId="0" applyFont="1" applyBorder="1" applyAlignment="1">
      <alignment horizontal="center"/>
    </xf>
    <xf numFmtId="0" fontId="0" fillId="0" borderId="7" xfId="0" applyFont="1" applyBorder="1"/>
    <xf numFmtId="2" fontId="0" fillId="0" borderId="0" xfId="0" applyNumberFormat="1"/>
    <xf numFmtId="0" fontId="0" fillId="0" borderId="0" xfId="0" applyFont="1" applyAlignment="1">
      <alignment horizontal="center"/>
    </xf>
    <xf numFmtId="0" fontId="1" fillId="0" borderId="0" xfId="0" applyFont="1" applyAlignment="1">
      <alignment horizontal="center" vertical="center" wrapText="1"/>
    </xf>
    <xf numFmtId="0" fontId="1" fillId="0" borderId="0" xfId="0" applyFont="1"/>
    <xf numFmtId="0" fontId="8" fillId="0" borderId="8" xfId="0" applyFont="1" applyBorder="1" applyAlignment="1">
      <alignment horizontal="center" vertical="center"/>
    </xf>
    <xf numFmtId="9" fontId="0" fillId="0" borderId="9" xfId="1" applyFont="1" applyBorder="1" applyAlignment="1">
      <alignment horizontal="center" vertical="center"/>
    </xf>
    <xf numFmtId="9" fontId="0" fillId="0" borderId="13" xfId="1" applyFont="1" applyBorder="1" applyAlignment="1">
      <alignment horizontal="center" vertical="center"/>
    </xf>
    <xf numFmtId="9" fontId="0" fillId="2" borderId="11" xfId="1" applyFont="1" applyFill="1" applyBorder="1" applyAlignment="1">
      <alignment horizontal="center" vertical="center"/>
    </xf>
    <xf numFmtId="0" fontId="0" fillId="0" borderId="9" xfId="0" applyFont="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8" xfId="0" applyFont="1" applyBorder="1"/>
    <xf numFmtId="164" fontId="0" fillId="0" borderId="8" xfId="0" applyNumberFormat="1" applyFont="1" applyBorder="1" applyAlignment="1">
      <alignment horizontal="center" vertical="center"/>
    </xf>
    <xf numFmtId="0" fontId="0" fillId="0" borderId="12" xfId="0" applyFont="1" applyBorder="1"/>
    <xf numFmtId="164" fontId="0" fillId="0" borderId="12" xfId="0" applyNumberFormat="1" applyFont="1" applyBorder="1" applyAlignment="1">
      <alignment horizontal="center" vertical="center"/>
    </xf>
    <xf numFmtId="164" fontId="0" fillId="2" borderId="10" xfId="0" applyNumberFormat="1" applyFont="1" applyFill="1" applyBorder="1" applyAlignment="1">
      <alignment horizontal="center" vertical="center"/>
    </xf>
    <xf numFmtId="0" fontId="1" fillId="2" borderId="10" xfId="0" applyFont="1" applyFill="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wrapText="1"/>
    </xf>
    <xf numFmtId="0" fontId="0" fillId="0" borderId="7" xfId="0" applyFont="1" applyFill="1" applyBorder="1"/>
    <xf numFmtId="0" fontId="7" fillId="0" borderId="0" xfId="2" applyFont="1" applyAlignment="1">
      <alignment horizontal="left" vertical="top"/>
    </xf>
    <xf numFmtId="0" fontId="0" fillId="3" borderId="0" xfId="0" applyFill="1"/>
    <xf numFmtId="0" fontId="15" fillId="0" borderId="0" xfId="0" applyFont="1"/>
    <xf numFmtId="164" fontId="0" fillId="0" borderId="0" xfId="0" applyNumberFormat="1"/>
    <xf numFmtId="1" fontId="0" fillId="0" borderId="0" xfId="0" applyNumberFormat="1"/>
    <xf numFmtId="0" fontId="16" fillId="0" borderId="8" xfId="0" applyFont="1" applyBorder="1" applyAlignment="1">
      <alignment horizontal="center" vertical="center"/>
    </xf>
    <xf numFmtId="2" fontId="0" fillId="0" borderId="0" xfId="0" applyNumberFormat="1" applyFill="1"/>
    <xf numFmtId="0" fontId="0" fillId="0" borderId="0" xfId="0" applyAlignment="1">
      <alignment wrapText="1"/>
    </xf>
    <xf numFmtId="0" fontId="0" fillId="2" borderId="0" xfId="0" applyFont="1" applyFill="1" applyBorder="1" applyAlignment="1">
      <alignment horizontal="center"/>
    </xf>
    <xf numFmtId="164" fontId="0" fillId="0" borderId="0" xfId="0" applyNumberFormat="1" applyFill="1"/>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3" xfId="0" applyFont="1" applyBorder="1" applyAlignment="1">
      <alignment horizontal="center" vertical="center"/>
    </xf>
    <xf numFmtId="0" fontId="20" fillId="4" borderId="16" xfId="0" applyFont="1" applyFill="1" applyBorder="1" applyAlignment="1">
      <alignment horizontal="center" vertical="center"/>
    </xf>
    <xf numFmtId="0" fontId="20" fillId="4" borderId="13" xfId="0" applyFont="1" applyFill="1" applyBorder="1" applyAlignment="1">
      <alignment horizontal="center" vertical="center"/>
    </xf>
    <xf numFmtId="165" fontId="0" fillId="0" borderId="0" xfId="0" applyNumberFormat="1"/>
    <xf numFmtId="0" fontId="1" fillId="2" borderId="0"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right"/>
    </xf>
    <xf numFmtId="0" fontId="0" fillId="0" borderId="0" xfId="0" applyAlignment="1">
      <alignment horizontal="left"/>
    </xf>
    <xf numFmtId="0" fontId="0" fillId="0" borderId="0" xfId="0" quotePrefix="1"/>
    <xf numFmtId="0" fontId="0" fillId="0" borderId="0" xfId="0" applyNumberFormat="1" applyAlignment="1">
      <alignment horizontal="center"/>
    </xf>
    <xf numFmtId="0" fontId="0" fillId="0" borderId="0" xfId="0" applyNumberFormat="1"/>
    <xf numFmtId="1" fontId="0" fillId="5" borderId="0" xfId="0" applyNumberFormat="1" applyFill="1" applyAlignment="1">
      <alignment horizontal="center"/>
    </xf>
    <xf numFmtId="164" fontId="0" fillId="5" borderId="0" xfId="0" applyNumberFormat="1" applyFill="1" applyAlignment="1">
      <alignment horizontal="center"/>
    </xf>
    <xf numFmtId="0" fontId="0" fillId="5" borderId="0" xfId="0" applyFill="1" applyAlignment="1">
      <alignment horizontal="center"/>
    </xf>
    <xf numFmtId="0" fontId="0" fillId="0" borderId="0" xfId="0" applyAlignment="1"/>
    <xf numFmtId="0" fontId="0" fillId="0" borderId="0" xfId="0" applyAlignment="1">
      <alignment horizontal="center"/>
    </xf>
    <xf numFmtId="0" fontId="0" fillId="0" borderId="0" xfId="0" applyAlignment="1">
      <alignment horizontal="center" wrapText="1"/>
    </xf>
    <xf numFmtId="0" fontId="25" fillId="0" borderId="0" xfId="0" applyFont="1" applyBorder="1" applyAlignment="1">
      <alignment horizontal="center" vertical="center" wrapText="1"/>
    </xf>
    <xf numFmtId="1" fontId="24" fillId="7" borderId="17" xfId="3" applyNumberFormat="1" applyFill="1" applyAlignment="1">
      <alignment horizontal="center"/>
    </xf>
    <xf numFmtId="0" fontId="0" fillId="0" borderId="0" xfId="0" applyAlignment="1">
      <alignment horizontal="center"/>
    </xf>
    <xf numFmtId="0" fontId="26" fillId="0" borderId="0" xfId="0" applyFont="1"/>
    <xf numFmtId="0" fontId="0" fillId="0" borderId="0" xfId="0" applyFont="1" applyAlignment="1">
      <alignment horizontal="left" vertical="top" wrapText="1"/>
    </xf>
    <xf numFmtId="0" fontId="7" fillId="0" borderId="0" xfId="2" applyFont="1" applyAlignment="1">
      <alignment horizontal="left" vertical="top" wrapText="1"/>
    </xf>
    <xf numFmtId="0" fontId="0" fillId="0" borderId="0" xfId="0" applyAlignment="1">
      <alignment horizontal="left" vertical="top" wrapText="1"/>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0" fillId="0" borderId="0" xfId="0" applyAlignment="1">
      <alignment horizontal="center"/>
    </xf>
  </cellXfs>
  <cellStyles count="4">
    <cellStyle name="Hyperlink" xfId="2" builtinId="8"/>
    <cellStyle name="Input" xfId="3" builtinId="20"/>
    <cellStyle name="Normal" xfId="0" builtinId="0"/>
    <cellStyle name="Percent" xfId="1" builtinId="5"/>
  </cellStyles>
  <dxfs count="3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Aa\ord\CIN\Data\Public\NRMRL-PUB\Pegasus\WA-69\CoC\09.14.2017-RARE%20Project.pdf" TargetMode="External"/><Relationship Id="rId2" Type="http://schemas.openxmlformats.org/officeDocument/2006/relationships/hyperlink" Target="file:///\\Aa\ord\CIN\Data\Public\NRMRL-PUB\Pegasus\WA-69\CoC\09.13.2017-RARE%20Project.pdf" TargetMode="External"/><Relationship Id="rId1" Type="http://schemas.openxmlformats.org/officeDocument/2006/relationships/hyperlink" Target="file:///\\Aa\ord\CIN\Data\Public\NRMRL-PUB\Pegasus\WA-69\SOP%20and%20QAPP\QAPP%20MMPB%20Oxidation%201-25-2016.docx" TargetMode="External"/><Relationship Id="rId5" Type="http://schemas.openxmlformats.org/officeDocument/2006/relationships/printerSettings" Target="../printerSettings/printerSettings1.bin"/><Relationship Id="rId4" Type="http://schemas.openxmlformats.org/officeDocument/2006/relationships/hyperlink" Target="file:///\\Aa\ord\CIN\Data\Public\NRMRL-PUB\Pegasus\WA-69\Fish%20Tissue%20Sample%20List\RARE-Project-Lab%20ID.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opLeftCell="A22" zoomScaleNormal="100" workbookViewId="0">
      <selection activeCell="D32" sqref="D32"/>
    </sheetView>
  </sheetViews>
  <sheetFormatPr defaultRowHeight="14.5" x14ac:dyDescent="0.35"/>
  <cols>
    <col min="1" max="1" width="14.1796875" bestFit="1" customWidth="1"/>
    <col min="2" max="2" width="27.54296875" customWidth="1"/>
    <col min="3" max="3" width="23.54296875" bestFit="1" customWidth="1"/>
    <col min="4" max="4" width="97.1796875" bestFit="1" customWidth="1"/>
  </cols>
  <sheetData>
    <row r="1" spans="1:11" ht="21" x14ac:dyDescent="0.5">
      <c r="A1" s="30" t="s">
        <v>192</v>
      </c>
    </row>
    <row r="3" spans="1:11" x14ac:dyDescent="0.35">
      <c r="A3" s="20" t="s">
        <v>176</v>
      </c>
      <c r="B3" s="89" t="s">
        <v>177</v>
      </c>
      <c r="C3" s="89"/>
      <c r="D3" s="89"/>
      <c r="E3" s="89"/>
      <c r="F3" s="89"/>
      <c r="G3" s="89"/>
      <c r="H3" s="89"/>
    </row>
    <row r="4" spans="1:11" x14ac:dyDescent="0.35">
      <c r="A4" s="20" t="s">
        <v>178</v>
      </c>
      <c r="B4" s="90" t="s">
        <v>179</v>
      </c>
      <c r="C4" s="90"/>
      <c r="D4" s="90"/>
      <c r="E4" s="90"/>
      <c r="F4" s="90"/>
      <c r="G4" s="90"/>
      <c r="H4" s="90"/>
    </row>
    <row r="5" spans="1:11" ht="15.5" x14ac:dyDescent="0.35">
      <c r="A5" s="21" t="s">
        <v>180</v>
      </c>
      <c r="B5" s="22" t="s">
        <v>181</v>
      </c>
      <c r="C5" s="19"/>
      <c r="D5" s="19"/>
      <c r="E5" s="19"/>
      <c r="F5" s="19"/>
      <c r="G5" s="19"/>
      <c r="H5" s="19"/>
      <c r="I5" s="18"/>
      <c r="J5" s="18"/>
      <c r="K5" s="18"/>
    </row>
    <row r="6" spans="1:11" ht="15.5" x14ac:dyDescent="0.35">
      <c r="A6" s="23"/>
      <c r="B6" s="22" t="s">
        <v>182</v>
      </c>
      <c r="C6" s="19"/>
      <c r="D6" s="19"/>
      <c r="E6" s="19"/>
      <c r="F6" s="19"/>
      <c r="G6" s="19"/>
      <c r="H6" s="19"/>
      <c r="I6" s="18"/>
      <c r="J6" s="18"/>
      <c r="K6" s="18"/>
    </row>
    <row r="7" spans="1:11" ht="15.5" x14ac:dyDescent="0.35">
      <c r="A7" s="19"/>
      <c r="B7" s="24" t="s">
        <v>188</v>
      </c>
      <c r="C7" s="19"/>
      <c r="D7" s="19"/>
      <c r="E7" s="19"/>
      <c r="F7" s="19"/>
      <c r="G7" s="19"/>
      <c r="H7" s="19"/>
      <c r="I7" s="18"/>
      <c r="J7" s="18"/>
      <c r="K7" s="18"/>
    </row>
    <row r="8" spans="1:11" ht="36" customHeight="1" x14ac:dyDescent="0.35">
      <c r="A8" s="25" t="s">
        <v>183</v>
      </c>
      <c r="B8" s="26" t="s">
        <v>184</v>
      </c>
      <c r="C8" s="27"/>
      <c r="D8" s="27"/>
      <c r="E8" s="27"/>
      <c r="F8" s="27"/>
      <c r="G8" s="27"/>
      <c r="H8" s="27"/>
    </row>
    <row r="9" spans="1:11" x14ac:dyDescent="0.35">
      <c r="A9" s="28"/>
      <c r="B9" s="28" t="s">
        <v>189</v>
      </c>
      <c r="C9" s="19"/>
      <c r="D9" s="19"/>
      <c r="E9" s="27"/>
      <c r="F9" s="27"/>
      <c r="G9" s="27"/>
      <c r="H9" s="27"/>
    </row>
    <row r="10" spans="1:11" x14ac:dyDescent="0.35">
      <c r="A10" s="21" t="s">
        <v>185</v>
      </c>
      <c r="B10" s="19" t="s">
        <v>186</v>
      </c>
      <c r="C10" s="19"/>
      <c r="D10" s="19"/>
      <c r="E10" s="27"/>
      <c r="F10" s="27"/>
      <c r="G10" s="27"/>
      <c r="H10" s="27"/>
    </row>
    <row r="11" spans="1:11" x14ac:dyDescent="0.35">
      <c r="A11" s="20" t="s">
        <v>187</v>
      </c>
      <c r="B11" s="53" t="s">
        <v>190</v>
      </c>
      <c r="C11" s="29"/>
      <c r="D11" s="29"/>
      <c r="E11" s="29"/>
      <c r="F11" s="29"/>
      <c r="G11" s="29"/>
      <c r="H11" s="29"/>
    </row>
    <row r="12" spans="1:11" x14ac:dyDescent="0.35">
      <c r="A12" s="20"/>
      <c r="B12" s="29"/>
      <c r="C12" s="29"/>
      <c r="D12" s="29"/>
      <c r="E12" s="29"/>
      <c r="F12" s="29"/>
      <c r="G12" s="29"/>
      <c r="H12" s="29"/>
    </row>
    <row r="13" spans="1:11" x14ac:dyDescent="0.35">
      <c r="A13" s="20"/>
      <c r="B13" s="29"/>
      <c r="C13" s="29"/>
      <c r="D13" s="29"/>
      <c r="E13" s="29"/>
      <c r="F13" s="29"/>
      <c r="G13" s="29"/>
      <c r="H13" s="29"/>
    </row>
    <row r="14" spans="1:11" ht="21" x14ac:dyDescent="0.5">
      <c r="A14" s="30" t="s">
        <v>191</v>
      </c>
      <c r="B14" s="19"/>
      <c r="C14" s="19"/>
      <c r="D14" s="19"/>
      <c r="E14" s="19"/>
      <c r="F14" s="19"/>
      <c r="G14" s="19"/>
      <c r="H14" s="19"/>
    </row>
    <row r="15" spans="1:11" ht="21" x14ac:dyDescent="0.5">
      <c r="A15" s="30"/>
      <c r="B15" s="19"/>
      <c r="C15" s="19"/>
      <c r="D15" s="19"/>
      <c r="E15" s="19"/>
      <c r="F15" s="19"/>
      <c r="G15" s="19"/>
      <c r="H15" s="19"/>
    </row>
    <row r="16" spans="1:11" s="1" customFormat="1" x14ac:dyDescent="0.35">
      <c r="A16" s="31" t="s">
        <v>9</v>
      </c>
      <c r="B16" s="31" t="s">
        <v>10</v>
      </c>
      <c r="C16" s="31" t="s">
        <v>13</v>
      </c>
      <c r="D16" s="31" t="s">
        <v>14</v>
      </c>
    </row>
    <row r="17" spans="1:8" x14ac:dyDescent="0.35">
      <c r="A17" s="32" t="s">
        <v>6</v>
      </c>
      <c r="B17" s="32" t="s">
        <v>12</v>
      </c>
      <c r="C17" s="32" t="s">
        <v>0</v>
      </c>
      <c r="D17" s="32" t="s">
        <v>3</v>
      </c>
      <c r="E17" s="19"/>
      <c r="F17" s="19"/>
      <c r="G17" s="19"/>
      <c r="H17" s="19"/>
    </row>
    <row r="18" spans="1:8" x14ac:dyDescent="0.35">
      <c r="A18" s="32" t="s">
        <v>7</v>
      </c>
      <c r="B18" s="32" t="s">
        <v>12</v>
      </c>
      <c r="C18" s="32" t="s">
        <v>1</v>
      </c>
      <c r="D18" s="32" t="s">
        <v>4</v>
      </c>
      <c r="E18" s="19"/>
      <c r="F18" s="19"/>
      <c r="G18" s="19"/>
      <c r="H18" s="19"/>
    </row>
    <row r="19" spans="1:8" x14ac:dyDescent="0.35">
      <c r="A19" s="32" t="s">
        <v>8</v>
      </c>
      <c r="B19" s="32" t="s">
        <v>11</v>
      </c>
      <c r="C19" s="32" t="s">
        <v>2</v>
      </c>
      <c r="D19" s="32" t="s">
        <v>5</v>
      </c>
      <c r="E19" s="19"/>
      <c r="F19" s="19"/>
      <c r="G19" s="19"/>
      <c r="H19" s="19"/>
    </row>
    <row r="20" spans="1:8" x14ac:dyDescent="0.35">
      <c r="A20" s="32" t="s">
        <v>264</v>
      </c>
      <c r="B20" s="32"/>
      <c r="C20" s="52" t="s">
        <v>263</v>
      </c>
      <c r="D20" s="52" t="s">
        <v>262</v>
      </c>
      <c r="E20" s="19"/>
      <c r="F20" s="19"/>
      <c r="G20" s="19"/>
      <c r="H20" s="19"/>
    </row>
    <row r="21" spans="1:8" x14ac:dyDescent="0.35">
      <c r="A21" s="19"/>
      <c r="B21" s="19"/>
      <c r="C21" s="19"/>
      <c r="D21" s="19"/>
      <c r="E21" s="19"/>
      <c r="F21" s="19"/>
      <c r="G21" s="19"/>
      <c r="H21" s="19"/>
    </row>
    <row r="22" spans="1:8" ht="15" thickBot="1" x14ac:dyDescent="0.4"/>
    <row r="23" spans="1:8" x14ac:dyDescent="0.35">
      <c r="B23" s="5" t="s">
        <v>9</v>
      </c>
      <c r="C23" s="6" t="s">
        <v>159</v>
      </c>
    </row>
    <row r="24" spans="1:8" x14ac:dyDescent="0.35">
      <c r="B24" s="7" t="s">
        <v>160</v>
      </c>
      <c r="C24" s="8" t="s">
        <v>161</v>
      </c>
    </row>
    <row r="25" spans="1:8" x14ac:dyDescent="0.35">
      <c r="B25" s="9" t="s">
        <v>163</v>
      </c>
      <c r="C25" s="8" t="s">
        <v>162</v>
      </c>
    </row>
    <row r="26" spans="1:8" x14ac:dyDescent="0.35">
      <c r="B26" s="9" t="s">
        <v>164</v>
      </c>
      <c r="C26" s="8" t="s">
        <v>165</v>
      </c>
    </row>
    <row r="27" spans="1:8" x14ac:dyDescent="0.35">
      <c r="B27" s="7" t="s">
        <v>166</v>
      </c>
      <c r="C27" s="8" t="s">
        <v>167</v>
      </c>
    </row>
    <row r="28" spans="1:8" x14ac:dyDescent="0.35">
      <c r="B28" s="7" t="s">
        <v>169</v>
      </c>
      <c r="C28" s="8" t="s">
        <v>168</v>
      </c>
    </row>
    <row r="29" spans="1:8" x14ac:dyDescent="0.35">
      <c r="B29" s="7" t="s">
        <v>172</v>
      </c>
      <c r="C29" s="8" t="s">
        <v>170</v>
      </c>
    </row>
    <row r="30" spans="1:8" ht="15" thickBot="1" x14ac:dyDescent="0.4">
      <c r="B30" s="10" t="s">
        <v>173</v>
      </c>
      <c r="C30" s="11" t="s">
        <v>171</v>
      </c>
    </row>
    <row r="33" spans="1:10" x14ac:dyDescent="0.35">
      <c r="A33" s="36" t="s">
        <v>216</v>
      </c>
    </row>
    <row r="34" spans="1:10" x14ac:dyDescent="0.35">
      <c r="A34" s="54" t="s">
        <v>217</v>
      </c>
      <c r="B34" t="s">
        <v>266</v>
      </c>
    </row>
    <row r="35" spans="1:10" x14ac:dyDescent="0.35">
      <c r="B35" t="s">
        <v>218</v>
      </c>
    </row>
    <row r="38" spans="1:10" x14ac:dyDescent="0.35">
      <c r="A38" s="91" t="s">
        <v>416</v>
      </c>
      <c r="B38" s="91"/>
      <c r="C38" s="91"/>
      <c r="D38" s="91"/>
      <c r="E38" s="91"/>
      <c r="F38" s="91"/>
      <c r="G38" s="91"/>
      <c r="H38" s="91"/>
      <c r="I38" s="91"/>
      <c r="J38" s="91"/>
    </row>
    <row r="39" spans="1:10" x14ac:dyDescent="0.35">
      <c r="A39" s="91"/>
      <c r="B39" s="91"/>
      <c r="C39" s="91"/>
      <c r="D39" s="91"/>
      <c r="E39" s="91"/>
      <c r="F39" s="91"/>
      <c r="G39" s="91"/>
      <c r="H39" s="91"/>
      <c r="I39" s="91"/>
      <c r="J39" s="91"/>
    </row>
    <row r="40" spans="1:10" x14ac:dyDescent="0.35">
      <c r="A40" s="91"/>
      <c r="B40" s="91"/>
      <c r="C40" s="91"/>
      <c r="D40" s="91"/>
      <c r="E40" s="91"/>
      <c r="F40" s="91"/>
      <c r="G40" s="91"/>
      <c r="H40" s="91"/>
      <c r="I40" s="91"/>
      <c r="J40" s="91"/>
    </row>
    <row r="41" spans="1:10" x14ac:dyDescent="0.35">
      <c r="A41" s="91"/>
      <c r="B41" s="91"/>
      <c r="C41" s="91"/>
      <c r="D41" s="91"/>
      <c r="E41" s="91"/>
      <c r="F41" s="91"/>
      <c r="G41" s="91"/>
      <c r="H41" s="91"/>
      <c r="I41" s="91"/>
      <c r="J41" s="91"/>
    </row>
    <row r="42" spans="1:10" x14ac:dyDescent="0.35">
      <c r="A42" s="91"/>
      <c r="B42" s="91"/>
      <c r="C42" s="91"/>
      <c r="D42" s="91"/>
      <c r="E42" s="91"/>
      <c r="F42" s="91"/>
      <c r="G42" s="91"/>
      <c r="H42" s="91"/>
      <c r="I42" s="91"/>
      <c r="J42" s="91"/>
    </row>
    <row r="43" spans="1:10" x14ac:dyDescent="0.35">
      <c r="A43" s="91"/>
      <c r="B43" s="91"/>
      <c r="C43" s="91"/>
      <c r="D43" s="91"/>
      <c r="E43" s="91"/>
      <c r="F43" s="91"/>
      <c r="G43" s="91"/>
      <c r="H43" s="91"/>
      <c r="I43" s="91"/>
      <c r="J43" s="91"/>
    </row>
  </sheetData>
  <mergeCells count="3">
    <mergeCell ref="B3:H3"/>
    <mergeCell ref="B4:H4"/>
    <mergeCell ref="A38:J43"/>
  </mergeCells>
  <hyperlinks>
    <hyperlink ref="B4:H4" r:id="rId1" display="D-SED-EIB-026-QAPP-01" xr:uid="{00000000-0004-0000-0000-000000000000}"/>
    <hyperlink ref="B5" r:id="rId2" xr:uid="{00000000-0004-0000-0000-000001000000}"/>
    <hyperlink ref="B6" r:id="rId3" xr:uid="{00000000-0004-0000-0000-000002000000}"/>
    <hyperlink ref="B8" r:id="rId4" display="RARE-Lab-ID "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9"/>
  <sheetViews>
    <sheetView zoomScale="70" zoomScaleNormal="70" workbookViewId="0">
      <pane ySplit="1" topLeftCell="A317" activePane="bottomLeft" state="frozen"/>
      <selection pane="bottomLeft" activeCell="E311" sqref="E311"/>
    </sheetView>
  </sheetViews>
  <sheetFormatPr defaultRowHeight="14.5" x14ac:dyDescent="0.35"/>
  <cols>
    <col min="1" max="3" width="5" style="4" customWidth="1"/>
    <col min="4" max="4" width="12.7265625" style="4" bestFit="1" customWidth="1"/>
    <col min="5" max="5" width="27.26953125" customWidth="1"/>
    <col min="6" max="6" width="16" bestFit="1" customWidth="1"/>
    <col min="7" max="7" width="12.7265625" bestFit="1" customWidth="1"/>
    <col min="8" max="8" width="18.26953125" bestFit="1" customWidth="1"/>
    <col min="9" max="9" width="14.54296875" bestFit="1" customWidth="1"/>
    <col min="10" max="10" width="19.1796875" bestFit="1" customWidth="1"/>
    <col min="11" max="11" width="17" bestFit="1" customWidth="1"/>
    <col min="12" max="12" width="14.54296875" bestFit="1" customWidth="1"/>
    <col min="13" max="13" width="21.1796875" bestFit="1" customWidth="1"/>
    <col min="14" max="14" width="43.81640625" bestFit="1" customWidth="1"/>
    <col min="15" max="15" width="10.453125" bestFit="1" customWidth="1"/>
  </cols>
  <sheetData>
    <row r="1" spans="1:15" s="34" customFormat="1" ht="29" x14ac:dyDescent="0.35">
      <c r="A1" s="3" t="s">
        <v>157</v>
      </c>
      <c r="B1" s="3" t="s">
        <v>156</v>
      </c>
      <c r="C1" s="3" t="s">
        <v>158</v>
      </c>
      <c r="D1" s="35" t="s">
        <v>203</v>
      </c>
      <c r="E1" s="1" t="s">
        <v>15</v>
      </c>
      <c r="F1" s="17" t="s">
        <v>195</v>
      </c>
      <c r="G1" s="1" t="s">
        <v>16</v>
      </c>
      <c r="H1" s="17" t="s">
        <v>196</v>
      </c>
      <c r="I1" s="17" t="s">
        <v>194</v>
      </c>
      <c r="J1" s="17" t="s">
        <v>197</v>
      </c>
      <c r="K1" s="17" t="s">
        <v>198</v>
      </c>
      <c r="L1" s="1" t="s">
        <v>199</v>
      </c>
      <c r="M1" s="1" t="s">
        <v>200</v>
      </c>
      <c r="N1" s="1" t="s">
        <v>206</v>
      </c>
      <c r="O1" s="1" t="s">
        <v>216</v>
      </c>
    </row>
    <row r="2" spans="1:15" x14ac:dyDescent="0.35">
      <c r="A2" s="4">
        <v>1</v>
      </c>
      <c r="B2" s="4">
        <v>1</v>
      </c>
      <c r="C2" s="4">
        <v>1</v>
      </c>
      <c r="D2" s="13"/>
      <c r="E2" t="s">
        <v>17</v>
      </c>
      <c r="F2">
        <v>1</v>
      </c>
      <c r="G2">
        <v>1.1379999999999999</v>
      </c>
      <c r="H2">
        <v>1.1379999999999999</v>
      </c>
      <c r="J2" s="16"/>
      <c r="K2" s="16"/>
      <c r="L2" s="16"/>
      <c r="M2" s="16"/>
      <c r="N2" s="16"/>
    </row>
    <row r="3" spans="1:15" x14ac:dyDescent="0.35">
      <c r="A3" s="4">
        <v>2</v>
      </c>
      <c r="B3" s="4">
        <v>1</v>
      </c>
      <c r="C3" s="4">
        <v>2</v>
      </c>
      <c r="E3" t="s">
        <v>17</v>
      </c>
      <c r="F3">
        <v>1</v>
      </c>
      <c r="G3">
        <v>1.9900000000000001E-2</v>
      </c>
      <c r="H3">
        <v>1.9900000000000001E-2</v>
      </c>
    </row>
    <row r="4" spans="1:15" x14ac:dyDescent="0.35">
      <c r="A4" s="4">
        <v>3</v>
      </c>
      <c r="B4" s="4">
        <v>1</v>
      </c>
      <c r="C4" s="4">
        <v>3</v>
      </c>
      <c r="E4" t="s">
        <v>17</v>
      </c>
      <c r="F4">
        <v>1</v>
      </c>
      <c r="G4">
        <v>6.8099999999999994E-2</v>
      </c>
      <c r="H4">
        <v>6.8099999999999994E-2</v>
      </c>
    </row>
    <row r="5" spans="1:15" x14ac:dyDescent="0.35">
      <c r="A5" s="4">
        <v>4</v>
      </c>
      <c r="B5" s="4">
        <v>1</v>
      </c>
      <c r="C5" s="4">
        <v>4</v>
      </c>
      <c r="E5" t="s">
        <v>17</v>
      </c>
      <c r="F5">
        <v>1</v>
      </c>
      <c r="G5">
        <v>1.9900000000000001E-2</v>
      </c>
      <c r="H5">
        <v>1.9900000000000001E-2</v>
      </c>
    </row>
    <row r="6" spans="1:15" x14ac:dyDescent="0.35">
      <c r="A6" s="4">
        <v>5</v>
      </c>
      <c r="B6" s="4">
        <v>1</v>
      </c>
      <c r="C6" s="4">
        <v>5</v>
      </c>
      <c r="E6" t="s">
        <v>17</v>
      </c>
      <c r="F6">
        <v>1</v>
      </c>
      <c r="G6">
        <v>6.4699999999999994E-2</v>
      </c>
      <c r="H6">
        <v>6.4699999999999994E-2</v>
      </c>
    </row>
    <row r="7" spans="1:15" x14ac:dyDescent="0.35">
      <c r="A7" s="4">
        <v>6</v>
      </c>
      <c r="B7" s="4">
        <v>1</v>
      </c>
      <c r="C7" s="4">
        <v>6</v>
      </c>
      <c r="E7" t="s">
        <v>17</v>
      </c>
      <c r="F7">
        <v>1</v>
      </c>
      <c r="G7">
        <v>1.3299999999999999E-2</v>
      </c>
      <c r="H7">
        <v>1.3299999999999999E-2</v>
      </c>
    </row>
    <row r="8" spans="1:15" x14ac:dyDescent="0.35">
      <c r="A8" s="4">
        <v>7</v>
      </c>
      <c r="B8" s="4">
        <v>1</v>
      </c>
      <c r="C8" s="4">
        <v>7</v>
      </c>
      <c r="E8" t="s">
        <v>17</v>
      </c>
      <c r="F8">
        <v>1</v>
      </c>
      <c r="G8">
        <v>0.01</v>
      </c>
      <c r="H8">
        <v>0.01</v>
      </c>
    </row>
    <row r="9" spans="1:15" x14ac:dyDescent="0.35">
      <c r="A9" s="4">
        <v>8</v>
      </c>
      <c r="B9" s="4">
        <v>1</v>
      </c>
      <c r="C9" s="4">
        <v>8</v>
      </c>
      <c r="D9" s="4" t="str">
        <f>LEFT(E9,3)</f>
        <v>DCV</v>
      </c>
      <c r="E9" t="s">
        <v>18</v>
      </c>
      <c r="F9">
        <v>0.52300000000000002</v>
      </c>
      <c r="G9">
        <v>5.2949999999999999</v>
      </c>
      <c r="H9">
        <v>10.1243</v>
      </c>
      <c r="J9">
        <v>10</v>
      </c>
      <c r="L9" s="12">
        <f>ABS(H9-J9)/J9</f>
        <v>1.2429999999999986E-2</v>
      </c>
      <c r="M9" s="12" t="s">
        <v>201</v>
      </c>
    </row>
    <row r="10" spans="1:15" x14ac:dyDescent="0.35">
      <c r="A10" s="4">
        <v>9</v>
      </c>
      <c r="B10" s="4">
        <v>1</v>
      </c>
      <c r="C10" s="4">
        <v>9</v>
      </c>
      <c r="D10" s="4" t="str">
        <f t="shared" ref="D10:D16" si="0">LEFT(E10,3)</f>
        <v>DCV</v>
      </c>
      <c r="E10" t="s">
        <v>18</v>
      </c>
      <c r="F10">
        <v>0.52280000000000004</v>
      </c>
      <c r="G10">
        <v>5.0941999999999998</v>
      </c>
      <c r="H10">
        <v>9.7440999999999995</v>
      </c>
      <c r="J10">
        <v>10</v>
      </c>
      <c r="L10" s="12">
        <f t="shared" ref="L10:L16" si="1">ABS(H10-J10)/J10</f>
        <v>2.5590000000000047E-2</v>
      </c>
      <c r="M10" s="12" t="s">
        <v>201</v>
      </c>
    </row>
    <row r="11" spans="1:15" x14ac:dyDescent="0.35">
      <c r="A11" s="4">
        <v>10</v>
      </c>
      <c r="B11" s="4">
        <v>1</v>
      </c>
      <c r="C11" s="4">
        <v>10</v>
      </c>
      <c r="D11" s="4" t="str">
        <f t="shared" si="0"/>
        <v>DCV</v>
      </c>
      <c r="E11" t="s">
        <v>18</v>
      </c>
      <c r="F11">
        <v>0.52439999999999998</v>
      </c>
      <c r="G11">
        <v>5.2070999999999996</v>
      </c>
      <c r="H11">
        <v>9.9296000000000006</v>
      </c>
      <c r="J11">
        <v>10</v>
      </c>
      <c r="L11" s="12">
        <f t="shared" si="1"/>
        <v>7.0399999999999352E-3</v>
      </c>
      <c r="M11" s="12" t="s">
        <v>201</v>
      </c>
    </row>
    <row r="12" spans="1:15" x14ac:dyDescent="0.35">
      <c r="A12" s="4">
        <v>11</v>
      </c>
      <c r="B12" s="4">
        <v>1</v>
      </c>
      <c r="C12" s="4">
        <v>11</v>
      </c>
      <c r="D12" s="4" t="str">
        <f t="shared" si="0"/>
        <v>DCV</v>
      </c>
      <c r="E12" t="s">
        <v>19</v>
      </c>
      <c r="F12">
        <v>2.0299999999999999E-2</v>
      </c>
      <c r="G12">
        <v>0.39019999999999999</v>
      </c>
      <c r="H12">
        <v>19.223600000000001</v>
      </c>
      <c r="J12">
        <v>1000</v>
      </c>
      <c r="L12" s="12">
        <f t="shared" si="1"/>
        <v>0.98077639999999999</v>
      </c>
      <c r="M12" s="12" t="s">
        <v>201</v>
      </c>
      <c r="N12" t="s">
        <v>20</v>
      </c>
    </row>
    <row r="13" spans="1:15" x14ac:dyDescent="0.35">
      <c r="A13" s="4">
        <v>12</v>
      </c>
      <c r="B13" s="4">
        <v>1</v>
      </c>
      <c r="C13" s="4">
        <v>12</v>
      </c>
      <c r="D13" s="4" t="str">
        <f t="shared" si="0"/>
        <v>DCV</v>
      </c>
      <c r="E13" t="s">
        <v>19</v>
      </c>
      <c r="F13">
        <v>2.4299999999999999E-2</v>
      </c>
      <c r="G13">
        <v>0.33329999999999999</v>
      </c>
      <c r="H13">
        <v>13.714499999999999</v>
      </c>
      <c r="J13">
        <v>1000</v>
      </c>
      <c r="L13" s="12">
        <f t="shared" si="1"/>
        <v>0.98628549999999993</v>
      </c>
      <c r="M13" s="12" t="s">
        <v>201</v>
      </c>
      <c r="N13" t="s">
        <v>20</v>
      </c>
    </row>
    <row r="14" spans="1:15" x14ac:dyDescent="0.35">
      <c r="A14" s="4">
        <v>13</v>
      </c>
      <c r="B14" s="4">
        <v>1</v>
      </c>
      <c r="C14" s="4">
        <v>13</v>
      </c>
      <c r="D14" s="4" t="str">
        <f t="shared" si="0"/>
        <v>DCV</v>
      </c>
      <c r="E14" t="s">
        <v>19</v>
      </c>
      <c r="F14">
        <v>1.9800000000000002E-2</v>
      </c>
      <c r="G14">
        <v>17.882999999999999</v>
      </c>
      <c r="H14">
        <v>903.18409999999994</v>
      </c>
      <c r="J14">
        <v>1000</v>
      </c>
      <c r="L14" s="12">
        <f t="shared" si="1"/>
        <v>9.6815900000000052E-2</v>
      </c>
      <c r="M14" s="12" t="s">
        <v>201</v>
      </c>
    </row>
    <row r="15" spans="1:15" x14ac:dyDescent="0.35">
      <c r="A15" s="4">
        <v>14</v>
      </c>
      <c r="B15" s="4">
        <v>1</v>
      </c>
      <c r="C15" s="4">
        <v>14</v>
      </c>
      <c r="D15" s="4" t="str">
        <f t="shared" si="0"/>
        <v>DCV</v>
      </c>
      <c r="E15" t="s">
        <v>19</v>
      </c>
      <c r="F15">
        <v>2.6599999999999999E-2</v>
      </c>
      <c r="G15">
        <v>24.222300000000001</v>
      </c>
      <c r="H15">
        <v>910.61310000000003</v>
      </c>
      <c r="J15">
        <v>1000</v>
      </c>
      <c r="L15" s="12">
        <f t="shared" si="1"/>
        <v>8.9386899999999964E-2</v>
      </c>
      <c r="M15" s="12" t="s">
        <v>201</v>
      </c>
    </row>
    <row r="16" spans="1:15" x14ac:dyDescent="0.35">
      <c r="A16" s="4">
        <v>15</v>
      </c>
      <c r="B16" s="4">
        <v>1</v>
      </c>
      <c r="C16" s="4">
        <v>15</v>
      </c>
      <c r="D16" s="4" t="str">
        <f t="shared" si="0"/>
        <v>DCV</v>
      </c>
      <c r="E16" t="s">
        <v>19</v>
      </c>
      <c r="F16">
        <v>2.06E-2</v>
      </c>
      <c r="G16">
        <v>19.654199999999999</v>
      </c>
      <c r="H16">
        <v>954.08879999999999</v>
      </c>
      <c r="J16">
        <v>1000</v>
      </c>
      <c r="L16" s="12">
        <f t="shared" si="1"/>
        <v>4.5911200000000006E-2</v>
      </c>
      <c r="M16" s="12" t="s">
        <v>201</v>
      </c>
    </row>
    <row r="17" spans="1:13" x14ac:dyDescent="0.35">
      <c r="A17" s="4">
        <v>16</v>
      </c>
      <c r="B17" s="4">
        <v>1</v>
      </c>
      <c r="C17" s="4">
        <v>16</v>
      </c>
      <c r="E17" t="s">
        <v>17</v>
      </c>
      <c r="F17">
        <v>1</v>
      </c>
      <c r="G17">
        <v>6.6400000000000001E-2</v>
      </c>
      <c r="H17">
        <v>6.6400000000000001E-2</v>
      </c>
    </row>
    <row r="18" spans="1:13" x14ac:dyDescent="0.35">
      <c r="A18" s="4">
        <v>17</v>
      </c>
      <c r="B18" s="4">
        <v>1</v>
      </c>
      <c r="C18" s="4">
        <v>17</v>
      </c>
      <c r="E18" t="s">
        <v>17</v>
      </c>
      <c r="F18">
        <v>1</v>
      </c>
      <c r="G18">
        <v>6.6E-3</v>
      </c>
      <c r="H18">
        <v>6.6E-3</v>
      </c>
    </row>
    <row r="19" spans="1:13" x14ac:dyDescent="0.35">
      <c r="A19" s="4">
        <v>18</v>
      </c>
      <c r="B19" s="4">
        <v>1</v>
      </c>
      <c r="C19" s="4">
        <v>18</v>
      </c>
      <c r="E19" t="s">
        <v>17</v>
      </c>
      <c r="F19">
        <v>1</v>
      </c>
      <c r="G19">
        <v>0.01</v>
      </c>
      <c r="H19">
        <v>0.01</v>
      </c>
    </row>
    <row r="20" spans="1:13" x14ac:dyDescent="0.35">
      <c r="A20" s="4">
        <v>19</v>
      </c>
      <c r="B20" s="4">
        <v>1</v>
      </c>
      <c r="C20" s="4">
        <v>19</v>
      </c>
      <c r="E20" t="s">
        <v>17</v>
      </c>
      <c r="F20">
        <v>1</v>
      </c>
      <c r="G20">
        <v>0.01</v>
      </c>
      <c r="H20">
        <v>0.01</v>
      </c>
    </row>
    <row r="21" spans="1:13" x14ac:dyDescent="0.35">
      <c r="A21" s="4">
        <v>20</v>
      </c>
      <c r="B21" s="4">
        <v>1</v>
      </c>
      <c r="C21" s="4">
        <v>20</v>
      </c>
      <c r="D21" s="4" t="s">
        <v>175</v>
      </c>
      <c r="E21" t="s">
        <v>21</v>
      </c>
      <c r="F21">
        <v>0.1003</v>
      </c>
      <c r="G21">
        <v>9.2874999999999996</v>
      </c>
      <c r="H21">
        <v>92.596699999999998</v>
      </c>
    </row>
    <row r="22" spans="1:13" x14ac:dyDescent="0.35">
      <c r="A22" s="4">
        <v>21</v>
      </c>
      <c r="B22" s="4">
        <v>1</v>
      </c>
      <c r="C22" s="4">
        <v>21</v>
      </c>
      <c r="D22" s="4" t="s">
        <v>175</v>
      </c>
      <c r="E22" t="s">
        <v>22</v>
      </c>
      <c r="F22">
        <v>9.9400000000000002E-2</v>
      </c>
      <c r="G22">
        <v>9.0330999999999992</v>
      </c>
      <c r="H22">
        <v>90.876199999999997</v>
      </c>
    </row>
    <row r="23" spans="1:13" x14ac:dyDescent="0.35">
      <c r="A23" s="4">
        <v>22</v>
      </c>
      <c r="B23" s="4">
        <v>1</v>
      </c>
      <c r="C23" s="4">
        <v>22</v>
      </c>
      <c r="D23" s="4" t="s">
        <v>175</v>
      </c>
      <c r="E23" t="s">
        <v>23</v>
      </c>
      <c r="F23">
        <v>0.10290000000000001</v>
      </c>
      <c r="G23">
        <v>9.2581000000000007</v>
      </c>
      <c r="H23">
        <v>89.971500000000006</v>
      </c>
      <c r="I23">
        <f>AVERAGE(H21:H23)</f>
        <v>91.14813333333332</v>
      </c>
      <c r="J23" s="15" t="s">
        <v>174</v>
      </c>
      <c r="K23" s="15"/>
      <c r="L23" s="12">
        <f>STDEV(H21:H23)/AVERAGE(H21:H23)</f>
        <v>1.4630677942086506E-2</v>
      </c>
      <c r="M23" s="12" t="s">
        <v>202</v>
      </c>
    </row>
    <row r="24" spans="1:13" x14ac:dyDescent="0.35">
      <c r="A24" s="4">
        <v>23</v>
      </c>
      <c r="B24" s="4">
        <v>1</v>
      </c>
      <c r="C24" s="4">
        <v>23</v>
      </c>
      <c r="E24" t="s">
        <v>17</v>
      </c>
      <c r="F24">
        <v>1</v>
      </c>
      <c r="G24">
        <v>1.66E-2</v>
      </c>
      <c r="H24">
        <v>1.66E-2</v>
      </c>
    </row>
    <row r="25" spans="1:13" x14ac:dyDescent="0.35">
      <c r="A25" s="4">
        <v>24</v>
      </c>
      <c r="B25" s="4">
        <v>1</v>
      </c>
      <c r="C25" s="4">
        <v>24</v>
      </c>
      <c r="D25" s="4" t="s">
        <v>175</v>
      </c>
      <c r="E25" t="s">
        <v>24</v>
      </c>
      <c r="F25">
        <v>0.1032</v>
      </c>
      <c r="G25">
        <v>8.8544999999999998</v>
      </c>
      <c r="H25">
        <v>85.799700000000001</v>
      </c>
    </row>
    <row r="26" spans="1:13" x14ac:dyDescent="0.35">
      <c r="A26" s="4">
        <v>25</v>
      </c>
      <c r="B26" s="4">
        <v>1</v>
      </c>
      <c r="C26" s="4">
        <v>25</v>
      </c>
      <c r="D26" s="4" t="s">
        <v>175</v>
      </c>
      <c r="E26" t="s">
        <v>25</v>
      </c>
      <c r="F26">
        <v>9.9400000000000002E-2</v>
      </c>
      <c r="G26">
        <v>9.2603000000000009</v>
      </c>
      <c r="H26">
        <v>93.162199999999999</v>
      </c>
    </row>
    <row r="27" spans="1:13" x14ac:dyDescent="0.35">
      <c r="A27" s="4">
        <v>26</v>
      </c>
      <c r="B27" s="4">
        <v>1</v>
      </c>
      <c r="C27" s="4">
        <v>26</v>
      </c>
      <c r="D27" s="4" t="s">
        <v>175</v>
      </c>
      <c r="E27" t="s">
        <v>26</v>
      </c>
      <c r="F27">
        <v>0.1038</v>
      </c>
      <c r="G27">
        <v>9.5717999999999996</v>
      </c>
      <c r="H27">
        <v>92.213999999999999</v>
      </c>
      <c r="I27">
        <f>AVERAGE(H25:H27)</f>
        <v>90.391966666666676</v>
      </c>
      <c r="J27" s="15" t="s">
        <v>174</v>
      </c>
      <c r="K27" s="15"/>
      <c r="L27" s="12">
        <f>STDEV(H25:H27)/AVERAGE(H25:H27)</f>
        <v>4.4309010561101592E-2</v>
      </c>
      <c r="M27" s="12" t="s">
        <v>202</v>
      </c>
    </row>
    <row r="28" spans="1:13" x14ac:dyDescent="0.35">
      <c r="A28" s="4">
        <v>27</v>
      </c>
      <c r="B28" s="4">
        <v>1</v>
      </c>
      <c r="C28" s="4">
        <v>27</v>
      </c>
      <c r="E28" t="s">
        <v>17</v>
      </c>
      <c r="F28">
        <v>1</v>
      </c>
      <c r="G28">
        <v>1.66E-2</v>
      </c>
      <c r="H28">
        <v>1.66E-2</v>
      </c>
    </row>
    <row r="29" spans="1:13" x14ac:dyDescent="0.35">
      <c r="A29" s="4">
        <v>28</v>
      </c>
      <c r="B29" s="4">
        <v>1</v>
      </c>
      <c r="C29" s="4">
        <v>28</v>
      </c>
      <c r="D29" s="4" t="s">
        <v>175</v>
      </c>
      <c r="E29" t="s">
        <v>27</v>
      </c>
      <c r="F29">
        <v>0.1021</v>
      </c>
      <c r="G29">
        <v>8.6529000000000007</v>
      </c>
      <c r="H29">
        <v>84.749200000000002</v>
      </c>
    </row>
    <row r="30" spans="1:13" x14ac:dyDescent="0.35">
      <c r="A30" s="4">
        <v>29</v>
      </c>
      <c r="B30" s="4">
        <v>1</v>
      </c>
      <c r="C30" s="4">
        <v>29</v>
      </c>
      <c r="D30" s="4" t="s">
        <v>175</v>
      </c>
      <c r="E30" t="s">
        <v>28</v>
      </c>
      <c r="F30">
        <v>9.5899999999999999E-2</v>
      </c>
      <c r="G30">
        <v>8.7967999999999993</v>
      </c>
      <c r="H30">
        <v>91.728399999999993</v>
      </c>
    </row>
    <row r="31" spans="1:13" x14ac:dyDescent="0.35">
      <c r="A31" s="4">
        <v>30</v>
      </c>
      <c r="B31" s="4">
        <v>1</v>
      </c>
      <c r="C31" s="4">
        <v>30</v>
      </c>
      <c r="D31" s="4" t="s">
        <v>175</v>
      </c>
      <c r="E31" t="s">
        <v>29</v>
      </c>
      <c r="F31">
        <v>0.1026</v>
      </c>
      <c r="G31">
        <v>10.3965</v>
      </c>
      <c r="H31">
        <v>101.33069999999999</v>
      </c>
      <c r="I31">
        <f>AVERAGE(H29:H31)</f>
        <v>92.602766666666653</v>
      </c>
      <c r="J31" s="15" t="s">
        <v>174</v>
      </c>
      <c r="K31" s="15"/>
      <c r="L31" s="12">
        <f>STDEV(H29:H31)/AVERAGE(H29:H31)</f>
        <v>8.9902909552637036E-2</v>
      </c>
      <c r="M31" s="12"/>
    </row>
    <row r="32" spans="1:13" x14ac:dyDescent="0.35">
      <c r="A32" s="4">
        <v>31</v>
      </c>
      <c r="B32" s="4">
        <v>1</v>
      </c>
      <c r="C32" s="4">
        <v>31</v>
      </c>
      <c r="E32" t="s">
        <v>17</v>
      </c>
      <c r="F32">
        <v>1</v>
      </c>
      <c r="G32">
        <v>1.3299999999999999E-2</v>
      </c>
      <c r="H32">
        <v>1.3299999999999999E-2</v>
      </c>
    </row>
    <row r="33" spans="1:13" x14ac:dyDescent="0.35">
      <c r="A33" s="4">
        <v>32</v>
      </c>
      <c r="B33" s="4">
        <v>1</v>
      </c>
      <c r="C33" s="4">
        <v>32</v>
      </c>
      <c r="D33" s="4" t="str">
        <f t="shared" ref="D33:D34" si="2">LEFT(E33,3)</f>
        <v>CCV</v>
      </c>
      <c r="E33" t="s">
        <v>30</v>
      </c>
      <c r="F33">
        <v>0.52569999999999995</v>
      </c>
      <c r="G33">
        <v>5.2891000000000004</v>
      </c>
      <c r="H33">
        <v>10.0611</v>
      </c>
      <c r="J33">
        <v>10</v>
      </c>
      <c r="L33" s="12">
        <f>ABS(H33-J33)/J33</f>
        <v>6.1099999999999714E-3</v>
      </c>
      <c r="M33" s="12"/>
    </row>
    <row r="34" spans="1:13" x14ac:dyDescent="0.35">
      <c r="A34" s="4">
        <v>33</v>
      </c>
      <c r="B34" s="4">
        <v>1</v>
      </c>
      <c r="C34" s="4">
        <v>33</v>
      </c>
      <c r="D34" s="4" t="str">
        <f t="shared" si="2"/>
        <v>CCV</v>
      </c>
      <c r="E34" t="s">
        <v>31</v>
      </c>
      <c r="F34">
        <v>2.0899999999999998E-2</v>
      </c>
      <c r="G34">
        <v>18.320399999999999</v>
      </c>
      <c r="H34">
        <v>876.57249999999999</v>
      </c>
      <c r="J34">
        <v>1000</v>
      </c>
      <c r="L34" s="12">
        <f>ABS(H34-J34)/J34</f>
        <v>0.12342750000000001</v>
      </c>
      <c r="M34" s="12"/>
    </row>
    <row r="35" spans="1:13" x14ac:dyDescent="0.35">
      <c r="A35" s="4">
        <v>34</v>
      </c>
      <c r="B35" s="4">
        <v>1</v>
      </c>
      <c r="C35" s="4">
        <v>34</v>
      </c>
      <c r="E35" t="s">
        <v>17</v>
      </c>
      <c r="F35">
        <v>1</v>
      </c>
      <c r="G35">
        <v>2.1600000000000001E-2</v>
      </c>
      <c r="H35">
        <v>2.1600000000000001E-2</v>
      </c>
    </row>
    <row r="36" spans="1:13" x14ac:dyDescent="0.35">
      <c r="A36" s="4">
        <v>35</v>
      </c>
      <c r="B36" s="4">
        <v>1</v>
      </c>
      <c r="C36" s="4">
        <v>35</v>
      </c>
      <c r="E36" t="s">
        <v>17</v>
      </c>
      <c r="F36">
        <v>1</v>
      </c>
      <c r="G36">
        <v>0.2112</v>
      </c>
      <c r="H36">
        <v>0.2112</v>
      </c>
    </row>
    <row r="37" spans="1:13" x14ac:dyDescent="0.35">
      <c r="A37" s="4">
        <v>36</v>
      </c>
      <c r="B37" s="4">
        <v>1</v>
      </c>
      <c r="C37" s="4">
        <v>36</v>
      </c>
      <c r="E37" t="s">
        <v>17</v>
      </c>
      <c r="F37">
        <v>1</v>
      </c>
      <c r="G37">
        <v>0.01</v>
      </c>
      <c r="H37">
        <v>0.01</v>
      </c>
    </row>
    <row r="38" spans="1:13" x14ac:dyDescent="0.35">
      <c r="A38" s="4">
        <v>37</v>
      </c>
      <c r="B38" s="4">
        <v>1</v>
      </c>
      <c r="C38" s="4">
        <v>37</v>
      </c>
      <c r="E38" t="s">
        <v>17</v>
      </c>
      <c r="F38">
        <v>1</v>
      </c>
      <c r="G38">
        <v>0.01</v>
      </c>
      <c r="H38">
        <v>0.01</v>
      </c>
    </row>
    <row r="39" spans="1:13" x14ac:dyDescent="0.35">
      <c r="A39" s="4">
        <v>38</v>
      </c>
      <c r="B39" s="4">
        <v>1</v>
      </c>
      <c r="C39" s="4">
        <v>38</v>
      </c>
      <c r="D39" s="4" t="str">
        <f t="shared" ref="D39:D44" si="3">LEFT(E39,3)</f>
        <v>DCV</v>
      </c>
      <c r="E39" t="s">
        <v>18</v>
      </c>
      <c r="F39">
        <v>0.52329999999999999</v>
      </c>
      <c r="G39">
        <v>5.0999999999999996</v>
      </c>
      <c r="H39">
        <v>9.7459000000000007</v>
      </c>
      <c r="J39">
        <v>10</v>
      </c>
      <c r="L39" s="12">
        <f t="shared" ref="L39:L44" si="4">ABS(H39-J39)/J39</f>
        <v>2.5409999999999933E-2</v>
      </c>
      <c r="M39" s="12"/>
    </row>
    <row r="40" spans="1:13" x14ac:dyDescent="0.35">
      <c r="A40" s="4">
        <v>39</v>
      </c>
      <c r="B40" s="4">
        <v>1</v>
      </c>
      <c r="C40" s="4">
        <v>39</v>
      </c>
      <c r="D40" s="4" t="str">
        <f t="shared" si="3"/>
        <v>DCV</v>
      </c>
      <c r="E40" t="s">
        <v>18</v>
      </c>
      <c r="F40">
        <v>0.52339999999999998</v>
      </c>
      <c r="G40">
        <v>5.1603000000000003</v>
      </c>
      <c r="H40">
        <v>9.8592999999999993</v>
      </c>
      <c r="J40">
        <v>10</v>
      </c>
      <c r="L40" s="12">
        <f t="shared" si="4"/>
        <v>1.4070000000000072E-2</v>
      </c>
      <c r="M40" s="12"/>
    </row>
    <row r="41" spans="1:13" x14ac:dyDescent="0.35">
      <c r="A41" s="4">
        <v>40</v>
      </c>
      <c r="B41" s="4">
        <v>1</v>
      </c>
      <c r="C41" s="4">
        <v>40</v>
      </c>
      <c r="D41" s="4" t="str">
        <f t="shared" si="3"/>
        <v>DCV</v>
      </c>
      <c r="E41" t="s">
        <v>18</v>
      </c>
      <c r="F41">
        <v>0.52239999999999998</v>
      </c>
      <c r="G41">
        <v>5.0359999999999996</v>
      </c>
      <c r="H41">
        <v>9.6401000000000003</v>
      </c>
      <c r="J41">
        <v>10</v>
      </c>
      <c r="L41" s="12">
        <f t="shared" si="4"/>
        <v>3.5989999999999966E-2</v>
      </c>
      <c r="M41" s="12"/>
    </row>
    <row r="42" spans="1:13" x14ac:dyDescent="0.35">
      <c r="A42" s="4">
        <v>41</v>
      </c>
      <c r="B42" s="4">
        <v>1</v>
      </c>
      <c r="C42" s="4">
        <v>41</v>
      </c>
      <c r="D42" s="4" t="str">
        <f t="shared" si="3"/>
        <v>DCV</v>
      </c>
      <c r="E42" t="s">
        <v>19</v>
      </c>
      <c r="F42">
        <v>2.1000000000000001E-2</v>
      </c>
      <c r="G42">
        <v>20.095600000000001</v>
      </c>
      <c r="H42">
        <v>956.93560000000002</v>
      </c>
      <c r="J42">
        <v>1000</v>
      </c>
      <c r="L42" s="12">
        <f t="shared" si="4"/>
        <v>4.3064399999999975E-2</v>
      </c>
      <c r="M42" s="12"/>
    </row>
    <row r="43" spans="1:13" x14ac:dyDescent="0.35">
      <c r="A43" s="4">
        <v>42</v>
      </c>
      <c r="B43" s="4">
        <v>1</v>
      </c>
      <c r="C43" s="4">
        <v>42</v>
      </c>
      <c r="D43" s="4" t="str">
        <f t="shared" si="3"/>
        <v>DCV</v>
      </c>
      <c r="E43" t="s">
        <v>19</v>
      </c>
      <c r="F43">
        <v>2.1000000000000001E-2</v>
      </c>
      <c r="G43">
        <v>19.318999999999999</v>
      </c>
      <c r="H43">
        <v>919.95090000000005</v>
      </c>
      <c r="J43">
        <v>1000</v>
      </c>
      <c r="L43" s="12">
        <f t="shared" si="4"/>
        <v>8.0049099999999956E-2</v>
      </c>
      <c r="M43" s="12"/>
    </row>
    <row r="44" spans="1:13" x14ac:dyDescent="0.35">
      <c r="A44" s="4">
        <v>43</v>
      </c>
      <c r="B44" s="4">
        <v>1</v>
      </c>
      <c r="C44" s="4">
        <v>43</v>
      </c>
      <c r="D44" s="4" t="str">
        <f t="shared" si="3"/>
        <v>DCV</v>
      </c>
      <c r="E44" t="s">
        <v>19</v>
      </c>
      <c r="F44">
        <v>2.2200000000000001E-2</v>
      </c>
      <c r="G44">
        <v>18.884899999999998</v>
      </c>
      <c r="H44">
        <v>850.67309999999998</v>
      </c>
      <c r="J44">
        <v>1000</v>
      </c>
      <c r="L44" s="12">
        <f t="shared" si="4"/>
        <v>0.14932690000000001</v>
      </c>
      <c r="M44" s="12"/>
    </row>
    <row r="45" spans="1:13" x14ac:dyDescent="0.35">
      <c r="A45" s="4">
        <v>44</v>
      </c>
      <c r="B45" s="4">
        <v>1</v>
      </c>
      <c r="C45" s="4">
        <v>44</v>
      </c>
      <c r="E45" t="s">
        <v>17</v>
      </c>
      <c r="F45">
        <v>1</v>
      </c>
      <c r="G45">
        <v>6.6400000000000001E-2</v>
      </c>
      <c r="H45">
        <v>6.6400000000000001E-2</v>
      </c>
    </row>
    <row r="46" spans="1:13" x14ac:dyDescent="0.35">
      <c r="A46" s="4">
        <v>45</v>
      </c>
      <c r="B46" s="4">
        <v>1</v>
      </c>
      <c r="C46" s="4">
        <v>45</v>
      </c>
      <c r="E46" t="s">
        <v>17</v>
      </c>
      <c r="F46">
        <v>1</v>
      </c>
      <c r="G46">
        <v>1.3299999999999999E-2</v>
      </c>
      <c r="H46">
        <v>1.3299999999999999E-2</v>
      </c>
    </row>
    <row r="47" spans="1:13" x14ac:dyDescent="0.35">
      <c r="A47" s="4">
        <v>46</v>
      </c>
      <c r="B47" s="4">
        <v>1</v>
      </c>
      <c r="C47" s="4">
        <v>46</v>
      </c>
      <c r="E47" t="s">
        <v>17</v>
      </c>
      <c r="F47">
        <v>1</v>
      </c>
      <c r="G47">
        <v>0.01</v>
      </c>
      <c r="H47">
        <v>0.01</v>
      </c>
    </row>
    <row r="48" spans="1:13" x14ac:dyDescent="0.35">
      <c r="A48" s="4">
        <v>47</v>
      </c>
      <c r="B48" s="4">
        <v>1</v>
      </c>
      <c r="C48" s="4">
        <v>47</v>
      </c>
      <c r="D48" s="4" t="s">
        <v>175</v>
      </c>
      <c r="E48" t="s">
        <v>32</v>
      </c>
      <c r="F48">
        <v>9.9299999999999999E-2</v>
      </c>
      <c r="G48">
        <v>7.9794999999999998</v>
      </c>
      <c r="H48">
        <v>80.357699999999994</v>
      </c>
    </row>
    <row r="49" spans="1:14" x14ac:dyDescent="0.35">
      <c r="A49" s="4">
        <v>48</v>
      </c>
      <c r="B49" s="4">
        <v>1</v>
      </c>
      <c r="C49" s="4">
        <v>48</v>
      </c>
      <c r="D49" s="4" t="s">
        <v>175</v>
      </c>
      <c r="E49" t="s">
        <v>33</v>
      </c>
      <c r="F49">
        <v>0.1032</v>
      </c>
      <c r="G49">
        <v>8.5801999999999996</v>
      </c>
      <c r="H49">
        <v>83.141000000000005</v>
      </c>
    </row>
    <row r="50" spans="1:14" x14ac:dyDescent="0.35">
      <c r="A50" s="4">
        <v>49</v>
      </c>
      <c r="B50" s="4">
        <v>1</v>
      </c>
      <c r="C50" s="4">
        <v>49</v>
      </c>
      <c r="D50" s="4" t="s">
        <v>175</v>
      </c>
      <c r="E50" t="s">
        <v>34</v>
      </c>
      <c r="F50">
        <v>9.8799999999999999E-2</v>
      </c>
      <c r="G50">
        <v>8.7613000000000003</v>
      </c>
      <c r="H50">
        <v>88.6768</v>
      </c>
      <c r="I50">
        <f>AVERAGE(H48:H50)</f>
        <v>84.058499999999995</v>
      </c>
      <c r="J50" s="15" t="s">
        <v>174</v>
      </c>
      <c r="L50" s="12">
        <f>STDEV(H48:H50)/AVERAGE(H48:H50)</f>
        <v>5.0378750512264682E-2</v>
      </c>
      <c r="M50" s="12"/>
    </row>
    <row r="51" spans="1:14" x14ac:dyDescent="0.35">
      <c r="A51" s="4">
        <v>50</v>
      </c>
      <c r="B51" s="4">
        <v>1</v>
      </c>
      <c r="C51" s="4">
        <v>50</v>
      </c>
      <c r="E51" t="s">
        <v>17</v>
      </c>
      <c r="F51">
        <v>1</v>
      </c>
      <c r="G51">
        <v>1.66E-2</v>
      </c>
      <c r="H51">
        <v>1.66E-2</v>
      </c>
    </row>
    <row r="52" spans="1:14" x14ac:dyDescent="0.35">
      <c r="A52" s="4">
        <v>51</v>
      </c>
      <c r="B52" s="4">
        <v>1</v>
      </c>
      <c r="C52" s="4">
        <v>51</v>
      </c>
      <c r="D52" s="4" t="s">
        <v>175</v>
      </c>
      <c r="E52" t="s">
        <v>35</v>
      </c>
      <c r="F52">
        <v>9.8100000000000007E-2</v>
      </c>
      <c r="G52">
        <v>8.7391000000000005</v>
      </c>
      <c r="H52">
        <v>89.083699999999993</v>
      </c>
    </row>
    <row r="53" spans="1:14" x14ac:dyDescent="0.35">
      <c r="A53" s="4">
        <v>52</v>
      </c>
      <c r="B53" s="4">
        <v>1</v>
      </c>
      <c r="C53" s="4">
        <v>52</v>
      </c>
      <c r="D53" s="4" t="s">
        <v>175</v>
      </c>
      <c r="E53" t="s">
        <v>36</v>
      </c>
      <c r="F53">
        <v>9.8100000000000007E-2</v>
      </c>
      <c r="G53">
        <v>8.4747000000000003</v>
      </c>
      <c r="H53">
        <v>86.388499999999993</v>
      </c>
    </row>
    <row r="54" spans="1:14" x14ac:dyDescent="0.35">
      <c r="A54" s="4">
        <v>53</v>
      </c>
      <c r="B54" s="4">
        <v>1</v>
      </c>
      <c r="C54" s="4">
        <v>53</v>
      </c>
      <c r="D54" s="4" t="s">
        <v>175</v>
      </c>
      <c r="E54" t="s">
        <v>37</v>
      </c>
      <c r="F54">
        <v>9.69E-2</v>
      </c>
      <c r="G54">
        <v>8.8478999999999992</v>
      </c>
      <c r="H54">
        <v>91.309100000000001</v>
      </c>
      <c r="I54">
        <f>AVERAGE(H52:H54)</f>
        <v>88.927099999999996</v>
      </c>
      <c r="J54" s="15" t="s">
        <v>174</v>
      </c>
      <c r="L54" s="12">
        <f>STDEV(H52:H54)/AVERAGE(H52:H54)</f>
        <v>2.7708483202182482E-2</v>
      </c>
      <c r="M54" s="12"/>
    </row>
    <row r="55" spans="1:14" x14ac:dyDescent="0.35">
      <c r="A55" s="4">
        <v>54</v>
      </c>
      <c r="B55" s="4">
        <v>1</v>
      </c>
      <c r="C55" s="4">
        <v>54</v>
      </c>
      <c r="E55" t="s">
        <v>17</v>
      </c>
      <c r="F55">
        <v>1</v>
      </c>
      <c r="G55">
        <v>1.3299999999999999E-2</v>
      </c>
      <c r="H55">
        <v>1.3299999999999999E-2</v>
      </c>
    </row>
    <row r="56" spans="1:14" x14ac:dyDescent="0.35">
      <c r="A56" s="4">
        <v>55</v>
      </c>
      <c r="B56" s="4">
        <v>1</v>
      </c>
      <c r="C56" s="4">
        <v>55</v>
      </c>
      <c r="D56" s="4" t="s">
        <v>175</v>
      </c>
      <c r="E56" t="s">
        <v>38</v>
      </c>
      <c r="F56">
        <v>9.9000000000000005E-2</v>
      </c>
      <c r="G56">
        <v>5.8319000000000001</v>
      </c>
      <c r="H56">
        <v>58.908200000000001</v>
      </c>
    </row>
    <row r="57" spans="1:14" x14ac:dyDescent="0.35">
      <c r="A57" s="4">
        <v>56</v>
      </c>
      <c r="B57" s="4">
        <v>1</v>
      </c>
      <c r="C57" s="4">
        <v>56</v>
      </c>
      <c r="D57" s="4" t="s">
        <v>175</v>
      </c>
      <c r="E57" t="s">
        <v>39</v>
      </c>
      <c r="F57">
        <v>9.8500000000000004E-2</v>
      </c>
      <c r="G57">
        <v>6.3221999999999996</v>
      </c>
      <c r="H57">
        <v>64.184600000000003</v>
      </c>
    </row>
    <row r="58" spans="1:14" x14ac:dyDescent="0.35">
      <c r="A58" s="4">
        <v>57</v>
      </c>
      <c r="B58" s="4">
        <v>1</v>
      </c>
      <c r="C58" s="4">
        <v>57</v>
      </c>
      <c r="D58" s="4" t="s">
        <v>175</v>
      </c>
      <c r="E58" t="s">
        <v>40</v>
      </c>
      <c r="F58">
        <v>0.1023</v>
      </c>
      <c r="G58">
        <v>5.8878000000000004</v>
      </c>
      <c r="H58">
        <v>57.553800000000003</v>
      </c>
      <c r="I58">
        <f>AVERAGE(H56:H58)</f>
        <v>60.215533333333333</v>
      </c>
      <c r="J58" s="15" t="s">
        <v>174</v>
      </c>
      <c r="L58" s="12">
        <f>STDEV(H56:H58)/AVERAGE(H56:H58)</f>
        <v>5.8180777965162717E-2</v>
      </c>
      <c r="M58" s="12"/>
    </row>
    <row r="59" spans="1:14" x14ac:dyDescent="0.35">
      <c r="A59" s="4">
        <v>58</v>
      </c>
      <c r="B59" s="4">
        <v>1</v>
      </c>
      <c r="C59" s="4">
        <v>58</v>
      </c>
      <c r="E59" t="s">
        <v>17</v>
      </c>
      <c r="F59">
        <v>1</v>
      </c>
      <c r="G59">
        <v>1.3299999999999999E-2</v>
      </c>
      <c r="H59">
        <v>1.3299999999999999E-2</v>
      </c>
    </row>
    <row r="60" spans="1:14" x14ac:dyDescent="0.35">
      <c r="A60" s="4">
        <v>59</v>
      </c>
      <c r="B60" s="4">
        <v>1</v>
      </c>
      <c r="C60" s="4">
        <v>59</v>
      </c>
      <c r="D60" s="4" t="str">
        <f t="shared" ref="D60:D64" si="5">LEFT(E60,3)</f>
        <v xml:space="preserve">MB </v>
      </c>
      <c r="E60" t="s">
        <v>41</v>
      </c>
      <c r="F60">
        <v>9.8299999999999998E-2</v>
      </c>
      <c r="G60">
        <v>0.13289999999999999</v>
      </c>
      <c r="H60">
        <v>1.3522000000000001</v>
      </c>
    </row>
    <row r="61" spans="1:14" x14ac:dyDescent="0.35">
      <c r="A61" s="4">
        <v>60</v>
      </c>
      <c r="B61" s="4">
        <v>1</v>
      </c>
      <c r="C61" s="4">
        <v>60</v>
      </c>
      <c r="D61" s="4" t="str">
        <f t="shared" si="5"/>
        <v xml:space="preserve">MS </v>
      </c>
      <c r="E61" t="s">
        <v>42</v>
      </c>
      <c r="F61">
        <v>0.57799999999999996</v>
      </c>
      <c r="G61">
        <v>10.5008</v>
      </c>
      <c r="H61">
        <v>18.167400000000001</v>
      </c>
      <c r="K61" s="33">
        <f>AVERAGE(G48:G50)/2+5</f>
        <v>9.2201666666666675</v>
      </c>
      <c r="L61" s="12">
        <f>ABS(G61-K61)/K61</f>
        <v>0.13889481390430386</v>
      </c>
      <c r="M61" s="12"/>
      <c r="N61" t="s">
        <v>43</v>
      </c>
    </row>
    <row r="62" spans="1:14" x14ac:dyDescent="0.35">
      <c r="A62" s="4">
        <v>61</v>
      </c>
      <c r="B62" s="4">
        <v>1</v>
      </c>
      <c r="C62" s="4">
        <v>61</v>
      </c>
      <c r="D62" s="4" t="str">
        <f t="shared" si="5"/>
        <v>DUP</v>
      </c>
      <c r="E62" t="s">
        <v>44</v>
      </c>
      <c r="F62">
        <v>9.9599999999999994E-2</v>
      </c>
      <c r="G62">
        <v>11.243499999999999</v>
      </c>
      <c r="H62">
        <v>112.8867</v>
      </c>
      <c r="K62" s="33">
        <f>AVERAGE(G48:G50)</f>
        <v>8.4403333333333332</v>
      </c>
      <c r="L62" s="12">
        <f>ABS(G62-K62)/K62</f>
        <v>0.33211563524347371</v>
      </c>
      <c r="M62" s="12"/>
      <c r="N62" s="54" t="s">
        <v>265</v>
      </c>
    </row>
    <row r="63" spans="1:14" x14ac:dyDescent="0.35">
      <c r="A63" s="4">
        <v>62</v>
      </c>
      <c r="B63" s="4">
        <v>1</v>
      </c>
      <c r="C63" s="4">
        <v>62</v>
      </c>
      <c r="D63" s="4" t="str">
        <f t="shared" si="5"/>
        <v>CCV</v>
      </c>
      <c r="E63" t="s">
        <v>30</v>
      </c>
      <c r="F63">
        <v>0.52480000000000004</v>
      </c>
      <c r="G63">
        <v>5.2324999999999999</v>
      </c>
      <c r="H63">
        <v>9.9703999999999997</v>
      </c>
      <c r="J63">
        <v>10</v>
      </c>
      <c r="L63" s="12">
        <f>ABS(H63-J63)/J63</f>
        <v>2.9600000000000294E-3</v>
      </c>
    </row>
    <row r="64" spans="1:14" x14ac:dyDescent="0.35">
      <c r="A64" s="4">
        <v>63</v>
      </c>
      <c r="B64" s="4">
        <v>1</v>
      </c>
      <c r="C64" s="4">
        <v>63</v>
      </c>
      <c r="D64" s="4" t="str">
        <f t="shared" si="5"/>
        <v>CCV</v>
      </c>
      <c r="E64" t="s">
        <v>31</v>
      </c>
      <c r="F64">
        <v>2.07E-2</v>
      </c>
      <c r="G64">
        <v>17.514600000000002</v>
      </c>
      <c r="H64">
        <v>846.11469999999997</v>
      </c>
      <c r="J64">
        <v>1000</v>
      </c>
      <c r="L64" s="12">
        <f>ABS(H64-J64)/J64</f>
        <v>0.15388530000000003</v>
      </c>
      <c r="M64" s="12"/>
    </row>
    <row r="65" spans="1:14" x14ac:dyDescent="0.35">
      <c r="A65" s="4">
        <v>64</v>
      </c>
      <c r="B65" s="4">
        <v>1</v>
      </c>
      <c r="C65" s="4">
        <v>64</v>
      </c>
      <c r="E65" t="s">
        <v>17</v>
      </c>
      <c r="F65">
        <v>1</v>
      </c>
      <c r="G65">
        <v>4.48E-2</v>
      </c>
      <c r="H65">
        <v>4.48E-2</v>
      </c>
      <c r="N65" t="s">
        <v>45</v>
      </c>
    </row>
    <row r="66" spans="1:14" x14ac:dyDescent="0.35">
      <c r="A66" s="4">
        <v>65</v>
      </c>
      <c r="B66" s="4">
        <v>1</v>
      </c>
      <c r="C66" s="4">
        <v>65</v>
      </c>
      <c r="E66" t="s">
        <v>17</v>
      </c>
      <c r="F66">
        <v>1</v>
      </c>
      <c r="G66">
        <v>1.3299999999999999E-2</v>
      </c>
      <c r="H66">
        <v>1.3299999999999999E-2</v>
      </c>
    </row>
    <row r="67" spans="1:14" x14ac:dyDescent="0.35">
      <c r="A67" s="4">
        <v>66</v>
      </c>
      <c r="B67" s="4">
        <v>1</v>
      </c>
      <c r="C67" s="4">
        <v>66</v>
      </c>
      <c r="D67" s="4" t="s">
        <v>167</v>
      </c>
      <c r="E67" t="s">
        <v>46</v>
      </c>
      <c r="F67">
        <v>5.0999999999999997E-2</v>
      </c>
      <c r="G67">
        <v>15.9269</v>
      </c>
      <c r="H67" s="55">
        <v>312.29169999999999</v>
      </c>
      <c r="J67">
        <v>254</v>
      </c>
      <c r="L67" s="12">
        <f>ABS(H67-J67)/J67</f>
        <v>0.22949488188976375</v>
      </c>
      <c r="M67" s="12"/>
      <c r="N67" t="s">
        <v>47</v>
      </c>
    </row>
    <row r="68" spans="1:14" x14ac:dyDescent="0.35">
      <c r="A68" s="4">
        <v>67</v>
      </c>
      <c r="B68" s="4">
        <v>1</v>
      </c>
      <c r="C68" s="4">
        <v>67</v>
      </c>
      <c r="E68" t="s">
        <v>17</v>
      </c>
      <c r="F68">
        <v>1</v>
      </c>
      <c r="G68">
        <v>4.48E-2</v>
      </c>
      <c r="H68">
        <v>4.48E-2</v>
      </c>
      <c r="N68" t="s">
        <v>48</v>
      </c>
    </row>
    <row r="69" spans="1:14" x14ac:dyDescent="0.35">
      <c r="A69" s="4">
        <v>68</v>
      </c>
      <c r="B69" s="4">
        <v>1</v>
      </c>
      <c r="C69" s="4">
        <v>68</v>
      </c>
      <c r="E69" t="s">
        <v>17</v>
      </c>
      <c r="F69">
        <v>1</v>
      </c>
      <c r="G69">
        <v>1.9900000000000001E-2</v>
      </c>
      <c r="H69">
        <v>1.9900000000000001E-2</v>
      </c>
    </row>
    <row r="70" spans="1:14" x14ac:dyDescent="0.35">
      <c r="A70" s="4">
        <v>69</v>
      </c>
      <c r="B70" s="4">
        <v>1</v>
      </c>
      <c r="C70" s="4">
        <v>69</v>
      </c>
      <c r="D70" s="4" t="s">
        <v>175</v>
      </c>
      <c r="E70" t="s">
        <v>49</v>
      </c>
      <c r="F70">
        <v>0.1032</v>
      </c>
      <c r="G70">
        <v>7.2282999999999999</v>
      </c>
      <c r="H70">
        <v>70.041600000000003</v>
      </c>
    </row>
    <row r="71" spans="1:14" x14ac:dyDescent="0.35">
      <c r="A71" s="4">
        <v>70</v>
      </c>
      <c r="B71" s="4">
        <v>1</v>
      </c>
      <c r="C71" s="4">
        <v>70</v>
      </c>
      <c r="D71" s="4" t="s">
        <v>175</v>
      </c>
      <c r="E71" t="s">
        <v>50</v>
      </c>
      <c r="F71">
        <v>0.1027</v>
      </c>
      <c r="G71">
        <v>7.8742999999999999</v>
      </c>
      <c r="H71">
        <v>76.672700000000006</v>
      </c>
    </row>
    <row r="72" spans="1:14" x14ac:dyDescent="0.35">
      <c r="A72" s="4">
        <v>71</v>
      </c>
      <c r="B72" s="4">
        <v>1</v>
      </c>
      <c r="C72" s="4">
        <v>71</v>
      </c>
      <c r="D72" s="4" t="s">
        <v>175</v>
      </c>
      <c r="E72" t="s">
        <v>51</v>
      </c>
      <c r="F72">
        <v>0.1008</v>
      </c>
      <c r="G72">
        <v>7.35</v>
      </c>
      <c r="H72">
        <v>72.916300000000007</v>
      </c>
      <c r="I72">
        <f>AVERAGE(H70:H72)</f>
        <v>73.2102</v>
      </c>
      <c r="J72" s="15" t="s">
        <v>174</v>
      </c>
      <c r="L72" s="12">
        <f>STDEV(H70:H72)/AVERAGE(H70:H72)</f>
        <v>4.5421337539595458E-2</v>
      </c>
      <c r="M72" s="12"/>
    </row>
    <row r="73" spans="1:14" x14ac:dyDescent="0.35">
      <c r="A73" s="4">
        <v>72</v>
      </c>
      <c r="B73" s="4">
        <v>1</v>
      </c>
      <c r="C73" s="4">
        <v>72</v>
      </c>
      <c r="E73" t="s">
        <v>17</v>
      </c>
      <c r="F73">
        <v>1</v>
      </c>
      <c r="G73">
        <v>1.66E-2</v>
      </c>
      <c r="H73">
        <v>1.66E-2</v>
      </c>
    </row>
    <row r="74" spans="1:14" x14ac:dyDescent="0.35">
      <c r="A74" s="4">
        <v>73</v>
      </c>
      <c r="B74" s="4">
        <v>1</v>
      </c>
      <c r="C74" s="4">
        <v>73</v>
      </c>
      <c r="D74" s="4" t="str">
        <f t="shared" ref="D74:D75" si="6">LEFT(E74,3)</f>
        <v>CCV</v>
      </c>
      <c r="E74" t="s">
        <v>30</v>
      </c>
      <c r="F74">
        <v>0.52549999999999997</v>
      </c>
      <c r="G74">
        <v>6.0579000000000001</v>
      </c>
      <c r="H74">
        <v>11.527900000000001</v>
      </c>
      <c r="J74">
        <v>10</v>
      </c>
      <c r="L74" s="12">
        <f>ABS(H74-J74)/J74</f>
        <v>0.15279000000000006</v>
      </c>
      <c r="M74" s="12"/>
    </row>
    <row r="75" spans="1:14" x14ac:dyDescent="0.35">
      <c r="A75" s="4">
        <v>74</v>
      </c>
      <c r="B75" s="4">
        <v>1</v>
      </c>
      <c r="C75" s="4">
        <v>74</v>
      </c>
      <c r="D75" s="4" t="str">
        <f t="shared" si="6"/>
        <v>CCV</v>
      </c>
      <c r="E75" t="s">
        <v>31</v>
      </c>
      <c r="F75">
        <v>2.2499999999999999E-2</v>
      </c>
      <c r="G75">
        <v>19.992699999999999</v>
      </c>
      <c r="H75">
        <v>888.56629999999996</v>
      </c>
      <c r="J75">
        <v>1000</v>
      </c>
      <c r="L75" s="12">
        <f>ABS(H75-J75)/J75</f>
        <v>0.11143370000000004</v>
      </c>
      <c r="M75" s="12"/>
    </row>
    <row r="76" spans="1:14" x14ac:dyDescent="0.35">
      <c r="A76" s="4">
        <v>75</v>
      </c>
      <c r="B76" s="4">
        <v>1</v>
      </c>
      <c r="C76" s="4">
        <v>75</v>
      </c>
      <c r="E76" t="s">
        <v>17</v>
      </c>
      <c r="F76">
        <v>1</v>
      </c>
      <c r="G76">
        <v>0.53649999999999998</v>
      </c>
      <c r="H76">
        <v>0.53649999999999998</v>
      </c>
    </row>
    <row r="77" spans="1:14" x14ac:dyDescent="0.35">
      <c r="A77" s="4">
        <v>76</v>
      </c>
      <c r="B77" s="4">
        <v>1</v>
      </c>
      <c r="C77" s="4">
        <v>76</v>
      </c>
      <c r="E77" t="s">
        <v>17</v>
      </c>
      <c r="F77">
        <v>1</v>
      </c>
      <c r="G77">
        <v>2.3199999999999998E-2</v>
      </c>
      <c r="H77">
        <v>2.3199999999999998E-2</v>
      </c>
    </row>
    <row r="78" spans="1:14" x14ac:dyDescent="0.35">
      <c r="A78" s="4">
        <v>77</v>
      </c>
      <c r="B78" s="4">
        <v>1</v>
      </c>
      <c r="C78" s="4">
        <v>77</v>
      </c>
      <c r="E78" t="s">
        <v>17</v>
      </c>
      <c r="F78">
        <v>1</v>
      </c>
      <c r="G78">
        <v>1.9900000000000001E-2</v>
      </c>
      <c r="H78">
        <v>1.9900000000000001E-2</v>
      </c>
    </row>
    <row r="79" spans="1:14" x14ac:dyDescent="0.35">
      <c r="A79" s="4">
        <v>78</v>
      </c>
      <c r="B79" s="4">
        <v>1</v>
      </c>
      <c r="C79" s="4">
        <v>78</v>
      </c>
      <c r="E79" t="s">
        <v>17</v>
      </c>
      <c r="F79">
        <v>1</v>
      </c>
      <c r="G79">
        <v>0.01</v>
      </c>
      <c r="H79">
        <v>0.01</v>
      </c>
    </row>
    <row r="80" spans="1:14" x14ac:dyDescent="0.35">
      <c r="A80" s="4">
        <v>79</v>
      </c>
      <c r="B80" s="4">
        <v>1</v>
      </c>
      <c r="C80" s="4">
        <v>79</v>
      </c>
      <c r="D80" s="4" t="str">
        <f t="shared" ref="D80:D85" si="7">LEFT(E80,3)</f>
        <v>DCV</v>
      </c>
      <c r="E80" t="s">
        <v>18</v>
      </c>
      <c r="F80">
        <v>0.51300000000000001</v>
      </c>
      <c r="G80">
        <v>4.9798</v>
      </c>
      <c r="H80">
        <v>9.7072000000000003</v>
      </c>
      <c r="J80">
        <v>10</v>
      </c>
      <c r="L80" s="12">
        <f t="shared" ref="L80:L85" si="8">ABS(H80-J80)/J80</f>
        <v>2.9279999999999973E-2</v>
      </c>
      <c r="M80" s="12"/>
    </row>
    <row r="81" spans="1:13" x14ac:dyDescent="0.35">
      <c r="A81" s="4">
        <v>80</v>
      </c>
      <c r="B81" s="4">
        <v>1</v>
      </c>
      <c r="C81" s="4">
        <v>80</v>
      </c>
      <c r="D81" s="4" t="str">
        <f t="shared" si="7"/>
        <v>DCV</v>
      </c>
      <c r="E81" t="s">
        <v>18</v>
      </c>
      <c r="F81">
        <v>0.50929999999999997</v>
      </c>
      <c r="G81">
        <v>4.9836999999999998</v>
      </c>
      <c r="H81">
        <v>9.7852999999999994</v>
      </c>
      <c r="J81">
        <v>10</v>
      </c>
      <c r="L81" s="12">
        <f t="shared" si="8"/>
        <v>2.1470000000000055E-2</v>
      </c>
      <c r="M81" s="12"/>
    </row>
    <row r="82" spans="1:13" x14ac:dyDescent="0.35">
      <c r="A82" s="4">
        <v>81</v>
      </c>
      <c r="B82" s="4">
        <v>1</v>
      </c>
      <c r="C82" s="4">
        <v>81</v>
      </c>
      <c r="D82" s="4" t="str">
        <f t="shared" si="7"/>
        <v>DCV</v>
      </c>
      <c r="E82" t="s">
        <v>18</v>
      </c>
      <c r="F82">
        <v>0.50860000000000005</v>
      </c>
      <c r="G82">
        <v>4.9642999999999997</v>
      </c>
      <c r="H82">
        <v>9.7607999999999997</v>
      </c>
      <c r="J82">
        <v>10</v>
      </c>
      <c r="L82" s="12">
        <f t="shared" si="8"/>
        <v>2.3920000000000032E-2</v>
      </c>
      <c r="M82" s="12"/>
    </row>
    <row r="83" spans="1:13" x14ac:dyDescent="0.35">
      <c r="A83" s="4">
        <v>82</v>
      </c>
      <c r="B83" s="4">
        <v>1</v>
      </c>
      <c r="C83" s="4">
        <v>82</v>
      </c>
      <c r="D83" s="4" t="str">
        <f t="shared" si="7"/>
        <v>DCV</v>
      </c>
      <c r="E83" t="s">
        <v>19</v>
      </c>
      <c r="F83">
        <v>2.0299999999999999E-2</v>
      </c>
      <c r="G83">
        <v>19.734100000000002</v>
      </c>
      <c r="H83">
        <v>972.12509999999997</v>
      </c>
      <c r="J83">
        <v>1000</v>
      </c>
      <c r="L83" s="12">
        <f t="shared" si="8"/>
        <v>2.7874900000000025E-2</v>
      </c>
      <c r="M83" s="12"/>
    </row>
    <row r="84" spans="1:13" x14ac:dyDescent="0.35">
      <c r="A84" s="4">
        <v>83</v>
      </c>
      <c r="B84" s="4">
        <v>1</v>
      </c>
      <c r="C84" s="4">
        <v>83</v>
      </c>
      <c r="D84" s="4" t="str">
        <f t="shared" si="7"/>
        <v>DCV</v>
      </c>
      <c r="E84" t="s">
        <v>19</v>
      </c>
      <c r="F84">
        <v>2.0299999999999999E-2</v>
      </c>
      <c r="G84">
        <v>18.927299999999999</v>
      </c>
      <c r="H84">
        <v>932.38009999999997</v>
      </c>
      <c r="J84">
        <v>1000</v>
      </c>
      <c r="L84" s="12">
        <f t="shared" si="8"/>
        <v>6.7619900000000024E-2</v>
      </c>
      <c r="M84" s="12"/>
    </row>
    <row r="85" spans="1:13" x14ac:dyDescent="0.35">
      <c r="A85" s="4">
        <v>84</v>
      </c>
      <c r="B85" s="4">
        <v>1</v>
      </c>
      <c r="C85" s="4">
        <v>84</v>
      </c>
      <c r="D85" s="4" t="str">
        <f t="shared" si="7"/>
        <v>DCV</v>
      </c>
      <c r="E85" t="s">
        <v>19</v>
      </c>
      <c r="F85">
        <v>1.9300000000000001E-2</v>
      </c>
      <c r="G85">
        <v>18.156199999999998</v>
      </c>
      <c r="H85">
        <v>940.73649999999998</v>
      </c>
      <c r="J85">
        <v>1000</v>
      </c>
      <c r="L85" s="12">
        <f t="shared" si="8"/>
        <v>5.9263500000000024E-2</v>
      </c>
      <c r="M85" s="12"/>
    </row>
    <row r="86" spans="1:13" x14ac:dyDescent="0.35">
      <c r="A86" s="4">
        <v>85</v>
      </c>
      <c r="B86" s="4">
        <v>1</v>
      </c>
      <c r="C86" s="4">
        <v>85</v>
      </c>
      <c r="E86" t="s">
        <v>17</v>
      </c>
      <c r="F86">
        <v>1</v>
      </c>
      <c r="G86">
        <v>2.6499999999999999E-2</v>
      </c>
      <c r="H86">
        <v>2.6499999999999999E-2</v>
      </c>
    </row>
    <row r="87" spans="1:13" x14ac:dyDescent="0.35">
      <c r="A87" s="4">
        <v>86</v>
      </c>
      <c r="B87" s="4">
        <v>1</v>
      </c>
      <c r="C87" s="4">
        <v>86</v>
      </c>
      <c r="E87" t="s">
        <v>17</v>
      </c>
      <c r="F87">
        <v>1</v>
      </c>
      <c r="G87">
        <v>5.9799999999999999E-2</v>
      </c>
      <c r="H87">
        <v>5.9799999999999999E-2</v>
      </c>
    </row>
    <row r="88" spans="1:13" x14ac:dyDescent="0.35">
      <c r="A88" s="4">
        <v>87</v>
      </c>
      <c r="B88" s="4">
        <v>1</v>
      </c>
      <c r="C88" s="4">
        <v>87</v>
      </c>
      <c r="E88" t="s">
        <v>17</v>
      </c>
      <c r="F88">
        <v>1</v>
      </c>
      <c r="G88">
        <v>6.6E-3</v>
      </c>
      <c r="H88">
        <v>6.6E-3</v>
      </c>
    </row>
    <row r="89" spans="1:13" x14ac:dyDescent="0.35">
      <c r="A89" s="4">
        <v>88</v>
      </c>
      <c r="B89" s="4">
        <v>1</v>
      </c>
      <c r="C89" s="4">
        <v>88</v>
      </c>
      <c r="E89" t="s">
        <v>17</v>
      </c>
      <c r="F89">
        <v>1</v>
      </c>
      <c r="G89">
        <v>3.3E-3</v>
      </c>
      <c r="H89">
        <v>3.3E-3</v>
      </c>
      <c r="I89" s="14"/>
    </row>
    <row r="90" spans="1:13" x14ac:dyDescent="0.35">
      <c r="A90" s="4">
        <v>89</v>
      </c>
      <c r="B90" s="4">
        <v>1</v>
      </c>
      <c r="C90" s="4">
        <v>89</v>
      </c>
      <c r="D90" s="4" t="s">
        <v>175</v>
      </c>
      <c r="E90" t="s">
        <v>52</v>
      </c>
      <c r="F90">
        <v>0.1022</v>
      </c>
      <c r="G90">
        <v>5.7126000000000001</v>
      </c>
      <c r="H90">
        <v>55.896500000000003</v>
      </c>
      <c r="I90" s="14"/>
    </row>
    <row r="91" spans="1:13" x14ac:dyDescent="0.35">
      <c r="A91" s="4">
        <v>90</v>
      </c>
      <c r="B91" s="4">
        <v>1</v>
      </c>
      <c r="C91" s="4">
        <v>90</v>
      </c>
      <c r="D91" s="4" t="s">
        <v>175</v>
      </c>
      <c r="E91" t="s">
        <v>53</v>
      </c>
      <c r="F91">
        <v>9.8199999999999996E-2</v>
      </c>
      <c r="G91">
        <v>6.1665999999999999</v>
      </c>
      <c r="H91">
        <v>62.795900000000003</v>
      </c>
      <c r="I91" s="14"/>
    </row>
    <row r="92" spans="1:13" x14ac:dyDescent="0.35">
      <c r="A92" s="4">
        <v>91</v>
      </c>
      <c r="B92" s="4">
        <v>1</v>
      </c>
      <c r="C92" s="4">
        <v>91</v>
      </c>
      <c r="D92" s="4" t="s">
        <v>175</v>
      </c>
      <c r="E92" t="s">
        <v>54</v>
      </c>
      <c r="F92">
        <v>0.1026</v>
      </c>
      <c r="G92">
        <v>8.2825000000000006</v>
      </c>
      <c r="H92">
        <v>80.725999999999999</v>
      </c>
      <c r="I92" s="14">
        <f>AVERAGE(H90:H92)</f>
        <v>66.472800000000007</v>
      </c>
      <c r="J92" s="15" t="s">
        <v>174</v>
      </c>
      <c r="L92" s="12">
        <f>STDEV(H90:H92)/AVERAGE(H90:H92)</f>
        <v>0.19280997064751787</v>
      </c>
      <c r="M92" s="12"/>
    </row>
    <row r="93" spans="1:13" x14ac:dyDescent="0.35">
      <c r="A93" s="4">
        <v>92</v>
      </c>
      <c r="B93" s="4">
        <v>1</v>
      </c>
      <c r="C93" s="4">
        <v>92</v>
      </c>
      <c r="E93" t="s">
        <v>17</v>
      </c>
      <c r="F93">
        <v>1</v>
      </c>
      <c r="G93">
        <v>1.66E-2</v>
      </c>
      <c r="H93">
        <v>1.66E-2</v>
      </c>
      <c r="I93" s="14"/>
    </row>
    <row r="94" spans="1:13" x14ac:dyDescent="0.35">
      <c r="A94" s="4">
        <v>93</v>
      </c>
      <c r="B94" s="4">
        <v>1</v>
      </c>
      <c r="C94" s="4">
        <v>93</v>
      </c>
      <c r="D94" s="4" t="s">
        <v>175</v>
      </c>
      <c r="E94" t="s">
        <v>55</v>
      </c>
      <c r="F94">
        <v>0.104</v>
      </c>
      <c r="G94">
        <v>6.8582000000000001</v>
      </c>
      <c r="H94">
        <v>65.944100000000006</v>
      </c>
      <c r="I94" s="14"/>
    </row>
    <row r="95" spans="1:13" x14ac:dyDescent="0.35">
      <c r="A95" s="4">
        <v>94</v>
      </c>
      <c r="B95" s="4">
        <v>1</v>
      </c>
      <c r="C95" s="4">
        <v>94</v>
      </c>
      <c r="D95" s="4" t="s">
        <v>175</v>
      </c>
      <c r="E95" t="s">
        <v>56</v>
      </c>
      <c r="F95">
        <v>9.6500000000000002E-2</v>
      </c>
      <c r="G95">
        <v>6.5663999999999998</v>
      </c>
      <c r="H95">
        <v>68.0458</v>
      </c>
      <c r="I95" s="14"/>
      <c r="L95" s="2"/>
      <c r="M95" s="2"/>
    </row>
    <row r="96" spans="1:13" x14ac:dyDescent="0.35">
      <c r="A96" s="4">
        <v>95</v>
      </c>
      <c r="B96" s="4">
        <v>1</v>
      </c>
      <c r="C96" s="4">
        <v>95</v>
      </c>
      <c r="D96" s="4" t="s">
        <v>175</v>
      </c>
      <c r="E96" t="s">
        <v>57</v>
      </c>
      <c r="F96">
        <v>9.8000000000000004E-2</v>
      </c>
      <c r="G96">
        <v>6.6318999999999999</v>
      </c>
      <c r="H96">
        <v>67.672499999999999</v>
      </c>
      <c r="I96" s="14">
        <f>AVERAGE(H94:H96)</f>
        <v>67.220799999999997</v>
      </c>
      <c r="J96" s="15" t="s">
        <v>174</v>
      </c>
      <c r="L96" s="12">
        <f>STDEV(H94:H96)/AVERAGE(H94:H96)</f>
        <v>1.6680826894246183E-2</v>
      </c>
      <c r="M96" s="12"/>
    </row>
    <row r="97" spans="1:13" x14ac:dyDescent="0.35">
      <c r="A97" s="4">
        <v>96</v>
      </c>
      <c r="B97" s="4">
        <v>1</v>
      </c>
      <c r="C97" s="4">
        <v>96</v>
      </c>
      <c r="E97" t="s">
        <v>17</v>
      </c>
      <c r="F97">
        <v>1</v>
      </c>
      <c r="G97">
        <v>1.3299999999999999E-2</v>
      </c>
      <c r="H97">
        <v>1.3299999999999999E-2</v>
      </c>
      <c r="I97" s="14"/>
    </row>
    <row r="98" spans="1:13" x14ac:dyDescent="0.35">
      <c r="A98" s="4">
        <v>97</v>
      </c>
      <c r="B98" s="4">
        <v>1</v>
      </c>
      <c r="C98" s="4">
        <v>97</v>
      </c>
      <c r="D98" s="4" t="str">
        <f t="shared" ref="D98:D99" si="9">LEFT(E98,3)</f>
        <v>CCV</v>
      </c>
      <c r="E98" t="s">
        <v>30</v>
      </c>
      <c r="F98">
        <v>0.52600000000000002</v>
      </c>
      <c r="G98">
        <v>5.2714999999999996</v>
      </c>
      <c r="H98">
        <v>10.0219</v>
      </c>
      <c r="I98" s="14"/>
      <c r="J98">
        <v>10</v>
      </c>
      <c r="L98" s="12">
        <f>ABS(H98-J98)/J98</f>
        <v>2.1900000000000474E-3</v>
      </c>
      <c r="M98" s="12"/>
    </row>
    <row r="99" spans="1:13" x14ac:dyDescent="0.35">
      <c r="A99" s="4">
        <v>98</v>
      </c>
      <c r="B99" s="4">
        <v>1</v>
      </c>
      <c r="C99" s="4">
        <v>98</v>
      </c>
      <c r="D99" s="4" t="str">
        <f t="shared" si="9"/>
        <v>CCV</v>
      </c>
      <c r="E99" t="s">
        <v>31</v>
      </c>
      <c r="F99">
        <v>1.9099999999999999E-2</v>
      </c>
      <c r="G99">
        <v>17.02</v>
      </c>
      <c r="H99">
        <v>891.09990000000005</v>
      </c>
      <c r="I99" s="14"/>
      <c r="J99">
        <v>1000</v>
      </c>
      <c r="L99" s="12">
        <f>ABS(H99-J99)/J99</f>
        <v>0.10890009999999996</v>
      </c>
      <c r="M99" s="12"/>
    </row>
    <row r="100" spans="1:13" x14ac:dyDescent="0.35">
      <c r="A100" s="4">
        <v>99</v>
      </c>
      <c r="B100" s="4">
        <v>1</v>
      </c>
      <c r="C100" s="4">
        <v>99</v>
      </c>
      <c r="E100" t="s">
        <v>17</v>
      </c>
      <c r="F100">
        <v>1</v>
      </c>
      <c r="G100">
        <v>2.1600000000000001E-2</v>
      </c>
      <c r="H100">
        <v>2.1600000000000001E-2</v>
      </c>
      <c r="I100" s="14"/>
    </row>
    <row r="101" spans="1:13" x14ac:dyDescent="0.35">
      <c r="A101" s="4">
        <v>100</v>
      </c>
      <c r="B101" s="4">
        <v>1</v>
      </c>
      <c r="C101" s="4">
        <v>100</v>
      </c>
      <c r="E101" t="s">
        <v>17</v>
      </c>
      <c r="F101">
        <v>1</v>
      </c>
      <c r="G101">
        <v>0.01</v>
      </c>
      <c r="H101">
        <v>0.01</v>
      </c>
      <c r="I101" s="14"/>
    </row>
    <row r="102" spans="1:13" x14ac:dyDescent="0.35">
      <c r="A102" s="4">
        <v>101</v>
      </c>
      <c r="B102" s="4">
        <v>1</v>
      </c>
      <c r="C102" s="4">
        <v>101</v>
      </c>
      <c r="E102" t="s">
        <v>17</v>
      </c>
      <c r="F102">
        <v>1</v>
      </c>
      <c r="G102">
        <v>6.6E-3</v>
      </c>
      <c r="H102">
        <v>6.6E-3</v>
      </c>
      <c r="I102" s="14"/>
    </row>
    <row r="103" spans="1:13" x14ac:dyDescent="0.35">
      <c r="A103" s="4">
        <v>102</v>
      </c>
      <c r="B103" s="4">
        <v>1</v>
      </c>
      <c r="C103" s="4">
        <v>102</v>
      </c>
      <c r="D103" s="4" t="s">
        <v>175</v>
      </c>
      <c r="E103" t="s">
        <v>58</v>
      </c>
      <c r="F103">
        <v>0.1017</v>
      </c>
      <c r="G103">
        <v>6.0860000000000003</v>
      </c>
      <c r="H103">
        <v>59.843200000000003</v>
      </c>
      <c r="I103" s="14"/>
    </row>
    <row r="104" spans="1:13" x14ac:dyDescent="0.35">
      <c r="A104" s="4">
        <v>103</v>
      </c>
      <c r="B104" s="4">
        <v>1</v>
      </c>
      <c r="C104" s="4">
        <v>103</v>
      </c>
      <c r="D104" s="4" t="s">
        <v>175</v>
      </c>
      <c r="E104" t="s">
        <v>59</v>
      </c>
      <c r="F104">
        <v>0.1032</v>
      </c>
      <c r="G104">
        <v>6.4522000000000004</v>
      </c>
      <c r="H104">
        <v>62.521099999999997</v>
      </c>
      <c r="I104" s="14"/>
    </row>
    <row r="105" spans="1:13" x14ac:dyDescent="0.35">
      <c r="A105" s="4">
        <v>104</v>
      </c>
      <c r="B105" s="4">
        <v>1</v>
      </c>
      <c r="C105" s="4">
        <v>104</v>
      </c>
      <c r="D105" s="4" t="s">
        <v>175</v>
      </c>
      <c r="E105" t="s">
        <v>60</v>
      </c>
      <c r="F105">
        <v>0.1046</v>
      </c>
      <c r="G105">
        <v>5.8498999999999999</v>
      </c>
      <c r="H105">
        <v>55.925899999999999</v>
      </c>
      <c r="I105" s="14">
        <f>AVERAGE(H103:H105)</f>
        <v>59.430066666666669</v>
      </c>
      <c r="J105" s="15" t="s">
        <v>174</v>
      </c>
      <c r="L105" s="12">
        <f>STDEV(H103:H105)/AVERAGE(H103:H105)</f>
        <v>5.5812703440691891E-2</v>
      </c>
      <c r="M105" s="12"/>
    </row>
    <row r="106" spans="1:13" x14ac:dyDescent="0.35">
      <c r="A106" s="4">
        <v>105</v>
      </c>
      <c r="B106" s="4">
        <v>1</v>
      </c>
      <c r="C106" s="4">
        <v>105</v>
      </c>
      <c r="E106" t="s">
        <v>17</v>
      </c>
      <c r="F106">
        <v>1</v>
      </c>
      <c r="G106">
        <v>1.1599999999999999E-2</v>
      </c>
      <c r="H106">
        <v>1.1599999999999999E-2</v>
      </c>
      <c r="I106" s="14"/>
    </row>
    <row r="107" spans="1:13" x14ac:dyDescent="0.35">
      <c r="A107" s="4">
        <v>106</v>
      </c>
      <c r="B107" s="4">
        <v>1</v>
      </c>
      <c r="C107" s="4">
        <v>106</v>
      </c>
      <c r="E107" t="s">
        <v>61</v>
      </c>
      <c r="F107">
        <v>0.30159999999999998</v>
      </c>
      <c r="G107">
        <v>1.2255</v>
      </c>
      <c r="H107">
        <v>4.0633999999999997</v>
      </c>
      <c r="I107" s="14"/>
    </row>
    <row r="108" spans="1:13" x14ac:dyDescent="0.35">
      <c r="A108" s="4">
        <v>107</v>
      </c>
      <c r="B108" s="4">
        <v>1</v>
      </c>
      <c r="C108" s="4">
        <v>107</v>
      </c>
      <c r="E108" t="s">
        <v>62</v>
      </c>
      <c r="F108">
        <v>0.34789999999999999</v>
      </c>
      <c r="G108">
        <v>1.3823000000000001</v>
      </c>
      <c r="H108">
        <v>3.9733000000000001</v>
      </c>
      <c r="I108" s="14"/>
    </row>
    <row r="109" spans="1:13" x14ac:dyDescent="0.35">
      <c r="A109" s="4">
        <v>108</v>
      </c>
      <c r="B109" s="4">
        <v>1</v>
      </c>
      <c r="C109" s="4">
        <v>108</v>
      </c>
      <c r="E109" t="s">
        <v>63</v>
      </c>
      <c r="F109">
        <v>0.27689999999999998</v>
      </c>
      <c r="G109">
        <v>1.1363000000000001</v>
      </c>
      <c r="H109">
        <v>4.1035000000000004</v>
      </c>
      <c r="I109" s="14">
        <f>AVERAGE(H107:H109)</f>
        <v>4.0467333333333331</v>
      </c>
      <c r="J109" s="15" t="s">
        <v>174</v>
      </c>
      <c r="L109" s="12">
        <f>STDEV(H107:H109)/AVERAGE(H107:H109)</f>
        <v>1.6477712100081619E-2</v>
      </c>
      <c r="M109" s="12"/>
    </row>
    <row r="110" spans="1:13" x14ac:dyDescent="0.35">
      <c r="A110" s="4">
        <v>109</v>
      </c>
      <c r="B110" s="4">
        <v>1</v>
      </c>
      <c r="C110" s="4">
        <v>109</v>
      </c>
      <c r="E110" t="s">
        <v>17</v>
      </c>
      <c r="F110">
        <v>1</v>
      </c>
      <c r="G110">
        <v>6.6E-3</v>
      </c>
      <c r="H110">
        <v>6.6E-3</v>
      </c>
      <c r="I110" s="14"/>
    </row>
    <row r="111" spans="1:13" x14ac:dyDescent="0.35">
      <c r="A111" s="4">
        <v>110</v>
      </c>
      <c r="B111" s="4">
        <v>1</v>
      </c>
      <c r="C111" s="4">
        <v>110</v>
      </c>
      <c r="D111" s="4" t="s">
        <v>175</v>
      </c>
      <c r="E111" t="s">
        <v>64</v>
      </c>
      <c r="F111">
        <v>0.30170000000000002</v>
      </c>
      <c r="G111">
        <v>2.8298000000000001</v>
      </c>
      <c r="H111">
        <v>9.3794000000000004</v>
      </c>
      <c r="I111" s="14"/>
    </row>
    <row r="112" spans="1:13" x14ac:dyDescent="0.35">
      <c r="A112" s="4">
        <v>111</v>
      </c>
      <c r="B112" s="4">
        <v>1</v>
      </c>
      <c r="C112" s="4">
        <v>111</v>
      </c>
      <c r="D112" s="4" t="s">
        <v>175</v>
      </c>
      <c r="E112" t="s">
        <v>65</v>
      </c>
      <c r="F112">
        <v>0.30499999999999999</v>
      </c>
      <c r="G112">
        <v>3.4992999999999999</v>
      </c>
      <c r="H112">
        <v>11.473000000000001</v>
      </c>
      <c r="I112" s="14"/>
    </row>
    <row r="113" spans="1:13" x14ac:dyDescent="0.35">
      <c r="A113" s="4">
        <v>112</v>
      </c>
      <c r="B113" s="4">
        <v>1</v>
      </c>
      <c r="C113" s="4">
        <v>112</v>
      </c>
      <c r="D113" s="4" t="s">
        <v>175</v>
      </c>
      <c r="E113" t="s">
        <v>66</v>
      </c>
      <c r="F113">
        <v>0.2984</v>
      </c>
      <c r="G113">
        <v>3.0053999999999998</v>
      </c>
      <c r="H113">
        <v>10.0715</v>
      </c>
      <c r="I113" s="14">
        <f>AVERAGE(H111:H113)</f>
        <v>10.307966666666667</v>
      </c>
      <c r="J113" s="15" t="s">
        <v>174</v>
      </c>
      <c r="L113" s="12">
        <f>STDEV(H111:H113)/AVERAGE(H111:H113)</f>
        <v>0.10347755106599127</v>
      </c>
      <c r="M113" s="12"/>
    </row>
    <row r="114" spans="1:13" x14ac:dyDescent="0.35">
      <c r="A114" s="4">
        <v>113</v>
      </c>
      <c r="B114" s="4">
        <v>1</v>
      </c>
      <c r="C114" s="4">
        <v>113</v>
      </c>
      <c r="E114" t="s">
        <v>17</v>
      </c>
      <c r="F114">
        <v>1</v>
      </c>
      <c r="G114">
        <v>6.6E-3</v>
      </c>
      <c r="H114">
        <v>6.6E-3</v>
      </c>
      <c r="I114" s="14"/>
    </row>
    <row r="115" spans="1:13" x14ac:dyDescent="0.35">
      <c r="A115" s="4">
        <v>114</v>
      </c>
      <c r="B115" s="4">
        <v>1</v>
      </c>
      <c r="C115" s="4">
        <v>114</v>
      </c>
      <c r="E115" t="s">
        <v>17</v>
      </c>
      <c r="F115">
        <v>1</v>
      </c>
      <c r="G115">
        <v>0.1179</v>
      </c>
      <c r="H115">
        <v>0.1179</v>
      </c>
      <c r="I115" s="14"/>
    </row>
    <row r="116" spans="1:13" x14ac:dyDescent="0.35">
      <c r="A116" s="4">
        <v>115</v>
      </c>
      <c r="B116" s="4">
        <v>1</v>
      </c>
      <c r="C116" s="4">
        <v>115</v>
      </c>
      <c r="E116" t="s">
        <v>17</v>
      </c>
      <c r="F116">
        <v>1</v>
      </c>
      <c r="G116">
        <v>6.6E-3</v>
      </c>
      <c r="H116">
        <v>6.6E-3</v>
      </c>
      <c r="I116" s="14"/>
    </row>
    <row r="117" spans="1:13" x14ac:dyDescent="0.35">
      <c r="A117" s="4">
        <v>116</v>
      </c>
      <c r="B117" s="4">
        <v>1</v>
      </c>
      <c r="C117" s="4">
        <v>116</v>
      </c>
      <c r="E117" t="s">
        <v>17</v>
      </c>
      <c r="F117">
        <v>1</v>
      </c>
      <c r="G117">
        <v>6.6E-3</v>
      </c>
      <c r="H117">
        <v>6.6E-3</v>
      </c>
    </row>
    <row r="118" spans="1:13" x14ac:dyDescent="0.35">
      <c r="A118" s="4">
        <v>117</v>
      </c>
      <c r="B118" s="4">
        <v>1</v>
      </c>
      <c r="C118" s="4">
        <v>117</v>
      </c>
      <c r="E118" t="s">
        <v>17</v>
      </c>
      <c r="F118">
        <v>1</v>
      </c>
      <c r="G118">
        <v>6.6E-3</v>
      </c>
      <c r="H118">
        <v>6.6E-3</v>
      </c>
    </row>
    <row r="119" spans="1:13" x14ac:dyDescent="0.35">
      <c r="A119" s="4">
        <v>118</v>
      </c>
      <c r="B119" s="4">
        <v>1</v>
      </c>
      <c r="C119" s="4">
        <v>118</v>
      </c>
      <c r="D119" s="4" t="str">
        <f t="shared" ref="D119:D124" si="10">LEFT(E119,3)</f>
        <v>DCV</v>
      </c>
      <c r="E119" t="s">
        <v>67</v>
      </c>
      <c r="F119">
        <v>0.51239999999999997</v>
      </c>
      <c r="G119">
        <v>4.5513000000000003</v>
      </c>
      <c r="H119">
        <v>8.8823000000000008</v>
      </c>
      <c r="J119">
        <v>10</v>
      </c>
      <c r="L119" s="12">
        <f t="shared" ref="L119:L124" si="11">ABS(H119-J119)/J119</f>
        <v>0.11176999999999992</v>
      </c>
      <c r="M119" s="12"/>
    </row>
    <row r="120" spans="1:13" x14ac:dyDescent="0.35">
      <c r="A120" s="4">
        <v>119</v>
      </c>
      <c r="B120" s="4">
        <v>1</v>
      </c>
      <c r="C120" s="4">
        <v>119</v>
      </c>
      <c r="D120" s="4" t="str">
        <f t="shared" si="10"/>
        <v>DCV</v>
      </c>
      <c r="E120" t="s">
        <v>67</v>
      </c>
      <c r="F120">
        <v>0.51100000000000001</v>
      </c>
      <c r="G120">
        <v>5.0339999999999998</v>
      </c>
      <c r="H120">
        <v>9.8513999999999999</v>
      </c>
      <c r="J120">
        <v>10</v>
      </c>
      <c r="L120" s="12">
        <f t="shared" si="11"/>
        <v>1.4860000000000007E-2</v>
      </c>
      <c r="M120" s="12"/>
    </row>
    <row r="121" spans="1:13" x14ac:dyDescent="0.35">
      <c r="A121" s="4">
        <v>120</v>
      </c>
      <c r="B121" s="4">
        <v>1</v>
      </c>
      <c r="C121" s="4">
        <v>120</v>
      </c>
      <c r="D121" s="4" t="str">
        <f t="shared" si="10"/>
        <v>DCV</v>
      </c>
      <c r="E121" t="s">
        <v>67</v>
      </c>
      <c r="F121">
        <v>0.51029999999999998</v>
      </c>
      <c r="G121">
        <v>5.0147000000000004</v>
      </c>
      <c r="H121">
        <v>9.8269000000000002</v>
      </c>
      <c r="J121">
        <v>10</v>
      </c>
      <c r="L121" s="12">
        <f t="shared" si="11"/>
        <v>1.7309999999999982E-2</v>
      </c>
      <c r="M121" s="12"/>
    </row>
    <row r="122" spans="1:13" x14ac:dyDescent="0.35">
      <c r="A122" s="4">
        <v>121</v>
      </c>
      <c r="B122" s="4">
        <v>1</v>
      </c>
      <c r="C122" s="4">
        <v>121</v>
      </c>
      <c r="D122" s="4" t="str">
        <f t="shared" si="10"/>
        <v>DCV</v>
      </c>
      <c r="E122" t="s">
        <v>19</v>
      </c>
      <c r="F122">
        <v>2.06E-2</v>
      </c>
      <c r="G122">
        <v>19.661100000000001</v>
      </c>
      <c r="H122">
        <v>954.4203</v>
      </c>
      <c r="J122">
        <v>1000</v>
      </c>
      <c r="L122" s="12">
        <f t="shared" si="11"/>
        <v>4.5579700000000001E-2</v>
      </c>
      <c r="M122" s="12"/>
    </row>
    <row r="123" spans="1:13" x14ac:dyDescent="0.35">
      <c r="A123" s="4">
        <v>122</v>
      </c>
      <c r="B123" s="4">
        <v>1</v>
      </c>
      <c r="C123" s="4">
        <v>122</v>
      </c>
      <c r="D123" s="4" t="str">
        <f t="shared" si="10"/>
        <v>DCV</v>
      </c>
      <c r="E123" t="s">
        <v>19</v>
      </c>
      <c r="F123">
        <v>2.1000000000000001E-2</v>
      </c>
      <c r="G123">
        <v>19.690300000000001</v>
      </c>
      <c r="H123">
        <v>937.63549999999998</v>
      </c>
      <c r="J123">
        <v>1000</v>
      </c>
      <c r="L123" s="12">
        <f t="shared" si="11"/>
        <v>6.2364500000000024E-2</v>
      </c>
      <c r="M123" s="12"/>
    </row>
    <row r="124" spans="1:13" x14ac:dyDescent="0.35">
      <c r="A124" s="4">
        <v>123</v>
      </c>
      <c r="B124" s="4">
        <v>1</v>
      </c>
      <c r="C124" s="4">
        <v>123</v>
      </c>
      <c r="D124" s="4" t="str">
        <f t="shared" si="10"/>
        <v>DCV</v>
      </c>
      <c r="E124" t="s">
        <v>19</v>
      </c>
      <c r="F124">
        <v>2.1000000000000001E-2</v>
      </c>
      <c r="G124">
        <v>19.293600000000001</v>
      </c>
      <c r="H124">
        <v>918.74239999999998</v>
      </c>
      <c r="J124">
        <v>1000</v>
      </c>
      <c r="L124" s="12">
        <f t="shared" si="11"/>
        <v>8.1257600000000027E-2</v>
      </c>
      <c r="M124" s="12"/>
    </row>
    <row r="125" spans="1:13" x14ac:dyDescent="0.35">
      <c r="A125" s="4">
        <v>124</v>
      </c>
      <c r="B125" s="4">
        <v>1</v>
      </c>
      <c r="C125" s="4">
        <v>124</v>
      </c>
      <c r="E125" t="s">
        <v>17</v>
      </c>
      <c r="F125">
        <v>1</v>
      </c>
      <c r="G125">
        <v>3.32E-2</v>
      </c>
      <c r="H125">
        <v>3.32E-2</v>
      </c>
    </row>
    <row r="126" spans="1:13" x14ac:dyDescent="0.35">
      <c r="A126" s="4">
        <v>125</v>
      </c>
      <c r="B126" s="4">
        <v>1</v>
      </c>
      <c r="C126" s="4">
        <v>125</v>
      </c>
      <c r="E126" t="s">
        <v>17</v>
      </c>
      <c r="F126">
        <v>1</v>
      </c>
      <c r="G126">
        <v>1.66E-2</v>
      </c>
      <c r="H126">
        <v>1.66E-2</v>
      </c>
      <c r="I126" s="14"/>
    </row>
    <row r="127" spans="1:13" x14ac:dyDescent="0.35">
      <c r="A127" s="4">
        <v>126</v>
      </c>
      <c r="B127" s="4">
        <v>1</v>
      </c>
      <c r="C127" s="4">
        <v>126</v>
      </c>
      <c r="E127" t="s">
        <v>17</v>
      </c>
      <c r="F127">
        <v>1</v>
      </c>
      <c r="G127">
        <v>1.3299999999999999E-2</v>
      </c>
      <c r="H127">
        <v>1.3299999999999999E-2</v>
      </c>
      <c r="I127" s="14"/>
    </row>
    <row r="128" spans="1:13" x14ac:dyDescent="0.35">
      <c r="A128" s="4">
        <v>127</v>
      </c>
      <c r="B128" s="4">
        <v>1</v>
      </c>
      <c r="C128" s="4">
        <v>127</v>
      </c>
      <c r="E128" t="s">
        <v>17</v>
      </c>
      <c r="F128">
        <v>1</v>
      </c>
      <c r="G128">
        <v>1.9900000000000001E-2</v>
      </c>
      <c r="H128">
        <v>1.9900000000000001E-2</v>
      </c>
      <c r="I128" s="14"/>
    </row>
    <row r="129" spans="1:13" x14ac:dyDescent="0.35">
      <c r="A129" s="4">
        <v>128</v>
      </c>
      <c r="B129" s="4">
        <v>1</v>
      </c>
      <c r="C129" s="4">
        <v>128</v>
      </c>
      <c r="E129" t="s">
        <v>17</v>
      </c>
      <c r="F129">
        <v>1</v>
      </c>
      <c r="G129">
        <v>6.6E-3</v>
      </c>
      <c r="H129">
        <v>6.6E-3</v>
      </c>
      <c r="I129" s="14"/>
    </row>
    <row r="130" spans="1:13" x14ac:dyDescent="0.35">
      <c r="A130" s="4">
        <v>129</v>
      </c>
      <c r="B130" s="4">
        <v>1</v>
      </c>
      <c r="C130" s="4">
        <v>129</v>
      </c>
      <c r="D130" s="4" t="s">
        <v>175</v>
      </c>
      <c r="E130" t="s">
        <v>68</v>
      </c>
      <c r="F130">
        <v>0.3196</v>
      </c>
      <c r="G130">
        <v>1.2479</v>
      </c>
      <c r="H130">
        <v>3.9045000000000001</v>
      </c>
      <c r="I130" s="14"/>
    </row>
    <row r="131" spans="1:13" x14ac:dyDescent="0.35">
      <c r="A131" s="4">
        <v>130</v>
      </c>
      <c r="B131" s="4">
        <v>1</v>
      </c>
      <c r="C131" s="4">
        <v>130</v>
      </c>
      <c r="D131" s="4" t="s">
        <v>175</v>
      </c>
      <c r="E131" t="s">
        <v>69</v>
      </c>
      <c r="F131">
        <v>0.31419999999999998</v>
      </c>
      <c r="G131">
        <v>1.2667999999999999</v>
      </c>
      <c r="H131">
        <v>4.0319000000000003</v>
      </c>
      <c r="I131" s="14"/>
    </row>
    <row r="132" spans="1:13" x14ac:dyDescent="0.35">
      <c r="A132" s="4">
        <v>131</v>
      </c>
      <c r="B132" s="4">
        <v>1</v>
      </c>
      <c r="C132" s="4">
        <v>131</v>
      </c>
      <c r="D132" s="4" t="s">
        <v>175</v>
      </c>
      <c r="E132" t="s">
        <v>70</v>
      </c>
      <c r="F132">
        <v>0.33450000000000002</v>
      </c>
      <c r="G132">
        <v>1.6608000000000001</v>
      </c>
      <c r="H132">
        <v>4.9650999999999996</v>
      </c>
      <c r="I132" s="14">
        <f>AVERAGE(H130:H132)</f>
        <v>4.3005000000000004</v>
      </c>
      <c r="J132" s="15" t="s">
        <v>174</v>
      </c>
      <c r="L132" s="12">
        <f>STDEV(H130:H132)/AVERAGE(H130:H132)</f>
        <v>0.13465288797668151</v>
      </c>
      <c r="M132" s="12"/>
    </row>
    <row r="133" spans="1:13" x14ac:dyDescent="0.35">
      <c r="A133" s="4">
        <v>132</v>
      </c>
      <c r="B133" s="4">
        <v>1</v>
      </c>
      <c r="C133" s="4">
        <v>132</v>
      </c>
      <c r="E133" t="s">
        <v>17</v>
      </c>
      <c r="F133">
        <v>1</v>
      </c>
      <c r="G133">
        <v>5.0000000000000001E-3</v>
      </c>
      <c r="H133">
        <v>5.0000000000000001E-3</v>
      </c>
      <c r="I133" s="14"/>
    </row>
    <row r="134" spans="1:13" x14ac:dyDescent="0.35">
      <c r="A134" s="4">
        <v>133</v>
      </c>
      <c r="B134" s="4">
        <v>1</v>
      </c>
      <c r="C134" s="4">
        <v>133</v>
      </c>
      <c r="E134" t="s">
        <v>71</v>
      </c>
      <c r="F134">
        <v>0.31950000000000001</v>
      </c>
      <c r="G134">
        <v>1.4601</v>
      </c>
      <c r="H134">
        <v>4.57</v>
      </c>
      <c r="I134" s="14"/>
    </row>
    <row r="135" spans="1:13" x14ac:dyDescent="0.35">
      <c r="A135" s="4">
        <v>134</v>
      </c>
      <c r="B135" s="4">
        <v>1</v>
      </c>
      <c r="C135" s="4">
        <v>134</v>
      </c>
      <c r="E135" t="s">
        <v>72</v>
      </c>
      <c r="F135">
        <v>0.35820000000000002</v>
      </c>
      <c r="G135">
        <v>1.6458999999999999</v>
      </c>
      <c r="H135">
        <v>4.5948000000000002</v>
      </c>
      <c r="I135" s="14"/>
    </row>
    <row r="136" spans="1:13" x14ac:dyDescent="0.35">
      <c r="A136" s="4">
        <v>135</v>
      </c>
      <c r="B136" s="4">
        <v>1</v>
      </c>
      <c r="C136" s="4">
        <v>135</v>
      </c>
      <c r="E136" t="s">
        <v>73</v>
      </c>
      <c r="F136">
        <v>0.3241</v>
      </c>
      <c r="G136">
        <v>1.5676000000000001</v>
      </c>
      <c r="H136">
        <v>4.8368000000000002</v>
      </c>
      <c r="I136" s="14">
        <f>AVERAGE(H134:H136)</f>
        <v>4.6672000000000002</v>
      </c>
      <c r="J136" s="15" t="s">
        <v>174</v>
      </c>
      <c r="L136" s="12">
        <f>STDEV(H134:H136)/AVERAGE(H134:H136)</f>
        <v>3.1582192118415502E-2</v>
      </c>
      <c r="M136" s="12"/>
    </row>
    <row r="137" spans="1:13" x14ac:dyDescent="0.35">
      <c r="A137" s="4">
        <v>136</v>
      </c>
      <c r="B137" s="4">
        <v>1</v>
      </c>
      <c r="C137" s="4">
        <v>136</v>
      </c>
      <c r="E137" t="s">
        <v>17</v>
      </c>
      <c r="F137">
        <v>1</v>
      </c>
      <c r="G137">
        <v>0.01</v>
      </c>
      <c r="H137">
        <v>0.01</v>
      </c>
      <c r="I137" s="14"/>
    </row>
    <row r="138" spans="1:13" x14ac:dyDescent="0.35">
      <c r="A138" s="4">
        <v>137</v>
      </c>
      <c r="B138" s="4">
        <v>1</v>
      </c>
      <c r="C138" s="4">
        <v>137</v>
      </c>
      <c r="D138" s="4" t="s">
        <v>175</v>
      </c>
      <c r="E138" t="s">
        <v>74</v>
      </c>
      <c r="F138">
        <v>0.35820000000000002</v>
      </c>
      <c r="G138">
        <v>1.8939999999999999</v>
      </c>
      <c r="H138">
        <v>5.2873999999999999</v>
      </c>
      <c r="I138" s="14"/>
    </row>
    <row r="139" spans="1:13" x14ac:dyDescent="0.35">
      <c r="A139" s="4">
        <v>138</v>
      </c>
      <c r="B139" s="4">
        <v>1</v>
      </c>
      <c r="C139" s="4">
        <v>138</v>
      </c>
      <c r="D139" s="4" t="s">
        <v>175</v>
      </c>
      <c r="E139" t="s">
        <v>75</v>
      </c>
      <c r="F139">
        <v>0.31640000000000001</v>
      </c>
      <c r="G139">
        <v>1.2737000000000001</v>
      </c>
      <c r="H139">
        <v>4.0255999999999998</v>
      </c>
      <c r="I139" s="14"/>
    </row>
    <row r="140" spans="1:13" x14ac:dyDescent="0.35">
      <c r="A140" s="4">
        <v>139</v>
      </c>
      <c r="B140" s="4">
        <v>1</v>
      </c>
      <c r="C140" s="4">
        <v>139</v>
      </c>
      <c r="D140" s="4" t="s">
        <v>175</v>
      </c>
      <c r="E140" t="s">
        <v>76</v>
      </c>
      <c r="F140">
        <v>0.3372</v>
      </c>
      <c r="G140">
        <v>1.3270999999999999</v>
      </c>
      <c r="H140">
        <v>3.9357000000000002</v>
      </c>
      <c r="I140" s="14">
        <f>AVERAGE(H138:H140)</f>
        <v>4.4162333333333335</v>
      </c>
      <c r="J140" s="15" t="s">
        <v>174</v>
      </c>
      <c r="L140" s="12">
        <f>STDEV(H138:H140)/AVERAGE(H138:H140)</f>
        <v>0.17113912993858574</v>
      </c>
      <c r="M140" s="12"/>
    </row>
    <row r="141" spans="1:13" x14ac:dyDescent="0.35">
      <c r="A141" s="4">
        <v>140</v>
      </c>
      <c r="B141" s="4">
        <v>1</v>
      </c>
      <c r="C141" s="4">
        <v>140</v>
      </c>
      <c r="E141" t="s">
        <v>17</v>
      </c>
      <c r="F141">
        <v>1</v>
      </c>
      <c r="G141">
        <v>6.6E-3</v>
      </c>
      <c r="H141">
        <v>6.6E-3</v>
      </c>
      <c r="I141" s="14"/>
    </row>
    <row r="142" spans="1:13" x14ac:dyDescent="0.35">
      <c r="A142" s="4">
        <v>141</v>
      </c>
      <c r="B142" s="4">
        <v>1</v>
      </c>
      <c r="C142" s="4">
        <v>141</v>
      </c>
      <c r="E142" t="s">
        <v>17</v>
      </c>
      <c r="F142">
        <v>1</v>
      </c>
      <c r="G142">
        <v>0.1096</v>
      </c>
      <c r="H142">
        <v>0.1096</v>
      </c>
      <c r="I142" s="14"/>
    </row>
    <row r="143" spans="1:13" x14ac:dyDescent="0.35">
      <c r="A143" s="4">
        <v>142</v>
      </c>
      <c r="B143" s="4">
        <v>1</v>
      </c>
      <c r="C143" s="4">
        <v>142</v>
      </c>
      <c r="E143" t="s">
        <v>17</v>
      </c>
      <c r="F143">
        <v>1</v>
      </c>
      <c r="G143">
        <v>6.6E-3</v>
      </c>
      <c r="H143">
        <v>6.6E-3</v>
      </c>
      <c r="I143" s="14"/>
    </row>
    <row r="144" spans="1:13" x14ac:dyDescent="0.35">
      <c r="A144" s="4">
        <v>143</v>
      </c>
      <c r="B144" s="4">
        <v>1</v>
      </c>
      <c r="C144" s="4">
        <v>143</v>
      </c>
      <c r="E144" t="s">
        <v>17</v>
      </c>
      <c r="F144">
        <v>1</v>
      </c>
      <c r="G144">
        <v>0.01</v>
      </c>
      <c r="H144">
        <v>0.01</v>
      </c>
      <c r="I144" s="14"/>
    </row>
    <row r="145" spans="1:14" x14ac:dyDescent="0.35">
      <c r="A145" s="4">
        <v>144</v>
      </c>
      <c r="B145" s="4">
        <v>1</v>
      </c>
      <c r="C145" s="4">
        <v>144</v>
      </c>
      <c r="D145" s="4" t="str">
        <f t="shared" ref="D145:D150" si="12">LEFT(E145,3)</f>
        <v>DCV</v>
      </c>
      <c r="E145" t="s">
        <v>18</v>
      </c>
      <c r="F145">
        <v>0.50970000000000004</v>
      </c>
      <c r="G145">
        <v>5.0359999999999996</v>
      </c>
      <c r="H145">
        <v>9.8803000000000001</v>
      </c>
      <c r="J145">
        <v>10</v>
      </c>
      <c r="L145" s="12">
        <f t="shared" ref="L145:L150" si="13">ABS(H145-J145)/J145</f>
        <v>1.1969999999999991E-2</v>
      </c>
      <c r="M145" s="12"/>
    </row>
    <row r="146" spans="1:14" x14ac:dyDescent="0.35">
      <c r="A146" s="4">
        <v>145</v>
      </c>
      <c r="B146" s="4">
        <v>1</v>
      </c>
      <c r="C146" s="4">
        <v>145</v>
      </c>
      <c r="D146" s="4" t="str">
        <f t="shared" si="12"/>
        <v>DCV</v>
      </c>
      <c r="E146" t="s">
        <v>18</v>
      </c>
      <c r="F146">
        <v>0.51</v>
      </c>
      <c r="G146">
        <v>5.0049999999999999</v>
      </c>
      <c r="H146">
        <v>9.8137000000000008</v>
      </c>
      <c r="J146">
        <v>10</v>
      </c>
      <c r="L146" s="12">
        <f t="shared" si="13"/>
        <v>1.8629999999999924E-2</v>
      </c>
      <c r="M146" s="12"/>
    </row>
    <row r="147" spans="1:14" x14ac:dyDescent="0.35">
      <c r="A147" s="4">
        <v>146</v>
      </c>
      <c r="B147" s="4">
        <v>1</v>
      </c>
      <c r="C147" s="4">
        <v>146</v>
      </c>
      <c r="D147" s="4" t="str">
        <f t="shared" si="12"/>
        <v>DCV</v>
      </c>
      <c r="E147" t="s">
        <v>18</v>
      </c>
      <c r="F147">
        <v>0.51160000000000005</v>
      </c>
      <c r="G147">
        <v>5.0437000000000003</v>
      </c>
      <c r="H147">
        <v>9.8588000000000005</v>
      </c>
      <c r="J147">
        <v>10</v>
      </c>
      <c r="L147" s="12">
        <f t="shared" si="13"/>
        <v>1.4119999999999956E-2</v>
      </c>
      <c r="M147" s="12"/>
    </row>
    <row r="148" spans="1:14" x14ac:dyDescent="0.35">
      <c r="A148" s="4">
        <v>147</v>
      </c>
      <c r="B148" s="4">
        <v>1</v>
      </c>
      <c r="C148" s="4">
        <v>147</v>
      </c>
      <c r="D148" s="4" t="str">
        <f t="shared" si="12"/>
        <v>DCV</v>
      </c>
      <c r="E148" t="s">
        <v>19</v>
      </c>
      <c r="F148">
        <v>2.4199999999999999E-2</v>
      </c>
      <c r="G148">
        <v>21.837599999999998</v>
      </c>
      <c r="H148">
        <v>902.38210000000004</v>
      </c>
      <c r="J148">
        <v>1000</v>
      </c>
      <c r="L148" s="12">
        <f t="shared" si="13"/>
        <v>9.7617899999999966E-2</v>
      </c>
      <c r="M148" s="12"/>
    </row>
    <row r="149" spans="1:14" x14ac:dyDescent="0.35">
      <c r="A149" s="4">
        <v>148</v>
      </c>
      <c r="B149" s="4">
        <v>1</v>
      </c>
      <c r="C149" s="4">
        <v>148</v>
      </c>
      <c r="D149" s="4" t="str">
        <f t="shared" si="12"/>
        <v>DCV</v>
      </c>
      <c r="E149" t="s">
        <v>19</v>
      </c>
      <c r="F149">
        <v>2.0199999999999999E-2</v>
      </c>
      <c r="G149">
        <v>17.965800000000002</v>
      </c>
      <c r="H149">
        <v>889.39700000000005</v>
      </c>
      <c r="J149">
        <v>1000</v>
      </c>
      <c r="L149" s="12">
        <f t="shared" si="13"/>
        <v>0.11060299999999995</v>
      </c>
      <c r="M149" s="12"/>
    </row>
    <row r="150" spans="1:14" x14ac:dyDescent="0.35">
      <c r="A150" s="4">
        <v>149</v>
      </c>
      <c r="B150" s="4">
        <v>1</v>
      </c>
      <c r="C150" s="4">
        <v>149</v>
      </c>
      <c r="D150" s="4" t="str">
        <f t="shared" si="12"/>
        <v>DCV</v>
      </c>
      <c r="E150" t="s">
        <v>19</v>
      </c>
      <c r="F150">
        <v>1.8800000000000001E-2</v>
      </c>
      <c r="G150">
        <v>16.652799999999999</v>
      </c>
      <c r="H150">
        <v>885.78779999999995</v>
      </c>
      <c r="J150">
        <v>1000</v>
      </c>
      <c r="L150" s="12">
        <f t="shared" si="13"/>
        <v>0.11421220000000006</v>
      </c>
      <c r="M150" s="12"/>
    </row>
    <row r="151" spans="1:14" x14ac:dyDescent="0.35">
      <c r="A151" s="4">
        <v>150</v>
      </c>
      <c r="B151" s="4">
        <v>1</v>
      </c>
      <c r="C151" s="4">
        <v>150</v>
      </c>
      <c r="E151" t="s">
        <v>17</v>
      </c>
      <c r="F151">
        <v>1</v>
      </c>
      <c r="G151">
        <v>4.48E-2</v>
      </c>
      <c r="H151">
        <v>4.48E-2</v>
      </c>
    </row>
    <row r="152" spans="1:14" x14ac:dyDescent="0.35">
      <c r="A152" s="4">
        <v>151</v>
      </c>
      <c r="B152" s="4">
        <v>1</v>
      </c>
      <c r="C152" s="4">
        <v>151</v>
      </c>
      <c r="E152" t="s">
        <v>17</v>
      </c>
      <c r="F152">
        <v>1</v>
      </c>
      <c r="G152">
        <v>0.01</v>
      </c>
      <c r="H152">
        <v>0.01</v>
      </c>
    </row>
    <row r="153" spans="1:14" x14ac:dyDescent="0.35">
      <c r="A153" s="4">
        <v>152</v>
      </c>
      <c r="B153" s="4">
        <v>1</v>
      </c>
      <c r="C153" s="4">
        <v>152</v>
      </c>
      <c r="E153" t="s">
        <v>17</v>
      </c>
      <c r="F153">
        <v>1</v>
      </c>
      <c r="G153">
        <v>0.01</v>
      </c>
      <c r="H153">
        <v>0.01</v>
      </c>
    </row>
    <row r="154" spans="1:14" x14ac:dyDescent="0.35">
      <c r="A154" s="4">
        <v>153</v>
      </c>
      <c r="B154" s="4">
        <v>1</v>
      </c>
      <c r="C154" s="4">
        <v>153</v>
      </c>
      <c r="E154" t="s">
        <v>17</v>
      </c>
      <c r="F154">
        <v>1</v>
      </c>
      <c r="G154">
        <v>6.6E-3</v>
      </c>
      <c r="H154">
        <v>6.6E-3</v>
      </c>
    </row>
    <row r="155" spans="1:14" x14ac:dyDescent="0.35">
      <c r="A155" s="4">
        <v>154</v>
      </c>
      <c r="B155" s="4">
        <v>1</v>
      </c>
      <c r="C155" s="4">
        <v>154</v>
      </c>
      <c r="E155" t="s">
        <v>17</v>
      </c>
      <c r="F155">
        <v>1</v>
      </c>
      <c r="G155">
        <v>6.6E-3</v>
      </c>
      <c r="H155">
        <v>6.6E-3</v>
      </c>
    </row>
    <row r="156" spans="1:14" x14ac:dyDescent="0.35">
      <c r="A156" s="4">
        <v>155</v>
      </c>
      <c r="B156" s="4">
        <v>1</v>
      </c>
      <c r="C156" s="4">
        <v>155</v>
      </c>
      <c r="D156" s="4" t="str">
        <f t="shared" ref="D156:D160" si="14">LEFT(E156,3)</f>
        <v xml:space="preserve">MB </v>
      </c>
      <c r="E156" t="s">
        <v>77</v>
      </c>
      <c r="F156">
        <v>9.6100000000000005E-2</v>
      </c>
      <c r="G156">
        <v>0.95669999999999999</v>
      </c>
      <c r="H156">
        <v>9.9557000000000002</v>
      </c>
    </row>
    <row r="157" spans="1:14" x14ac:dyDescent="0.35">
      <c r="A157" s="4">
        <v>156</v>
      </c>
      <c r="B157" s="4">
        <v>1</v>
      </c>
      <c r="C157" s="4">
        <v>156</v>
      </c>
      <c r="D157" s="4" t="str">
        <f t="shared" si="14"/>
        <v>DUP</v>
      </c>
      <c r="E157" t="s">
        <v>78</v>
      </c>
      <c r="F157">
        <v>0.29799999999999999</v>
      </c>
      <c r="G157">
        <v>3.4310999999999998</v>
      </c>
      <c r="H157">
        <v>11.5138</v>
      </c>
      <c r="K157">
        <f>AVERAGE(G111:G113)</f>
        <v>3.1114999999999999</v>
      </c>
      <c r="L157" s="12">
        <f>ABS(G157-K157)/K157</f>
        <v>0.10271573196207613</v>
      </c>
      <c r="M157" s="12"/>
    </row>
    <row r="158" spans="1:14" x14ac:dyDescent="0.35">
      <c r="A158" s="4">
        <v>157</v>
      </c>
      <c r="B158" s="4">
        <v>1</v>
      </c>
      <c r="C158" s="4">
        <v>157</v>
      </c>
      <c r="D158" s="4" t="str">
        <f t="shared" si="14"/>
        <v xml:space="preserve">MS </v>
      </c>
      <c r="E158" t="s">
        <v>79</v>
      </c>
      <c r="F158">
        <v>0.67830000000000001</v>
      </c>
      <c r="G158">
        <v>6.3586999999999998</v>
      </c>
      <c r="H158">
        <v>9.3743999999999996</v>
      </c>
      <c r="K158">
        <f>AVERAGE(G111:G113)/2+5</f>
        <v>6.5557499999999997</v>
      </c>
      <c r="L158" s="12">
        <f>ABS(G158-K158)/K158</f>
        <v>3.0057583037791245E-2</v>
      </c>
      <c r="M158" s="12"/>
      <c r="N158" t="s">
        <v>80</v>
      </c>
    </row>
    <row r="159" spans="1:14" x14ac:dyDescent="0.35">
      <c r="A159" s="4">
        <v>158</v>
      </c>
      <c r="B159" s="4">
        <v>1</v>
      </c>
      <c r="C159" s="4">
        <v>158</v>
      </c>
      <c r="D159" s="4" t="str">
        <f t="shared" si="14"/>
        <v>CCV</v>
      </c>
      <c r="E159" t="s">
        <v>30</v>
      </c>
      <c r="F159">
        <v>0.52390000000000003</v>
      </c>
      <c r="G159">
        <v>5.1837</v>
      </c>
      <c r="H159">
        <v>9.8945000000000007</v>
      </c>
      <c r="J159">
        <v>10</v>
      </c>
      <c r="L159" s="12">
        <f>ABS(H159-J159)/J159</f>
        <v>1.0549999999999926E-2</v>
      </c>
      <c r="M159" s="12"/>
    </row>
    <row r="160" spans="1:14" x14ac:dyDescent="0.35">
      <c r="A160" s="4">
        <v>159</v>
      </c>
      <c r="B160" s="4">
        <v>1</v>
      </c>
      <c r="C160" s="4">
        <v>159</v>
      </c>
      <c r="D160" s="4" t="str">
        <f t="shared" si="14"/>
        <v>CCV</v>
      </c>
      <c r="E160" t="s">
        <v>31</v>
      </c>
      <c r="F160">
        <v>1.9800000000000002E-2</v>
      </c>
      <c r="G160">
        <v>17.898800000000001</v>
      </c>
      <c r="H160">
        <v>903.98050000000001</v>
      </c>
      <c r="J160">
        <v>1000</v>
      </c>
      <c r="L160" s="12">
        <f>ABS(H160-J160)/J160</f>
        <v>9.6019499999999994E-2</v>
      </c>
      <c r="M160" s="12"/>
    </row>
    <row r="161" spans="1:15" x14ac:dyDescent="0.35">
      <c r="A161" s="4">
        <v>160</v>
      </c>
      <c r="B161" s="4">
        <v>1</v>
      </c>
      <c r="C161" s="4">
        <v>160</v>
      </c>
      <c r="E161" t="s">
        <v>17</v>
      </c>
      <c r="F161">
        <v>1</v>
      </c>
      <c r="G161">
        <v>2.6499999999999999E-2</v>
      </c>
      <c r="H161">
        <v>2.6499999999999999E-2</v>
      </c>
    </row>
    <row r="162" spans="1:15" x14ac:dyDescent="0.35">
      <c r="A162" s="4">
        <v>161</v>
      </c>
      <c r="B162" s="4">
        <v>1</v>
      </c>
      <c r="C162" s="4">
        <v>161</v>
      </c>
      <c r="E162" t="s">
        <v>17</v>
      </c>
      <c r="F162">
        <v>1</v>
      </c>
      <c r="G162">
        <v>1.49E-2</v>
      </c>
      <c r="H162">
        <v>1.49E-2</v>
      </c>
    </row>
    <row r="163" spans="1:15" x14ac:dyDescent="0.35">
      <c r="A163" s="4">
        <v>162</v>
      </c>
      <c r="B163" s="4">
        <v>1</v>
      </c>
      <c r="C163" s="4">
        <v>162</v>
      </c>
      <c r="E163" t="s">
        <v>17</v>
      </c>
      <c r="F163">
        <v>1</v>
      </c>
      <c r="G163">
        <v>2.8199999999999999E-2</v>
      </c>
      <c r="H163">
        <v>2.8199999999999999E-2</v>
      </c>
    </row>
    <row r="164" spans="1:15" x14ac:dyDescent="0.35">
      <c r="A164" s="4">
        <v>163</v>
      </c>
      <c r="B164" s="4">
        <v>1</v>
      </c>
      <c r="C164" s="4">
        <v>163</v>
      </c>
      <c r="E164" t="s">
        <v>17</v>
      </c>
      <c r="F164">
        <v>1</v>
      </c>
      <c r="G164">
        <v>6.6E-3</v>
      </c>
      <c r="H164">
        <v>6.6E-3</v>
      </c>
    </row>
    <row r="165" spans="1:15" x14ac:dyDescent="0.35">
      <c r="A165" s="4">
        <v>164</v>
      </c>
      <c r="B165" s="4">
        <v>1</v>
      </c>
      <c r="C165" s="4">
        <v>164</v>
      </c>
      <c r="D165" s="4" t="s">
        <v>167</v>
      </c>
      <c r="E165" t="s">
        <v>46</v>
      </c>
      <c r="F165">
        <v>4.7E-2</v>
      </c>
      <c r="G165">
        <v>16.372599999999998</v>
      </c>
      <c r="H165" s="55">
        <v>348.35410000000002</v>
      </c>
      <c r="J165">
        <v>254</v>
      </c>
      <c r="L165" s="12">
        <f>ABS(H165-J165)/J165</f>
        <v>0.37147283464566938</v>
      </c>
      <c r="M165" s="12"/>
      <c r="O165" s="54" t="s">
        <v>217</v>
      </c>
    </row>
    <row r="166" spans="1:15" x14ac:dyDescent="0.35">
      <c r="A166" s="4">
        <v>165</v>
      </c>
      <c r="B166" s="4">
        <v>1</v>
      </c>
      <c r="C166" s="4">
        <v>165</v>
      </c>
      <c r="E166" t="s">
        <v>17</v>
      </c>
      <c r="F166">
        <v>1</v>
      </c>
      <c r="G166">
        <v>1.3299999999999999E-2</v>
      </c>
      <c r="H166">
        <v>1.3299999999999999E-2</v>
      </c>
    </row>
    <row r="167" spans="1:15" x14ac:dyDescent="0.35">
      <c r="A167" s="4">
        <v>166</v>
      </c>
      <c r="B167" s="4">
        <v>1</v>
      </c>
      <c r="C167" s="4">
        <v>166</v>
      </c>
      <c r="E167" t="s">
        <v>17</v>
      </c>
      <c r="F167">
        <v>1</v>
      </c>
      <c r="G167">
        <v>0.01</v>
      </c>
      <c r="H167">
        <v>0.01</v>
      </c>
    </row>
    <row r="168" spans="1:15" x14ac:dyDescent="0.35">
      <c r="A168" s="4">
        <v>167</v>
      </c>
      <c r="B168" s="4">
        <v>2</v>
      </c>
      <c r="C168" s="4">
        <v>1</v>
      </c>
      <c r="E168" t="s">
        <v>17</v>
      </c>
      <c r="F168">
        <v>1</v>
      </c>
      <c r="G168">
        <v>1.9368000000000001</v>
      </c>
      <c r="H168">
        <v>1.9368000000000001</v>
      </c>
    </row>
    <row r="169" spans="1:15" x14ac:dyDescent="0.35">
      <c r="A169" s="4">
        <v>168</v>
      </c>
      <c r="B169" s="4">
        <v>2</v>
      </c>
      <c r="C169" s="4">
        <v>2</v>
      </c>
      <c r="E169" t="s">
        <v>17</v>
      </c>
      <c r="F169">
        <v>1</v>
      </c>
      <c r="G169">
        <v>2.5899999999999999E-2</v>
      </c>
      <c r="H169">
        <v>2.5899999999999999E-2</v>
      </c>
    </row>
    <row r="170" spans="1:15" x14ac:dyDescent="0.35">
      <c r="A170" s="4">
        <v>169</v>
      </c>
      <c r="B170" s="4">
        <v>2</v>
      </c>
      <c r="C170" s="4">
        <v>3</v>
      </c>
      <c r="E170" t="s">
        <v>17</v>
      </c>
      <c r="F170">
        <v>1</v>
      </c>
      <c r="G170">
        <v>1.78E-2</v>
      </c>
      <c r="H170">
        <v>1.78E-2</v>
      </c>
    </row>
    <row r="171" spans="1:15" x14ac:dyDescent="0.35">
      <c r="A171" s="4">
        <v>170</v>
      </c>
      <c r="B171" s="4">
        <v>2</v>
      </c>
      <c r="C171" s="4">
        <v>4</v>
      </c>
      <c r="E171" t="s">
        <v>17</v>
      </c>
      <c r="F171">
        <v>1</v>
      </c>
      <c r="G171">
        <v>3.0700000000000002E-2</v>
      </c>
      <c r="H171">
        <v>3.0700000000000002E-2</v>
      </c>
    </row>
    <row r="172" spans="1:15" x14ac:dyDescent="0.35">
      <c r="A172" s="4">
        <v>171</v>
      </c>
      <c r="B172" s="4">
        <v>2</v>
      </c>
      <c r="C172" s="4">
        <v>5</v>
      </c>
      <c r="E172" t="s">
        <v>17</v>
      </c>
      <c r="F172">
        <v>1</v>
      </c>
      <c r="G172">
        <v>9.7000000000000003E-3</v>
      </c>
      <c r="H172">
        <v>9.7000000000000003E-3</v>
      </c>
    </row>
    <row r="173" spans="1:15" x14ac:dyDescent="0.35">
      <c r="A173" s="4">
        <v>172</v>
      </c>
      <c r="B173" s="4">
        <v>2</v>
      </c>
      <c r="C173" s="4">
        <v>6</v>
      </c>
      <c r="D173" s="4" t="str">
        <f t="shared" ref="D173:D178" si="15">LEFT(E173,3)</f>
        <v>DCV</v>
      </c>
      <c r="E173" t="s">
        <v>18</v>
      </c>
      <c r="F173">
        <v>0.53790000000000004</v>
      </c>
      <c r="G173">
        <v>5.2099000000000002</v>
      </c>
      <c r="H173">
        <v>9.6857000000000006</v>
      </c>
      <c r="J173">
        <v>10</v>
      </c>
      <c r="L173" s="12">
        <f t="shared" ref="L173:L178" si="16">ABS(H173-J173)/J173</f>
        <v>3.1429999999999937E-2</v>
      </c>
      <c r="M173" s="12"/>
    </row>
    <row r="174" spans="1:15" x14ac:dyDescent="0.35">
      <c r="A174" s="4">
        <v>173</v>
      </c>
      <c r="B174" s="4">
        <v>2</v>
      </c>
      <c r="C174" s="4">
        <v>7</v>
      </c>
      <c r="D174" s="4" t="str">
        <f t="shared" si="15"/>
        <v>DCV</v>
      </c>
      <c r="E174" t="s">
        <v>18</v>
      </c>
      <c r="F174">
        <v>0.53059999999999996</v>
      </c>
      <c r="G174">
        <v>5.0496999999999996</v>
      </c>
      <c r="H174">
        <v>9.5168999999999997</v>
      </c>
      <c r="J174">
        <v>10</v>
      </c>
      <c r="L174" s="12">
        <f t="shared" si="16"/>
        <v>4.8310000000000033E-2</v>
      </c>
      <c r="M174" s="12"/>
    </row>
    <row r="175" spans="1:15" x14ac:dyDescent="0.35">
      <c r="A175" s="4">
        <v>174</v>
      </c>
      <c r="B175" s="4">
        <v>2</v>
      </c>
      <c r="C175" s="4">
        <v>8</v>
      </c>
      <c r="D175" s="4" t="str">
        <f t="shared" si="15"/>
        <v>DCV</v>
      </c>
      <c r="E175" t="s">
        <v>18</v>
      </c>
      <c r="F175">
        <v>0.53129999999999999</v>
      </c>
      <c r="G175">
        <v>5.0574000000000003</v>
      </c>
      <c r="H175">
        <v>9.5189000000000004</v>
      </c>
      <c r="J175">
        <v>10</v>
      </c>
      <c r="L175" s="12">
        <f t="shared" si="16"/>
        <v>4.8109999999999965E-2</v>
      </c>
      <c r="M175" s="12"/>
    </row>
    <row r="176" spans="1:15" x14ac:dyDescent="0.35">
      <c r="A176" s="4">
        <v>175</v>
      </c>
      <c r="B176" s="4">
        <v>2</v>
      </c>
      <c r="C176" s="4">
        <v>9</v>
      </c>
      <c r="D176" s="4" t="str">
        <f t="shared" si="15"/>
        <v>DCV</v>
      </c>
      <c r="E176" t="s">
        <v>19</v>
      </c>
      <c r="F176">
        <v>0.214</v>
      </c>
      <c r="G176">
        <v>19.804099999999998</v>
      </c>
      <c r="H176">
        <v>92.542400000000001</v>
      </c>
      <c r="J176">
        <v>100</v>
      </c>
      <c r="L176" s="12">
        <f t="shared" si="16"/>
        <v>7.457599999999999E-2</v>
      </c>
      <c r="M176" s="12"/>
    </row>
    <row r="177" spans="1:13" x14ac:dyDescent="0.35">
      <c r="A177" s="4">
        <v>176</v>
      </c>
      <c r="B177" s="4">
        <v>2</v>
      </c>
      <c r="C177" s="4">
        <v>10</v>
      </c>
      <c r="D177" s="4" t="str">
        <f t="shared" si="15"/>
        <v>DCV</v>
      </c>
      <c r="E177" t="s">
        <v>19</v>
      </c>
      <c r="F177">
        <v>0.2135</v>
      </c>
      <c r="G177">
        <v>20.2349</v>
      </c>
      <c r="H177">
        <v>94.777199999999993</v>
      </c>
      <c r="J177">
        <v>100</v>
      </c>
      <c r="L177" s="12">
        <f t="shared" si="16"/>
        <v>5.2228000000000066E-2</v>
      </c>
      <c r="M177" s="12"/>
    </row>
    <row r="178" spans="1:13" x14ac:dyDescent="0.35">
      <c r="A178" s="4">
        <v>177</v>
      </c>
      <c r="B178" s="4">
        <v>2</v>
      </c>
      <c r="C178" s="4">
        <v>11</v>
      </c>
      <c r="D178" s="4" t="str">
        <f t="shared" si="15"/>
        <v>DCV</v>
      </c>
      <c r="E178" t="s">
        <v>19</v>
      </c>
      <c r="F178">
        <v>0.2142</v>
      </c>
      <c r="G178">
        <v>20.166599999999999</v>
      </c>
      <c r="H178">
        <v>94.148399999999995</v>
      </c>
      <c r="J178">
        <v>100</v>
      </c>
      <c r="L178" s="12">
        <f t="shared" si="16"/>
        <v>5.8516000000000047E-2</v>
      </c>
      <c r="M178" s="12"/>
    </row>
    <row r="179" spans="1:13" x14ac:dyDescent="0.35">
      <c r="A179" s="4">
        <v>178</v>
      </c>
      <c r="B179" s="4">
        <v>2</v>
      </c>
      <c r="C179" s="4">
        <v>12</v>
      </c>
      <c r="E179" t="s">
        <v>17</v>
      </c>
      <c r="F179">
        <v>1</v>
      </c>
      <c r="G179">
        <v>3.56E-2</v>
      </c>
      <c r="H179">
        <v>3.56E-2</v>
      </c>
    </row>
    <row r="180" spans="1:13" x14ac:dyDescent="0.35">
      <c r="A180" s="4">
        <v>179</v>
      </c>
      <c r="B180" s="4">
        <v>2</v>
      </c>
      <c r="C180" s="4">
        <v>13</v>
      </c>
      <c r="E180" t="s">
        <v>17</v>
      </c>
      <c r="F180">
        <v>1</v>
      </c>
      <c r="G180">
        <v>1.29E-2</v>
      </c>
      <c r="H180">
        <v>1.29E-2</v>
      </c>
    </row>
    <row r="181" spans="1:13" x14ac:dyDescent="0.35">
      <c r="A181" s="4">
        <v>180</v>
      </c>
      <c r="B181" s="4">
        <v>2</v>
      </c>
      <c r="C181" s="4">
        <v>14</v>
      </c>
      <c r="E181" t="s">
        <v>17</v>
      </c>
      <c r="F181">
        <v>1</v>
      </c>
      <c r="G181">
        <v>1.29E-2</v>
      </c>
      <c r="H181">
        <v>1.29E-2</v>
      </c>
    </row>
    <row r="182" spans="1:13" x14ac:dyDescent="0.35">
      <c r="A182" s="4">
        <v>181</v>
      </c>
      <c r="B182" s="4">
        <v>2</v>
      </c>
      <c r="C182" s="4">
        <v>15</v>
      </c>
      <c r="E182" t="s">
        <v>17</v>
      </c>
      <c r="F182">
        <v>1</v>
      </c>
      <c r="G182">
        <v>9.7000000000000003E-3</v>
      </c>
      <c r="H182">
        <v>9.7000000000000003E-3</v>
      </c>
    </row>
    <row r="183" spans="1:13" x14ac:dyDescent="0.35">
      <c r="A183" s="4">
        <v>182</v>
      </c>
      <c r="B183" s="4">
        <v>2</v>
      </c>
      <c r="C183" s="4">
        <v>16</v>
      </c>
      <c r="D183" s="4" t="s">
        <v>175</v>
      </c>
      <c r="E183" t="s">
        <v>81</v>
      </c>
      <c r="F183">
        <v>9.7000000000000003E-2</v>
      </c>
      <c r="G183">
        <v>3.9685999999999999</v>
      </c>
      <c r="H183">
        <v>40.913899999999998</v>
      </c>
    </row>
    <row r="184" spans="1:13" x14ac:dyDescent="0.35">
      <c r="A184" s="4">
        <v>183</v>
      </c>
      <c r="B184" s="4">
        <v>2</v>
      </c>
      <c r="C184" s="4">
        <v>17</v>
      </c>
      <c r="D184" s="4" t="s">
        <v>175</v>
      </c>
      <c r="E184" t="s">
        <v>82</v>
      </c>
      <c r="F184">
        <v>9.5100000000000004E-2</v>
      </c>
      <c r="G184">
        <v>4.3411</v>
      </c>
      <c r="H184">
        <v>45.647599999999997</v>
      </c>
    </row>
    <row r="185" spans="1:13" x14ac:dyDescent="0.35">
      <c r="A185" s="4">
        <v>184</v>
      </c>
      <c r="B185" s="4">
        <v>2</v>
      </c>
      <c r="C185" s="4">
        <v>18</v>
      </c>
      <c r="D185" s="4" t="s">
        <v>175</v>
      </c>
      <c r="E185" t="s">
        <v>83</v>
      </c>
      <c r="F185">
        <v>0.1014</v>
      </c>
      <c r="G185">
        <v>4.6959</v>
      </c>
      <c r="H185">
        <v>46.310600000000001</v>
      </c>
      <c r="I185">
        <f>AVERAGE(H183:H185)</f>
        <v>44.290699999999994</v>
      </c>
      <c r="J185" s="15" t="s">
        <v>174</v>
      </c>
      <c r="L185" s="12">
        <f>STDEV(H183:H185)/AVERAGE(H183:H185)</f>
        <v>6.6450146395017951E-2</v>
      </c>
      <c r="M185" s="12"/>
    </row>
    <row r="186" spans="1:13" x14ac:dyDescent="0.35">
      <c r="A186" s="4">
        <v>185</v>
      </c>
      <c r="B186" s="4">
        <v>2</v>
      </c>
      <c r="C186" s="4">
        <v>19</v>
      </c>
      <c r="E186" t="s">
        <v>17</v>
      </c>
      <c r="F186">
        <v>1</v>
      </c>
      <c r="G186">
        <v>1.9400000000000001E-2</v>
      </c>
      <c r="H186">
        <v>1.9400000000000001E-2</v>
      </c>
    </row>
    <row r="187" spans="1:13" x14ac:dyDescent="0.35">
      <c r="A187" s="4">
        <v>186</v>
      </c>
      <c r="B187" s="4">
        <v>2</v>
      </c>
      <c r="C187" s="4">
        <v>20</v>
      </c>
      <c r="D187" s="4" t="s">
        <v>175</v>
      </c>
      <c r="E187" t="s">
        <v>84</v>
      </c>
      <c r="F187">
        <v>9.7500000000000003E-2</v>
      </c>
      <c r="G187">
        <v>3.6560000000000001</v>
      </c>
      <c r="H187">
        <v>37.497300000000003</v>
      </c>
    </row>
    <row r="188" spans="1:13" x14ac:dyDescent="0.35">
      <c r="A188" s="4">
        <v>187</v>
      </c>
      <c r="B188" s="4">
        <v>2</v>
      </c>
      <c r="C188" s="4">
        <v>21</v>
      </c>
      <c r="D188" s="4" t="s">
        <v>175</v>
      </c>
      <c r="E188" t="s">
        <v>85</v>
      </c>
      <c r="F188">
        <v>0.1009</v>
      </c>
      <c r="G188">
        <v>4.2232000000000003</v>
      </c>
      <c r="H188">
        <v>41.855499999999999</v>
      </c>
    </row>
    <row r="189" spans="1:13" x14ac:dyDescent="0.35">
      <c r="A189" s="4">
        <v>188</v>
      </c>
      <c r="B189" s="4">
        <v>2</v>
      </c>
      <c r="C189" s="4">
        <v>22</v>
      </c>
      <c r="D189" s="4" t="s">
        <v>175</v>
      </c>
      <c r="E189" t="s">
        <v>86</v>
      </c>
      <c r="F189">
        <v>9.8299999999999998E-2</v>
      </c>
      <c r="G189">
        <v>4.1040000000000001</v>
      </c>
      <c r="H189">
        <v>41.7498</v>
      </c>
      <c r="I189">
        <f>AVERAGE(H187:H189)</f>
        <v>40.367533333333334</v>
      </c>
      <c r="J189" s="15" t="s">
        <v>174</v>
      </c>
      <c r="L189" s="12">
        <f>STDEV(H187:H189)/AVERAGE(H187:H189)</f>
        <v>6.1590504844391651E-2</v>
      </c>
      <c r="M189" s="12"/>
    </row>
    <row r="190" spans="1:13" x14ac:dyDescent="0.35">
      <c r="A190" s="4">
        <v>189</v>
      </c>
      <c r="B190" s="4">
        <v>2</v>
      </c>
      <c r="C190" s="4">
        <v>23</v>
      </c>
      <c r="E190" t="s">
        <v>17</v>
      </c>
      <c r="F190">
        <v>1</v>
      </c>
      <c r="G190">
        <v>9.7000000000000003E-3</v>
      </c>
      <c r="H190">
        <v>9.7000000000000003E-3</v>
      </c>
    </row>
    <row r="191" spans="1:13" x14ac:dyDescent="0.35">
      <c r="A191" s="4">
        <v>190</v>
      </c>
      <c r="B191" s="4">
        <v>2</v>
      </c>
      <c r="C191" s="4">
        <v>24</v>
      </c>
      <c r="D191" s="4" t="s">
        <v>175</v>
      </c>
      <c r="E191" t="s">
        <v>87</v>
      </c>
      <c r="F191">
        <v>0.1003</v>
      </c>
      <c r="G191">
        <v>4.3654999999999999</v>
      </c>
      <c r="H191">
        <v>43.5242</v>
      </c>
    </row>
    <row r="192" spans="1:13" x14ac:dyDescent="0.35">
      <c r="A192" s="4">
        <v>191</v>
      </c>
      <c r="B192" s="4">
        <v>2</v>
      </c>
      <c r="C192" s="4">
        <v>25</v>
      </c>
      <c r="D192" s="4" t="s">
        <v>175</v>
      </c>
      <c r="E192" t="s">
        <v>88</v>
      </c>
      <c r="F192">
        <v>0.1004</v>
      </c>
      <c r="G192">
        <v>4.2793000000000001</v>
      </c>
      <c r="H192">
        <v>42.622399999999999</v>
      </c>
    </row>
    <row r="193" spans="1:13" x14ac:dyDescent="0.35">
      <c r="A193" s="4">
        <v>192</v>
      </c>
      <c r="B193" s="4">
        <v>2</v>
      </c>
      <c r="C193" s="4">
        <v>26</v>
      </c>
      <c r="D193" s="4" t="s">
        <v>175</v>
      </c>
      <c r="E193" t="s">
        <v>89</v>
      </c>
      <c r="F193">
        <v>0.10390000000000001</v>
      </c>
      <c r="G193">
        <v>4.5008999999999997</v>
      </c>
      <c r="H193">
        <v>43.319800000000001</v>
      </c>
      <c r="I193">
        <f>AVERAGE(H191:H193)</f>
        <v>43.155466666666676</v>
      </c>
      <c r="J193" s="15" t="s">
        <v>174</v>
      </c>
      <c r="L193" s="12">
        <f>STDEV(H191:H193)/AVERAGE(H191:H193)</f>
        <v>1.0956352240416259E-2</v>
      </c>
      <c r="M193" s="12"/>
    </row>
    <row r="194" spans="1:13" x14ac:dyDescent="0.35">
      <c r="A194" s="4">
        <v>193</v>
      </c>
      <c r="B194" s="4">
        <v>2</v>
      </c>
      <c r="C194" s="4">
        <v>27</v>
      </c>
      <c r="E194" t="s">
        <v>17</v>
      </c>
      <c r="F194">
        <v>1</v>
      </c>
      <c r="G194">
        <v>1.29E-2</v>
      </c>
      <c r="H194">
        <v>1.29E-2</v>
      </c>
    </row>
    <row r="195" spans="1:13" x14ac:dyDescent="0.35">
      <c r="A195" s="4">
        <v>194</v>
      </c>
      <c r="B195" s="4">
        <v>2</v>
      </c>
      <c r="C195" s="4">
        <v>28</v>
      </c>
      <c r="E195" t="s">
        <v>17</v>
      </c>
      <c r="F195">
        <v>1</v>
      </c>
      <c r="G195">
        <v>8.0999999999999996E-3</v>
      </c>
      <c r="H195">
        <v>8.0999999999999996E-3</v>
      </c>
    </row>
    <row r="196" spans="1:13" x14ac:dyDescent="0.35">
      <c r="A196" s="4">
        <v>195</v>
      </c>
      <c r="B196" s="4">
        <v>2</v>
      </c>
      <c r="C196" s="4">
        <v>29</v>
      </c>
      <c r="D196" s="4" t="str">
        <f t="shared" ref="D196:D197" si="17">LEFT(E196,3)</f>
        <v>CCV</v>
      </c>
      <c r="E196" t="s">
        <v>30</v>
      </c>
      <c r="F196">
        <v>0.53420000000000001</v>
      </c>
      <c r="G196">
        <v>5.1479999999999997</v>
      </c>
      <c r="H196">
        <v>9.6369000000000007</v>
      </c>
      <c r="J196">
        <v>10</v>
      </c>
      <c r="L196" s="12">
        <f>ABS(H196-J196)/J196</f>
        <v>3.6309999999999933E-2</v>
      </c>
      <c r="M196" s="12"/>
    </row>
    <row r="197" spans="1:13" x14ac:dyDescent="0.35">
      <c r="A197" s="4">
        <v>196</v>
      </c>
      <c r="B197" s="4">
        <v>2</v>
      </c>
      <c r="C197" s="4">
        <v>30</v>
      </c>
      <c r="D197" s="4" t="str">
        <f t="shared" si="17"/>
        <v>CCV</v>
      </c>
      <c r="E197" t="s">
        <v>31</v>
      </c>
      <c r="F197">
        <v>0.2132</v>
      </c>
      <c r="G197">
        <v>20.334399999999999</v>
      </c>
      <c r="H197">
        <v>95.377300000000005</v>
      </c>
      <c r="J197">
        <v>100</v>
      </c>
      <c r="L197" s="12">
        <f>ABS(H197-J197)/J197</f>
        <v>4.6226999999999949E-2</v>
      </c>
      <c r="M197" s="12"/>
    </row>
    <row r="198" spans="1:13" x14ac:dyDescent="0.35">
      <c r="A198" s="4">
        <v>197</v>
      </c>
      <c r="B198" s="4">
        <v>2</v>
      </c>
      <c r="C198" s="4">
        <v>31</v>
      </c>
      <c r="E198" t="s">
        <v>17</v>
      </c>
      <c r="F198">
        <v>1</v>
      </c>
      <c r="G198">
        <v>2.5899999999999999E-2</v>
      </c>
      <c r="H198">
        <v>2.5899999999999999E-2</v>
      </c>
    </row>
    <row r="199" spans="1:13" x14ac:dyDescent="0.35">
      <c r="A199" s="4">
        <v>198</v>
      </c>
      <c r="B199" s="4">
        <v>2</v>
      </c>
      <c r="C199" s="4">
        <v>32</v>
      </c>
      <c r="E199" t="s">
        <v>17</v>
      </c>
      <c r="F199">
        <v>1</v>
      </c>
      <c r="G199">
        <v>1.29E-2</v>
      </c>
      <c r="H199">
        <v>1.29E-2</v>
      </c>
    </row>
    <row r="200" spans="1:13" x14ac:dyDescent="0.35">
      <c r="A200" s="4">
        <v>199</v>
      </c>
      <c r="B200" s="4">
        <v>2</v>
      </c>
      <c r="C200" s="4">
        <v>33</v>
      </c>
      <c r="E200" t="s">
        <v>17</v>
      </c>
      <c r="F200">
        <v>1</v>
      </c>
      <c r="G200">
        <v>0.20599999999999999</v>
      </c>
      <c r="H200">
        <v>0.20599999999999999</v>
      </c>
    </row>
    <row r="201" spans="1:13" x14ac:dyDescent="0.35">
      <c r="A201" s="4">
        <v>200</v>
      </c>
      <c r="B201" s="4">
        <v>2</v>
      </c>
      <c r="C201" s="4">
        <v>34</v>
      </c>
      <c r="E201" t="s">
        <v>17</v>
      </c>
      <c r="F201">
        <v>1</v>
      </c>
      <c r="G201">
        <v>9.7000000000000003E-3</v>
      </c>
      <c r="H201">
        <v>9.7000000000000003E-3</v>
      </c>
    </row>
    <row r="202" spans="1:13" x14ac:dyDescent="0.35">
      <c r="A202" s="4">
        <v>201</v>
      </c>
      <c r="B202" s="4">
        <v>2</v>
      </c>
      <c r="C202" s="4">
        <v>35</v>
      </c>
      <c r="E202" t="s">
        <v>17</v>
      </c>
      <c r="F202">
        <v>1</v>
      </c>
      <c r="G202">
        <v>9.7000000000000003E-3</v>
      </c>
      <c r="H202">
        <v>9.7000000000000003E-3</v>
      </c>
    </row>
    <row r="203" spans="1:13" x14ac:dyDescent="0.35">
      <c r="A203" s="4">
        <v>202</v>
      </c>
      <c r="B203" s="4">
        <v>2</v>
      </c>
      <c r="C203" s="4">
        <v>36</v>
      </c>
      <c r="D203" s="4" t="str">
        <f t="shared" ref="D203:D208" si="18">LEFT(E203,3)</f>
        <v>DCV</v>
      </c>
      <c r="E203" t="s">
        <v>18</v>
      </c>
      <c r="F203">
        <v>0.53520000000000001</v>
      </c>
      <c r="G203">
        <v>4.8960999999999997</v>
      </c>
      <c r="H203">
        <v>9.1481999999999992</v>
      </c>
      <c r="J203">
        <v>10</v>
      </c>
      <c r="L203" s="12">
        <f t="shared" ref="L203:L208" si="19">ABS(H203-J203)/J203</f>
        <v>8.5180000000000075E-2</v>
      </c>
      <c r="M203" s="12"/>
    </row>
    <row r="204" spans="1:13" x14ac:dyDescent="0.35">
      <c r="A204" s="4">
        <v>203</v>
      </c>
      <c r="B204" s="4">
        <v>2</v>
      </c>
      <c r="C204" s="4">
        <v>37</v>
      </c>
      <c r="D204" s="4" t="str">
        <f t="shared" si="18"/>
        <v>DCV</v>
      </c>
      <c r="E204" t="s">
        <v>18</v>
      </c>
      <c r="F204">
        <v>0.53249999999999997</v>
      </c>
      <c r="G204">
        <v>4.7834000000000003</v>
      </c>
      <c r="H204">
        <v>8.9829000000000008</v>
      </c>
      <c r="J204">
        <v>10</v>
      </c>
      <c r="L204" s="12">
        <f t="shared" si="19"/>
        <v>0.10170999999999993</v>
      </c>
      <c r="M204" s="12"/>
    </row>
    <row r="205" spans="1:13" x14ac:dyDescent="0.35">
      <c r="A205" s="4">
        <v>204</v>
      </c>
      <c r="B205" s="4">
        <v>2</v>
      </c>
      <c r="C205" s="4">
        <v>38</v>
      </c>
      <c r="D205" s="4" t="str">
        <f t="shared" si="18"/>
        <v>DCV</v>
      </c>
      <c r="E205" t="s">
        <v>18</v>
      </c>
      <c r="F205">
        <v>0.53420000000000001</v>
      </c>
      <c r="G205">
        <v>4.7491000000000003</v>
      </c>
      <c r="H205">
        <v>8.8902000000000001</v>
      </c>
      <c r="J205">
        <v>10</v>
      </c>
      <c r="L205" s="12">
        <f t="shared" si="19"/>
        <v>0.11098</v>
      </c>
      <c r="M205" s="12"/>
    </row>
    <row r="206" spans="1:13" x14ac:dyDescent="0.35">
      <c r="A206" s="4">
        <v>205</v>
      </c>
      <c r="B206" s="4">
        <v>2</v>
      </c>
      <c r="C206" s="4">
        <v>39</v>
      </c>
      <c r="D206" s="4" t="str">
        <f t="shared" si="18"/>
        <v>DCV</v>
      </c>
      <c r="E206" t="s">
        <v>19</v>
      </c>
      <c r="F206">
        <v>0.2135</v>
      </c>
      <c r="G206">
        <v>19.314699999999998</v>
      </c>
      <c r="H206">
        <v>90.467100000000002</v>
      </c>
      <c r="J206">
        <v>100</v>
      </c>
      <c r="L206" s="12">
        <f t="shared" si="19"/>
        <v>9.5328999999999983E-2</v>
      </c>
      <c r="M206" s="12"/>
    </row>
    <row r="207" spans="1:13" x14ac:dyDescent="0.35">
      <c r="A207" s="4">
        <v>206</v>
      </c>
      <c r="B207" s="4">
        <v>2</v>
      </c>
      <c r="C207" s="4">
        <v>40</v>
      </c>
      <c r="D207" s="4" t="str">
        <f t="shared" si="18"/>
        <v>DCV</v>
      </c>
      <c r="E207" t="s">
        <v>19</v>
      </c>
      <c r="F207">
        <v>0.21340000000000001</v>
      </c>
      <c r="G207">
        <v>19.856999999999999</v>
      </c>
      <c r="H207">
        <v>93.0505</v>
      </c>
      <c r="J207">
        <v>100</v>
      </c>
      <c r="L207" s="12">
        <f t="shared" si="19"/>
        <v>6.9495000000000001E-2</v>
      </c>
      <c r="M207" s="12"/>
    </row>
    <row r="208" spans="1:13" x14ac:dyDescent="0.35">
      <c r="A208" s="4">
        <v>207</v>
      </c>
      <c r="B208" s="4">
        <v>2</v>
      </c>
      <c r="C208" s="4">
        <v>41</v>
      </c>
      <c r="D208" s="4" t="str">
        <f t="shared" si="18"/>
        <v>DCV</v>
      </c>
      <c r="E208" t="s">
        <v>19</v>
      </c>
      <c r="F208">
        <v>0.21190000000000001</v>
      </c>
      <c r="G208">
        <v>18.8752</v>
      </c>
      <c r="H208">
        <v>89.075999999999993</v>
      </c>
      <c r="J208">
        <v>100</v>
      </c>
      <c r="L208" s="12">
        <f t="shared" si="19"/>
        <v>0.10924000000000006</v>
      </c>
      <c r="M208" s="12"/>
    </row>
    <row r="209" spans="1:13" x14ac:dyDescent="0.35">
      <c r="A209" s="4">
        <v>208</v>
      </c>
      <c r="B209" s="4">
        <v>2</v>
      </c>
      <c r="C209" s="4">
        <v>42</v>
      </c>
      <c r="E209" t="s">
        <v>17</v>
      </c>
      <c r="F209">
        <v>1</v>
      </c>
      <c r="G209">
        <v>2.5899999999999999E-2</v>
      </c>
      <c r="H209">
        <v>2.5899999999999999E-2</v>
      </c>
    </row>
    <row r="210" spans="1:13" x14ac:dyDescent="0.35">
      <c r="A210" s="4">
        <v>209</v>
      </c>
      <c r="B210" s="4">
        <v>2</v>
      </c>
      <c r="C210" s="4">
        <v>43</v>
      </c>
      <c r="E210" t="s">
        <v>17</v>
      </c>
      <c r="F210">
        <v>1</v>
      </c>
      <c r="G210">
        <v>1.29E-2</v>
      </c>
      <c r="H210">
        <v>1.29E-2</v>
      </c>
    </row>
    <row r="211" spans="1:13" x14ac:dyDescent="0.35">
      <c r="A211" s="4">
        <v>210</v>
      </c>
      <c r="B211" s="4">
        <v>2</v>
      </c>
      <c r="C211" s="4">
        <v>44</v>
      </c>
      <c r="E211" t="s">
        <v>17</v>
      </c>
      <c r="F211">
        <v>1</v>
      </c>
      <c r="G211">
        <v>9.7000000000000003E-3</v>
      </c>
      <c r="H211">
        <v>9.7000000000000003E-3</v>
      </c>
    </row>
    <row r="212" spans="1:13" x14ac:dyDescent="0.35">
      <c r="A212" s="4">
        <v>211</v>
      </c>
      <c r="B212" s="4">
        <v>2</v>
      </c>
      <c r="C212" s="4">
        <v>45</v>
      </c>
      <c r="D212" s="4" t="s">
        <v>175</v>
      </c>
      <c r="E212" t="s">
        <v>90</v>
      </c>
      <c r="F212">
        <v>0.10349999999999999</v>
      </c>
      <c r="G212">
        <v>3.9243000000000001</v>
      </c>
      <c r="H212">
        <v>37.915900000000001</v>
      </c>
    </row>
    <row r="213" spans="1:13" x14ac:dyDescent="0.35">
      <c r="A213" s="4">
        <v>212</v>
      </c>
      <c r="B213" s="4">
        <v>2</v>
      </c>
      <c r="C213" s="4">
        <v>46</v>
      </c>
      <c r="D213" s="4" t="s">
        <v>175</v>
      </c>
      <c r="E213" t="s">
        <v>91</v>
      </c>
      <c r="F213">
        <v>9.6500000000000002E-2</v>
      </c>
      <c r="G213">
        <v>3.9853000000000001</v>
      </c>
      <c r="H213">
        <v>41.298400000000001</v>
      </c>
    </row>
    <row r="214" spans="1:13" x14ac:dyDescent="0.35">
      <c r="A214" s="4">
        <v>213</v>
      </c>
      <c r="B214" s="4">
        <v>2</v>
      </c>
      <c r="C214" s="4">
        <v>47</v>
      </c>
      <c r="D214" s="4" t="s">
        <v>175</v>
      </c>
      <c r="E214" t="s">
        <v>92</v>
      </c>
      <c r="F214">
        <v>9.7199999999999995E-2</v>
      </c>
      <c r="G214">
        <v>3.7770000000000001</v>
      </c>
      <c r="H214">
        <v>38.857500000000002</v>
      </c>
      <c r="I214">
        <f>AVERAGE(H212:H214)</f>
        <v>39.357266666666668</v>
      </c>
      <c r="J214" s="15" t="s">
        <v>174</v>
      </c>
      <c r="L214" s="12">
        <f>STDEV(H212:H214)/AVERAGE(H212:H214)</f>
        <v>4.4356546936112635E-2</v>
      </c>
      <c r="M214" s="12"/>
    </row>
    <row r="215" spans="1:13" x14ac:dyDescent="0.35">
      <c r="A215" s="4">
        <v>214</v>
      </c>
      <c r="B215" s="4">
        <v>2</v>
      </c>
      <c r="C215" s="4">
        <v>48</v>
      </c>
      <c r="E215" t="s">
        <v>17</v>
      </c>
      <c r="F215">
        <v>1</v>
      </c>
      <c r="G215">
        <v>9.7000000000000003E-3</v>
      </c>
      <c r="H215">
        <v>9.7000000000000003E-3</v>
      </c>
    </row>
    <row r="216" spans="1:13" x14ac:dyDescent="0.35">
      <c r="A216" s="4">
        <v>215</v>
      </c>
      <c r="B216" s="4">
        <v>2</v>
      </c>
      <c r="C216" s="4">
        <v>49</v>
      </c>
      <c r="D216" s="4" t="s">
        <v>175</v>
      </c>
      <c r="E216" t="s">
        <v>93</v>
      </c>
      <c r="F216">
        <v>0.1031</v>
      </c>
      <c r="G216">
        <v>3.7292000000000001</v>
      </c>
      <c r="H216">
        <v>36.170999999999999</v>
      </c>
    </row>
    <row r="217" spans="1:13" x14ac:dyDescent="0.35">
      <c r="A217" s="4">
        <v>216</v>
      </c>
      <c r="B217" s="4">
        <v>2</v>
      </c>
      <c r="C217" s="4">
        <v>50</v>
      </c>
      <c r="D217" s="4" t="s">
        <v>175</v>
      </c>
      <c r="E217" t="s">
        <v>94</v>
      </c>
      <c r="F217">
        <v>9.9099999999999994E-2</v>
      </c>
      <c r="G217">
        <v>3.6286</v>
      </c>
      <c r="H217">
        <v>36.615200000000002</v>
      </c>
    </row>
    <row r="218" spans="1:13" x14ac:dyDescent="0.35">
      <c r="A218" s="4">
        <v>217</v>
      </c>
      <c r="B218" s="4">
        <v>2</v>
      </c>
      <c r="C218" s="4">
        <v>51</v>
      </c>
      <c r="D218" s="4" t="s">
        <v>175</v>
      </c>
      <c r="E218" t="s">
        <v>95</v>
      </c>
      <c r="F218">
        <v>0.1033</v>
      </c>
      <c r="G218">
        <v>3.8283999999999998</v>
      </c>
      <c r="H218">
        <v>37.061300000000003</v>
      </c>
      <c r="I218">
        <f>AVERAGE(H216:H218)</f>
        <v>36.615833333333335</v>
      </c>
      <c r="J218" s="15" t="s">
        <v>174</v>
      </c>
      <c r="L218" s="12">
        <f>STDEV(H216:H218)/AVERAGE(H216:H218)</f>
        <v>1.2157318224837765E-2</v>
      </c>
      <c r="M218" s="12"/>
    </row>
    <row r="219" spans="1:13" x14ac:dyDescent="0.35">
      <c r="A219" s="4">
        <v>218</v>
      </c>
      <c r="B219" s="4">
        <v>2</v>
      </c>
      <c r="C219" s="4">
        <v>52</v>
      </c>
      <c r="E219" t="s">
        <v>17</v>
      </c>
      <c r="F219">
        <v>1</v>
      </c>
      <c r="G219">
        <v>1.29E-2</v>
      </c>
      <c r="H219">
        <v>1.29E-2</v>
      </c>
    </row>
    <row r="220" spans="1:13" x14ac:dyDescent="0.35">
      <c r="A220" s="4">
        <v>219</v>
      </c>
      <c r="B220" s="4">
        <v>2</v>
      </c>
      <c r="C220" s="4">
        <v>53</v>
      </c>
      <c r="D220" s="4" t="s">
        <v>175</v>
      </c>
      <c r="E220" t="s">
        <v>96</v>
      </c>
      <c r="F220">
        <v>0.1048</v>
      </c>
      <c r="G220">
        <v>17.972999999999999</v>
      </c>
      <c r="H220">
        <v>171.49770000000001</v>
      </c>
    </row>
    <row r="221" spans="1:13" x14ac:dyDescent="0.35">
      <c r="A221" s="4">
        <v>220</v>
      </c>
      <c r="B221" s="4">
        <v>2</v>
      </c>
      <c r="C221" s="4">
        <v>54</v>
      </c>
      <c r="D221" s="4" t="s">
        <v>175</v>
      </c>
      <c r="E221" t="s">
        <v>97</v>
      </c>
      <c r="F221">
        <v>0.1016</v>
      </c>
      <c r="G221">
        <v>19.0229</v>
      </c>
      <c r="H221">
        <v>187.23330000000001</v>
      </c>
    </row>
    <row r="222" spans="1:13" x14ac:dyDescent="0.35">
      <c r="A222" s="4">
        <v>221</v>
      </c>
      <c r="B222" s="4">
        <v>2</v>
      </c>
      <c r="C222" s="4">
        <v>55</v>
      </c>
      <c r="D222" s="4" t="s">
        <v>175</v>
      </c>
      <c r="E222" t="s">
        <v>98</v>
      </c>
      <c r="F222">
        <v>9.6100000000000005E-2</v>
      </c>
      <c r="G222">
        <v>17.991800000000001</v>
      </c>
      <c r="H222">
        <v>187.21960000000001</v>
      </c>
      <c r="I222">
        <f>AVERAGE(H220:H222)</f>
        <v>181.98353333333333</v>
      </c>
      <c r="J222" s="15" t="s">
        <v>174</v>
      </c>
      <c r="L222" s="12">
        <f>STDEV(H220:H222)/AVERAGE(H220:H222)</f>
        <v>4.9900122630527871E-2</v>
      </c>
      <c r="M222" s="12"/>
    </row>
    <row r="223" spans="1:13" x14ac:dyDescent="0.35">
      <c r="A223" s="4">
        <v>222</v>
      </c>
      <c r="B223" s="4">
        <v>2</v>
      </c>
      <c r="C223" s="4">
        <v>56</v>
      </c>
      <c r="E223" t="s">
        <v>17</v>
      </c>
      <c r="F223">
        <v>1</v>
      </c>
      <c r="G223">
        <v>2.5899999999999999E-2</v>
      </c>
      <c r="H223">
        <v>2.5899999999999999E-2</v>
      </c>
    </row>
    <row r="224" spans="1:13" x14ac:dyDescent="0.35">
      <c r="A224" s="4">
        <v>223</v>
      </c>
      <c r="B224" s="4">
        <v>2</v>
      </c>
      <c r="C224" s="4">
        <v>57</v>
      </c>
      <c r="E224" t="s">
        <v>17</v>
      </c>
      <c r="F224">
        <v>1</v>
      </c>
      <c r="G224">
        <v>1.6199999999999999E-2</v>
      </c>
      <c r="H224">
        <v>1.6199999999999999E-2</v>
      </c>
    </row>
    <row r="225" spans="1:14" x14ac:dyDescent="0.35">
      <c r="A225" s="4">
        <v>224</v>
      </c>
      <c r="B225" s="4">
        <v>2</v>
      </c>
      <c r="C225" s="4">
        <v>58</v>
      </c>
      <c r="D225" s="4" t="str">
        <f t="shared" ref="D225:D227" si="20">LEFT(E225,3)</f>
        <v xml:space="preserve">MB </v>
      </c>
      <c r="E225" t="s">
        <v>99</v>
      </c>
      <c r="F225">
        <v>9.9500000000000005E-2</v>
      </c>
      <c r="G225">
        <v>0.12479999999999999</v>
      </c>
      <c r="H225">
        <v>1.2538</v>
      </c>
    </row>
    <row r="226" spans="1:14" x14ac:dyDescent="0.35">
      <c r="A226" s="4">
        <v>225</v>
      </c>
      <c r="B226" s="4">
        <v>2</v>
      </c>
      <c r="C226" s="4">
        <v>59</v>
      </c>
      <c r="D226" s="4" t="str">
        <f t="shared" si="20"/>
        <v>DUP</v>
      </c>
      <c r="E226" t="s">
        <v>100</v>
      </c>
      <c r="F226">
        <v>0.1032</v>
      </c>
      <c r="G226">
        <v>4.6749999999999998</v>
      </c>
      <c r="H226">
        <v>45.300400000000003</v>
      </c>
      <c r="K226">
        <f>AVERAGE(G183:G185)</f>
        <v>4.3351999999999995</v>
      </c>
      <c r="L226" s="12">
        <f>ABS(G226-K226)/K226</f>
        <v>7.8381620225133869E-2</v>
      </c>
      <c r="M226" s="12"/>
    </row>
    <row r="227" spans="1:14" x14ac:dyDescent="0.35">
      <c r="A227" s="4">
        <v>226</v>
      </c>
      <c r="B227" s="4">
        <v>2</v>
      </c>
      <c r="C227" s="4">
        <v>60</v>
      </c>
      <c r="D227" s="4" t="str">
        <f t="shared" si="20"/>
        <v xml:space="preserve">MS </v>
      </c>
      <c r="E227" t="s">
        <v>101</v>
      </c>
      <c r="F227">
        <v>0.58120000000000005</v>
      </c>
      <c r="G227">
        <v>7.1818</v>
      </c>
      <c r="H227">
        <v>12.3568</v>
      </c>
      <c r="K227">
        <f>AVERAGE(G183:G185)/2+5</f>
        <v>7.1676000000000002</v>
      </c>
      <c r="L227" s="12">
        <f>ABS(G227-K227)/K227</f>
        <v>1.9811373402533299E-3</v>
      </c>
      <c r="M227" s="12"/>
      <c r="N227" t="s">
        <v>102</v>
      </c>
    </row>
    <row r="228" spans="1:14" x14ac:dyDescent="0.35">
      <c r="A228" s="4">
        <v>227</v>
      </c>
      <c r="B228" s="4">
        <v>2</v>
      </c>
      <c r="C228" s="4">
        <v>61</v>
      </c>
      <c r="D228" s="4" t="str">
        <f t="shared" ref="D228:D229" si="21">LEFT(E228,3)</f>
        <v>CCV</v>
      </c>
      <c r="E228" t="s">
        <v>30</v>
      </c>
      <c r="F228">
        <v>0.53269999999999995</v>
      </c>
      <c r="G228">
        <v>4.9153000000000002</v>
      </c>
      <c r="H228">
        <v>9.2271000000000001</v>
      </c>
      <c r="J228">
        <v>10</v>
      </c>
      <c r="L228" s="12">
        <f>ABS(H228-J228)/J228</f>
        <v>7.7289999999999998E-2</v>
      </c>
      <c r="M228" s="12"/>
    </row>
    <row r="229" spans="1:14" x14ac:dyDescent="0.35">
      <c r="A229" s="4">
        <v>228</v>
      </c>
      <c r="B229" s="4">
        <v>2</v>
      </c>
      <c r="C229" s="4">
        <v>62</v>
      </c>
      <c r="D229" s="4" t="str">
        <f t="shared" si="21"/>
        <v>CCV</v>
      </c>
      <c r="E229" t="s">
        <v>31</v>
      </c>
      <c r="F229">
        <v>0.2142</v>
      </c>
      <c r="G229">
        <v>20.383500000000002</v>
      </c>
      <c r="H229">
        <v>95.161199999999994</v>
      </c>
      <c r="J229">
        <v>100</v>
      </c>
      <c r="L229" s="12">
        <f>ABS(H229-J229)/J229</f>
        <v>4.8388000000000063E-2</v>
      </c>
      <c r="M229" s="12"/>
    </row>
    <row r="230" spans="1:14" x14ac:dyDescent="0.35">
      <c r="A230" s="4">
        <v>229</v>
      </c>
      <c r="B230" s="4">
        <v>2</v>
      </c>
      <c r="C230" s="4">
        <v>63</v>
      </c>
      <c r="E230" t="s">
        <v>17</v>
      </c>
      <c r="F230">
        <v>1</v>
      </c>
      <c r="G230">
        <v>2.5899999999999999E-2</v>
      </c>
      <c r="H230">
        <v>2.5899999999999999E-2</v>
      </c>
    </row>
    <row r="231" spans="1:14" x14ac:dyDescent="0.35">
      <c r="A231" s="4">
        <v>230</v>
      </c>
      <c r="B231" s="4">
        <v>2</v>
      </c>
      <c r="C231" s="4">
        <v>64</v>
      </c>
      <c r="E231" t="s">
        <v>17</v>
      </c>
      <c r="F231">
        <v>1</v>
      </c>
      <c r="G231">
        <v>9.7000000000000003E-3</v>
      </c>
      <c r="H231">
        <v>9.7000000000000003E-3</v>
      </c>
    </row>
    <row r="232" spans="1:14" x14ac:dyDescent="0.35">
      <c r="A232" s="4">
        <v>231</v>
      </c>
      <c r="B232" s="4">
        <v>2</v>
      </c>
      <c r="C232" s="4">
        <v>65</v>
      </c>
      <c r="D232" s="4" t="s">
        <v>167</v>
      </c>
      <c r="E232" t="s">
        <v>46</v>
      </c>
      <c r="F232">
        <v>5.33E-2</v>
      </c>
      <c r="G232">
        <v>16.733000000000001</v>
      </c>
      <c r="H232" s="55">
        <v>313.94060000000002</v>
      </c>
      <c r="J232">
        <v>254</v>
      </c>
      <c r="L232" s="12">
        <f>ABS(H232-J232)/J232</f>
        <v>0.23598661417322842</v>
      </c>
      <c r="M232" s="12"/>
    </row>
    <row r="233" spans="1:14" x14ac:dyDescent="0.35">
      <c r="A233" s="4">
        <v>232</v>
      </c>
      <c r="B233" s="4">
        <v>2</v>
      </c>
      <c r="C233" s="4">
        <v>66</v>
      </c>
      <c r="E233" t="s">
        <v>17</v>
      </c>
      <c r="F233">
        <v>1</v>
      </c>
      <c r="G233">
        <v>2.4299999999999999E-2</v>
      </c>
      <c r="H233">
        <v>2.4299999999999999E-2</v>
      </c>
    </row>
    <row r="234" spans="1:14" x14ac:dyDescent="0.35">
      <c r="A234" s="4">
        <v>233</v>
      </c>
      <c r="B234" s="4">
        <v>2</v>
      </c>
      <c r="C234" s="4">
        <v>67</v>
      </c>
      <c r="E234" t="s">
        <v>17</v>
      </c>
      <c r="F234">
        <v>1</v>
      </c>
      <c r="G234">
        <v>1.29E-2</v>
      </c>
      <c r="H234">
        <v>1.29E-2</v>
      </c>
    </row>
    <row r="235" spans="1:14" x14ac:dyDescent="0.35">
      <c r="A235" s="4">
        <v>234</v>
      </c>
      <c r="B235" s="4">
        <v>2</v>
      </c>
      <c r="C235" s="4">
        <v>68</v>
      </c>
      <c r="D235" s="4" t="s">
        <v>175</v>
      </c>
      <c r="E235" t="s">
        <v>103</v>
      </c>
      <c r="F235">
        <v>0.1047</v>
      </c>
      <c r="G235">
        <v>6.6433999999999997</v>
      </c>
      <c r="H235">
        <v>63.451999999999998</v>
      </c>
    </row>
    <row r="236" spans="1:14" x14ac:dyDescent="0.35">
      <c r="A236" s="4">
        <v>235</v>
      </c>
      <c r="B236" s="4">
        <v>2</v>
      </c>
      <c r="C236" s="4">
        <v>69</v>
      </c>
      <c r="D236" s="4" t="s">
        <v>175</v>
      </c>
      <c r="E236" t="s">
        <v>104</v>
      </c>
      <c r="F236">
        <v>0.1023</v>
      </c>
      <c r="G236">
        <v>6.4130000000000003</v>
      </c>
      <c r="H236">
        <v>62.688499999999998</v>
      </c>
    </row>
    <row r="237" spans="1:14" x14ac:dyDescent="0.35">
      <c r="A237" s="4">
        <v>236</v>
      </c>
      <c r="B237" s="4">
        <v>2</v>
      </c>
      <c r="C237" s="4">
        <v>70</v>
      </c>
      <c r="D237" s="4" t="s">
        <v>175</v>
      </c>
      <c r="E237" t="s">
        <v>105</v>
      </c>
      <c r="F237">
        <v>9.7000000000000003E-2</v>
      </c>
      <c r="G237">
        <v>4.9153000000000002</v>
      </c>
      <c r="H237">
        <v>50.672699999999999</v>
      </c>
      <c r="I237">
        <f>AVERAGE(H235:H237)</f>
        <v>58.937733333333334</v>
      </c>
      <c r="J237" s="15" t="s">
        <v>174</v>
      </c>
      <c r="L237" s="12">
        <f>STDEV(H235:H237)/AVERAGE(H235:H237)</f>
        <v>0.12161821153121787</v>
      </c>
      <c r="M237" s="12"/>
    </row>
    <row r="238" spans="1:14" x14ac:dyDescent="0.35">
      <c r="A238" s="4">
        <v>237</v>
      </c>
      <c r="B238" s="4">
        <v>2</v>
      </c>
      <c r="C238" s="4">
        <v>71</v>
      </c>
      <c r="E238" t="s">
        <v>17</v>
      </c>
      <c r="F238">
        <v>1</v>
      </c>
      <c r="G238">
        <v>9.7000000000000003E-3</v>
      </c>
      <c r="H238">
        <v>9.7000000000000003E-3</v>
      </c>
    </row>
    <row r="239" spans="1:14" x14ac:dyDescent="0.35">
      <c r="A239" s="4">
        <v>238</v>
      </c>
      <c r="B239" s="4">
        <v>2</v>
      </c>
      <c r="C239" s="4">
        <v>72</v>
      </c>
      <c r="D239" s="4" t="s">
        <v>175</v>
      </c>
      <c r="E239" t="s">
        <v>106</v>
      </c>
      <c r="F239">
        <v>9.9199999999999997E-2</v>
      </c>
      <c r="G239">
        <v>5.5099</v>
      </c>
      <c r="H239">
        <v>55.543399999999998</v>
      </c>
    </row>
    <row r="240" spans="1:14" x14ac:dyDescent="0.35">
      <c r="A240" s="4">
        <v>239</v>
      </c>
      <c r="B240" s="4">
        <v>2</v>
      </c>
      <c r="C240" s="4">
        <v>73</v>
      </c>
      <c r="D240" s="4" t="s">
        <v>175</v>
      </c>
      <c r="E240" t="s">
        <v>107</v>
      </c>
      <c r="F240">
        <v>0.10290000000000001</v>
      </c>
      <c r="G240">
        <v>6.1665999999999999</v>
      </c>
      <c r="H240">
        <v>59.9285</v>
      </c>
    </row>
    <row r="241" spans="1:13" x14ac:dyDescent="0.35">
      <c r="A241" s="4">
        <v>240</v>
      </c>
      <c r="B241" s="4">
        <v>2</v>
      </c>
      <c r="C241" s="4">
        <v>74</v>
      </c>
      <c r="D241" s="4" t="s">
        <v>175</v>
      </c>
      <c r="E241" t="s">
        <v>108</v>
      </c>
      <c r="F241">
        <v>0.1038</v>
      </c>
      <c r="G241">
        <v>5.7836999999999996</v>
      </c>
      <c r="H241">
        <v>55.719299999999997</v>
      </c>
      <c r="I241">
        <f>AVERAGE(H239:H241)</f>
        <v>57.063733333333339</v>
      </c>
      <c r="J241" s="15" t="s">
        <v>174</v>
      </c>
      <c r="L241" s="12">
        <f>STDEV(H239:H241)/AVERAGE(H239:H241)</f>
        <v>4.3504323806149575E-2</v>
      </c>
      <c r="M241" s="12"/>
    </row>
    <row r="242" spans="1:13" x14ac:dyDescent="0.35">
      <c r="A242" s="4">
        <v>241</v>
      </c>
      <c r="B242" s="4">
        <v>2</v>
      </c>
      <c r="C242" s="4">
        <v>75</v>
      </c>
      <c r="E242" t="s">
        <v>17</v>
      </c>
      <c r="F242">
        <v>1</v>
      </c>
      <c r="G242">
        <v>1.29E-2</v>
      </c>
      <c r="H242">
        <v>1.29E-2</v>
      </c>
    </row>
    <row r="243" spans="1:13" x14ac:dyDescent="0.35">
      <c r="A243" s="4">
        <v>242</v>
      </c>
      <c r="B243" s="4">
        <v>2</v>
      </c>
      <c r="C243" s="4">
        <v>76</v>
      </c>
      <c r="D243" s="4" t="s">
        <v>175</v>
      </c>
      <c r="E243" t="s">
        <v>109</v>
      </c>
      <c r="F243">
        <v>9.5699999999999993E-2</v>
      </c>
      <c r="G243">
        <v>7.1337000000000002</v>
      </c>
      <c r="H243">
        <v>74.542100000000005</v>
      </c>
    </row>
    <row r="244" spans="1:13" x14ac:dyDescent="0.35">
      <c r="A244" s="4">
        <v>243</v>
      </c>
      <c r="B244" s="4">
        <v>2</v>
      </c>
      <c r="C244" s="4">
        <v>77</v>
      </c>
      <c r="D244" s="4" t="s">
        <v>175</v>
      </c>
      <c r="E244" t="s">
        <v>110</v>
      </c>
      <c r="F244">
        <v>0.1019</v>
      </c>
      <c r="G244">
        <v>6.4923000000000002</v>
      </c>
      <c r="H244">
        <v>63.712600000000002</v>
      </c>
    </row>
    <row r="245" spans="1:13" x14ac:dyDescent="0.35">
      <c r="A245" s="4">
        <v>244</v>
      </c>
      <c r="B245" s="4">
        <v>2</v>
      </c>
      <c r="C245" s="4">
        <v>78</v>
      </c>
      <c r="D245" s="4" t="s">
        <v>175</v>
      </c>
      <c r="E245" t="s">
        <v>111</v>
      </c>
      <c r="F245">
        <v>0.10009999999999999</v>
      </c>
      <c r="G245">
        <v>7.7558999999999996</v>
      </c>
      <c r="H245">
        <v>77.481300000000005</v>
      </c>
      <c r="I245">
        <f>AVERAGE(H243:H245)</f>
        <v>71.912000000000006</v>
      </c>
      <c r="J245" s="15" t="s">
        <v>174</v>
      </c>
      <c r="L245" s="12">
        <f>STDEV(H243:H245)/AVERAGE(H243:H245)</f>
        <v>0.10083669557556794</v>
      </c>
      <c r="M245" s="12"/>
    </row>
    <row r="246" spans="1:13" x14ac:dyDescent="0.35">
      <c r="A246" s="4">
        <v>245</v>
      </c>
      <c r="B246" s="4">
        <v>2</v>
      </c>
      <c r="C246" s="4">
        <v>79</v>
      </c>
      <c r="E246" t="s">
        <v>17</v>
      </c>
      <c r="F246">
        <v>1</v>
      </c>
      <c r="G246">
        <v>1.6199999999999999E-2</v>
      </c>
      <c r="H246">
        <v>1.6199999999999999E-2</v>
      </c>
    </row>
    <row r="247" spans="1:13" x14ac:dyDescent="0.35">
      <c r="A247" s="4">
        <v>246</v>
      </c>
      <c r="B247" s="4">
        <v>2</v>
      </c>
      <c r="C247" s="4">
        <v>80</v>
      </c>
      <c r="D247" s="4" t="str">
        <f t="shared" ref="D247:D248" si="22">LEFT(E247,3)</f>
        <v>CCV</v>
      </c>
      <c r="E247" t="s">
        <v>30</v>
      </c>
      <c r="F247">
        <v>0.53510000000000002</v>
      </c>
      <c r="G247">
        <v>5.1769999999999996</v>
      </c>
      <c r="H247">
        <v>9.6748999999999992</v>
      </c>
      <c r="J247">
        <v>10</v>
      </c>
      <c r="L247" s="12">
        <f>ABS(H247-J247)/J247</f>
        <v>3.2510000000000081E-2</v>
      </c>
      <c r="M247" s="12"/>
    </row>
    <row r="248" spans="1:13" x14ac:dyDescent="0.35">
      <c r="A248" s="4">
        <v>247</v>
      </c>
      <c r="B248" s="4">
        <v>2</v>
      </c>
      <c r="C248" s="4">
        <v>81</v>
      </c>
      <c r="D248" s="4" t="str">
        <f t="shared" si="22"/>
        <v>CCV</v>
      </c>
      <c r="E248" t="s">
        <v>31</v>
      </c>
      <c r="F248">
        <v>0.2147</v>
      </c>
      <c r="G248">
        <v>20.450199999999999</v>
      </c>
      <c r="H248">
        <v>95.249899999999997</v>
      </c>
      <c r="J248">
        <v>100</v>
      </c>
      <c r="L248" s="12">
        <f>ABS(H248-J248)/J248</f>
        <v>4.7501000000000036E-2</v>
      </c>
      <c r="M248" s="12"/>
    </row>
    <row r="249" spans="1:13" x14ac:dyDescent="0.35">
      <c r="A249" s="4">
        <v>248</v>
      </c>
      <c r="B249" s="4">
        <v>2</v>
      </c>
      <c r="C249" s="4">
        <v>82</v>
      </c>
      <c r="E249" t="s">
        <v>17</v>
      </c>
      <c r="F249">
        <v>1</v>
      </c>
      <c r="G249">
        <v>2.2599999999999999E-2</v>
      </c>
      <c r="H249">
        <v>2.2599999999999999E-2</v>
      </c>
    </row>
    <row r="250" spans="1:13" x14ac:dyDescent="0.35">
      <c r="A250" s="4">
        <v>249</v>
      </c>
      <c r="B250" s="4">
        <v>2</v>
      </c>
      <c r="C250" s="4">
        <v>83</v>
      </c>
      <c r="E250" t="s">
        <v>17</v>
      </c>
      <c r="F250">
        <v>1</v>
      </c>
      <c r="G250">
        <v>0.51019999999999999</v>
      </c>
      <c r="H250">
        <v>0.51019999999999999</v>
      </c>
    </row>
    <row r="251" spans="1:13" x14ac:dyDescent="0.35">
      <c r="A251" s="4">
        <v>250</v>
      </c>
      <c r="B251" s="4">
        <v>2</v>
      </c>
      <c r="C251" s="4">
        <v>84</v>
      </c>
      <c r="E251" t="s">
        <v>17</v>
      </c>
      <c r="F251">
        <v>1</v>
      </c>
      <c r="G251">
        <v>9.7000000000000003E-3</v>
      </c>
      <c r="H251">
        <v>9.7000000000000003E-3</v>
      </c>
    </row>
    <row r="252" spans="1:13" x14ac:dyDescent="0.35">
      <c r="A252" s="4">
        <v>251</v>
      </c>
      <c r="B252" s="4">
        <v>2</v>
      </c>
      <c r="C252" s="4">
        <v>85</v>
      </c>
      <c r="E252" t="s">
        <v>17</v>
      </c>
      <c r="F252">
        <v>1</v>
      </c>
      <c r="G252">
        <v>6.4999999999999997E-3</v>
      </c>
      <c r="H252">
        <v>6.4999999999999997E-3</v>
      </c>
    </row>
    <row r="253" spans="1:13" x14ac:dyDescent="0.35">
      <c r="A253" s="4">
        <v>252</v>
      </c>
      <c r="B253" s="4">
        <v>2</v>
      </c>
      <c r="C253" s="4">
        <v>86</v>
      </c>
      <c r="D253" s="4" t="str">
        <f t="shared" ref="D253:D258" si="23">LEFT(E253,3)</f>
        <v>DCV</v>
      </c>
      <c r="E253" t="s">
        <v>18</v>
      </c>
      <c r="F253">
        <v>0.51839999999999997</v>
      </c>
      <c r="G253">
        <v>4.5670000000000002</v>
      </c>
      <c r="H253">
        <v>8.8097999999999992</v>
      </c>
      <c r="J253">
        <v>10</v>
      </c>
      <c r="L253" s="12">
        <f t="shared" ref="L253:L258" si="24">ABS(H253-J253)/J253</f>
        <v>0.11902000000000008</v>
      </c>
      <c r="M253" s="12"/>
    </row>
    <row r="254" spans="1:13" x14ac:dyDescent="0.35">
      <c r="A254" s="4">
        <v>253</v>
      </c>
      <c r="B254" s="4">
        <v>2</v>
      </c>
      <c r="C254" s="4">
        <v>87</v>
      </c>
      <c r="D254" s="4" t="str">
        <f t="shared" si="23"/>
        <v>DCV</v>
      </c>
      <c r="E254" t="s">
        <v>18</v>
      </c>
      <c r="F254">
        <v>0.49180000000000001</v>
      </c>
      <c r="G254">
        <v>4.3411</v>
      </c>
      <c r="H254">
        <v>8.8269000000000002</v>
      </c>
      <c r="J254">
        <v>10</v>
      </c>
      <c r="L254" s="12">
        <f t="shared" si="24"/>
        <v>0.11730999999999998</v>
      </c>
      <c r="M254" s="12"/>
    </row>
    <row r="255" spans="1:13" x14ac:dyDescent="0.35">
      <c r="A255" s="4">
        <v>254</v>
      </c>
      <c r="B255" s="4">
        <v>2</v>
      </c>
      <c r="C255" s="4">
        <v>88</v>
      </c>
      <c r="D255" s="4" t="str">
        <f t="shared" si="23"/>
        <v>DCV</v>
      </c>
      <c r="E255" t="s">
        <v>18</v>
      </c>
      <c r="F255">
        <v>0.51880000000000004</v>
      </c>
      <c r="G255">
        <v>4.6181000000000001</v>
      </c>
      <c r="H255">
        <v>8.9015000000000004</v>
      </c>
      <c r="J255">
        <v>10</v>
      </c>
      <c r="L255" s="12">
        <f t="shared" si="24"/>
        <v>0.10984999999999996</v>
      </c>
      <c r="M255" s="12"/>
    </row>
    <row r="256" spans="1:13" x14ac:dyDescent="0.35">
      <c r="A256" s="4">
        <v>255</v>
      </c>
      <c r="B256" s="4">
        <v>2</v>
      </c>
      <c r="C256" s="4">
        <v>89</v>
      </c>
      <c r="D256" s="4" t="str">
        <f t="shared" si="23"/>
        <v>DCV</v>
      </c>
      <c r="E256" t="s">
        <v>19</v>
      </c>
      <c r="F256">
        <v>0.21290000000000001</v>
      </c>
      <c r="G256">
        <v>19.4223</v>
      </c>
      <c r="H256">
        <v>91.2273</v>
      </c>
      <c r="J256">
        <v>100</v>
      </c>
      <c r="L256" s="12">
        <f t="shared" si="24"/>
        <v>8.7726999999999999E-2</v>
      </c>
      <c r="M256" s="12"/>
    </row>
    <row r="257" spans="1:13" x14ac:dyDescent="0.35">
      <c r="A257" s="4">
        <v>256</v>
      </c>
      <c r="B257" s="4">
        <v>2</v>
      </c>
      <c r="C257" s="4">
        <v>90</v>
      </c>
      <c r="D257" s="4" t="str">
        <f t="shared" si="23"/>
        <v>DCV</v>
      </c>
      <c r="E257" t="s">
        <v>19</v>
      </c>
      <c r="F257">
        <v>0.21</v>
      </c>
      <c r="G257">
        <v>18.896000000000001</v>
      </c>
      <c r="H257">
        <v>89.980999999999995</v>
      </c>
      <c r="J257">
        <v>100</v>
      </c>
      <c r="L257" s="12">
        <f t="shared" si="24"/>
        <v>0.10019000000000006</v>
      </c>
      <c r="M257" s="12"/>
    </row>
    <row r="258" spans="1:13" x14ac:dyDescent="0.35">
      <c r="A258" s="4">
        <v>257</v>
      </c>
      <c r="B258" s="4">
        <v>2</v>
      </c>
      <c r="C258" s="4">
        <v>91</v>
      </c>
      <c r="D258" s="4" t="str">
        <f t="shared" si="23"/>
        <v>DCV</v>
      </c>
      <c r="E258" t="s">
        <v>19</v>
      </c>
      <c r="F258">
        <v>0.2107</v>
      </c>
      <c r="G258">
        <v>19.766500000000001</v>
      </c>
      <c r="H258">
        <v>93.813299999999998</v>
      </c>
      <c r="J258">
        <v>100</v>
      </c>
      <c r="L258" s="12">
        <f t="shared" si="24"/>
        <v>6.1867000000000019E-2</v>
      </c>
      <c r="M258" s="12"/>
    </row>
    <row r="259" spans="1:13" x14ac:dyDescent="0.35">
      <c r="A259" s="4">
        <v>258</v>
      </c>
      <c r="B259" s="4">
        <v>2</v>
      </c>
      <c r="C259" s="4">
        <v>92</v>
      </c>
      <c r="E259" t="s">
        <v>17</v>
      </c>
      <c r="F259">
        <v>1</v>
      </c>
      <c r="G259">
        <v>4.8500000000000001E-2</v>
      </c>
      <c r="H259">
        <v>4.8500000000000001E-2</v>
      </c>
    </row>
    <row r="260" spans="1:13" x14ac:dyDescent="0.35">
      <c r="A260" s="4">
        <v>259</v>
      </c>
      <c r="B260" s="4">
        <v>2</v>
      </c>
      <c r="C260" s="4">
        <v>93</v>
      </c>
      <c r="E260" t="s">
        <v>17</v>
      </c>
      <c r="F260">
        <v>1</v>
      </c>
      <c r="G260">
        <v>3.2000000000000002E-3</v>
      </c>
      <c r="H260">
        <v>3.2000000000000002E-3</v>
      </c>
    </row>
    <row r="261" spans="1:13" x14ac:dyDescent="0.35">
      <c r="A261" s="4">
        <v>260</v>
      </c>
      <c r="B261" s="4">
        <v>2</v>
      </c>
      <c r="C261" s="4">
        <v>94</v>
      </c>
      <c r="E261" t="s">
        <v>17</v>
      </c>
      <c r="F261">
        <v>1</v>
      </c>
      <c r="G261">
        <v>6.4999999999999997E-3</v>
      </c>
      <c r="H261">
        <v>6.4999999999999997E-3</v>
      </c>
    </row>
    <row r="262" spans="1:13" x14ac:dyDescent="0.35">
      <c r="A262" s="4">
        <v>261</v>
      </c>
      <c r="B262" s="4">
        <v>2</v>
      </c>
      <c r="C262" s="4">
        <v>95</v>
      </c>
      <c r="D262" s="4" t="s">
        <v>175</v>
      </c>
      <c r="E262" t="s">
        <v>112</v>
      </c>
      <c r="F262">
        <v>9.7900000000000001E-2</v>
      </c>
      <c r="G262">
        <v>12.6698</v>
      </c>
      <c r="H262">
        <v>129.4152</v>
      </c>
    </row>
    <row r="263" spans="1:13" x14ac:dyDescent="0.35">
      <c r="A263" s="4">
        <v>262</v>
      </c>
      <c r="B263" s="4">
        <v>2</v>
      </c>
      <c r="C263" s="4">
        <v>96</v>
      </c>
      <c r="D263" s="4" t="s">
        <v>175</v>
      </c>
      <c r="E263" t="s">
        <v>113</v>
      </c>
      <c r="F263">
        <v>9.5699999999999993E-2</v>
      </c>
      <c r="G263">
        <v>12.4819</v>
      </c>
      <c r="H263">
        <v>130.42699999999999</v>
      </c>
    </row>
    <row r="264" spans="1:13" x14ac:dyDescent="0.35">
      <c r="A264" s="4">
        <v>263</v>
      </c>
      <c r="B264" s="4">
        <v>2</v>
      </c>
      <c r="C264" s="4">
        <v>97</v>
      </c>
      <c r="D264" s="4" t="s">
        <v>175</v>
      </c>
      <c r="E264" t="s">
        <v>114</v>
      </c>
      <c r="F264">
        <v>9.5699999999999993E-2</v>
      </c>
      <c r="G264">
        <v>11.0837</v>
      </c>
      <c r="H264">
        <v>115.8171</v>
      </c>
      <c r="I264">
        <f>AVERAGE(H262:H264)</f>
        <v>125.21976666666666</v>
      </c>
      <c r="J264" s="15" t="s">
        <v>174</v>
      </c>
      <c r="L264" s="12">
        <f>STDEV(H262:H264)/AVERAGE(H262:H264)</f>
        <v>6.5154634913517306E-2</v>
      </c>
      <c r="M264" s="12"/>
    </row>
    <row r="265" spans="1:13" x14ac:dyDescent="0.35">
      <c r="A265" s="4">
        <v>264</v>
      </c>
      <c r="B265" s="4">
        <v>2</v>
      </c>
      <c r="C265" s="4">
        <v>98</v>
      </c>
      <c r="E265" t="s">
        <v>17</v>
      </c>
      <c r="F265">
        <v>1</v>
      </c>
      <c r="G265">
        <v>1.29E-2</v>
      </c>
      <c r="H265">
        <v>1.29E-2</v>
      </c>
    </row>
    <row r="266" spans="1:13" x14ac:dyDescent="0.35">
      <c r="A266" s="4">
        <v>265</v>
      </c>
      <c r="B266" s="4">
        <v>2</v>
      </c>
      <c r="C266" s="4">
        <v>99</v>
      </c>
      <c r="D266" s="4" t="s">
        <v>175</v>
      </c>
      <c r="E266" t="s">
        <v>115</v>
      </c>
      <c r="F266">
        <v>9.8000000000000004E-2</v>
      </c>
      <c r="G266">
        <v>75.373699999999999</v>
      </c>
      <c r="H266">
        <v>769.11980000000005</v>
      </c>
    </row>
    <row r="267" spans="1:13" x14ac:dyDescent="0.35">
      <c r="A267" s="4">
        <v>266</v>
      </c>
      <c r="B267" s="4">
        <v>2</v>
      </c>
      <c r="C267" s="4">
        <v>100</v>
      </c>
      <c r="D267" s="4" t="s">
        <v>175</v>
      </c>
      <c r="E267" t="s">
        <v>116</v>
      </c>
      <c r="F267">
        <v>0.1018</v>
      </c>
      <c r="G267">
        <v>84.648799999999994</v>
      </c>
      <c r="H267">
        <v>831.52080000000001</v>
      </c>
    </row>
    <row r="268" spans="1:13" x14ac:dyDescent="0.35">
      <c r="A268" s="4">
        <v>267</v>
      </c>
      <c r="B268" s="4">
        <v>2</v>
      </c>
      <c r="C268" s="4">
        <v>101</v>
      </c>
      <c r="D268" s="4" t="s">
        <v>175</v>
      </c>
      <c r="E268" t="s">
        <v>117</v>
      </c>
      <c r="F268">
        <v>0.1023</v>
      </c>
      <c r="G268">
        <v>78.177800000000005</v>
      </c>
      <c r="H268">
        <v>764.20169999999996</v>
      </c>
      <c r="I268">
        <f>AVERAGE(H266:H268)</f>
        <v>788.28076666666675</v>
      </c>
      <c r="J268" s="15" t="s">
        <v>174</v>
      </c>
      <c r="L268" s="12">
        <f>STDEV(H266:H268)/AVERAGE(H266:H268)</f>
        <v>4.7606921206031681E-2</v>
      </c>
      <c r="M268" s="12"/>
    </row>
    <row r="269" spans="1:13" x14ac:dyDescent="0.35">
      <c r="A269" s="4">
        <v>268</v>
      </c>
      <c r="B269" s="4">
        <v>2</v>
      </c>
      <c r="C269" s="4">
        <v>102</v>
      </c>
      <c r="E269" t="s">
        <v>17</v>
      </c>
      <c r="F269">
        <v>1</v>
      </c>
      <c r="G269">
        <v>9.3899999999999997E-2</v>
      </c>
      <c r="H269">
        <v>9.3899999999999997E-2</v>
      </c>
    </row>
    <row r="270" spans="1:13" x14ac:dyDescent="0.35">
      <c r="A270" s="4">
        <v>269</v>
      </c>
      <c r="B270" s="4">
        <v>2</v>
      </c>
      <c r="C270" s="4">
        <v>103</v>
      </c>
      <c r="D270" s="4" t="s">
        <v>175</v>
      </c>
      <c r="E270" t="s">
        <v>118</v>
      </c>
      <c r="F270">
        <v>9.7799999999999998E-2</v>
      </c>
      <c r="G270">
        <v>82.923199999999994</v>
      </c>
      <c r="H270">
        <v>847.88559999999995</v>
      </c>
    </row>
    <row r="271" spans="1:13" x14ac:dyDescent="0.35">
      <c r="A271" s="4">
        <v>270</v>
      </c>
      <c r="B271" s="4">
        <v>2</v>
      </c>
      <c r="C271" s="4">
        <v>104</v>
      </c>
      <c r="D271" s="4" t="s">
        <v>175</v>
      </c>
      <c r="E271" t="s">
        <v>119</v>
      </c>
      <c r="F271">
        <v>9.7799999999999998E-2</v>
      </c>
      <c r="G271">
        <v>88.747100000000003</v>
      </c>
      <c r="H271">
        <v>907.43439999999998</v>
      </c>
    </row>
    <row r="272" spans="1:13" x14ac:dyDescent="0.35">
      <c r="A272" s="4">
        <v>271</v>
      </c>
      <c r="B272" s="4">
        <v>2</v>
      </c>
      <c r="C272" s="4">
        <v>105</v>
      </c>
      <c r="D272" s="4" t="s">
        <v>175</v>
      </c>
      <c r="E272" t="s">
        <v>120</v>
      </c>
      <c r="F272">
        <v>0.1014</v>
      </c>
      <c r="G272">
        <v>89.609899999999996</v>
      </c>
      <c r="H272">
        <v>883.72670000000005</v>
      </c>
      <c r="I272">
        <f>AVERAGE(H270:H272)</f>
        <v>879.68223333333333</v>
      </c>
      <c r="J272" s="15" t="s">
        <v>174</v>
      </c>
      <c r="L272" s="12">
        <f>STDEV(H270:H272)/AVERAGE(H270:H272)</f>
        <v>3.408016172567175E-2</v>
      </c>
      <c r="M272" s="12"/>
    </row>
    <row r="273" spans="1:14" x14ac:dyDescent="0.35">
      <c r="A273" s="4">
        <v>272</v>
      </c>
      <c r="B273" s="4">
        <v>2</v>
      </c>
      <c r="C273" s="4">
        <v>106</v>
      </c>
      <c r="E273" t="s">
        <v>17</v>
      </c>
      <c r="F273">
        <v>1</v>
      </c>
      <c r="G273">
        <v>0.1101</v>
      </c>
      <c r="H273">
        <v>0.1101</v>
      </c>
    </row>
    <row r="274" spans="1:14" x14ac:dyDescent="0.35">
      <c r="A274" s="4">
        <v>273</v>
      </c>
      <c r="B274" s="4">
        <v>2</v>
      </c>
      <c r="C274" s="4">
        <v>107</v>
      </c>
      <c r="E274" t="s">
        <v>17</v>
      </c>
      <c r="F274">
        <v>1</v>
      </c>
      <c r="G274">
        <v>5.5E-2</v>
      </c>
      <c r="H274">
        <v>5.5E-2</v>
      </c>
    </row>
    <row r="275" spans="1:14" x14ac:dyDescent="0.35">
      <c r="A275" s="4">
        <v>274</v>
      </c>
      <c r="B275" s="4">
        <v>2</v>
      </c>
      <c r="C275" s="4">
        <v>108</v>
      </c>
      <c r="E275" t="s">
        <v>17</v>
      </c>
      <c r="F275">
        <v>1</v>
      </c>
      <c r="G275">
        <v>2.9100000000000001E-2</v>
      </c>
      <c r="H275">
        <v>2.9100000000000001E-2</v>
      </c>
    </row>
    <row r="276" spans="1:14" x14ac:dyDescent="0.35">
      <c r="A276" s="4">
        <v>275</v>
      </c>
      <c r="B276" s="4">
        <v>2</v>
      </c>
      <c r="C276" s="4">
        <v>109</v>
      </c>
      <c r="E276" t="s">
        <v>17</v>
      </c>
      <c r="F276">
        <v>1</v>
      </c>
      <c r="G276">
        <v>2.75E-2</v>
      </c>
      <c r="H276">
        <v>2.75E-2</v>
      </c>
    </row>
    <row r="277" spans="1:14" x14ac:dyDescent="0.35">
      <c r="A277" s="4">
        <v>276</v>
      </c>
      <c r="B277" s="4">
        <v>2</v>
      </c>
      <c r="C277" s="4">
        <v>110</v>
      </c>
      <c r="D277" s="4" t="str">
        <f t="shared" ref="D277:D281" si="25">LEFT(E277,3)</f>
        <v xml:space="preserve">MB </v>
      </c>
      <c r="E277" t="s">
        <v>99</v>
      </c>
      <c r="F277">
        <v>9.9099999999999994E-2</v>
      </c>
      <c r="G277">
        <v>0.16850000000000001</v>
      </c>
      <c r="H277">
        <v>1.7004999999999999</v>
      </c>
    </row>
    <row r="278" spans="1:14" x14ac:dyDescent="0.35">
      <c r="A278" s="4">
        <v>277</v>
      </c>
      <c r="B278" s="4">
        <v>2</v>
      </c>
      <c r="C278" s="4">
        <v>111</v>
      </c>
      <c r="D278" s="4" t="str">
        <f t="shared" si="25"/>
        <v>CCV</v>
      </c>
      <c r="E278" t="s">
        <v>30</v>
      </c>
      <c r="F278">
        <v>0.53029999999999999</v>
      </c>
      <c r="J278">
        <v>10</v>
      </c>
      <c r="L278" t="s">
        <v>205</v>
      </c>
      <c r="N278" t="s">
        <v>193</v>
      </c>
    </row>
    <row r="279" spans="1:14" x14ac:dyDescent="0.35">
      <c r="A279" s="4">
        <v>278</v>
      </c>
      <c r="B279" s="4">
        <v>2</v>
      </c>
      <c r="C279" s="4">
        <v>112</v>
      </c>
      <c r="D279" s="4" t="str">
        <f t="shared" si="25"/>
        <v xml:space="preserve">MS </v>
      </c>
      <c r="E279" t="s">
        <v>121</v>
      </c>
      <c r="F279">
        <v>0.58030000000000004</v>
      </c>
      <c r="G279">
        <v>17.407699999999998</v>
      </c>
      <c r="H279">
        <v>29.997699999999998</v>
      </c>
      <c r="K279">
        <f>AVERAGE(G262:G264)/2+5+5</f>
        <v>16.039233333333332</v>
      </c>
      <c r="L279" s="12">
        <f>ABS(G279-K279)/K279</f>
        <v>8.5319955026944339E-2</v>
      </c>
      <c r="M279" s="12"/>
      <c r="N279" t="s">
        <v>122</v>
      </c>
    </row>
    <row r="280" spans="1:14" x14ac:dyDescent="0.35">
      <c r="A280" s="4">
        <v>279</v>
      </c>
      <c r="B280" s="4">
        <v>2</v>
      </c>
      <c r="C280" s="4">
        <v>113</v>
      </c>
      <c r="D280" s="4" t="str">
        <f t="shared" si="25"/>
        <v>CCV</v>
      </c>
      <c r="E280" t="s">
        <v>31</v>
      </c>
      <c r="F280">
        <v>0.2145</v>
      </c>
      <c r="G280">
        <v>20.2773</v>
      </c>
      <c r="H280">
        <v>94.532700000000006</v>
      </c>
      <c r="J280">
        <v>100</v>
      </c>
      <c r="L280" s="12">
        <f>ABS(H280-J280)/J280</f>
        <v>5.4672999999999944E-2</v>
      </c>
      <c r="M280" s="12"/>
    </row>
    <row r="281" spans="1:14" x14ac:dyDescent="0.35">
      <c r="A281" s="4">
        <v>280</v>
      </c>
      <c r="B281" s="4">
        <v>2</v>
      </c>
      <c r="C281" s="4">
        <v>114</v>
      </c>
      <c r="D281" s="4" t="str">
        <f t="shared" si="25"/>
        <v>DUP</v>
      </c>
      <c r="E281" t="s">
        <v>123</v>
      </c>
      <c r="F281">
        <v>0.1012</v>
      </c>
      <c r="G281">
        <v>12.0258</v>
      </c>
      <c r="H281">
        <v>118.8325</v>
      </c>
      <c r="K281">
        <f>AVERAGE(G262:G264)</f>
        <v>12.078466666666666</v>
      </c>
      <c r="L281" s="12">
        <f>ABS(G281-K281)/K281</f>
        <v>4.3603768690285176E-3</v>
      </c>
      <c r="M281" s="12"/>
      <c r="N281" t="s">
        <v>124</v>
      </c>
    </row>
    <row r="282" spans="1:14" x14ac:dyDescent="0.35">
      <c r="A282" s="4">
        <v>281</v>
      </c>
      <c r="B282" s="4">
        <v>2</v>
      </c>
      <c r="C282" s="4">
        <v>115</v>
      </c>
      <c r="E282" t="s">
        <v>17</v>
      </c>
      <c r="F282">
        <v>1</v>
      </c>
      <c r="G282">
        <v>2.5899999999999999E-2</v>
      </c>
      <c r="H282">
        <v>2.5899999999999999E-2</v>
      </c>
    </row>
    <row r="283" spans="1:14" x14ac:dyDescent="0.35">
      <c r="A283" s="4">
        <v>282</v>
      </c>
      <c r="B283" s="4">
        <v>2</v>
      </c>
      <c r="C283" s="4">
        <v>116</v>
      </c>
      <c r="D283" s="4" t="str">
        <f t="shared" ref="D283:D284" si="26">LEFT(E283,3)</f>
        <v>CCV</v>
      </c>
      <c r="E283" t="s">
        <v>30</v>
      </c>
      <c r="F283">
        <v>0.53069999999999995</v>
      </c>
      <c r="G283">
        <v>5.0728</v>
      </c>
      <c r="H283">
        <v>9.5587</v>
      </c>
      <c r="J283">
        <v>10</v>
      </c>
      <c r="L283" s="12">
        <f>ABS(H283-J283)/J283</f>
        <v>4.4130000000000003E-2</v>
      </c>
      <c r="M283" s="12"/>
    </row>
    <row r="284" spans="1:14" x14ac:dyDescent="0.35">
      <c r="A284" s="4">
        <v>283</v>
      </c>
      <c r="B284" s="4">
        <v>2</v>
      </c>
      <c r="C284" s="4">
        <v>117</v>
      </c>
      <c r="D284" s="4" t="str">
        <f t="shared" si="26"/>
        <v>SRM</v>
      </c>
      <c r="E284" t="s">
        <v>46</v>
      </c>
      <c r="F284">
        <v>4.9399999999999999E-2</v>
      </c>
      <c r="G284">
        <v>15.3987</v>
      </c>
      <c r="H284" s="55">
        <v>311.71480000000003</v>
      </c>
      <c r="J284">
        <v>254</v>
      </c>
      <c r="L284" s="12">
        <f>ABS(H284-J284)/J284</f>
        <v>0.22722362204724419</v>
      </c>
      <c r="M284" s="12"/>
    </row>
    <row r="285" spans="1:14" x14ac:dyDescent="0.35">
      <c r="A285" s="4">
        <v>284</v>
      </c>
      <c r="B285" s="4">
        <v>2</v>
      </c>
      <c r="C285" s="4">
        <v>118</v>
      </c>
      <c r="E285" t="s">
        <v>17</v>
      </c>
      <c r="F285">
        <v>1</v>
      </c>
      <c r="G285">
        <v>1.29E-2</v>
      </c>
      <c r="H285">
        <v>1.29E-2</v>
      </c>
    </row>
    <row r="286" spans="1:14" x14ac:dyDescent="0.35">
      <c r="A286" s="4">
        <v>285</v>
      </c>
      <c r="B286" s="4">
        <v>2</v>
      </c>
      <c r="C286" s="4">
        <v>119</v>
      </c>
      <c r="E286" t="s">
        <v>17</v>
      </c>
      <c r="F286">
        <v>1</v>
      </c>
      <c r="G286">
        <v>0.33489999999999998</v>
      </c>
      <c r="H286">
        <v>0.33489999999999998</v>
      </c>
    </row>
    <row r="287" spans="1:14" x14ac:dyDescent="0.35">
      <c r="A287" s="4">
        <v>286</v>
      </c>
      <c r="B287" s="4">
        <v>2</v>
      </c>
      <c r="C287" s="4">
        <v>120</v>
      </c>
      <c r="E287" t="s">
        <v>17</v>
      </c>
      <c r="F287">
        <v>1</v>
      </c>
      <c r="G287">
        <v>1.1299999999999999E-2</v>
      </c>
      <c r="H287">
        <v>1.1299999999999999E-2</v>
      </c>
    </row>
    <row r="288" spans="1:14" x14ac:dyDescent="0.35">
      <c r="A288" s="4">
        <v>287</v>
      </c>
      <c r="B288" s="4">
        <v>2</v>
      </c>
      <c r="C288" s="4">
        <v>121</v>
      </c>
      <c r="E288" t="s">
        <v>17</v>
      </c>
      <c r="F288">
        <v>1</v>
      </c>
      <c r="G288">
        <v>9.7000000000000003E-3</v>
      </c>
      <c r="H288">
        <v>9.7000000000000003E-3</v>
      </c>
    </row>
    <row r="289" spans="1:13" x14ac:dyDescent="0.35">
      <c r="A289" s="4">
        <v>288</v>
      </c>
      <c r="B289" s="4">
        <v>2</v>
      </c>
      <c r="C289" s="4">
        <v>122</v>
      </c>
      <c r="E289" t="s">
        <v>17</v>
      </c>
      <c r="F289">
        <v>1</v>
      </c>
      <c r="G289">
        <v>0.1134</v>
      </c>
      <c r="H289">
        <v>0.1134</v>
      </c>
    </row>
    <row r="290" spans="1:13" x14ac:dyDescent="0.35">
      <c r="A290" s="4">
        <v>289</v>
      </c>
      <c r="B290" s="4">
        <v>2</v>
      </c>
      <c r="C290" s="4">
        <v>123</v>
      </c>
      <c r="E290" t="s">
        <v>17</v>
      </c>
      <c r="F290">
        <v>1</v>
      </c>
      <c r="G290">
        <v>9.7000000000000003E-3</v>
      </c>
      <c r="H290">
        <v>9.7000000000000003E-3</v>
      </c>
    </row>
    <row r="291" spans="1:13" x14ac:dyDescent="0.35">
      <c r="A291" s="4">
        <v>290</v>
      </c>
      <c r="B291" s="4">
        <v>2</v>
      </c>
      <c r="C291" s="4">
        <v>124</v>
      </c>
      <c r="E291" t="s">
        <v>17</v>
      </c>
      <c r="F291">
        <v>1</v>
      </c>
      <c r="G291">
        <v>6.4999999999999997E-3</v>
      </c>
      <c r="H291">
        <v>6.4999999999999997E-3</v>
      </c>
    </row>
    <row r="292" spans="1:13" x14ac:dyDescent="0.35">
      <c r="A292" s="4">
        <v>291</v>
      </c>
      <c r="B292" s="4">
        <v>2</v>
      </c>
      <c r="C292" s="4">
        <v>125</v>
      </c>
      <c r="D292" s="4" t="str">
        <f t="shared" ref="D292:D297" si="27">LEFT(E292,3)</f>
        <v>DCV</v>
      </c>
      <c r="E292" t="s">
        <v>18</v>
      </c>
      <c r="F292">
        <v>0.53220000000000001</v>
      </c>
      <c r="G292">
        <v>4.5008999999999997</v>
      </c>
      <c r="H292">
        <v>8.4572000000000003</v>
      </c>
      <c r="J292">
        <v>10</v>
      </c>
      <c r="L292" s="12">
        <f t="shared" ref="L292:L297" si="28">ABS(H292-J292)/J292</f>
        <v>0.15427999999999997</v>
      </c>
      <c r="M292" s="12"/>
    </row>
    <row r="293" spans="1:13" x14ac:dyDescent="0.35">
      <c r="A293" s="4">
        <v>292</v>
      </c>
      <c r="B293" s="4">
        <v>2</v>
      </c>
      <c r="C293" s="4">
        <v>126</v>
      </c>
      <c r="D293" s="4" t="str">
        <f t="shared" si="27"/>
        <v>DCV</v>
      </c>
      <c r="E293" t="s">
        <v>18</v>
      </c>
      <c r="F293">
        <v>0.53449999999999998</v>
      </c>
      <c r="G293">
        <v>4.9017999999999997</v>
      </c>
      <c r="H293">
        <v>9.1708999999999996</v>
      </c>
      <c r="J293">
        <v>10</v>
      </c>
      <c r="L293" s="12">
        <f t="shared" si="28"/>
        <v>8.2910000000000039E-2</v>
      </c>
      <c r="M293" s="12"/>
    </row>
    <row r="294" spans="1:13" x14ac:dyDescent="0.35">
      <c r="A294" s="4">
        <v>293</v>
      </c>
      <c r="B294" s="4">
        <v>2</v>
      </c>
      <c r="C294" s="4">
        <v>127</v>
      </c>
      <c r="D294" s="4" t="str">
        <f t="shared" si="27"/>
        <v>DCV</v>
      </c>
      <c r="E294" t="s">
        <v>18</v>
      </c>
      <c r="F294">
        <v>0.53339999999999999</v>
      </c>
      <c r="G294">
        <v>5.0034999999999998</v>
      </c>
      <c r="H294">
        <v>9.3803999999999998</v>
      </c>
      <c r="J294">
        <v>10</v>
      </c>
      <c r="L294" s="12">
        <f t="shared" si="28"/>
        <v>6.1960000000000015E-2</v>
      </c>
      <c r="M294" s="12"/>
    </row>
    <row r="295" spans="1:13" x14ac:dyDescent="0.35">
      <c r="A295" s="4">
        <v>294</v>
      </c>
      <c r="B295" s="4">
        <v>2</v>
      </c>
      <c r="C295" s="4">
        <v>128</v>
      </c>
      <c r="D295" s="4" t="str">
        <f t="shared" si="27"/>
        <v>DCV</v>
      </c>
      <c r="E295" t="s">
        <v>19</v>
      </c>
      <c r="F295">
        <v>0.21429999999999999</v>
      </c>
      <c r="G295">
        <v>19.797000000000001</v>
      </c>
      <c r="H295">
        <v>92.379900000000006</v>
      </c>
      <c r="J295">
        <v>100</v>
      </c>
      <c r="L295" s="12">
        <f t="shared" si="28"/>
        <v>7.6200999999999935E-2</v>
      </c>
      <c r="M295" s="12"/>
    </row>
    <row r="296" spans="1:13" x14ac:dyDescent="0.35">
      <c r="A296" s="4">
        <v>295</v>
      </c>
      <c r="B296" s="4">
        <v>2</v>
      </c>
      <c r="C296" s="4">
        <v>129</v>
      </c>
      <c r="D296" s="4" t="str">
        <f t="shared" si="27"/>
        <v>DCV</v>
      </c>
      <c r="E296" t="s">
        <v>19</v>
      </c>
      <c r="F296">
        <v>0.2137</v>
      </c>
      <c r="G296">
        <v>20.3323</v>
      </c>
      <c r="H296">
        <v>95.144000000000005</v>
      </c>
      <c r="J296">
        <v>100</v>
      </c>
      <c r="L296" s="12">
        <f t="shared" si="28"/>
        <v>4.8559999999999943E-2</v>
      </c>
      <c r="M296" s="12"/>
    </row>
    <row r="297" spans="1:13" x14ac:dyDescent="0.35">
      <c r="A297" s="4">
        <v>296</v>
      </c>
      <c r="B297" s="4">
        <v>2</v>
      </c>
      <c r="C297" s="4">
        <v>130</v>
      </c>
      <c r="D297" s="4" t="str">
        <f t="shared" si="27"/>
        <v>DCV</v>
      </c>
      <c r="E297" t="s">
        <v>19</v>
      </c>
      <c r="F297">
        <v>0.21199999999999999</v>
      </c>
      <c r="G297">
        <v>19.744599999999998</v>
      </c>
      <c r="H297">
        <v>93.135000000000005</v>
      </c>
      <c r="J297">
        <v>100</v>
      </c>
      <c r="L297" s="12">
        <f t="shared" si="28"/>
        <v>6.8649999999999947E-2</v>
      </c>
      <c r="M297" s="12"/>
    </row>
    <row r="298" spans="1:13" x14ac:dyDescent="0.35">
      <c r="A298" s="4">
        <v>297</v>
      </c>
      <c r="B298" s="4">
        <v>2</v>
      </c>
      <c r="C298" s="4">
        <v>131</v>
      </c>
      <c r="E298" t="s">
        <v>17</v>
      </c>
      <c r="F298">
        <v>1</v>
      </c>
      <c r="G298">
        <v>3.2399999999999998E-2</v>
      </c>
      <c r="H298">
        <v>3.2399999999999998E-2</v>
      </c>
    </row>
    <row r="299" spans="1:13" x14ac:dyDescent="0.35">
      <c r="A299" s="4">
        <v>298</v>
      </c>
      <c r="B299" s="4">
        <v>2</v>
      </c>
      <c r="C299" s="4">
        <v>132</v>
      </c>
      <c r="E299" t="s">
        <v>17</v>
      </c>
      <c r="F299">
        <v>1</v>
      </c>
      <c r="G299">
        <v>1.6199999999999999E-2</v>
      </c>
      <c r="H299">
        <v>1.6199999999999999E-2</v>
      </c>
    </row>
    <row r="300" spans="1:13" x14ac:dyDescent="0.35">
      <c r="A300" s="4">
        <v>299</v>
      </c>
      <c r="B300" s="4">
        <v>2</v>
      </c>
      <c r="C300" s="4">
        <v>133</v>
      </c>
      <c r="E300" t="s">
        <v>17</v>
      </c>
      <c r="F300">
        <v>1</v>
      </c>
      <c r="G300">
        <v>1.29E-2</v>
      </c>
      <c r="H300">
        <v>1.29E-2</v>
      </c>
    </row>
    <row r="301" spans="1:13" x14ac:dyDescent="0.35">
      <c r="A301" s="4">
        <v>300</v>
      </c>
      <c r="B301" s="4">
        <v>2</v>
      </c>
      <c r="C301" s="4">
        <v>134</v>
      </c>
      <c r="D301" s="4" t="s">
        <v>175</v>
      </c>
      <c r="E301" t="s">
        <v>125</v>
      </c>
      <c r="F301">
        <v>9.7199999999999995E-2</v>
      </c>
      <c r="G301">
        <v>70.089100000000002</v>
      </c>
      <c r="H301">
        <v>721.08140000000003</v>
      </c>
    </row>
    <row r="302" spans="1:13" x14ac:dyDescent="0.35">
      <c r="A302" s="4">
        <v>301</v>
      </c>
      <c r="B302" s="4">
        <v>2</v>
      </c>
      <c r="C302" s="4">
        <v>135</v>
      </c>
      <c r="D302" s="4" t="s">
        <v>175</v>
      </c>
      <c r="E302" t="s">
        <v>126</v>
      </c>
      <c r="F302">
        <v>0.1038</v>
      </c>
      <c r="G302">
        <v>79.256299999999996</v>
      </c>
      <c r="H302">
        <v>763.54840000000002</v>
      </c>
    </row>
    <row r="303" spans="1:13" x14ac:dyDescent="0.35">
      <c r="A303" s="4">
        <v>302</v>
      </c>
      <c r="B303" s="4">
        <v>2</v>
      </c>
      <c r="C303" s="4">
        <v>136</v>
      </c>
      <c r="D303" s="4" t="s">
        <v>175</v>
      </c>
      <c r="E303" t="s">
        <v>127</v>
      </c>
      <c r="F303">
        <v>9.8900000000000002E-2</v>
      </c>
      <c r="G303">
        <v>75.373699999999999</v>
      </c>
      <c r="H303">
        <v>762.12070000000006</v>
      </c>
      <c r="I303">
        <f>AVERAGE(H301:H303)</f>
        <v>748.91683333333333</v>
      </c>
      <c r="J303" s="15" t="s">
        <v>174</v>
      </c>
      <c r="L303" s="12">
        <f>STDEV(H301:H303)/AVERAGE(H301:H303)</f>
        <v>3.2202186576230411E-2</v>
      </c>
      <c r="M303" s="12"/>
    </row>
    <row r="304" spans="1:13" x14ac:dyDescent="0.35">
      <c r="A304" s="4">
        <v>303</v>
      </c>
      <c r="B304" s="4">
        <v>2</v>
      </c>
      <c r="C304" s="4">
        <v>137</v>
      </c>
      <c r="E304" t="s">
        <v>17</v>
      </c>
      <c r="F304">
        <v>1</v>
      </c>
      <c r="G304">
        <v>0.1101</v>
      </c>
      <c r="H304">
        <v>0.1101</v>
      </c>
    </row>
    <row r="305" spans="1:13" x14ac:dyDescent="0.35">
      <c r="A305" s="4">
        <v>304</v>
      </c>
      <c r="B305" s="4">
        <v>2</v>
      </c>
      <c r="C305" s="4">
        <v>138</v>
      </c>
      <c r="E305" t="s">
        <v>17</v>
      </c>
      <c r="F305">
        <v>1</v>
      </c>
      <c r="G305">
        <v>8.1000000000000003E-2</v>
      </c>
      <c r="H305">
        <v>8.1000000000000003E-2</v>
      </c>
    </row>
    <row r="306" spans="1:13" x14ac:dyDescent="0.35">
      <c r="A306" s="4">
        <v>305</v>
      </c>
      <c r="B306" s="4">
        <v>2</v>
      </c>
      <c r="C306" s="4">
        <v>139</v>
      </c>
      <c r="D306" s="4" t="s">
        <v>175</v>
      </c>
      <c r="E306" t="s">
        <v>128</v>
      </c>
      <c r="F306">
        <v>0.1027</v>
      </c>
      <c r="G306">
        <v>58.549199999999999</v>
      </c>
      <c r="H306">
        <v>570.0992</v>
      </c>
    </row>
    <row r="307" spans="1:13" x14ac:dyDescent="0.35">
      <c r="A307" s="4">
        <v>306</v>
      </c>
      <c r="B307" s="4">
        <v>2</v>
      </c>
      <c r="C307" s="4">
        <v>140</v>
      </c>
      <c r="D307" s="4" t="s">
        <v>175</v>
      </c>
      <c r="E307" t="s">
        <v>129</v>
      </c>
      <c r="F307">
        <v>0.10059999999999999</v>
      </c>
      <c r="G307">
        <v>67.608599999999996</v>
      </c>
      <c r="H307">
        <v>672.05330000000004</v>
      </c>
      <c r="L307" s="12">
        <f>STDEV(H306:H308)/AVERAGE(H306:H308)</f>
        <v>8.2241168266994694E-2</v>
      </c>
      <c r="M307" s="12"/>
    </row>
    <row r="308" spans="1:13" x14ac:dyDescent="0.35">
      <c r="A308" s="4">
        <v>307</v>
      </c>
      <c r="B308" s="4">
        <v>2</v>
      </c>
      <c r="C308" s="4">
        <v>141</v>
      </c>
      <c r="D308" s="4" t="s">
        <v>175</v>
      </c>
      <c r="E308" t="s">
        <v>130</v>
      </c>
      <c r="F308">
        <v>0.10009999999999999</v>
      </c>
      <c r="G308">
        <v>61.892499999999998</v>
      </c>
      <c r="H308">
        <v>618.30690000000004</v>
      </c>
      <c r="I308">
        <f>AVERAGE(H306:H308)</f>
        <v>620.15313333333336</v>
      </c>
      <c r="J308" s="15" t="s">
        <v>174</v>
      </c>
    </row>
    <row r="309" spans="1:13" x14ac:dyDescent="0.35">
      <c r="A309" s="4">
        <v>308</v>
      </c>
      <c r="B309" s="4">
        <v>2</v>
      </c>
      <c r="C309" s="4">
        <v>142</v>
      </c>
      <c r="E309" t="s">
        <v>17</v>
      </c>
      <c r="F309">
        <v>1</v>
      </c>
      <c r="G309">
        <v>0.1101</v>
      </c>
      <c r="H309">
        <v>0.1101</v>
      </c>
    </row>
    <row r="310" spans="1:13" x14ac:dyDescent="0.35">
      <c r="A310" s="4">
        <v>309</v>
      </c>
      <c r="B310" s="4">
        <v>2</v>
      </c>
      <c r="C310" s="4">
        <v>143</v>
      </c>
      <c r="E310" t="s">
        <v>17</v>
      </c>
      <c r="F310">
        <v>1</v>
      </c>
      <c r="G310">
        <v>5.5E-2</v>
      </c>
      <c r="H310">
        <v>5.5E-2</v>
      </c>
    </row>
    <row r="311" spans="1:13" x14ac:dyDescent="0.35">
      <c r="A311" s="4">
        <v>310</v>
      </c>
      <c r="B311" s="4">
        <v>2</v>
      </c>
      <c r="C311" s="4">
        <v>144</v>
      </c>
      <c r="D311" s="4" t="s">
        <v>175</v>
      </c>
      <c r="E311" t="s">
        <v>131</v>
      </c>
      <c r="F311">
        <v>0.1016</v>
      </c>
      <c r="G311">
        <v>39.244100000000003</v>
      </c>
      <c r="H311">
        <v>386.26080000000002</v>
      </c>
    </row>
    <row r="312" spans="1:13" x14ac:dyDescent="0.35">
      <c r="A312" s="4">
        <v>311</v>
      </c>
      <c r="B312" s="4">
        <v>2</v>
      </c>
      <c r="C312" s="4">
        <v>145</v>
      </c>
      <c r="D312" s="4" t="s">
        <v>175</v>
      </c>
      <c r="E312" t="s">
        <v>132</v>
      </c>
      <c r="F312">
        <v>0.1048</v>
      </c>
      <c r="G312">
        <v>35.900799999999997</v>
      </c>
      <c r="H312">
        <v>342.56450000000001</v>
      </c>
    </row>
    <row r="313" spans="1:13" x14ac:dyDescent="0.35">
      <c r="A313" s="4">
        <v>312</v>
      </c>
      <c r="B313" s="4">
        <v>2</v>
      </c>
      <c r="C313" s="4">
        <v>146</v>
      </c>
      <c r="D313" s="4" t="s">
        <v>175</v>
      </c>
      <c r="E313" t="s">
        <v>133</v>
      </c>
      <c r="F313">
        <v>0.10390000000000001</v>
      </c>
      <c r="G313">
        <v>36.655700000000003</v>
      </c>
      <c r="H313">
        <v>352.79790000000003</v>
      </c>
      <c r="I313">
        <f>AVERAGE(H311:H313)</f>
        <v>360.54106666666667</v>
      </c>
      <c r="J313" s="15" t="s">
        <v>174</v>
      </c>
      <c r="L313" s="12">
        <f>STDEV(H311:H313)/AVERAGE(H311:H313)</f>
        <v>6.3388294916037008E-2</v>
      </c>
      <c r="M313" s="12"/>
    </row>
    <row r="314" spans="1:13" x14ac:dyDescent="0.35">
      <c r="A314" s="4">
        <v>313</v>
      </c>
      <c r="B314" s="4">
        <v>2</v>
      </c>
      <c r="C314" s="4">
        <v>147</v>
      </c>
      <c r="E314" t="s">
        <v>17</v>
      </c>
      <c r="F314">
        <v>1</v>
      </c>
      <c r="G314">
        <v>6.1499999999999999E-2</v>
      </c>
      <c r="H314">
        <v>6.1499999999999999E-2</v>
      </c>
    </row>
    <row r="315" spans="1:13" x14ac:dyDescent="0.35">
      <c r="A315" s="4">
        <v>314</v>
      </c>
      <c r="B315" s="4">
        <v>2</v>
      </c>
      <c r="C315" s="4">
        <v>148</v>
      </c>
      <c r="E315" t="s">
        <v>17</v>
      </c>
      <c r="F315">
        <v>1</v>
      </c>
      <c r="G315">
        <v>3.8800000000000001E-2</v>
      </c>
      <c r="H315">
        <v>3.8800000000000001E-2</v>
      </c>
    </row>
    <row r="316" spans="1:13" x14ac:dyDescent="0.35">
      <c r="A316" s="4">
        <v>315</v>
      </c>
      <c r="B316" s="4">
        <v>2</v>
      </c>
      <c r="C316" s="4">
        <v>149</v>
      </c>
      <c r="D316" s="4" t="str">
        <f t="shared" ref="D316:D317" si="29">LEFT(E316,3)</f>
        <v>CCV</v>
      </c>
      <c r="E316" t="s">
        <v>30</v>
      </c>
      <c r="F316">
        <v>0.53300000000000003</v>
      </c>
      <c r="G316">
        <v>5.4610000000000003</v>
      </c>
      <c r="H316">
        <v>10.245699999999999</v>
      </c>
      <c r="J316">
        <v>10</v>
      </c>
      <c r="L316" s="12">
        <f>ABS(H316-J316)/J316</f>
        <v>2.4569999999999936E-2</v>
      </c>
      <c r="M316" s="12"/>
    </row>
    <row r="317" spans="1:13" x14ac:dyDescent="0.35">
      <c r="A317" s="4">
        <v>316</v>
      </c>
      <c r="B317" s="4">
        <v>2</v>
      </c>
      <c r="C317" s="4">
        <v>150</v>
      </c>
      <c r="D317" s="4" t="str">
        <f t="shared" si="29"/>
        <v>CCV</v>
      </c>
      <c r="E317" t="s">
        <v>31</v>
      </c>
      <c r="F317">
        <v>0.21379999999999999</v>
      </c>
      <c r="G317">
        <v>20.177700000000002</v>
      </c>
      <c r="H317">
        <v>94.376300000000001</v>
      </c>
      <c r="J317">
        <v>100</v>
      </c>
      <c r="L317" s="12">
        <f>ABS(H317-J317)/J317</f>
        <v>5.6236999999999995E-2</v>
      </c>
      <c r="M317" s="12"/>
    </row>
    <row r="318" spans="1:13" x14ac:dyDescent="0.35">
      <c r="A318" s="4">
        <v>317</v>
      </c>
      <c r="B318" s="4">
        <v>2</v>
      </c>
      <c r="C318" s="4">
        <v>151</v>
      </c>
      <c r="E318" t="s">
        <v>17</v>
      </c>
      <c r="F318">
        <v>1</v>
      </c>
      <c r="G318">
        <v>3.4000000000000002E-2</v>
      </c>
      <c r="H318">
        <v>3.4000000000000002E-2</v>
      </c>
    </row>
    <row r="319" spans="1:13" x14ac:dyDescent="0.35">
      <c r="A319" s="4">
        <v>318</v>
      </c>
      <c r="B319" s="4">
        <v>2</v>
      </c>
      <c r="C319" s="4">
        <v>152</v>
      </c>
      <c r="E319" t="s">
        <v>17</v>
      </c>
      <c r="F319">
        <v>1</v>
      </c>
      <c r="G319">
        <v>2.1000000000000001E-2</v>
      </c>
      <c r="H319">
        <v>2.1000000000000001E-2</v>
      </c>
    </row>
    <row r="320" spans="1:13" x14ac:dyDescent="0.35">
      <c r="A320" s="4">
        <v>319</v>
      </c>
      <c r="B320" s="4">
        <v>3</v>
      </c>
      <c r="C320" s="4">
        <v>1</v>
      </c>
      <c r="E320" t="s">
        <v>17</v>
      </c>
      <c r="F320">
        <v>1</v>
      </c>
      <c r="G320">
        <v>0.49869999999999998</v>
      </c>
      <c r="H320">
        <v>0.49869999999999998</v>
      </c>
    </row>
    <row r="321" spans="1:14" x14ac:dyDescent="0.35">
      <c r="A321" s="4">
        <v>320</v>
      </c>
      <c r="B321" s="4">
        <v>3</v>
      </c>
      <c r="C321" s="4">
        <v>2</v>
      </c>
      <c r="E321" t="s">
        <v>17</v>
      </c>
      <c r="F321">
        <v>1</v>
      </c>
      <c r="G321">
        <v>6.4999999999999997E-3</v>
      </c>
      <c r="H321">
        <v>6.4999999999999997E-3</v>
      </c>
    </row>
    <row r="322" spans="1:14" x14ac:dyDescent="0.35">
      <c r="A322" s="4">
        <v>321</v>
      </c>
      <c r="B322" s="4">
        <v>3</v>
      </c>
      <c r="C322" s="4">
        <v>3</v>
      </c>
      <c r="E322" t="s">
        <v>17</v>
      </c>
      <c r="F322">
        <v>1</v>
      </c>
      <c r="G322">
        <v>9.7000000000000003E-3</v>
      </c>
      <c r="H322">
        <v>9.7000000000000003E-3</v>
      </c>
    </row>
    <row r="323" spans="1:14" x14ac:dyDescent="0.35">
      <c r="A323" s="4">
        <v>322</v>
      </c>
      <c r="B323" s="4">
        <v>3</v>
      </c>
      <c r="C323" s="4">
        <v>4</v>
      </c>
      <c r="D323" s="4" t="str">
        <f t="shared" ref="D323:D325" si="30">LEFT(E323,3)</f>
        <v>DCV</v>
      </c>
      <c r="E323" t="s">
        <v>18</v>
      </c>
      <c r="F323">
        <v>0.5181</v>
      </c>
      <c r="G323">
        <v>4.6445999999999996</v>
      </c>
      <c r="H323">
        <v>8.9648000000000003</v>
      </c>
      <c r="J323">
        <v>10</v>
      </c>
      <c r="L323" s="12">
        <f>ABS(H323-J323)/J323</f>
        <v>0.10351999999999997</v>
      </c>
      <c r="M323" s="12"/>
    </row>
    <row r="324" spans="1:14" x14ac:dyDescent="0.35">
      <c r="A324" s="4">
        <v>323</v>
      </c>
      <c r="B324" s="4">
        <v>3</v>
      </c>
      <c r="C324" s="4">
        <v>5</v>
      </c>
      <c r="D324" s="4" t="str">
        <f t="shared" si="30"/>
        <v>DCV</v>
      </c>
      <c r="E324" t="s">
        <v>18</v>
      </c>
      <c r="F324">
        <v>0.5141</v>
      </c>
      <c r="G324">
        <v>4.6997</v>
      </c>
      <c r="H324">
        <v>9.1416000000000004</v>
      </c>
      <c r="J324">
        <v>10</v>
      </c>
      <c r="L324" s="12">
        <f>ABS(H324-J324)/J324</f>
        <v>8.5839999999999958E-2</v>
      </c>
      <c r="M324" s="12"/>
    </row>
    <row r="325" spans="1:14" x14ac:dyDescent="0.35">
      <c r="A325" s="4">
        <v>324</v>
      </c>
      <c r="B325" s="4">
        <v>3</v>
      </c>
      <c r="C325" s="4">
        <v>6</v>
      </c>
      <c r="D325" s="4" t="str">
        <f t="shared" si="30"/>
        <v>DCV</v>
      </c>
      <c r="E325" t="s">
        <v>18</v>
      </c>
      <c r="F325">
        <v>0.5161</v>
      </c>
      <c r="G325">
        <v>4.6010999999999997</v>
      </c>
      <c r="H325">
        <v>8.9151000000000007</v>
      </c>
      <c r="J325">
        <v>10</v>
      </c>
      <c r="L325" s="12">
        <f>ABS(H325-J325)/J325</f>
        <v>0.10848999999999993</v>
      </c>
      <c r="M325" s="12"/>
    </row>
    <row r="326" spans="1:14" x14ac:dyDescent="0.35">
      <c r="A326" s="4">
        <v>325</v>
      </c>
      <c r="B326" s="4">
        <v>3</v>
      </c>
      <c r="C326" s="4">
        <v>7</v>
      </c>
      <c r="E326" t="s">
        <v>17</v>
      </c>
      <c r="F326">
        <v>1</v>
      </c>
      <c r="G326">
        <v>1.29E-2</v>
      </c>
      <c r="H326">
        <v>1.29E-2</v>
      </c>
    </row>
    <row r="327" spans="1:14" x14ac:dyDescent="0.35">
      <c r="A327" s="4">
        <v>326</v>
      </c>
      <c r="B327" s="4">
        <v>3</v>
      </c>
      <c r="C327" s="4">
        <v>8</v>
      </c>
      <c r="D327" s="4" t="str">
        <f t="shared" ref="D327:D329" si="31">LEFT(E327,3)</f>
        <v>DCV</v>
      </c>
      <c r="E327" t="s">
        <v>19</v>
      </c>
      <c r="F327">
        <v>0.21279999999999999</v>
      </c>
      <c r="G327">
        <v>19.4739</v>
      </c>
      <c r="H327">
        <v>91.512500000000003</v>
      </c>
      <c r="J327">
        <v>100</v>
      </c>
      <c r="L327" s="12">
        <f>ABS(H327-J327)/J327</f>
        <v>8.4874999999999978E-2</v>
      </c>
      <c r="M327" s="12"/>
    </row>
    <row r="328" spans="1:14" x14ac:dyDescent="0.35">
      <c r="A328" s="4">
        <v>327</v>
      </c>
      <c r="B328" s="4">
        <v>3</v>
      </c>
      <c r="C328" s="4">
        <v>9</v>
      </c>
      <c r="D328" s="4" t="str">
        <f t="shared" si="31"/>
        <v>DCV</v>
      </c>
      <c r="E328" t="s">
        <v>19</v>
      </c>
      <c r="F328">
        <v>0.21160000000000001</v>
      </c>
      <c r="G328">
        <v>20.020499999999998</v>
      </c>
      <c r="H328">
        <v>94.614800000000002</v>
      </c>
      <c r="J328">
        <v>100</v>
      </c>
      <c r="L328" s="12">
        <f>ABS(H328-J328)/J328</f>
        <v>5.3851999999999976E-2</v>
      </c>
      <c r="M328" s="12"/>
    </row>
    <row r="329" spans="1:14" x14ac:dyDescent="0.35">
      <c r="A329" s="4">
        <v>328</v>
      </c>
      <c r="B329" s="4">
        <v>3</v>
      </c>
      <c r="C329" s="4">
        <v>10</v>
      </c>
      <c r="D329" s="4" t="str">
        <f t="shared" si="31"/>
        <v>DCV</v>
      </c>
      <c r="E329" t="s">
        <v>19</v>
      </c>
      <c r="F329">
        <v>0.20979999999999999</v>
      </c>
      <c r="G329">
        <v>19.600999999999999</v>
      </c>
      <c r="H329">
        <v>93.427199999999999</v>
      </c>
      <c r="J329">
        <v>100</v>
      </c>
      <c r="L329" s="12">
        <f>ABS(H329-J329)/J329</f>
        <v>6.5728000000000009E-2</v>
      </c>
      <c r="M329" s="12"/>
    </row>
    <row r="330" spans="1:14" x14ac:dyDescent="0.35">
      <c r="A330" s="4">
        <v>329</v>
      </c>
      <c r="B330" s="4">
        <v>3</v>
      </c>
      <c r="C330" s="4">
        <v>11</v>
      </c>
      <c r="E330" t="s">
        <v>17</v>
      </c>
      <c r="F330">
        <v>1</v>
      </c>
      <c r="G330">
        <v>2.9100000000000001E-2</v>
      </c>
      <c r="H330">
        <v>2.9100000000000001E-2</v>
      </c>
    </row>
    <row r="331" spans="1:14" x14ac:dyDescent="0.35">
      <c r="A331" s="4">
        <v>330</v>
      </c>
      <c r="B331" s="4">
        <v>3</v>
      </c>
      <c r="C331" s="4">
        <v>12</v>
      </c>
      <c r="E331" t="s">
        <v>17</v>
      </c>
      <c r="F331">
        <v>1</v>
      </c>
      <c r="G331">
        <v>1.6199999999999999E-2</v>
      </c>
      <c r="H331">
        <v>1.6199999999999999E-2</v>
      </c>
    </row>
    <row r="332" spans="1:14" x14ac:dyDescent="0.35">
      <c r="A332" s="4">
        <v>331</v>
      </c>
      <c r="B332" s="4">
        <v>3</v>
      </c>
      <c r="C332" s="4">
        <v>13</v>
      </c>
      <c r="D332" s="4" t="s">
        <v>175</v>
      </c>
      <c r="E332" t="s">
        <v>134</v>
      </c>
      <c r="F332">
        <v>9.5299999999999996E-2</v>
      </c>
      <c r="G332">
        <v>27.497900000000001</v>
      </c>
      <c r="H332">
        <v>288.54050000000001</v>
      </c>
    </row>
    <row r="333" spans="1:14" x14ac:dyDescent="0.35">
      <c r="A333" s="4">
        <v>332</v>
      </c>
      <c r="B333" s="4">
        <v>3</v>
      </c>
      <c r="C333" s="4">
        <v>14</v>
      </c>
      <c r="D333" s="4" t="s">
        <v>175</v>
      </c>
      <c r="E333" t="s">
        <v>135</v>
      </c>
      <c r="F333">
        <v>9.5699999999999993E-2</v>
      </c>
      <c r="G333">
        <v>47.225000000000001</v>
      </c>
      <c r="H333">
        <v>493.46890000000002</v>
      </c>
    </row>
    <row r="334" spans="1:14" x14ac:dyDescent="0.35">
      <c r="A334" s="4">
        <v>333</v>
      </c>
      <c r="B334" s="4">
        <v>3</v>
      </c>
      <c r="C334" s="4">
        <v>15</v>
      </c>
      <c r="D334" s="4" t="s">
        <v>175</v>
      </c>
      <c r="E334" t="s">
        <v>136</v>
      </c>
      <c r="F334">
        <v>9.7500000000000003E-2</v>
      </c>
      <c r="G334">
        <v>51.323300000000003</v>
      </c>
      <c r="H334">
        <v>526.39250000000004</v>
      </c>
      <c r="I334">
        <f>AVERAGE(H332:H334)</f>
        <v>436.13396666666671</v>
      </c>
      <c r="J334" s="15" t="s">
        <v>174</v>
      </c>
      <c r="L334" s="12">
        <f>STDEV(H332:H334)/AVERAGE(H332:H334)</f>
        <v>0.29549494676658095</v>
      </c>
      <c r="M334" s="12"/>
      <c r="N334" s="54" t="s">
        <v>265</v>
      </c>
    </row>
    <row r="335" spans="1:14" x14ac:dyDescent="0.35">
      <c r="A335" s="4">
        <v>334</v>
      </c>
      <c r="B335" s="4">
        <v>3</v>
      </c>
      <c r="C335" s="4">
        <v>16</v>
      </c>
      <c r="E335" t="s">
        <v>17</v>
      </c>
      <c r="F335">
        <v>1</v>
      </c>
      <c r="G335">
        <v>7.2800000000000004E-2</v>
      </c>
      <c r="H335">
        <v>7.2800000000000004E-2</v>
      </c>
    </row>
    <row r="336" spans="1:14" x14ac:dyDescent="0.35">
      <c r="A336" s="4">
        <v>335</v>
      </c>
      <c r="B336" s="4">
        <v>3</v>
      </c>
      <c r="C336" s="4">
        <v>17</v>
      </c>
      <c r="E336" t="s">
        <v>17</v>
      </c>
      <c r="F336">
        <v>1</v>
      </c>
      <c r="G336">
        <v>2.5899999999999999E-2</v>
      </c>
      <c r="H336">
        <v>2.5899999999999999E-2</v>
      </c>
    </row>
    <row r="337" spans="1:13" x14ac:dyDescent="0.35">
      <c r="A337" s="4">
        <v>336</v>
      </c>
      <c r="B337" s="4">
        <v>3</v>
      </c>
      <c r="C337" s="4">
        <v>18</v>
      </c>
      <c r="D337" s="4" t="s">
        <v>175</v>
      </c>
      <c r="E337" t="s">
        <v>137</v>
      </c>
      <c r="F337">
        <v>0.1022</v>
      </c>
      <c r="G337">
        <v>13.412800000000001</v>
      </c>
      <c r="H337">
        <v>131.24100000000001</v>
      </c>
    </row>
    <row r="338" spans="1:13" x14ac:dyDescent="0.35">
      <c r="A338" s="4">
        <v>337</v>
      </c>
      <c r="B338" s="4">
        <v>3</v>
      </c>
      <c r="C338" s="4">
        <v>19</v>
      </c>
      <c r="D338" s="4" t="s">
        <v>175</v>
      </c>
      <c r="E338" t="s">
        <v>138</v>
      </c>
      <c r="F338">
        <v>0.10100000000000001</v>
      </c>
      <c r="G338">
        <v>13.0237</v>
      </c>
      <c r="H338">
        <v>128.94749999999999</v>
      </c>
    </row>
    <row r="339" spans="1:13" x14ac:dyDescent="0.35">
      <c r="A339" s="4">
        <v>338</v>
      </c>
      <c r="B339" s="4">
        <v>3</v>
      </c>
      <c r="C339" s="4">
        <v>20</v>
      </c>
      <c r="D339" s="4" t="s">
        <v>175</v>
      </c>
      <c r="E339" t="s">
        <v>139</v>
      </c>
      <c r="F339">
        <v>9.7799999999999998E-2</v>
      </c>
      <c r="G339">
        <v>13.1145</v>
      </c>
      <c r="H339">
        <v>134.09540000000001</v>
      </c>
      <c r="I339">
        <f>AVERAGE(H337:H339)</f>
        <v>131.42796666666666</v>
      </c>
      <c r="J339" s="15" t="s">
        <v>174</v>
      </c>
      <c r="L339" s="12">
        <f>STDEV(H337:H339)/AVERAGE(H337:H339)</f>
        <v>1.9623204034352418E-2</v>
      </c>
      <c r="M339" s="12"/>
    </row>
    <row r="340" spans="1:13" x14ac:dyDescent="0.35">
      <c r="A340" s="4">
        <v>339</v>
      </c>
      <c r="B340" s="4">
        <v>3</v>
      </c>
      <c r="C340" s="4">
        <v>21</v>
      </c>
      <c r="E340" t="s">
        <v>17</v>
      </c>
      <c r="F340">
        <v>1</v>
      </c>
      <c r="G340">
        <v>1.9400000000000001E-2</v>
      </c>
      <c r="H340">
        <v>1.9400000000000001E-2</v>
      </c>
    </row>
    <row r="341" spans="1:13" x14ac:dyDescent="0.35">
      <c r="A341" s="4">
        <v>340</v>
      </c>
      <c r="B341" s="4">
        <v>3</v>
      </c>
      <c r="C341" s="4">
        <v>22</v>
      </c>
      <c r="D341" s="4" t="s">
        <v>175</v>
      </c>
      <c r="E341" t="s">
        <v>140</v>
      </c>
      <c r="F341">
        <v>0.10249999999999999</v>
      </c>
      <c r="G341">
        <v>23.7011</v>
      </c>
      <c r="H341">
        <v>231.23050000000001</v>
      </c>
    </row>
    <row r="342" spans="1:13" x14ac:dyDescent="0.35">
      <c r="A342" s="4">
        <v>341</v>
      </c>
      <c r="B342" s="4">
        <v>3</v>
      </c>
      <c r="C342" s="4">
        <v>23</v>
      </c>
      <c r="D342" s="4" t="s">
        <v>175</v>
      </c>
      <c r="E342" t="s">
        <v>141</v>
      </c>
      <c r="F342">
        <v>9.8500000000000004E-2</v>
      </c>
      <c r="G342">
        <v>25.762899999999998</v>
      </c>
      <c r="H342">
        <v>261.55220000000003</v>
      </c>
    </row>
    <row r="343" spans="1:13" x14ac:dyDescent="0.35">
      <c r="A343" s="4">
        <v>342</v>
      </c>
      <c r="B343" s="4">
        <v>3</v>
      </c>
      <c r="C343" s="4">
        <v>24</v>
      </c>
      <c r="D343" s="4" t="s">
        <v>175</v>
      </c>
      <c r="E343" t="s">
        <v>142</v>
      </c>
      <c r="F343">
        <v>0.10249999999999999</v>
      </c>
      <c r="G343">
        <v>24.938300000000002</v>
      </c>
      <c r="H343">
        <v>243.30019999999999</v>
      </c>
      <c r="I343">
        <f>AVERAGE(H341:H343)</f>
        <v>245.36096666666666</v>
      </c>
      <c r="J343" s="15" t="s">
        <v>174</v>
      </c>
      <c r="L343" s="12">
        <f>STDEV(H341:H343)/AVERAGE(H341:H343)</f>
        <v>6.2216624697646238E-2</v>
      </c>
      <c r="M343" s="12"/>
    </row>
    <row r="344" spans="1:13" x14ac:dyDescent="0.35">
      <c r="A344" s="4">
        <v>343</v>
      </c>
      <c r="B344" s="4">
        <v>3</v>
      </c>
      <c r="C344" s="4">
        <v>25</v>
      </c>
      <c r="E344" t="s">
        <v>17</v>
      </c>
      <c r="F344">
        <v>1</v>
      </c>
      <c r="G344">
        <v>3.8800000000000001E-2</v>
      </c>
      <c r="H344">
        <v>3.8800000000000001E-2</v>
      </c>
    </row>
    <row r="345" spans="1:13" x14ac:dyDescent="0.35">
      <c r="A345" s="4">
        <v>344</v>
      </c>
      <c r="B345" s="4">
        <v>3</v>
      </c>
      <c r="C345" s="4">
        <v>26</v>
      </c>
      <c r="E345" t="s">
        <v>17</v>
      </c>
      <c r="F345">
        <v>1</v>
      </c>
      <c r="G345">
        <v>1.9400000000000001E-2</v>
      </c>
      <c r="H345">
        <v>1.9400000000000001E-2</v>
      </c>
    </row>
    <row r="346" spans="1:13" x14ac:dyDescent="0.35">
      <c r="A346" s="4">
        <v>345</v>
      </c>
      <c r="B346" s="4">
        <v>3</v>
      </c>
      <c r="C346" s="4">
        <v>27</v>
      </c>
      <c r="D346" s="4" t="str">
        <f t="shared" ref="D346:D347" si="32">LEFT(E346,3)</f>
        <v>CCV</v>
      </c>
      <c r="E346" t="s">
        <v>30</v>
      </c>
      <c r="F346">
        <v>0.5333</v>
      </c>
      <c r="G346">
        <v>5.0921000000000003</v>
      </c>
      <c r="H346">
        <v>9.5481999999999996</v>
      </c>
      <c r="J346">
        <v>10</v>
      </c>
      <c r="L346" s="12">
        <f>ABS(H346-J346)/J346</f>
        <v>4.518000000000004E-2</v>
      </c>
      <c r="M346" s="12"/>
    </row>
    <row r="347" spans="1:13" x14ac:dyDescent="0.35">
      <c r="A347" s="4">
        <v>346</v>
      </c>
      <c r="B347" s="4">
        <v>3</v>
      </c>
      <c r="C347" s="4">
        <v>28</v>
      </c>
      <c r="D347" s="4" t="str">
        <f t="shared" si="32"/>
        <v>CCV</v>
      </c>
      <c r="E347" t="s">
        <v>31</v>
      </c>
      <c r="F347">
        <v>0.2145</v>
      </c>
      <c r="G347">
        <v>20.382200000000001</v>
      </c>
      <c r="H347">
        <v>95.021900000000002</v>
      </c>
      <c r="J347">
        <v>100</v>
      </c>
      <c r="L347" s="12">
        <f>ABS(H347-J347)/J347</f>
        <v>4.9780999999999978E-2</v>
      </c>
      <c r="M347" s="12"/>
    </row>
    <row r="348" spans="1:13" x14ac:dyDescent="0.35">
      <c r="A348" s="4">
        <v>347</v>
      </c>
      <c r="B348" s="4">
        <v>3</v>
      </c>
      <c r="C348" s="4">
        <v>29</v>
      </c>
      <c r="E348" t="s">
        <v>17</v>
      </c>
      <c r="F348">
        <v>1</v>
      </c>
      <c r="G348">
        <v>2.75E-2</v>
      </c>
      <c r="H348">
        <v>2.75E-2</v>
      </c>
    </row>
    <row r="349" spans="1:13" x14ac:dyDescent="0.35">
      <c r="A349" s="4">
        <v>348</v>
      </c>
      <c r="B349" s="4">
        <v>3</v>
      </c>
      <c r="C349" s="4">
        <v>30</v>
      </c>
      <c r="E349" t="s">
        <v>17</v>
      </c>
      <c r="F349">
        <v>1</v>
      </c>
      <c r="G349">
        <v>1.1299999999999999E-2</v>
      </c>
      <c r="H349">
        <v>1.1299999999999999E-2</v>
      </c>
    </row>
    <row r="350" spans="1:13" x14ac:dyDescent="0.35">
      <c r="A350" s="4">
        <v>349</v>
      </c>
      <c r="B350" s="4">
        <v>3</v>
      </c>
      <c r="C350" s="4">
        <v>31</v>
      </c>
      <c r="E350" t="s">
        <v>17</v>
      </c>
      <c r="F350">
        <v>1</v>
      </c>
      <c r="G350">
        <v>0.15240000000000001</v>
      </c>
      <c r="H350">
        <v>0.15240000000000001</v>
      </c>
    </row>
    <row r="351" spans="1:13" x14ac:dyDescent="0.35">
      <c r="A351" s="4">
        <v>350</v>
      </c>
      <c r="B351" s="4">
        <v>3</v>
      </c>
      <c r="C351" s="4">
        <v>32</v>
      </c>
      <c r="E351" t="s">
        <v>17</v>
      </c>
      <c r="F351">
        <v>1</v>
      </c>
      <c r="G351">
        <v>6.4999999999999997E-3</v>
      </c>
      <c r="H351">
        <v>6.4999999999999997E-3</v>
      </c>
    </row>
    <row r="352" spans="1:13" x14ac:dyDescent="0.35">
      <c r="A352" s="4">
        <v>351</v>
      </c>
      <c r="B352" s="4">
        <v>3</v>
      </c>
      <c r="C352" s="4">
        <v>33</v>
      </c>
      <c r="E352" t="s">
        <v>17</v>
      </c>
      <c r="F352">
        <v>1</v>
      </c>
      <c r="G352">
        <v>6.4999999999999997E-3</v>
      </c>
      <c r="H352">
        <v>6.4999999999999997E-3</v>
      </c>
    </row>
    <row r="353" spans="1:13" x14ac:dyDescent="0.35">
      <c r="A353" s="4">
        <v>352</v>
      </c>
      <c r="B353" s="4">
        <v>3</v>
      </c>
      <c r="C353" s="4">
        <v>34</v>
      </c>
      <c r="D353" s="4" t="str">
        <f t="shared" ref="D353:D355" si="33">LEFT(E353,3)</f>
        <v>DCV</v>
      </c>
      <c r="E353" t="s">
        <v>18</v>
      </c>
      <c r="F353">
        <v>0.51749999999999996</v>
      </c>
      <c r="G353">
        <v>4.5330000000000004</v>
      </c>
      <c r="H353">
        <v>8.7593999999999994</v>
      </c>
      <c r="J353">
        <v>10</v>
      </c>
      <c r="L353" s="12">
        <f>ABS(H353-J353)/J353</f>
        <v>0.12406000000000006</v>
      </c>
      <c r="M353" s="12"/>
    </row>
    <row r="354" spans="1:13" x14ac:dyDescent="0.35">
      <c r="A354" s="4">
        <v>353</v>
      </c>
      <c r="B354" s="4">
        <v>3</v>
      </c>
      <c r="C354" s="4">
        <v>35</v>
      </c>
      <c r="D354" s="4" t="str">
        <f t="shared" si="33"/>
        <v>DCV</v>
      </c>
      <c r="E354" t="s">
        <v>18</v>
      </c>
      <c r="F354">
        <v>0.51500000000000001</v>
      </c>
      <c r="G354">
        <v>4.694</v>
      </c>
      <c r="H354">
        <v>9.1144999999999996</v>
      </c>
      <c r="J354">
        <v>10</v>
      </c>
      <c r="L354" s="12">
        <f>ABS(H354-J354)/J354</f>
        <v>8.8550000000000045E-2</v>
      </c>
      <c r="M354" s="12"/>
    </row>
    <row r="355" spans="1:13" x14ac:dyDescent="0.35">
      <c r="A355" s="4">
        <v>354</v>
      </c>
      <c r="B355" s="4">
        <v>3</v>
      </c>
      <c r="C355" s="4">
        <v>36</v>
      </c>
      <c r="D355" s="4" t="str">
        <f t="shared" si="33"/>
        <v>DCV</v>
      </c>
      <c r="E355" t="s">
        <v>18</v>
      </c>
      <c r="F355">
        <v>0.51559999999999995</v>
      </c>
      <c r="G355">
        <v>4.7834000000000003</v>
      </c>
      <c r="H355">
        <v>9.2774000000000001</v>
      </c>
      <c r="J355">
        <v>10</v>
      </c>
      <c r="L355" s="12">
        <f>ABS(H355-J355)/J355</f>
        <v>7.2259999999999991E-2</v>
      </c>
      <c r="M355" s="12"/>
    </row>
    <row r="356" spans="1:13" x14ac:dyDescent="0.35">
      <c r="A356" s="4">
        <v>355</v>
      </c>
      <c r="B356" s="4">
        <v>3</v>
      </c>
      <c r="C356" s="4">
        <v>37</v>
      </c>
      <c r="E356" t="s">
        <v>17</v>
      </c>
      <c r="F356">
        <v>1</v>
      </c>
      <c r="G356">
        <v>6.4999999999999997E-3</v>
      </c>
      <c r="H356">
        <v>6.4999999999999997E-3</v>
      </c>
    </row>
    <row r="357" spans="1:13" x14ac:dyDescent="0.35">
      <c r="A357" s="4">
        <v>356</v>
      </c>
      <c r="B357" s="4">
        <v>3</v>
      </c>
      <c r="C357" s="4">
        <v>38</v>
      </c>
      <c r="D357" s="4" t="str">
        <f t="shared" ref="D357:D359" si="34">LEFT(E357,3)</f>
        <v>DCV</v>
      </c>
      <c r="E357" t="s">
        <v>19</v>
      </c>
      <c r="F357">
        <v>0.2109</v>
      </c>
      <c r="G357">
        <v>19.6219</v>
      </c>
      <c r="H357">
        <v>93.039000000000001</v>
      </c>
      <c r="J357">
        <v>100</v>
      </c>
      <c r="L357" s="12">
        <f>ABS(H357-J357)/J357</f>
        <v>6.9609999999999991E-2</v>
      </c>
      <c r="M357" s="12"/>
    </row>
    <row r="358" spans="1:13" x14ac:dyDescent="0.35">
      <c r="A358" s="4">
        <v>357</v>
      </c>
      <c r="B358" s="4">
        <v>3</v>
      </c>
      <c r="C358" s="4">
        <v>39</v>
      </c>
      <c r="D358" s="4" t="str">
        <f t="shared" si="34"/>
        <v>DCV</v>
      </c>
      <c r="E358" t="s">
        <v>19</v>
      </c>
      <c r="F358">
        <v>0.21190000000000001</v>
      </c>
      <c r="G358">
        <v>19.644400000000001</v>
      </c>
      <c r="H358">
        <v>92.706000000000003</v>
      </c>
      <c r="J358">
        <v>100</v>
      </c>
      <c r="L358" s="12">
        <f>ABS(H358-J358)/J358</f>
        <v>7.2939999999999963E-2</v>
      </c>
      <c r="M358" s="12"/>
    </row>
    <row r="359" spans="1:13" x14ac:dyDescent="0.35">
      <c r="A359" s="4">
        <v>358</v>
      </c>
      <c r="B359" s="4">
        <v>3</v>
      </c>
      <c r="C359" s="4">
        <v>40</v>
      </c>
      <c r="D359" s="4" t="str">
        <f t="shared" si="34"/>
        <v>DCV</v>
      </c>
      <c r="E359" t="s">
        <v>19</v>
      </c>
      <c r="F359">
        <v>0.21290000000000001</v>
      </c>
      <c r="G359">
        <v>19.8278</v>
      </c>
      <c r="H359">
        <v>93.132199999999997</v>
      </c>
      <c r="J359">
        <v>100</v>
      </c>
      <c r="L359" s="12">
        <f>ABS(H359-J359)/J359</f>
        <v>6.8678000000000031E-2</v>
      </c>
      <c r="M359" s="12"/>
    </row>
    <row r="360" spans="1:13" x14ac:dyDescent="0.35">
      <c r="A360" s="4">
        <v>359</v>
      </c>
      <c r="B360" s="4">
        <v>3</v>
      </c>
      <c r="C360" s="4">
        <v>41</v>
      </c>
      <c r="E360" t="s">
        <v>17</v>
      </c>
      <c r="F360">
        <v>1</v>
      </c>
      <c r="G360">
        <v>2.5899999999999999E-2</v>
      </c>
      <c r="H360">
        <v>2.5899999999999999E-2</v>
      </c>
    </row>
    <row r="361" spans="1:13" x14ac:dyDescent="0.35">
      <c r="A361" s="4">
        <v>360</v>
      </c>
      <c r="B361" s="4">
        <v>3</v>
      </c>
      <c r="C361" s="4">
        <v>42</v>
      </c>
      <c r="E361" t="s">
        <v>17</v>
      </c>
      <c r="F361">
        <v>1</v>
      </c>
      <c r="G361">
        <v>1.29E-2</v>
      </c>
      <c r="H361">
        <v>1.29E-2</v>
      </c>
    </row>
    <row r="362" spans="1:13" x14ac:dyDescent="0.35">
      <c r="A362" s="4">
        <v>361</v>
      </c>
      <c r="B362" s="4">
        <v>3</v>
      </c>
      <c r="C362" s="4">
        <v>43</v>
      </c>
      <c r="E362" t="s">
        <v>17</v>
      </c>
      <c r="F362">
        <v>1</v>
      </c>
      <c r="G362">
        <v>1.29E-2</v>
      </c>
      <c r="H362">
        <v>1.29E-2</v>
      </c>
    </row>
    <row r="363" spans="1:13" x14ac:dyDescent="0.35">
      <c r="A363" s="4">
        <v>362</v>
      </c>
      <c r="B363" s="4">
        <v>3</v>
      </c>
      <c r="C363" s="4">
        <v>44</v>
      </c>
      <c r="D363" s="4" t="s">
        <v>175</v>
      </c>
      <c r="E363" t="s">
        <v>143</v>
      </c>
      <c r="F363">
        <v>0.1028</v>
      </c>
      <c r="G363">
        <v>19.997</v>
      </c>
      <c r="H363">
        <v>194.52340000000001</v>
      </c>
    </row>
    <row r="364" spans="1:13" x14ac:dyDescent="0.35">
      <c r="A364" s="4">
        <v>363</v>
      </c>
      <c r="B364" s="4">
        <v>3</v>
      </c>
      <c r="C364" s="4">
        <v>45</v>
      </c>
      <c r="D364" s="4" t="s">
        <v>175</v>
      </c>
      <c r="E364" t="s">
        <v>144</v>
      </c>
      <c r="F364">
        <v>0.1009</v>
      </c>
      <c r="G364">
        <v>21.494599999999998</v>
      </c>
      <c r="H364">
        <v>213.02879999999999</v>
      </c>
    </row>
    <row r="365" spans="1:13" x14ac:dyDescent="0.35">
      <c r="A365" s="4">
        <v>364</v>
      </c>
      <c r="B365" s="4">
        <v>3</v>
      </c>
      <c r="C365" s="4">
        <v>46</v>
      </c>
      <c r="D365" s="4" t="s">
        <v>175</v>
      </c>
      <c r="E365" t="s">
        <v>145</v>
      </c>
      <c r="F365">
        <v>0.10349999999999999</v>
      </c>
      <c r="G365">
        <v>24.3124</v>
      </c>
      <c r="H365">
        <v>234.90260000000001</v>
      </c>
      <c r="I365">
        <f>AVERAGE(H363:H365)</f>
        <v>214.1516</v>
      </c>
      <c r="J365" s="15" t="s">
        <v>174</v>
      </c>
      <c r="L365" s="12">
        <f>STDEV(H363:H365)/AVERAGE(H363:H365)</f>
        <v>9.438641692400522E-2</v>
      </c>
      <c r="M365" s="12"/>
    </row>
    <row r="366" spans="1:13" x14ac:dyDescent="0.35">
      <c r="A366" s="4">
        <v>365</v>
      </c>
      <c r="B366" s="4">
        <v>3</v>
      </c>
      <c r="C366" s="4">
        <v>47</v>
      </c>
      <c r="E366" t="s">
        <v>17</v>
      </c>
      <c r="F366">
        <v>1</v>
      </c>
      <c r="G366">
        <v>3.56E-2</v>
      </c>
      <c r="H366">
        <v>3.56E-2</v>
      </c>
    </row>
    <row r="367" spans="1:13" x14ac:dyDescent="0.35">
      <c r="A367" s="4">
        <v>366</v>
      </c>
      <c r="B367" s="4">
        <v>3</v>
      </c>
      <c r="C367" s="4">
        <v>48</v>
      </c>
      <c r="E367" t="s">
        <v>17</v>
      </c>
      <c r="F367">
        <v>1</v>
      </c>
      <c r="G367">
        <v>2.1000000000000001E-2</v>
      </c>
      <c r="H367">
        <v>2.1000000000000001E-2</v>
      </c>
    </row>
    <row r="368" spans="1:13" x14ac:dyDescent="0.35">
      <c r="A368" s="4">
        <v>367</v>
      </c>
      <c r="B368" s="4">
        <v>3</v>
      </c>
      <c r="C368" s="4">
        <v>49</v>
      </c>
      <c r="D368" s="4" t="s">
        <v>175</v>
      </c>
      <c r="E368" t="s">
        <v>146</v>
      </c>
      <c r="F368">
        <v>0.1038</v>
      </c>
      <c r="G368">
        <v>17.8401</v>
      </c>
      <c r="H368">
        <v>171.86959999999999</v>
      </c>
    </row>
    <row r="369" spans="1:14" x14ac:dyDescent="0.35">
      <c r="A369" s="4">
        <v>368</v>
      </c>
      <c r="B369" s="4">
        <v>3</v>
      </c>
      <c r="C369" s="4">
        <v>50</v>
      </c>
      <c r="D369" s="4" t="s">
        <v>175</v>
      </c>
      <c r="E369" t="s">
        <v>147</v>
      </c>
      <c r="F369">
        <v>9.5799999999999996E-2</v>
      </c>
      <c r="G369">
        <v>16.262799999999999</v>
      </c>
      <c r="H369">
        <v>169.75810000000001</v>
      </c>
    </row>
    <row r="370" spans="1:14" x14ac:dyDescent="0.35">
      <c r="A370" s="4">
        <v>369</v>
      </c>
      <c r="B370" s="4">
        <v>3</v>
      </c>
      <c r="C370" s="4">
        <v>51</v>
      </c>
      <c r="D370" s="4" t="s">
        <v>175</v>
      </c>
      <c r="E370" t="s">
        <v>148</v>
      </c>
      <c r="F370">
        <v>0.1017</v>
      </c>
      <c r="G370">
        <v>18.311199999999999</v>
      </c>
      <c r="H370">
        <v>180.0515</v>
      </c>
      <c r="I370">
        <f>AVERAGE(H368:H370)</f>
        <v>173.89306666666667</v>
      </c>
      <c r="J370" s="15" t="s">
        <v>174</v>
      </c>
      <c r="L370" s="12">
        <f>STDEV(H368:H370)/AVERAGE(H368:H370)</f>
        <v>3.126547673576361E-2</v>
      </c>
      <c r="M370" s="12"/>
    </row>
    <row r="371" spans="1:14" x14ac:dyDescent="0.35">
      <c r="A371" s="4">
        <v>370</v>
      </c>
      <c r="B371" s="4">
        <v>3</v>
      </c>
      <c r="C371" s="4">
        <v>52</v>
      </c>
      <c r="E371" t="s">
        <v>17</v>
      </c>
      <c r="F371">
        <v>1</v>
      </c>
      <c r="G371">
        <v>2.4299999999999999E-2</v>
      </c>
      <c r="H371">
        <v>2.4299999999999999E-2</v>
      </c>
    </row>
    <row r="372" spans="1:14" x14ac:dyDescent="0.35">
      <c r="A372" s="4">
        <v>371</v>
      </c>
      <c r="B372" s="4">
        <v>3</v>
      </c>
      <c r="C372" s="4">
        <v>53</v>
      </c>
      <c r="E372" t="s">
        <v>17</v>
      </c>
      <c r="F372">
        <v>1</v>
      </c>
      <c r="G372">
        <v>1.6199999999999999E-2</v>
      </c>
      <c r="H372">
        <v>1.6199999999999999E-2</v>
      </c>
    </row>
    <row r="373" spans="1:14" x14ac:dyDescent="0.35">
      <c r="A373" s="4">
        <v>372</v>
      </c>
      <c r="B373" s="4">
        <v>3</v>
      </c>
      <c r="C373" s="4">
        <v>54</v>
      </c>
      <c r="D373" s="4" t="s">
        <v>175</v>
      </c>
      <c r="E373" t="s">
        <v>149</v>
      </c>
      <c r="F373">
        <v>9.5500000000000002E-2</v>
      </c>
      <c r="G373">
        <v>18.593699999999998</v>
      </c>
      <c r="H373">
        <v>194.6986</v>
      </c>
    </row>
    <row r="374" spans="1:14" x14ac:dyDescent="0.35">
      <c r="A374" s="4">
        <v>373</v>
      </c>
      <c r="B374" s="4">
        <v>3</v>
      </c>
      <c r="C374" s="4">
        <v>55</v>
      </c>
      <c r="D374" s="4" t="s">
        <v>175</v>
      </c>
      <c r="E374" t="s">
        <v>150</v>
      </c>
      <c r="F374">
        <v>0.1033</v>
      </c>
      <c r="G374">
        <v>18.368099999999998</v>
      </c>
      <c r="H374">
        <v>177.8133</v>
      </c>
    </row>
    <row r="375" spans="1:14" x14ac:dyDescent="0.35">
      <c r="A375" s="4">
        <v>374</v>
      </c>
      <c r="B375" s="4">
        <v>3</v>
      </c>
      <c r="C375" s="4">
        <v>56</v>
      </c>
      <c r="D375" s="4" t="s">
        <v>175</v>
      </c>
      <c r="E375" t="s">
        <v>151</v>
      </c>
      <c r="F375">
        <v>9.8500000000000004E-2</v>
      </c>
      <c r="G375">
        <v>13.168799999999999</v>
      </c>
      <c r="H375">
        <v>133.69290000000001</v>
      </c>
      <c r="I375">
        <f>AVERAGE(H373:H375)</f>
        <v>168.73493333333332</v>
      </c>
      <c r="J375" s="15" t="s">
        <v>174</v>
      </c>
      <c r="L375" s="12">
        <f>STDEV(H373:H375)/AVERAGE(H373:H375)</f>
        <v>0.18668205645477468</v>
      </c>
      <c r="M375" s="12"/>
    </row>
    <row r="376" spans="1:14" x14ac:dyDescent="0.35">
      <c r="A376" s="4">
        <v>375</v>
      </c>
      <c r="B376" s="4">
        <v>3</v>
      </c>
      <c r="C376" s="4">
        <v>57</v>
      </c>
      <c r="E376" t="s">
        <v>17</v>
      </c>
      <c r="F376">
        <v>1</v>
      </c>
      <c r="G376">
        <v>2.2599999999999999E-2</v>
      </c>
      <c r="H376">
        <v>2.2599999999999999E-2</v>
      </c>
    </row>
    <row r="377" spans="1:14" x14ac:dyDescent="0.35">
      <c r="A377" s="4">
        <v>376</v>
      </c>
      <c r="B377" s="4">
        <v>3</v>
      </c>
      <c r="C377" s="4">
        <v>58</v>
      </c>
      <c r="E377" t="s">
        <v>17</v>
      </c>
      <c r="F377">
        <v>1</v>
      </c>
      <c r="G377">
        <v>9.7000000000000003E-3</v>
      </c>
      <c r="H377">
        <v>9.7000000000000003E-3</v>
      </c>
    </row>
    <row r="378" spans="1:14" x14ac:dyDescent="0.35">
      <c r="A378" s="4">
        <v>377</v>
      </c>
      <c r="B378" s="4">
        <v>3</v>
      </c>
      <c r="C378" s="4">
        <v>59</v>
      </c>
      <c r="D378" s="4" t="s">
        <v>204</v>
      </c>
      <c r="E378" t="s">
        <v>152</v>
      </c>
      <c r="F378">
        <v>1.026</v>
      </c>
      <c r="G378">
        <v>8.1000000000000003E-2</v>
      </c>
      <c r="H378">
        <v>7.8899999999999998E-2</v>
      </c>
    </row>
    <row r="379" spans="1:14" x14ac:dyDescent="0.35">
      <c r="A379" s="4">
        <v>378</v>
      </c>
      <c r="B379" s="4">
        <v>3</v>
      </c>
      <c r="C379" s="4">
        <v>60</v>
      </c>
      <c r="D379" s="4" t="str">
        <f t="shared" ref="D379:D384" si="35">LEFT(E379,3)</f>
        <v xml:space="preserve">MB </v>
      </c>
      <c r="E379" t="s">
        <v>77</v>
      </c>
      <c r="F379">
        <v>0.1028</v>
      </c>
      <c r="G379">
        <v>0.154</v>
      </c>
      <c r="H379">
        <v>1.4979</v>
      </c>
    </row>
    <row r="380" spans="1:14" x14ac:dyDescent="0.35">
      <c r="A380" s="4">
        <v>379</v>
      </c>
      <c r="B380" s="4">
        <v>3</v>
      </c>
      <c r="C380" s="4">
        <v>61</v>
      </c>
      <c r="D380" s="4" t="str">
        <f t="shared" si="35"/>
        <v>CCV</v>
      </c>
      <c r="E380" t="s">
        <v>30</v>
      </c>
      <c r="F380">
        <v>0.53349999999999997</v>
      </c>
      <c r="G380">
        <v>5.1306000000000003</v>
      </c>
      <c r="H380">
        <v>9.6170000000000009</v>
      </c>
      <c r="J380">
        <v>10</v>
      </c>
      <c r="L380" s="12">
        <f>ABS(H380-J380)/J380</f>
        <v>3.8299999999999911E-2</v>
      </c>
      <c r="M380" s="12"/>
    </row>
    <row r="381" spans="1:14" x14ac:dyDescent="0.35">
      <c r="A381" s="4">
        <v>380</v>
      </c>
      <c r="B381" s="4">
        <v>3</v>
      </c>
      <c r="C381" s="4">
        <v>62</v>
      </c>
      <c r="D381" s="4" t="str">
        <f t="shared" si="35"/>
        <v>CCV</v>
      </c>
      <c r="E381" t="s">
        <v>31</v>
      </c>
      <c r="F381">
        <v>0.21340000000000001</v>
      </c>
      <c r="G381">
        <v>20.0213</v>
      </c>
      <c r="H381">
        <v>93.820300000000003</v>
      </c>
      <c r="J381">
        <v>100</v>
      </c>
      <c r="L381" s="12">
        <f>ABS(H381-J381)/J381</f>
        <v>6.179699999999997E-2</v>
      </c>
      <c r="M381" s="12"/>
    </row>
    <row r="382" spans="1:14" x14ac:dyDescent="0.35">
      <c r="A382" s="4">
        <v>381</v>
      </c>
      <c r="B382" s="4">
        <v>3</v>
      </c>
      <c r="C382" s="4">
        <v>63</v>
      </c>
      <c r="E382" t="s">
        <v>17</v>
      </c>
      <c r="F382">
        <v>1</v>
      </c>
      <c r="G382">
        <v>2.9100000000000001E-2</v>
      </c>
      <c r="H382">
        <v>2.9100000000000001E-2</v>
      </c>
    </row>
    <row r="383" spans="1:14" x14ac:dyDescent="0.35">
      <c r="A383" s="4">
        <v>382</v>
      </c>
      <c r="B383" s="4">
        <v>3</v>
      </c>
      <c r="C383" s="4">
        <v>64</v>
      </c>
      <c r="D383" s="4" t="str">
        <f t="shared" si="35"/>
        <v xml:space="preserve">MS </v>
      </c>
      <c r="E383" t="s">
        <v>153</v>
      </c>
      <c r="F383">
        <v>0.58250000000000002</v>
      </c>
      <c r="G383">
        <v>27.599499999999999</v>
      </c>
      <c r="H383">
        <v>47.381100000000004</v>
      </c>
      <c r="K383">
        <f>(AVERAGE(G332:G334))/2+5</f>
        <v>26.007700000000003</v>
      </c>
      <c r="L383" s="12">
        <f>ABS(G383-K383)/K383</f>
        <v>6.1204950841481386E-2</v>
      </c>
      <c r="M383" s="12"/>
      <c r="N383" t="s">
        <v>154</v>
      </c>
    </row>
    <row r="384" spans="1:14" x14ac:dyDescent="0.35">
      <c r="A384" s="4">
        <v>383</v>
      </c>
      <c r="B384" s="4">
        <v>3</v>
      </c>
      <c r="C384" s="4">
        <v>65</v>
      </c>
      <c r="D384" s="4" t="str">
        <f t="shared" si="35"/>
        <v>DUP</v>
      </c>
      <c r="E384" t="s">
        <v>155</v>
      </c>
      <c r="F384">
        <v>9.5299999999999996E-2</v>
      </c>
      <c r="G384">
        <v>50.460500000000003</v>
      </c>
      <c r="H384">
        <v>529.49069999999995</v>
      </c>
      <c r="K384">
        <f>AVERAGE(G332:G334)</f>
        <v>42.015400000000007</v>
      </c>
      <c r="L384" s="12">
        <f>ABS(G384-K384)/K384</f>
        <v>0.2010001094836654</v>
      </c>
      <c r="M384" s="12"/>
      <c r="N384" s="54" t="s">
        <v>265</v>
      </c>
    </row>
    <row r="385" spans="1:15" x14ac:dyDescent="0.35">
      <c r="A385" s="4">
        <v>384</v>
      </c>
      <c r="B385" s="4">
        <v>3</v>
      </c>
      <c r="C385" s="4">
        <v>66</v>
      </c>
      <c r="E385" t="s">
        <v>17</v>
      </c>
      <c r="F385">
        <v>1</v>
      </c>
      <c r="G385">
        <v>6.6400000000000001E-2</v>
      </c>
      <c r="H385" s="55">
        <v>6.6400000000000001E-2</v>
      </c>
    </row>
    <row r="386" spans="1:15" x14ac:dyDescent="0.35">
      <c r="A386" s="4">
        <v>385</v>
      </c>
      <c r="B386" s="4">
        <v>3</v>
      </c>
      <c r="C386" s="4">
        <v>67</v>
      </c>
      <c r="E386" t="s">
        <v>17</v>
      </c>
      <c r="F386">
        <v>1</v>
      </c>
      <c r="G386">
        <v>2.5899999999999999E-2</v>
      </c>
      <c r="H386" s="55">
        <v>2.5899999999999999E-2</v>
      </c>
    </row>
    <row r="387" spans="1:15" x14ac:dyDescent="0.35">
      <c r="A387" s="4">
        <v>386</v>
      </c>
      <c r="B387" s="4">
        <v>3</v>
      </c>
      <c r="C387" s="4">
        <v>68</v>
      </c>
      <c r="D387" s="4" t="s">
        <v>167</v>
      </c>
      <c r="E387" t="s">
        <v>46</v>
      </c>
      <c r="F387">
        <v>5.0799999999999998E-2</v>
      </c>
      <c r="G387">
        <v>17.3368</v>
      </c>
      <c r="H387" s="55">
        <v>341.27629999999999</v>
      </c>
      <c r="J387">
        <v>254</v>
      </c>
      <c r="L387" s="12">
        <f>ABS(H387-J387)/J387</f>
        <v>0.34360748031496058</v>
      </c>
      <c r="M387" s="12"/>
      <c r="O387" s="54" t="s">
        <v>217</v>
      </c>
    </row>
    <row r="388" spans="1:15" x14ac:dyDescent="0.35">
      <c r="A388" s="4">
        <v>386</v>
      </c>
      <c r="B388" s="4">
        <v>4</v>
      </c>
      <c r="C388" s="4">
        <v>1</v>
      </c>
      <c r="E388" t="s">
        <v>17</v>
      </c>
      <c r="F388">
        <v>1</v>
      </c>
      <c r="G388">
        <v>1.32E-2</v>
      </c>
      <c r="H388" s="55">
        <v>1.32E-2</v>
      </c>
    </row>
    <row r="389" spans="1:15" x14ac:dyDescent="0.35">
      <c r="A389" s="4">
        <v>386</v>
      </c>
      <c r="B389" s="4">
        <v>4</v>
      </c>
      <c r="C389" s="4">
        <v>2</v>
      </c>
      <c r="E389" t="s">
        <v>17</v>
      </c>
      <c r="F389">
        <v>1</v>
      </c>
      <c r="G389">
        <v>8.3000000000000001E-3</v>
      </c>
      <c r="H389" s="55">
        <v>8.3000000000000001E-3</v>
      </c>
    </row>
    <row r="390" spans="1:15" x14ac:dyDescent="0.35">
      <c r="A390" s="4">
        <v>386</v>
      </c>
      <c r="B390" s="4">
        <v>4</v>
      </c>
      <c r="C390" s="4">
        <v>3</v>
      </c>
      <c r="E390" t="s">
        <v>17</v>
      </c>
      <c r="F390">
        <v>1</v>
      </c>
      <c r="G390">
        <v>1.32E-2</v>
      </c>
      <c r="H390" s="55">
        <v>1.32E-2</v>
      </c>
    </row>
    <row r="391" spans="1:15" x14ac:dyDescent="0.35">
      <c r="A391" s="4">
        <v>386</v>
      </c>
      <c r="B391" s="4">
        <v>4</v>
      </c>
      <c r="C391" s="4">
        <v>4</v>
      </c>
      <c r="E391" t="s">
        <v>17</v>
      </c>
      <c r="F391">
        <v>1</v>
      </c>
      <c r="H391" s="55"/>
      <c r="L391" s="12"/>
    </row>
    <row r="392" spans="1:15" x14ac:dyDescent="0.35">
      <c r="A392" s="4">
        <v>386</v>
      </c>
      <c r="B392" s="4">
        <v>4</v>
      </c>
      <c r="C392" s="4">
        <v>5</v>
      </c>
      <c r="D392" s="4" t="s">
        <v>210</v>
      </c>
      <c r="E392" t="s">
        <v>18</v>
      </c>
      <c r="F392">
        <v>0.53259999999999996</v>
      </c>
      <c r="G392">
        <v>4.6845999999999997</v>
      </c>
      <c r="H392" s="55">
        <v>8.7957999999999998</v>
      </c>
      <c r="J392">
        <v>10</v>
      </c>
      <c r="L392" s="12">
        <f>ABS(H392-J392)/J392</f>
        <v>0.12042000000000001</v>
      </c>
    </row>
    <row r="393" spans="1:15" x14ac:dyDescent="0.35">
      <c r="A393" s="4">
        <v>386</v>
      </c>
      <c r="B393" s="4">
        <v>4</v>
      </c>
      <c r="C393" s="4">
        <v>6</v>
      </c>
      <c r="D393" s="4" t="s">
        <v>210</v>
      </c>
      <c r="E393" t="s">
        <v>18</v>
      </c>
      <c r="F393">
        <v>0.53400000000000003</v>
      </c>
      <c r="G393">
        <v>4.7267999999999999</v>
      </c>
      <c r="H393" s="55">
        <v>8.8516999999999992</v>
      </c>
      <c r="J393">
        <v>10</v>
      </c>
      <c r="L393" s="12">
        <f t="shared" ref="L393:L397" si="36">ABS(H393-J393)/J393</f>
        <v>0.11483000000000007</v>
      </c>
    </row>
    <row r="394" spans="1:15" x14ac:dyDescent="0.35">
      <c r="A394" s="4">
        <v>386</v>
      </c>
      <c r="B394" s="4">
        <v>4</v>
      </c>
      <c r="C394" s="4">
        <v>7</v>
      </c>
      <c r="D394" s="4" t="s">
        <v>210</v>
      </c>
      <c r="E394" t="s">
        <v>18</v>
      </c>
      <c r="F394">
        <v>0.52780000000000005</v>
      </c>
      <c r="G394">
        <v>4.4500999999999999</v>
      </c>
      <c r="H394" s="55">
        <v>8.4313000000000002</v>
      </c>
      <c r="J394">
        <v>10</v>
      </c>
      <c r="L394" s="12">
        <f t="shared" si="36"/>
        <v>0.15686999999999998</v>
      </c>
    </row>
    <row r="395" spans="1:15" x14ac:dyDescent="0.35">
      <c r="A395" s="4">
        <v>386</v>
      </c>
      <c r="B395" s="4">
        <v>4</v>
      </c>
      <c r="C395" s="4">
        <v>8</v>
      </c>
      <c r="D395" s="4" t="s">
        <v>210</v>
      </c>
      <c r="E395" t="s">
        <v>19</v>
      </c>
      <c r="F395">
        <v>0.20480000000000001</v>
      </c>
      <c r="G395">
        <v>17.687899999999999</v>
      </c>
      <c r="H395" s="55">
        <v>86.366900000000001</v>
      </c>
      <c r="J395">
        <v>100</v>
      </c>
      <c r="L395" s="12">
        <f t="shared" si="36"/>
        <v>0.13633099999999998</v>
      </c>
    </row>
    <row r="396" spans="1:15" x14ac:dyDescent="0.35">
      <c r="A396" s="4">
        <v>386</v>
      </c>
      <c r="B396" s="4">
        <v>4</v>
      </c>
      <c r="C396" s="4">
        <v>9</v>
      </c>
      <c r="D396" s="4" t="s">
        <v>210</v>
      </c>
      <c r="E396" t="s">
        <v>19</v>
      </c>
      <c r="F396">
        <v>0.20300000000000001</v>
      </c>
      <c r="G396">
        <v>17.971499999999999</v>
      </c>
      <c r="H396" s="55">
        <v>88.529399999999995</v>
      </c>
      <c r="J396">
        <v>100</v>
      </c>
      <c r="L396" s="12">
        <f t="shared" si="36"/>
        <v>0.11470600000000004</v>
      </c>
    </row>
    <row r="397" spans="1:15" x14ac:dyDescent="0.35">
      <c r="A397" s="4">
        <v>386</v>
      </c>
      <c r="B397" s="4">
        <v>4</v>
      </c>
      <c r="C397" s="4">
        <v>10</v>
      </c>
      <c r="D397" s="4" t="s">
        <v>210</v>
      </c>
      <c r="E397" t="s">
        <v>19</v>
      </c>
      <c r="F397">
        <v>0.20449999999999999</v>
      </c>
      <c r="G397">
        <v>18.036200000000001</v>
      </c>
      <c r="H397" s="55">
        <v>88.196600000000004</v>
      </c>
      <c r="J397">
        <v>100</v>
      </c>
      <c r="L397" s="12">
        <f t="shared" si="36"/>
        <v>0.11803399999999996</v>
      </c>
    </row>
    <row r="398" spans="1:15" x14ac:dyDescent="0.35">
      <c r="A398" s="4">
        <v>386</v>
      </c>
      <c r="B398" s="4">
        <v>4</v>
      </c>
      <c r="C398" s="4">
        <v>11</v>
      </c>
      <c r="E398" t="s">
        <v>17</v>
      </c>
      <c r="F398">
        <v>1</v>
      </c>
      <c r="G398">
        <v>2.4799999999999999E-2</v>
      </c>
      <c r="H398" s="55">
        <v>2.4799999999999999E-2</v>
      </c>
    </row>
    <row r="399" spans="1:15" x14ac:dyDescent="0.35">
      <c r="A399" s="4">
        <v>386</v>
      </c>
      <c r="B399" s="4">
        <v>4</v>
      </c>
      <c r="C399" s="4">
        <v>12</v>
      </c>
      <c r="E399" t="s">
        <v>17</v>
      </c>
      <c r="F399">
        <v>1</v>
      </c>
      <c r="G399">
        <v>6.6E-3</v>
      </c>
      <c r="H399" s="55">
        <v>6.6E-3</v>
      </c>
    </row>
    <row r="400" spans="1:15" x14ac:dyDescent="0.35">
      <c r="A400" s="4">
        <v>386</v>
      </c>
      <c r="B400" s="4">
        <v>4</v>
      </c>
      <c r="C400" s="4">
        <v>13</v>
      </c>
      <c r="D400" s="4" t="s">
        <v>167</v>
      </c>
      <c r="E400" t="s">
        <v>46</v>
      </c>
      <c r="F400">
        <v>4.7E-2</v>
      </c>
      <c r="G400">
        <v>15.277100000000001</v>
      </c>
      <c r="H400" s="55">
        <v>325.04410000000001</v>
      </c>
      <c r="J400">
        <v>254</v>
      </c>
      <c r="L400" s="12">
        <f>ABS(H400-J400)/J400</f>
        <v>0.27970118110236225</v>
      </c>
    </row>
    <row r="401" spans="1:14" x14ac:dyDescent="0.35">
      <c r="A401" s="4">
        <v>386</v>
      </c>
      <c r="B401" s="4">
        <v>4</v>
      </c>
      <c r="C401" s="4">
        <v>14</v>
      </c>
      <c r="E401" t="s">
        <v>17</v>
      </c>
      <c r="F401">
        <v>1</v>
      </c>
      <c r="G401">
        <v>1.66E-2</v>
      </c>
      <c r="H401" s="55">
        <v>1.66E-2</v>
      </c>
    </row>
    <row r="402" spans="1:14" x14ac:dyDescent="0.35">
      <c r="A402" s="4">
        <v>386</v>
      </c>
      <c r="B402" s="4">
        <v>4</v>
      </c>
      <c r="C402" s="4">
        <v>15</v>
      </c>
      <c r="E402" t="s">
        <v>17</v>
      </c>
      <c r="F402">
        <v>1</v>
      </c>
      <c r="G402">
        <v>8.3000000000000001E-3</v>
      </c>
      <c r="H402" s="55">
        <v>8.3000000000000001E-3</v>
      </c>
    </row>
    <row r="403" spans="1:14" x14ac:dyDescent="0.35">
      <c r="A403" s="4">
        <v>386</v>
      </c>
      <c r="B403" s="4">
        <v>4</v>
      </c>
      <c r="C403" s="4">
        <v>16</v>
      </c>
      <c r="D403" s="4" t="s">
        <v>175</v>
      </c>
      <c r="E403" t="s">
        <v>134</v>
      </c>
      <c r="F403">
        <v>0.1004</v>
      </c>
      <c r="G403">
        <v>49.7821</v>
      </c>
      <c r="H403">
        <v>495.8372</v>
      </c>
    </row>
    <row r="404" spans="1:14" x14ac:dyDescent="0.35">
      <c r="A404" s="4">
        <v>386</v>
      </c>
      <c r="B404" s="4">
        <v>4</v>
      </c>
      <c r="C404" s="4">
        <v>17</v>
      </c>
      <c r="D404" s="4" t="s">
        <v>175</v>
      </c>
      <c r="E404" t="s">
        <v>135</v>
      </c>
      <c r="F404">
        <v>0.1032</v>
      </c>
      <c r="G404">
        <v>50.790999999999997</v>
      </c>
      <c r="H404">
        <v>492.16070000000002</v>
      </c>
    </row>
    <row r="405" spans="1:14" x14ac:dyDescent="0.35">
      <c r="A405" s="4">
        <v>386</v>
      </c>
      <c r="B405" s="4">
        <v>4</v>
      </c>
      <c r="C405" s="4">
        <v>18</v>
      </c>
      <c r="D405" s="4" t="s">
        <v>175</v>
      </c>
      <c r="E405" t="s">
        <v>136</v>
      </c>
      <c r="F405">
        <v>9.5500000000000002E-2</v>
      </c>
      <c r="G405">
        <v>51.351500000000001</v>
      </c>
      <c r="H405">
        <v>537.71209999999996</v>
      </c>
      <c r="I405">
        <v>508.57</v>
      </c>
      <c r="J405" s="2" t="s">
        <v>174</v>
      </c>
      <c r="L405" s="12">
        <f>STDEV(H403:H405)/AVERAGE(H403:H405)</f>
        <v>4.9756487468191141E-2</v>
      </c>
    </row>
    <row r="406" spans="1:14" x14ac:dyDescent="0.35">
      <c r="A406" s="4">
        <v>386</v>
      </c>
      <c r="B406" s="4">
        <v>4</v>
      </c>
      <c r="C406" s="4">
        <v>19</v>
      </c>
      <c r="E406" t="s">
        <v>17</v>
      </c>
      <c r="F406">
        <v>1</v>
      </c>
      <c r="G406">
        <v>7.1300000000000002E-2</v>
      </c>
      <c r="H406">
        <v>7.1300000000000002E-2</v>
      </c>
    </row>
    <row r="407" spans="1:14" x14ac:dyDescent="0.35">
      <c r="A407" s="4">
        <v>386</v>
      </c>
      <c r="B407" s="4">
        <v>4</v>
      </c>
      <c r="C407" s="4">
        <v>20</v>
      </c>
      <c r="E407" t="s">
        <v>17</v>
      </c>
      <c r="F407">
        <v>1</v>
      </c>
      <c r="G407">
        <v>2.6499999999999999E-2</v>
      </c>
      <c r="H407">
        <v>2.6499999999999999E-2</v>
      </c>
    </row>
    <row r="408" spans="1:14" x14ac:dyDescent="0.35">
      <c r="A408" s="4">
        <v>386</v>
      </c>
      <c r="B408" s="4">
        <v>4</v>
      </c>
      <c r="C408" s="4">
        <v>21</v>
      </c>
      <c r="E408" t="s">
        <v>17</v>
      </c>
      <c r="F408">
        <v>1</v>
      </c>
      <c r="G408">
        <v>1.9900000000000001E-2</v>
      </c>
      <c r="H408">
        <v>1.9900000000000001E-2</v>
      </c>
    </row>
    <row r="409" spans="1:14" x14ac:dyDescent="0.35">
      <c r="A409" s="4">
        <v>386</v>
      </c>
      <c r="B409" s="4">
        <v>4</v>
      </c>
      <c r="C409" s="4">
        <v>22</v>
      </c>
      <c r="D409" s="4" t="s">
        <v>211</v>
      </c>
      <c r="E409" t="s">
        <v>207</v>
      </c>
      <c r="F409">
        <v>9.8400000000000001E-2</v>
      </c>
      <c r="G409">
        <v>8.5222999999999995</v>
      </c>
      <c r="H409">
        <v>86.608699999999999</v>
      </c>
      <c r="K409" s="33">
        <f>AVERAGE(G48:G50)</f>
        <v>8.4403333333333332</v>
      </c>
      <c r="L409" s="12">
        <f>ABS(G409-K409)/K409</f>
        <v>9.7113068204256903E-3</v>
      </c>
    </row>
    <row r="410" spans="1:14" x14ac:dyDescent="0.35">
      <c r="A410" s="4">
        <v>386</v>
      </c>
      <c r="B410" s="4">
        <v>4</v>
      </c>
      <c r="C410" s="4">
        <v>23</v>
      </c>
      <c r="E410" t="s">
        <v>17</v>
      </c>
      <c r="F410">
        <v>1</v>
      </c>
      <c r="G410">
        <v>1.49E-2</v>
      </c>
      <c r="H410">
        <v>1.49E-2</v>
      </c>
    </row>
    <row r="411" spans="1:14" x14ac:dyDescent="0.35">
      <c r="A411" s="4">
        <v>386</v>
      </c>
      <c r="B411" s="4">
        <v>4</v>
      </c>
      <c r="C411" s="4">
        <v>24</v>
      </c>
      <c r="D411" s="4" t="s">
        <v>211</v>
      </c>
      <c r="E411" t="s">
        <v>208</v>
      </c>
      <c r="F411">
        <v>9.8100000000000007E-2</v>
      </c>
      <c r="G411">
        <v>49.445700000000002</v>
      </c>
      <c r="H411">
        <v>504.03399999999999</v>
      </c>
      <c r="K411">
        <f>AVERAGE(G403:G405)</f>
        <v>50.641533333333335</v>
      </c>
      <c r="L411" s="12">
        <f>ABS(G411-K411)/K411</f>
        <v>2.3613687315944872E-2</v>
      </c>
    </row>
    <row r="412" spans="1:14" x14ac:dyDescent="0.35">
      <c r="A412" s="4">
        <v>386</v>
      </c>
      <c r="B412" s="4">
        <v>4</v>
      </c>
      <c r="C412" s="4">
        <v>25</v>
      </c>
      <c r="E412" t="s">
        <v>17</v>
      </c>
      <c r="F412">
        <v>1</v>
      </c>
      <c r="G412">
        <v>4.4699999999999997E-2</v>
      </c>
      <c r="H412">
        <v>4.4699999999999997E-2</v>
      </c>
    </row>
    <row r="413" spans="1:14" x14ac:dyDescent="0.35">
      <c r="A413" s="4">
        <v>386</v>
      </c>
      <c r="B413" s="4">
        <v>4</v>
      </c>
      <c r="C413" s="4">
        <v>26</v>
      </c>
      <c r="D413" s="4" t="s">
        <v>212</v>
      </c>
      <c r="E413" t="s">
        <v>209</v>
      </c>
      <c r="F413">
        <v>0.57930000000000004</v>
      </c>
      <c r="G413">
        <v>26.4787</v>
      </c>
      <c r="H413">
        <v>45.708199999999998</v>
      </c>
      <c r="K413">
        <f>AVERAGE(G403:G405)/2+5</f>
        <v>30.320766666666668</v>
      </c>
      <c r="L413" s="12">
        <f>ABS(G413-K413)/K413</f>
        <v>0.12671403427573844</v>
      </c>
      <c r="N413" t="s">
        <v>215</v>
      </c>
    </row>
    <row r="414" spans="1:14" x14ac:dyDescent="0.35">
      <c r="A414" s="4">
        <v>386</v>
      </c>
      <c r="B414" s="4">
        <v>4</v>
      </c>
      <c r="C414" s="4">
        <v>27</v>
      </c>
      <c r="E414" t="s">
        <v>17</v>
      </c>
      <c r="F414">
        <v>1</v>
      </c>
      <c r="G414">
        <v>2.98E-2</v>
      </c>
      <c r="H414">
        <v>2.98E-2</v>
      </c>
    </row>
    <row r="415" spans="1:14" x14ac:dyDescent="0.35">
      <c r="A415" s="4">
        <v>386</v>
      </c>
      <c r="B415" s="4">
        <v>4</v>
      </c>
      <c r="C415" s="4">
        <v>28</v>
      </c>
      <c r="D415" s="4" t="s">
        <v>213</v>
      </c>
      <c r="E415" t="s">
        <v>99</v>
      </c>
      <c r="F415">
        <v>9.7799999999999998E-2</v>
      </c>
      <c r="G415">
        <v>0.59960000000000002</v>
      </c>
      <c r="H415">
        <v>6.1310000000000002</v>
      </c>
      <c r="N415" t="s">
        <v>214</v>
      </c>
    </row>
    <row r="416" spans="1:14" x14ac:dyDescent="0.35">
      <c r="A416" s="4">
        <v>386</v>
      </c>
      <c r="B416" s="4">
        <v>4</v>
      </c>
      <c r="C416" s="4">
        <v>29</v>
      </c>
      <c r="D416" s="4" t="s">
        <v>213</v>
      </c>
      <c r="E416" t="s">
        <v>99</v>
      </c>
      <c r="F416">
        <v>0.1027</v>
      </c>
      <c r="G416">
        <v>1.2289000000000001</v>
      </c>
      <c r="H416">
        <v>11.9655</v>
      </c>
    </row>
    <row r="417" spans="1:12" x14ac:dyDescent="0.35">
      <c r="A417" s="4">
        <v>386</v>
      </c>
      <c r="B417" s="4">
        <v>4</v>
      </c>
      <c r="C417" s="4">
        <v>30</v>
      </c>
      <c r="D417" s="4" t="s">
        <v>213</v>
      </c>
      <c r="E417" t="s">
        <v>99</v>
      </c>
      <c r="F417">
        <v>0.1043</v>
      </c>
      <c r="G417">
        <v>0.65190000000000003</v>
      </c>
      <c r="H417">
        <v>6.2500999999999998</v>
      </c>
    </row>
    <row r="418" spans="1:12" x14ac:dyDescent="0.35">
      <c r="A418" s="4">
        <v>386</v>
      </c>
      <c r="B418" s="4">
        <v>4</v>
      </c>
      <c r="C418" s="4">
        <v>31</v>
      </c>
      <c r="D418" s="4" t="s">
        <v>165</v>
      </c>
      <c r="E418" t="s">
        <v>30</v>
      </c>
      <c r="F418">
        <v>0.53249999999999997</v>
      </c>
      <c r="G418">
        <v>4.8440000000000003</v>
      </c>
      <c r="H418">
        <v>9.0967000000000002</v>
      </c>
      <c r="J418">
        <v>10</v>
      </c>
      <c r="L418" s="12">
        <f>ABS(H418-J418)/J418</f>
        <v>9.032999999999998E-2</v>
      </c>
    </row>
    <row r="419" spans="1:12" x14ac:dyDescent="0.35">
      <c r="A419" s="4">
        <v>386</v>
      </c>
      <c r="B419" s="4">
        <v>4</v>
      </c>
      <c r="C419" s="4">
        <v>32</v>
      </c>
      <c r="D419" s="4" t="s">
        <v>165</v>
      </c>
      <c r="E419" t="s">
        <v>31</v>
      </c>
      <c r="F419">
        <v>0.21099999999999999</v>
      </c>
      <c r="G419">
        <v>19.1921</v>
      </c>
      <c r="H419">
        <v>90.957899999999995</v>
      </c>
      <c r="J419">
        <v>100</v>
      </c>
      <c r="L419" s="12">
        <f>ABS(H419-J419)/J419</f>
        <v>9.0421000000000043E-2</v>
      </c>
    </row>
  </sheetData>
  <autoFilter ref="A1:O419" xr:uid="{00000000-0009-0000-0000-000001000000}"/>
  <conditionalFormatting sqref="L9:L16">
    <cfRule type="cellIs" dxfId="313" priority="407" operator="lessThan">
      <formula>0.2</formula>
    </cfRule>
    <cfRule type="cellIs" dxfId="312" priority="408" operator="greaterThan">
      <formula>0.2</formula>
    </cfRule>
  </conditionalFormatting>
  <conditionalFormatting sqref="L33">
    <cfRule type="cellIs" dxfId="311" priority="405" operator="lessThan">
      <formula>0.2</formula>
    </cfRule>
    <cfRule type="cellIs" dxfId="310" priority="406" operator="greaterThan">
      <formula>0.2</formula>
    </cfRule>
  </conditionalFormatting>
  <conditionalFormatting sqref="L34">
    <cfRule type="cellIs" dxfId="309" priority="403" operator="lessThan">
      <formula>0.2</formula>
    </cfRule>
    <cfRule type="cellIs" dxfId="308" priority="404" operator="greaterThan">
      <formula>0.2</formula>
    </cfRule>
  </conditionalFormatting>
  <conditionalFormatting sqref="L39">
    <cfRule type="cellIs" dxfId="307" priority="401" operator="lessThan">
      <formula>0.2</formula>
    </cfRule>
    <cfRule type="cellIs" dxfId="306" priority="402" operator="greaterThan">
      <formula>0.2</formula>
    </cfRule>
  </conditionalFormatting>
  <conditionalFormatting sqref="L40">
    <cfRule type="cellIs" dxfId="305" priority="399" operator="lessThan">
      <formula>0.2</formula>
    </cfRule>
    <cfRule type="cellIs" dxfId="304" priority="400" operator="greaterThan">
      <formula>0.2</formula>
    </cfRule>
  </conditionalFormatting>
  <conditionalFormatting sqref="L41">
    <cfRule type="cellIs" dxfId="303" priority="397" operator="lessThan">
      <formula>0.2</formula>
    </cfRule>
    <cfRule type="cellIs" dxfId="302" priority="398" operator="greaterThan">
      <formula>0.2</formula>
    </cfRule>
  </conditionalFormatting>
  <conditionalFormatting sqref="L42">
    <cfRule type="cellIs" dxfId="301" priority="395" operator="lessThan">
      <formula>0.2</formula>
    </cfRule>
    <cfRule type="cellIs" dxfId="300" priority="396" operator="greaterThan">
      <formula>0.2</formula>
    </cfRule>
  </conditionalFormatting>
  <conditionalFormatting sqref="L43">
    <cfRule type="cellIs" dxfId="299" priority="393" operator="lessThan">
      <formula>0.2</formula>
    </cfRule>
    <cfRule type="cellIs" dxfId="298" priority="394" operator="greaterThan">
      <formula>0.2</formula>
    </cfRule>
  </conditionalFormatting>
  <conditionalFormatting sqref="L44">
    <cfRule type="cellIs" dxfId="297" priority="391" operator="lessThan">
      <formula>0.2</formula>
    </cfRule>
    <cfRule type="cellIs" dxfId="296" priority="392" operator="greaterThan">
      <formula>0.2</formula>
    </cfRule>
  </conditionalFormatting>
  <conditionalFormatting sqref="L74">
    <cfRule type="cellIs" dxfId="295" priority="389" operator="lessThan">
      <formula>0.2</formula>
    </cfRule>
    <cfRule type="cellIs" dxfId="294" priority="390" operator="greaterThan">
      <formula>0.2</formula>
    </cfRule>
  </conditionalFormatting>
  <conditionalFormatting sqref="L75">
    <cfRule type="cellIs" dxfId="293" priority="387" operator="lessThan">
      <formula>0.2</formula>
    </cfRule>
    <cfRule type="cellIs" dxfId="292" priority="388" operator="greaterThan">
      <formula>0.2</formula>
    </cfRule>
  </conditionalFormatting>
  <conditionalFormatting sqref="L80">
    <cfRule type="cellIs" dxfId="291" priority="385" operator="lessThan">
      <formula>0.2</formula>
    </cfRule>
    <cfRule type="cellIs" dxfId="290" priority="386" operator="greaterThan">
      <formula>0.2</formula>
    </cfRule>
  </conditionalFormatting>
  <conditionalFormatting sqref="L81">
    <cfRule type="cellIs" dxfId="289" priority="383" operator="lessThan">
      <formula>0.2</formula>
    </cfRule>
    <cfRule type="cellIs" dxfId="288" priority="384" operator="greaterThan">
      <formula>0.2</formula>
    </cfRule>
  </conditionalFormatting>
  <conditionalFormatting sqref="L82">
    <cfRule type="cellIs" dxfId="287" priority="381" operator="lessThan">
      <formula>0.2</formula>
    </cfRule>
    <cfRule type="cellIs" dxfId="286" priority="382" operator="greaterThan">
      <formula>0.2</formula>
    </cfRule>
  </conditionalFormatting>
  <conditionalFormatting sqref="L83">
    <cfRule type="cellIs" dxfId="285" priority="379" operator="lessThan">
      <formula>0.2</formula>
    </cfRule>
    <cfRule type="cellIs" dxfId="284" priority="380" operator="greaterThan">
      <formula>0.2</formula>
    </cfRule>
  </conditionalFormatting>
  <conditionalFormatting sqref="L85">
    <cfRule type="cellIs" dxfId="283" priority="377" operator="lessThan">
      <formula>0.2</formula>
    </cfRule>
    <cfRule type="cellIs" dxfId="282" priority="378" operator="greaterThan">
      <formula>0.2</formula>
    </cfRule>
  </conditionalFormatting>
  <conditionalFormatting sqref="L84">
    <cfRule type="cellIs" dxfId="281" priority="375" operator="lessThan">
      <formula>0.2</formula>
    </cfRule>
    <cfRule type="cellIs" dxfId="280" priority="376" operator="greaterThan">
      <formula>0.2</formula>
    </cfRule>
  </conditionalFormatting>
  <conditionalFormatting sqref="L98">
    <cfRule type="cellIs" dxfId="279" priority="373" operator="lessThan">
      <formula>0.2</formula>
    </cfRule>
    <cfRule type="cellIs" dxfId="278" priority="374" operator="greaterThan">
      <formula>0.2</formula>
    </cfRule>
  </conditionalFormatting>
  <conditionalFormatting sqref="L99">
    <cfRule type="cellIs" dxfId="277" priority="371" operator="lessThan">
      <formula>0.2</formula>
    </cfRule>
    <cfRule type="cellIs" dxfId="276" priority="372" operator="greaterThan">
      <formula>0.2</formula>
    </cfRule>
  </conditionalFormatting>
  <conditionalFormatting sqref="L119">
    <cfRule type="cellIs" dxfId="275" priority="369" operator="lessThan">
      <formula>0.2</formula>
    </cfRule>
    <cfRule type="cellIs" dxfId="274" priority="370" operator="greaterThan">
      <formula>0.2</formula>
    </cfRule>
  </conditionalFormatting>
  <conditionalFormatting sqref="L120">
    <cfRule type="cellIs" dxfId="273" priority="367" operator="lessThan">
      <formula>0.2</formula>
    </cfRule>
    <cfRule type="cellIs" dxfId="272" priority="368" operator="greaterThan">
      <formula>0.2</formula>
    </cfRule>
  </conditionalFormatting>
  <conditionalFormatting sqref="L121">
    <cfRule type="cellIs" dxfId="271" priority="365" operator="lessThan">
      <formula>0.2</formula>
    </cfRule>
    <cfRule type="cellIs" dxfId="270" priority="366" operator="greaterThan">
      <formula>0.2</formula>
    </cfRule>
  </conditionalFormatting>
  <conditionalFormatting sqref="L122">
    <cfRule type="cellIs" dxfId="269" priority="363" operator="lessThan">
      <formula>0.2</formula>
    </cfRule>
    <cfRule type="cellIs" dxfId="268" priority="364" operator="greaterThan">
      <formula>0.2</formula>
    </cfRule>
  </conditionalFormatting>
  <conditionalFormatting sqref="L123">
    <cfRule type="cellIs" dxfId="267" priority="361" operator="lessThan">
      <formula>0.2</formula>
    </cfRule>
    <cfRule type="cellIs" dxfId="266" priority="362" operator="greaterThan">
      <formula>0.2</formula>
    </cfRule>
  </conditionalFormatting>
  <conditionalFormatting sqref="L124">
    <cfRule type="cellIs" dxfId="265" priority="359" operator="lessThan">
      <formula>0.2</formula>
    </cfRule>
    <cfRule type="cellIs" dxfId="264" priority="360" operator="greaterThan">
      <formula>0.2</formula>
    </cfRule>
  </conditionalFormatting>
  <conditionalFormatting sqref="L145">
    <cfRule type="cellIs" dxfId="263" priority="357" operator="lessThan">
      <formula>0.2</formula>
    </cfRule>
    <cfRule type="cellIs" dxfId="262" priority="358" operator="greaterThan">
      <formula>0.2</formula>
    </cfRule>
  </conditionalFormatting>
  <conditionalFormatting sqref="L146">
    <cfRule type="cellIs" dxfId="261" priority="355" operator="lessThan">
      <formula>0.2</formula>
    </cfRule>
    <cfRule type="cellIs" dxfId="260" priority="356" operator="greaterThan">
      <formula>0.2</formula>
    </cfRule>
  </conditionalFormatting>
  <conditionalFormatting sqref="L147">
    <cfRule type="cellIs" dxfId="259" priority="353" operator="lessThan">
      <formula>0.2</formula>
    </cfRule>
    <cfRule type="cellIs" dxfId="258" priority="354" operator="greaterThan">
      <formula>0.2</formula>
    </cfRule>
  </conditionalFormatting>
  <conditionalFormatting sqref="L148">
    <cfRule type="cellIs" dxfId="257" priority="351" operator="lessThan">
      <formula>0.2</formula>
    </cfRule>
    <cfRule type="cellIs" dxfId="256" priority="352" operator="greaterThan">
      <formula>0.2</formula>
    </cfRule>
  </conditionalFormatting>
  <conditionalFormatting sqref="L149">
    <cfRule type="cellIs" dxfId="255" priority="349" operator="lessThan">
      <formula>0.2</formula>
    </cfRule>
    <cfRule type="cellIs" dxfId="254" priority="350" operator="greaterThan">
      <formula>0.2</formula>
    </cfRule>
  </conditionalFormatting>
  <conditionalFormatting sqref="L150">
    <cfRule type="cellIs" dxfId="253" priority="347" operator="lessThan">
      <formula>0.2</formula>
    </cfRule>
    <cfRule type="cellIs" dxfId="252" priority="348" operator="greaterThan">
      <formula>0.2</formula>
    </cfRule>
  </conditionalFormatting>
  <conditionalFormatting sqref="L159">
    <cfRule type="cellIs" dxfId="251" priority="345" operator="lessThan">
      <formula>0.2</formula>
    </cfRule>
    <cfRule type="cellIs" dxfId="250" priority="346" operator="greaterThan">
      <formula>0.2</formula>
    </cfRule>
  </conditionalFormatting>
  <conditionalFormatting sqref="L160">
    <cfRule type="cellIs" dxfId="249" priority="343" operator="lessThan">
      <formula>0.2</formula>
    </cfRule>
    <cfRule type="cellIs" dxfId="248" priority="344" operator="greaterThan">
      <formula>0.2</formula>
    </cfRule>
  </conditionalFormatting>
  <conditionalFormatting sqref="L173">
    <cfRule type="cellIs" dxfId="247" priority="341" operator="lessThan">
      <formula>0.2</formula>
    </cfRule>
    <cfRule type="cellIs" dxfId="246" priority="342" operator="greaterThan">
      <formula>0.2</formula>
    </cfRule>
  </conditionalFormatting>
  <conditionalFormatting sqref="L174">
    <cfRule type="cellIs" dxfId="245" priority="339" operator="lessThan">
      <formula>0.2</formula>
    </cfRule>
    <cfRule type="cellIs" dxfId="244" priority="340" operator="greaterThan">
      <formula>0.2</formula>
    </cfRule>
  </conditionalFormatting>
  <conditionalFormatting sqref="L175">
    <cfRule type="cellIs" dxfId="243" priority="337" operator="lessThan">
      <formula>0.2</formula>
    </cfRule>
    <cfRule type="cellIs" dxfId="242" priority="338" operator="greaterThan">
      <formula>0.2</formula>
    </cfRule>
  </conditionalFormatting>
  <conditionalFormatting sqref="L176">
    <cfRule type="cellIs" dxfId="241" priority="335" operator="lessThan">
      <formula>0.2</formula>
    </cfRule>
    <cfRule type="cellIs" dxfId="240" priority="336" operator="greaterThan">
      <formula>0.2</formula>
    </cfRule>
  </conditionalFormatting>
  <conditionalFormatting sqref="L177">
    <cfRule type="cellIs" dxfId="239" priority="333" operator="lessThan">
      <formula>0.2</formula>
    </cfRule>
    <cfRule type="cellIs" dxfId="238" priority="334" operator="greaterThan">
      <formula>0.2</formula>
    </cfRule>
  </conditionalFormatting>
  <conditionalFormatting sqref="L178">
    <cfRule type="cellIs" dxfId="237" priority="331" operator="lessThan">
      <formula>0.2</formula>
    </cfRule>
    <cfRule type="cellIs" dxfId="236" priority="332" operator="greaterThan">
      <formula>0.2</formula>
    </cfRule>
  </conditionalFormatting>
  <conditionalFormatting sqref="L196">
    <cfRule type="cellIs" dxfId="235" priority="329" operator="lessThan">
      <formula>0.2</formula>
    </cfRule>
    <cfRule type="cellIs" dxfId="234" priority="330" operator="greaterThan">
      <formula>0.2</formula>
    </cfRule>
  </conditionalFormatting>
  <conditionalFormatting sqref="L197">
    <cfRule type="cellIs" dxfId="233" priority="327" operator="lessThan">
      <formula>0.2</formula>
    </cfRule>
    <cfRule type="cellIs" dxfId="232" priority="328" operator="greaterThan">
      <formula>0.2</formula>
    </cfRule>
  </conditionalFormatting>
  <conditionalFormatting sqref="L203">
    <cfRule type="cellIs" dxfId="231" priority="325" operator="lessThan">
      <formula>0.2</formula>
    </cfRule>
    <cfRule type="cellIs" dxfId="230" priority="326" operator="greaterThan">
      <formula>0.2</formula>
    </cfRule>
  </conditionalFormatting>
  <conditionalFormatting sqref="L204">
    <cfRule type="cellIs" dxfId="229" priority="323" operator="lessThan">
      <formula>0.2</formula>
    </cfRule>
    <cfRule type="cellIs" dxfId="228" priority="324" operator="greaterThan">
      <formula>0.2</formula>
    </cfRule>
  </conditionalFormatting>
  <conditionalFormatting sqref="L205">
    <cfRule type="cellIs" dxfId="227" priority="321" operator="lessThan">
      <formula>0.2</formula>
    </cfRule>
    <cfRule type="cellIs" dxfId="226" priority="322" operator="greaterThan">
      <formula>0.2</formula>
    </cfRule>
  </conditionalFormatting>
  <conditionalFormatting sqref="L206">
    <cfRule type="cellIs" dxfId="225" priority="319" operator="lessThan">
      <formula>0.2</formula>
    </cfRule>
    <cfRule type="cellIs" dxfId="224" priority="320" operator="greaterThan">
      <formula>0.2</formula>
    </cfRule>
  </conditionalFormatting>
  <conditionalFormatting sqref="L207">
    <cfRule type="cellIs" dxfId="223" priority="317" operator="lessThan">
      <formula>0.2</formula>
    </cfRule>
    <cfRule type="cellIs" dxfId="222" priority="318" operator="greaterThan">
      <formula>0.2</formula>
    </cfRule>
  </conditionalFormatting>
  <conditionalFormatting sqref="L208">
    <cfRule type="cellIs" dxfId="221" priority="315" operator="lessThan">
      <formula>0.2</formula>
    </cfRule>
    <cfRule type="cellIs" dxfId="220" priority="316" operator="greaterThan">
      <formula>0.2</formula>
    </cfRule>
  </conditionalFormatting>
  <conditionalFormatting sqref="L228">
    <cfRule type="cellIs" dxfId="219" priority="313" operator="lessThan">
      <formula>0.2</formula>
    </cfRule>
    <cfRule type="cellIs" dxfId="218" priority="314" operator="greaterThan">
      <formula>0.2</formula>
    </cfRule>
  </conditionalFormatting>
  <conditionalFormatting sqref="L229">
    <cfRule type="cellIs" dxfId="217" priority="311" operator="lessThan">
      <formula>0.2</formula>
    </cfRule>
    <cfRule type="cellIs" dxfId="216" priority="312" operator="greaterThan">
      <formula>0.2</formula>
    </cfRule>
  </conditionalFormatting>
  <conditionalFormatting sqref="L247">
    <cfRule type="cellIs" dxfId="215" priority="309" operator="lessThan">
      <formula>0.2</formula>
    </cfRule>
    <cfRule type="cellIs" dxfId="214" priority="310" operator="greaterThan">
      <formula>0.2</formula>
    </cfRule>
  </conditionalFormatting>
  <conditionalFormatting sqref="L248">
    <cfRule type="cellIs" dxfId="213" priority="307" operator="lessThan">
      <formula>0.2</formula>
    </cfRule>
    <cfRule type="cellIs" dxfId="212" priority="308" operator="greaterThan">
      <formula>0.2</formula>
    </cfRule>
  </conditionalFormatting>
  <conditionalFormatting sqref="L253">
    <cfRule type="cellIs" dxfId="211" priority="305" operator="lessThan">
      <formula>0.2</formula>
    </cfRule>
    <cfRule type="cellIs" dxfId="210" priority="306" operator="greaterThan">
      <formula>0.2</formula>
    </cfRule>
  </conditionalFormatting>
  <conditionalFormatting sqref="L254">
    <cfRule type="cellIs" dxfId="209" priority="303" operator="lessThan">
      <formula>0.2</formula>
    </cfRule>
    <cfRule type="cellIs" dxfId="208" priority="304" operator="greaterThan">
      <formula>0.2</formula>
    </cfRule>
  </conditionalFormatting>
  <conditionalFormatting sqref="L255">
    <cfRule type="cellIs" dxfId="207" priority="301" operator="lessThan">
      <formula>0.2</formula>
    </cfRule>
    <cfRule type="cellIs" dxfId="206" priority="302" operator="greaterThan">
      <formula>0.2</formula>
    </cfRule>
  </conditionalFormatting>
  <conditionalFormatting sqref="L256">
    <cfRule type="cellIs" dxfId="205" priority="299" operator="lessThan">
      <formula>0.2</formula>
    </cfRule>
    <cfRule type="cellIs" dxfId="204" priority="300" operator="greaterThan">
      <formula>0.2</formula>
    </cfRule>
  </conditionalFormatting>
  <conditionalFormatting sqref="L257">
    <cfRule type="cellIs" dxfId="203" priority="297" operator="lessThan">
      <formula>0.2</formula>
    </cfRule>
    <cfRule type="cellIs" dxfId="202" priority="298" operator="greaterThan">
      <formula>0.2</formula>
    </cfRule>
  </conditionalFormatting>
  <conditionalFormatting sqref="L258">
    <cfRule type="cellIs" dxfId="201" priority="295" operator="lessThan">
      <formula>0.2</formula>
    </cfRule>
    <cfRule type="cellIs" dxfId="200" priority="296" operator="greaterThan">
      <formula>0.2</formula>
    </cfRule>
  </conditionalFormatting>
  <conditionalFormatting sqref="L280">
    <cfRule type="cellIs" dxfId="199" priority="293" operator="lessThan">
      <formula>0.2</formula>
    </cfRule>
    <cfRule type="cellIs" dxfId="198" priority="294" operator="greaterThan">
      <formula>0.2</formula>
    </cfRule>
  </conditionalFormatting>
  <conditionalFormatting sqref="L283">
    <cfRule type="cellIs" dxfId="197" priority="291" operator="lessThan">
      <formula>0.2</formula>
    </cfRule>
    <cfRule type="cellIs" dxfId="196" priority="292" operator="greaterThan">
      <formula>0.2</formula>
    </cfRule>
  </conditionalFormatting>
  <conditionalFormatting sqref="L292">
    <cfRule type="cellIs" dxfId="195" priority="289" operator="lessThan">
      <formula>0.2</formula>
    </cfRule>
    <cfRule type="cellIs" dxfId="194" priority="290" operator="greaterThan">
      <formula>0.2</formula>
    </cfRule>
  </conditionalFormatting>
  <conditionalFormatting sqref="L293">
    <cfRule type="cellIs" dxfId="193" priority="287" operator="lessThan">
      <formula>0.2</formula>
    </cfRule>
    <cfRule type="cellIs" dxfId="192" priority="288" operator="greaterThan">
      <formula>0.2</formula>
    </cfRule>
  </conditionalFormatting>
  <conditionalFormatting sqref="L294">
    <cfRule type="cellIs" dxfId="191" priority="285" operator="lessThan">
      <formula>0.2</formula>
    </cfRule>
    <cfRule type="cellIs" dxfId="190" priority="286" operator="greaterThan">
      <formula>0.2</formula>
    </cfRule>
  </conditionalFormatting>
  <conditionalFormatting sqref="L295">
    <cfRule type="cellIs" dxfId="189" priority="283" operator="lessThan">
      <formula>0.2</formula>
    </cfRule>
    <cfRule type="cellIs" dxfId="188" priority="284" operator="greaterThan">
      <formula>0.2</formula>
    </cfRule>
  </conditionalFormatting>
  <conditionalFormatting sqref="L296">
    <cfRule type="cellIs" dxfId="187" priority="281" operator="lessThan">
      <formula>0.2</formula>
    </cfRule>
    <cfRule type="cellIs" dxfId="186" priority="282" operator="greaterThan">
      <formula>0.2</formula>
    </cfRule>
  </conditionalFormatting>
  <conditionalFormatting sqref="L297">
    <cfRule type="cellIs" dxfId="185" priority="279" operator="lessThan">
      <formula>0.2</formula>
    </cfRule>
    <cfRule type="cellIs" dxfId="184" priority="280" operator="greaterThan">
      <formula>0.2</formula>
    </cfRule>
  </conditionalFormatting>
  <conditionalFormatting sqref="L316">
    <cfRule type="cellIs" dxfId="183" priority="277" operator="lessThan">
      <formula>0.2</formula>
    </cfRule>
    <cfRule type="cellIs" dxfId="182" priority="278" operator="greaterThan">
      <formula>0.2</formula>
    </cfRule>
  </conditionalFormatting>
  <conditionalFormatting sqref="L317">
    <cfRule type="cellIs" dxfId="181" priority="275" operator="lessThan">
      <formula>0.2</formula>
    </cfRule>
    <cfRule type="cellIs" dxfId="180" priority="276" operator="greaterThan">
      <formula>0.2</formula>
    </cfRule>
  </conditionalFormatting>
  <conditionalFormatting sqref="L323">
    <cfRule type="cellIs" dxfId="179" priority="273" operator="lessThan">
      <formula>0.2</formula>
    </cfRule>
    <cfRule type="cellIs" dxfId="178" priority="274" operator="greaterThan">
      <formula>0.2</formula>
    </cfRule>
  </conditionalFormatting>
  <conditionalFormatting sqref="L324">
    <cfRule type="cellIs" dxfId="177" priority="271" operator="lessThan">
      <formula>0.2</formula>
    </cfRule>
    <cfRule type="cellIs" dxfId="176" priority="272" operator="greaterThan">
      <formula>0.2</formula>
    </cfRule>
  </conditionalFormatting>
  <conditionalFormatting sqref="L325">
    <cfRule type="cellIs" dxfId="175" priority="269" operator="lessThan">
      <formula>0.2</formula>
    </cfRule>
    <cfRule type="cellIs" dxfId="174" priority="270" operator="greaterThan">
      <formula>0.2</formula>
    </cfRule>
  </conditionalFormatting>
  <conditionalFormatting sqref="L327">
    <cfRule type="cellIs" dxfId="173" priority="267" operator="lessThan">
      <formula>0.2</formula>
    </cfRule>
    <cfRule type="cellIs" dxfId="172" priority="268" operator="greaterThan">
      <formula>0.2</formula>
    </cfRule>
  </conditionalFormatting>
  <conditionalFormatting sqref="L328">
    <cfRule type="cellIs" dxfId="171" priority="265" operator="lessThan">
      <formula>0.2</formula>
    </cfRule>
    <cfRule type="cellIs" dxfId="170" priority="266" operator="greaterThan">
      <formula>0.2</formula>
    </cfRule>
  </conditionalFormatting>
  <conditionalFormatting sqref="L329">
    <cfRule type="cellIs" dxfId="169" priority="263" operator="lessThan">
      <formula>0.2</formula>
    </cfRule>
    <cfRule type="cellIs" dxfId="168" priority="264" operator="greaterThan">
      <formula>0.2</formula>
    </cfRule>
  </conditionalFormatting>
  <conditionalFormatting sqref="L346">
    <cfRule type="cellIs" dxfId="167" priority="261" operator="lessThan">
      <formula>0.2</formula>
    </cfRule>
    <cfRule type="cellIs" dxfId="166" priority="262" operator="greaterThan">
      <formula>0.2</formula>
    </cfRule>
  </conditionalFormatting>
  <conditionalFormatting sqref="L347">
    <cfRule type="cellIs" dxfId="165" priority="259" operator="lessThan">
      <formula>0.2</formula>
    </cfRule>
    <cfRule type="cellIs" dxfId="164" priority="260" operator="greaterThan">
      <formula>0.2</formula>
    </cfRule>
  </conditionalFormatting>
  <conditionalFormatting sqref="L353">
    <cfRule type="cellIs" dxfId="163" priority="257" operator="lessThan">
      <formula>0.2</formula>
    </cfRule>
    <cfRule type="cellIs" dxfId="162" priority="258" operator="greaterThan">
      <formula>0.2</formula>
    </cfRule>
  </conditionalFormatting>
  <conditionalFormatting sqref="L354">
    <cfRule type="cellIs" dxfId="161" priority="255" operator="lessThan">
      <formula>0.2</formula>
    </cfRule>
    <cfRule type="cellIs" dxfId="160" priority="256" operator="greaterThan">
      <formula>0.2</formula>
    </cfRule>
  </conditionalFormatting>
  <conditionalFormatting sqref="L355">
    <cfRule type="cellIs" dxfId="159" priority="253" operator="lessThan">
      <formula>0.2</formula>
    </cfRule>
    <cfRule type="cellIs" dxfId="158" priority="254" operator="greaterThan">
      <formula>0.2</formula>
    </cfRule>
  </conditionalFormatting>
  <conditionalFormatting sqref="L358">
    <cfRule type="cellIs" dxfId="157" priority="251" operator="lessThan">
      <formula>0.2</formula>
    </cfRule>
    <cfRule type="cellIs" dxfId="156" priority="252" operator="greaterThan">
      <formula>0.2</formula>
    </cfRule>
  </conditionalFormatting>
  <conditionalFormatting sqref="L381">
    <cfRule type="cellIs" dxfId="155" priority="243" operator="lessThan">
      <formula>0.2</formula>
    </cfRule>
    <cfRule type="cellIs" dxfId="154" priority="244" operator="greaterThan">
      <formula>0.2</formula>
    </cfRule>
  </conditionalFormatting>
  <conditionalFormatting sqref="L357">
    <cfRule type="cellIs" dxfId="153" priority="249" operator="lessThan">
      <formula>0.2</formula>
    </cfRule>
    <cfRule type="cellIs" dxfId="152" priority="250" operator="greaterThan">
      <formula>0.2</formula>
    </cfRule>
  </conditionalFormatting>
  <conditionalFormatting sqref="L359">
    <cfRule type="cellIs" dxfId="151" priority="247" operator="lessThan">
      <formula>0.2</formula>
    </cfRule>
    <cfRule type="cellIs" dxfId="150" priority="248" operator="greaterThan">
      <formula>0.2</formula>
    </cfRule>
  </conditionalFormatting>
  <conditionalFormatting sqref="L380">
    <cfRule type="cellIs" dxfId="149" priority="245" operator="lessThan">
      <formula>0.2</formula>
    </cfRule>
    <cfRule type="cellIs" dxfId="148" priority="246" operator="greaterThan">
      <formula>0.2</formula>
    </cfRule>
  </conditionalFormatting>
  <conditionalFormatting sqref="L61">
    <cfRule type="cellIs" dxfId="147" priority="241" operator="lessThan">
      <formula>0.2</formula>
    </cfRule>
    <cfRule type="cellIs" dxfId="146" priority="242" operator="greaterThan">
      <formula>0.2</formula>
    </cfRule>
  </conditionalFormatting>
  <conditionalFormatting sqref="L62">
    <cfRule type="cellIs" dxfId="145" priority="239" operator="lessThan">
      <formula>0.2</formula>
    </cfRule>
    <cfRule type="cellIs" dxfId="144" priority="240" operator="greaterThan">
      <formula>0.2</formula>
    </cfRule>
  </conditionalFormatting>
  <conditionalFormatting sqref="L64">
    <cfRule type="cellIs" dxfId="143" priority="235" operator="lessThan">
      <formula>0.2</formula>
    </cfRule>
    <cfRule type="cellIs" dxfId="142" priority="236" operator="greaterThan">
      <formula>0.2</formula>
    </cfRule>
  </conditionalFormatting>
  <conditionalFormatting sqref="L157">
    <cfRule type="cellIs" dxfId="141" priority="233" operator="lessThan">
      <formula>0.2</formula>
    </cfRule>
    <cfRule type="cellIs" dxfId="140" priority="234" operator="greaterThan">
      <formula>0.2</formula>
    </cfRule>
  </conditionalFormatting>
  <conditionalFormatting sqref="L158">
    <cfRule type="cellIs" dxfId="139" priority="231" operator="lessThan">
      <formula>0.2</formula>
    </cfRule>
    <cfRule type="cellIs" dxfId="138" priority="232" operator="greaterThan">
      <formula>0.2</formula>
    </cfRule>
  </conditionalFormatting>
  <conditionalFormatting sqref="L226">
    <cfRule type="cellIs" dxfId="137" priority="229" operator="lessThan">
      <formula>0.2</formula>
    </cfRule>
    <cfRule type="cellIs" dxfId="136" priority="230" operator="greaterThan">
      <formula>0.2</formula>
    </cfRule>
  </conditionalFormatting>
  <conditionalFormatting sqref="L227">
    <cfRule type="cellIs" dxfId="135" priority="227" operator="lessThan">
      <formula>0.2</formula>
    </cfRule>
    <cfRule type="cellIs" dxfId="134" priority="228" operator="greaterThan">
      <formula>0.2</formula>
    </cfRule>
  </conditionalFormatting>
  <conditionalFormatting sqref="L279">
    <cfRule type="cellIs" dxfId="133" priority="225" operator="lessThan">
      <formula>0.2</formula>
    </cfRule>
    <cfRule type="cellIs" dxfId="132" priority="226" operator="greaterThan">
      <formula>0.2</formula>
    </cfRule>
  </conditionalFormatting>
  <conditionalFormatting sqref="L281">
    <cfRule type="cellIs" dxfId="131" priority="223" operator="lessThan">
      <formula>0.2</formula>
    </cfRule>
    <cfRule type="cellIs" dxfId="130" priority="224" operator="greaterThan">
      <formula>0.2</formula>
    </cfRule>
  </conditionalFormatting>
  <conditionalFormatting sqref="L383">
    <cfRule type="cellIs" dxfId="129" priority="155" operator="lessThan">
      <formula>0.2</formula>
    </cfRule>
    <cfRule type="cellIs" dxfId="128" priority="156" operator="greaterThan">
      <formula>0.2</formula>
    </cfRule>
  </conditionalFormatting>
  <conditionalFormatting sqref="L384">
    <cfRule type="cellIs" dxfId="127" priority="153" operator="lessThan">
      <formula>0.2</formula>
    </cfRule>
    <cfRule type="cellIs" dxfId="126" priority="154" operator="greaterThan">
      <formula>0.2</formula>
    </cfRule>
  </conditionalFormatting>
  <conditionalFormatting sqref="L23">
    <cfRule type="cellIs" dxfId="125" priority="151" operator="lessThan">
      <formula>25</formula>
    </cfRule>
    <cfRule type="cellIs" dxfId="124" priority="152" operator="greaterThan">
      <formula>25</formula>
    </cfRule>
  </conditionalFormatting>
  <conditionalFormatting sqref="L27">
    <cfRule type="cellIs" dxfId="123" priority="149" operator="lessThan">
      <formula>25</formula>
    </cfRule>
    <cfRule type="cellIs" dxfId="122" priority="150" operator="greaterThan">
      <formula>25</formula>
    </cfRule>
  </conditionalFormatting>
  <conditionalFormatting sqref="L31">
    <cfRule type="cellIs" dxfId="121" priority="147" operator="lessThan">
      <formula>25</formula>
    </cfRule>
    <cfRule type="cellIs" dxfId="120" priority="148" operator="greaterThan">
      <formula>25</formula>
    </cfRule>
  </conditionalFormatting>
  <conditionalFormatting sqref="L50">
    <cfRule type="cellIs" dxfId="119" priority="145" operator="lessThan">
      <formula>25</formula>
    </cfRule>
    <cfRule type="cellIs" dxfId="118" priority="146" operator="greaterThan">
      <formula>25</formula>
    </cfRule>
  </conditionalFormatting>
  <conditionalFormatting sqref="L54">
    <cfRule type="cellIs" dxfId="117" priority="143" operator="lessThan">
      <formula>25</formula>
    </cfRule>
    <cfRule type="cellIs" dxfId="116" priority="144" operator="greaterThan">
      <formula>25</formula>
    </cfRule>
  </conditionalFormatting>
  <conditionalFormatting sqref="L58">
    <cfRule type="cellIs" dxfId="115" priority="141" operator="lessThan">
      <formula>25</formula>
    </cfRule>
    <cfRule type="cellIs" dxfId="114" priority="142" operator="greaterThan">
      <formula>25</formula>
    </cfRule>
  </conditionalFormatting>
  <conditionalFormatting sqref="L72">
    <cfRule type="cellIs" dxfId="113" priority="139" operator="lessThan">
      <formula>25</formula>
    </cfRule>
    <cfRule type="cellIs" dxfId="112" priority="140" operator="greaterThan">
      <formula>25</formula>
    </cfRule>
  </conditionalFormatting>
  <conditionalFormatting sqref="L92">
    <cfRule type="cellIs" dxfId="111" priority="137" operator="lessThan">
      <formula>25</formula>
    </cfRule>
    <cfRule type="cellIs" dxfId="110" priority="138" operator="greaterThan">
      <formula>25</formula>
    </cfRule>
  </conditionalFormatting>
  <conditionalFormatting sqref="L96">
    <cfRule type="cellIs" dxfId="109" priority="135" operator="lessThan">
      <formula>25</formula>
    </cfRule>
    <cfRule type="cellIs" dxfId="108" priority="136" operator="greaterThan">
      <formula>25</formula>
    </cfRule>
  </conditionalFormatting>
  <conditionalFormatting sqref="L105">
    <cfRule type="cellIs" dxfId="107" priority="133" operator="lessThan">
      <formula>25</formula>
    </cfRule>
    <cfRule type="cellIs" dxfId="106" priority="134" operator="greaterThan">
      <formula>25</formula>
    </cfRule>
  </conditionalFormatting>
  <conditionalFormatting sqref="L109">
    <cfRule type="cellIs" dxfId="105" priority="131" operator="lessThan">
      <formula>25</formula>
    </cfRule>
    <cfRule type="cellIs" dxfId="104" priority="132" operator="greaterThan">
      <formula>25</formula>
    </cfRule>
  </conditionalFormatting>
  <conditionalFormatting sqref="L113">
    <cfRule type="cellIs" dxfId="103" priority="129" operator="lessThan">
      <formula>25</formula>
    </cfRule>
    <cfRule type="cellIs" dxfId="102" priority="130" operator="greaterThan">
      <formula>25</formula>
    </cfRule>
  </conditionalFormatting>
  <conditionalFormatting sqref="L132">
    <cfRule type="cellIs" dxfId="101" priority="127" operator="lessThan">
      <formula>25</formula>
    </cfRule>
    <cfRule type="cellIs" dxfId="100" priority="128" operator="greaterThan">
      <formula>25</formula>
    </cfRule>
  </conditionalFormatting>
  <conditionalFormatting sqref="L136">
    <cfRule type="cellIs" dxfId="99" priority="125" operator="lessThan">
      <formula>25</formula>
    </cfRule>
    <cfRule type="cellIs" dxfId="98" priority="126" operator="greaterThan">
      <formula>25</formula>
    </cfRule>
  </conditionalFormatting>
  <conditionalFormatting sqref="L140">
    <cfRule type="cellIs" dxfId="97" priority="123" operator="lessThan">
      <formula>25</formula>
    </cfRule>
    <cfRule type="cellIs" dxfId="96" priority="124" operator="greaterThan">
      <formula>25</formula>
    </cfRule>
  </conditionalFormatting>
  <conditionalFormatting sqref="L185">
    <cfRule type="cellIs" dxfId="95" priority="121" operator="lessThan">
      <formula>25</formula>
    </cfRule>
    <cfRule type="cellIs" dxfId="94" priority="122" operator="greaterThan">
      <formula>25</formula>
    </cfRule>
  </conditionalFormatting>
  <conditionalFormatting sqref="L189">
    <cfRule type="cellIs" dxfId="93" priority="119" operator="lessThan">
      <formula>25</formula>
    </cfRule>
    <cfRule type="cellIs" dxfId="92" priority="120" operator="greaterThan">
      <formula>25</formula>
    </cfRule>
  </conditionalFormatting>
  <conditionalFormatting sqref="L193">
    <cfRule type="cellIs" dxfId="91" priority="117" operator="lessThan">
      <formula>25</formula>
    </cfRule>
    <cfRule type="cellIs" dxfId="90" priority="118" operator="greaterThan">
      <formula>25</formula>
    </cfRule>
  </conditionalFormatting>
  <conditionalFormatting sqref="L214">
    <cfRule type="cellIs" dxfId="89" priority="115" operator="lessThan">
      <formula>25</formula>
    </cfRule>
    <cfRule type="cellIs" dxfId="88" priority="116" operator="greaterThan">
      <formula>25</formula>
    </cfRule>
  </conditionalFormatting>
  <conditionalFormatting sqref="L218">
    <cfRule type="cellIs" dxfId="87" priority="113" operator="lessThan">
      <formula>25</formula>
    </cfRule>
    <cfRule type="cellIs" dxfId="86" priority="114" operator="greaterThan">
      <formula>25</formula>
    </cfRule>
  </conditionalFormatting>
  <conditionalFormatting sqref="L222">
    <cfRule type="cellIs" dxfId="85" priority="111" operator="lessThan">
      <formula>25</formula>
    </cfRule>
    <cfRule type="cellIs" dxfId="84" priority="112" operator="greaterThan">
      <formula>25</formula>
    </cfRule>
  </conditionalFormatting>
  <conditionalFormatting sqref="L303">
    <cfRule type="cellIs" dxfId="83" priority="97" operator="lessThan">
      <formula>25</formula>
    </cfRule>
    <cfRule type="cellIs" dxfId="82" priority="98" operator="greaterThan">
      <formula>25</formula>
    </cfRule>
  </conditionalFormatting>
  <conditionalFormatting sqref="L307">
    <cfRule type="cellIs" dxfId="81" priority="95" operator="lessThan">
      <formula>25</formula>
    </cfRule>
    <cfRule type="cellIs" dxfId="80" priority="96" operator="greaterThan">
      <formula>25</formula>
    </cfRule>
  </conditionalFormatting>
  <conditionalFormatting sqref="L334">
    <cfRule type="cellIs" dxfId="79" priority="77" operator="lessThan">
      <formula>0.25</formula>
    </cfRule>
    <cfRule type="cellIs" dxfId="78" priority="78" operator="greaterThan">
      <formula>0.2</formula>
    </cfRule>
    <cfRule type="cellIs" dxfId="77" priority="91" operator="lessThan">
      <formula>25</formula>
    </cfRule>
    <cfRule type="cellIs" dxfId="76" priority="92" operator="greaterThan">
      <formula>25</formula>
    </cfRule>
  </conditionalFormatting>
  <conditionalFormatting sqref="L313">
    <cfRule type="cellIs" dxfId="75" priority="79" operator="lessThan">
      <formula>25</formula>
    </cfRule>
    <cfRule type="cellIs" dxfId="74" priority="80" operator="greaterThan">
      <formula>25</formula>
    </cfRule>
  </conditionalFormatting>
  <conditionalFormatting sqref="L339">
    <cfRule type="cellIs" dxfId="73" priority="73" operator="lessThan">
      <formula>0.25</formula>
    </cfRule>
    <cfRule type="cellIs" dxfId="72" priority="74" operator="greaterThan">
      <formula>0.2</formula>
    </cfRule>
    <cfRule type="cellIs" dxfId="71" priority="75" operator="lessThan">
      <formula>25</formula>
    </cfRule>
    <cfRule type="cellIs" dxfId="70" priority="76" operator="greaterThan">
      <formula>25</formula>
    </cfRule>
  </conditionalFormatting>
  <conditionalFormatting sqref="L343">
    <cfRule type="cellIs" dxfId="69" priority="69" operator="lessThan">
      <formula>0.25</formula>
    </cfRule>
    <cfRule type="cellIs" dxfId="68" priority="70" operator="greaterThan">
      <formula>0.2</formula>
    </cfRule>
    <cfRule type="cellIs" dxfId="67" priority="71" operator="lessThan">
      <formula>25</formula>
    </cfRule>
    <cfRule type="cellIs" dxfId="66" priority="72" operator="greaterThan">
      <formula>25</formula>
    </cfRule>
  </conditionalFormatting>
  <conditionalFormatting sqref="L365">
    <cfRule type="cellIs" dxfId="65" priority="65" operator="lessThan">
      <formula>0.25</formula>
    </cfRule>
    <cfRule type="cellIs" dxfId="64" priority="66" operator="greaterThan">
      <formula>0.2</formula>
    </cfRule>
    <cfRule type="cellIs" dxfId="63" priority="67" operator="lessThan">
      <formula>25</formula>
    </cfRule>
    <cfRule type="cellIs" dxfId="62" priority="68" operator="greaterThan">
      <formula>25</formula>
    </cfRule>
  </conditionalFormatting>
  <conditionalFormatting sqref="L370">
    <cfRule type="cellIs" dxfId="61" priority="61" operator="lessThan">
      <formula>0.25</formula>
    </cfRule>
    <cfRule type="cellIs" dxfId="60" priority="62" operator="greaterThan">
      <formula>0.2</formula>
    </cfRule>
    <cfRule type="cellIs" dxfId="59" priority="63" operator="lessThan">
      <formula>25</formula>
    </cfRule>
    <cfRule type="cellIs" dxfId="58" priority="64" operator="greaterThan">
      <formula>25</formula>
    </cfRule>
  </conditionalFormatting>
  <conditionalFormatting sqref="L375">
    <cfRule type="cellIs" dxfId="57" priority="57" operator="lessThan">
      <formula>0.25</formula>
    </cfRule>
    <cfRule type="cellIs" dxfId="56" priority="58" operator="greaterThan">
      <formula>0.2</formula>
    </cfRule>
    <cfRule type="cellIs" dxfId="55" priority="59" operator="lessThan">
      <formula>25</formula>
    </cfRule>
    <cfRule type="cellIs" dxfId="54" priority="60" operator="greaterThan">
      <formula>25</formula>
    </cfRule>
  </conditionalFormatting>
  <conditionalFormatting sqref="L272">
    <cfRule type="cellIs" dxfId="53" priority="53" operator="lessThan">
      <formula>0.25</formula>
    </cfRule>
    <cfRule type="cellIs" dxfId="52" priority="54" operator="greaterThan">
      <formula>0.2</formula>
    </cfRule>
    <cfRule type="cellIs" dxfId="51" priority="55" operator="lessThan">
      <formula>25</formula>
    </cfRule>
    <cfRule type="cellIs" dxfId="50" priority="56" operator="greaterThan">
      <formula>25</formula>
    </cfRule>
  </conditionalFormatting>
  <conditionalFormatting sqref="L268">
    <cfRule type="cellIs" dxfId="49" priority="49" operator="lessThan">
      <formula>0.25</formula>
    </cfRule>
    <cfRule type="cellIs" dxfId="48" priority="50" operator="greaterThan">
      <formula>0.2</formula>
    </cfRule>
    <cfRule type="cellIs" dxfId="47" priority="51" operator="lessThan">
      <formula>25</formula>
    </cfRule>
    <cfRule type="cellIs" dxfId="46" priority="52" operator="greaterThan">
      <formula>25</formula>
    </cfRule>
  </conditionalFormatting>
  <conditionalFormatting sqref="L264">
    <cfRule type="cellIs" dxfId="45" priority="45" operator="lessThan">
      <formula>0.25</formula>
    </cfRule>
    <cfRule type="cellIs" dxfId="44" priority="46" operator="greaterThan">
      <formula>0.2</formula>
    </cfRule>
    <cfRule type="cellIs" dxfId="43" priority="47" operator="lessThan">
      <formula>25</formula>
    </cfRule>
    <cfRule type="cellIs" dxfId="42" priority="48" operator="greaterThan">
      <formula>25</formula>
    </cfRule>
  </conditionalFormatting>
  <conditionalFormatting sqref="L245">
    <cfRule type="cellIs" dxfId="41" priority="41" operator="lessThan">
      <formula>0.25</formula>
    </cfRule>
    <cfRule type="cellIs" dxfId="40" priority="42" operator="greaterThan">
      <formula>0.2</formula>
    </cfRule>
    <cfRule type="cellIs" dxfId="39" priority="43" operator="lessThan">
      <formula>25</formula>
    </cfRule>
    <cfRule type="cellIs" dxfId="38" priority="44" operator="greaterThan">
      <formula>25</formula>
    </cfRule>
  </conditionalFormatting>
  <conditionalFormatting sqref="L241">
    <cfRule type="cellIs" dxfId="37" priority="37" operator="lessThan">
      <formula>0.25</formula>
    </cfRule>
    <cfRule type="cellIs" dxfId="36" priority="38" operator="greaterThan">
      <formula>0.2</formula>
    </cfRule>
    <cfRule type="cellIs" dxfId="35" priority="39" operator="lessThan">
      <formula>25</formula>
    </cfRule>
    <cfRule type="cellIs" dxfId="34" priority="40" operator="greaterThan">
      <formula>25</formula>
    </cfRule>
  </conditionalFormatting>
  <conditionalFormatting sqref="L237">
    <cfRule type="cellIs" dxfId="33" priority="33" operator="lessThan">
      <formula>0.25</formula>
    </cfRule>
    <cfRule type="cellIs" dxfId="32" priority="34" operator="greaterThan">
      <formula>0.2</formula>
    </cfRule>
    <cfRule type="cellIs" dxfId="31" priority="35" operator="lessThan">
      <formula>25</formula>
    </cfRule>
    <cfRule type="cellIs" dxfId="30" priority="36" operator="greaterThan">
      <formula>25</formula>
    </cfRule>
  </conditionalFormatting>
  <conditionalFormatting sqref="L387">
    <cfRule type="cellIs" dxfId="29" priority="31" operator="lessThan">
      <formula>0.3</formula>
    </cfRule>
    <cfRule type="cellIs" dxfId="28" priority="32" operator="greaterThan">
      <formula>0.3</formula>
    </cfRule>
  </conditionalFormatting>
  <conditionalFormatting sqref="L284">
    <cfRule type="cellIs" dxfId="27" priority="29" operator="lessThan">
      <formula>0.3</formula>
    </cfRule>
    <cfRule type="cellIs" dxfId="26" priority="30" operator="greaterThan">
      <formula>0.3</formula>
    </cfRule>
  </conditionalFormatting>
  <conditionalFormatting sqref="L232">
    <cfRule type="cellIs" dxfId="25" priority="27" operator="lessThan">
      <formula>0.3</formula>
    </cfRule>
    <cfRule type="cellIs" dxfId="24" priority="28" operator="greaterThan">
      <formula>0.3</formula>
    </cfRule>
  </conditionalFormatting>
  <conditionalFormatting sqref="L165">
    <cfRule type="cellIs" dxfId="23" priority="25" operator="lessThan">
      <formula>0.3</formula>
    </cfRule>
    <cfRule type="cellIs" dxfId="22" priority="26" operator="greaterThan">
      <formula>0.3</formula>
    </cfRule>
  </conditionalFormatting>
  <conditionalFormatting sqref="L67">
    <cfRule type="cellIs" dxfId="21" priority="23" operator="lessThan">
      <formula>0.3</formula>
    </cfRule>
    <cfRule type="cellIs" dxfId="20" priority="24" operator="greaterThan">
      <formula>0.3</formula>
    </cfRule>
  </conditionalFormatting>
  <conditionalFormatting sqref="L63">
    <cfRule type="cellIs" dxfId="19" priority="21" operator="lessThan">
      <formula>0.2</formula>
    </cfRule>
    <cfRule type="cellIs" dxfId="18" priority="22" operator="greaterThan">
      <formula>0.2</formula>
    </cfRule>
  </conditionalFormatting>
  <conditionalFormatting sqref="L400">
    <cfRule type="cellIs" dxfId="17" priority="19" operator="lessThan">
      <formula>0.3</formula>
    </cfRule>
    <cfRule type="cellIs" dxfId="16" priority="20" operator="greaterThan">
      <formula>0.3</formula>
    </cfRule>
  </conditionalFormatting>
  <conditionalFormatting sqref="L392:L397">
    <cfRule type="cellIs" dxfId="15" priority="17" operator="lessThan">
      <formula>0.2</formula>
    </cfRule>
    <cfRule type="cellIs" dxfId="14" priority="18" operator="greaterThan">
      <formula>0.2</formula>
    </cfRule>
  </conditionalFormatting>
  <conditionalFormatting sqref="L411">
    <cfRule type="cellIs" dxfId="13" priority="15" operator="lessThan">
      <formula>0.2</formula>
    </cfRule>
    <cfRule type="cellIs" dxfId="12" priority="16" operator="greaterThan">
      <formula>0.2</formula>
    </cfRule>
  </conditionalFormatting>
  <conditionalFormatting sqref="L413">
    <cfRule type="cellIs" dxfId="11" priority="13" operator="lessThan">
      <formula>0.2</formula>
    </cfRule>
    <cfRule type="cellIs" dxfId="10" priority="14" operator="greaterThan">
      <formula>0.2</formula>
    </cfRule>
  </conditionalFormatting>
  <conditionalFormatting sqref="L405">
    <cfRule type="cellIs" dxfId="9" priority="9" operator="lessThan">
      <formula>0.25</formula>
    </cfRule>
    <cfRule type="cellIs" dxfId="8" priority="10" operator="greaterThan">
      <formula>0.2</formula>
    </cfRule>
    <cfRule type="cellIs" dxfId="7" priority="11" operator="lessThan">
      <formula>25</formula>
    </cfRule>
    <cfRule type="cellIs" dxfId="6" priority="12" operator="greaterThan">
      <formula>25</formula>
    </cfRule>
  </conditionalFormatting>
  <conditionalFormatting sqref="L418">
    <cfRule type="cellIs" dxfId="5" priority="5" operator="lessThan">
      <formula>0.2</formula>
    </cfRule>
    <cfRule type="cellIs" dxfId="4" priority="6" operator="greaterThan">
      <formula>0.2</formula>
    </cfRule>
  </conditionalFormatting>
  <conditionalFormatting sqref="L419">
    <cfRule type="cellIs" dxfId="3" priority="3" operator="lessThan">
      <formula>0.2</formula>
    </cfRule>
    <cfRule type="cellIs" dxfId="2" priority="4" operator="greaterThan">
      <formula>0.2</formula>
    </cfRule>
  </conditionalFormatting>
  <conditionalFormatting sqref="L409">
    <cfRule type="cellIs" dxfId="1" priority="1" operator="lessThan">
      <formula>0.2</formula>
    </cfRule>
    <cfRule type="cellIs" dxfId="0" priority="2" operator="greaterThan">
      <formula>0.2</formula>
    </cfRule>
  </conditionalFormatting>
  <pageMargins left="0.25" right="0.25" top="0.75" bottom="0.75" header="0.3" footer="0.3"/>
  <pageSetup scale="6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89"/>
  <sheetViews>
    <sheetView tabSelected="1" topLeftCell="S20" zoomScale="85" zoomScaleNormal="85" workbookViewId="0">
      <selection activeCell="AH32" sqref="AH32"/>
    </sheetView>
  </sheetViews>
  <sheetFormatPr defaultRowHeight="14.5" x14ac:dyDescent="0.35"/>
  <cols>
    <col min="1" max="1" width="26.7265625" bestFit="1" customWidth="1"/>
    <col min="2" max="2" width="24.26953125" bestFit="1" customWidth="1"/>
    <col min="3" max="3" width="20.26953125" customWidth="1"/>
    <col min="4" max="4" width="25.1796875" customWidth="1"/>
    <col min="5" max="5" width="27.453125" customWidth="1"/>
    <col min="6" max="6" width="14" customWidth="1"/>
    <col min="7" max="7" width="12.1796875" customWidth="1"/>
    <col min="8" max="8" width="12.81640625" customWidth="1"/>
    <col min="9" max="9" width="14.26953125" customWidth="1"/>
    <col min="11" max="11" width="23.7265625" customWidth="1"/>
    <col min="12" max="12" width="14.7265625" customWidth="1"/>
    <col min="13" max="13" width="20.54296875" customWidth="1"/>
    <col min="14" max="14" width="21.81640625" customWidth="1"/>
    <col min="15" max="15" width="22.26953125" customWidth="1"/>
    <col min="16" max="16" width="21.453125" customWidth="1"/>
    <col min="17" max="17" width="18.7265625" customWidth="1"/>
    <col min="18" max="18" width="19.453125" customWidth="1"/>
    <col min="19" max="19" width="20.7265625" customWidth="1"/>
    <col min="20" max="20" width="13" customWidth="1"/>
    <col min="21" max="21" width="7.453125" customWidth="1"/>
    <col min="22" max="22" width="13.54296875" customWidth="1"/>
    <col min="23" max="23" width="6.81640625" customWidth="1"/>
    <col min="24" max="24" width="13.54296875" customWidth="1"/>
    <col min="25" max="25" width="6.26953125" customWidth="1"/>
    <col min="26" max="26" width="13" customWidth="1"/>
    <col min="27" max="27" width="7.1796875" customWidth="1"/>
    <col min="28" max="28" width="13" customWidth="1"/>
    <col min="29" max="29" width="5.7265625" customWidth="1"/>
    <col min="30" max="30" width="12.81640625" customWidth="1"/>
    <col min="31" max="31" width="6" customWidth="1"/>
    <col min="32" max="32" width="17.1796875" customWidth="1"/>
    <col min="34" max="34" width="20.36328125" customWidth="1"/>
    <col min="35" max="35" width="11.36328125" customWidth="1"/>
    <col min="36" max="36" width="13.54296875" customWidth="1"/>
    <col min="37" max="37" width="16.6328125" customWidth="1"/>
    <col min="38" max="38" width="17.81640625" customWidth="1"/>
    <col min="39" max="39" width="10.90625" customWidth="1"/>
  </cols>
  <sheetData>
    <row r="1" spans="1:38" ht="31" x14ac:dyDescent="0.35">
      <c r="A1" s="92" t="s">
        <v>219</v>
      </c>
      <c r="B1" s="50" t="s">
        <v>260</v>
      </c>
      <c r="C1" s="51" t="s">
        <v>261</v>
      </c>
    </row>
    <row r="2" spans="1:38" ht="15" thickBot="1" x14ac:dyDescent="0.4">
      <c r="A2" s="93"/>
      <c r="B2" s="37" t="s">
        <v>267</v>
      </c>
      <c r="C2" s="41"/>
      <c r="F2">
        <v>2017</v>
      </c>
      <c r="M2" t="s">
        <v>288</v>
      </c>
      <c r="N2" s="60" t="s">
        <v>286</v>
      </c>
      <c r="O2" t="s">
        <v>287</v>
      </c>
      <c r="P2" t="s">
        <v>341</v>
      </c>
      <c r="Q2" t="s">
        <v>342</v>
      </c>
      <c r="T2" t="s">
        <v>360</v>
      </c>
    </row>
    <row r="3" spans="1:38" x14ac:dyDescent="0.35">
      <c r="A3" s="49" t="s">
        <v>220</v>
      </c>
      <c r="B3" s="42"/>
      <c r="C3" s="43"/>
      <c r="E3" t="s">
        <v>268</v>
      </c>
      <c r="F3" s="19"/>
      <c r="M3" t="s">
        <v>282</v>
      </c>
      <c r="N3" t="s">
        <v>284</v>
      </c>
      <c r="O3" t="s">
        <v>285</v>
      </c>
      <c r="P3" t="s">
        <v>343</v>
      </c>
      <c r="Q3" t="s">
        <v>344</v>
      </c>
      <c r="S3" s="2">
        <v>2017</v>
      </c>
      <c r="T3" t="s">
        <v>358</v>
      </c>
      <c r="V3" t="s">
        <v>352</v>
      </c>
      <c r="X3" t="s">
        <v>353</v>
      </c>
      <c r="Z3" t="s">
        <v>354</v>
      </c>
      <c r="AB3" t="s">
        <v>355</v>
      </c>
      <c r="AD3" t="s">
        <v>356</v>
      </c>
      <c r="AF3" s="2" t="s">
        <v>366</v>
      </c>
    </row>
    <row r="4" spans="1:38" ht="16" thickBot="1" x14ac:dyDescent="0.4">
      <c r="A4" s="44" t="s">
        <v>221</v>
      </c>
      <c r="B4" s="45">
        <v>91.14813333333332</v>
      </c>
      <c r="C4" s="38">
        <v>1.4630677942086506E-2</v>
      </c>
      <c r="F4" s="58" t="s">
        <v>272</v>
      </c>
      <c r="G4" t="s">
        <v>269</v>
      </c>
      <c r="K4" s="14"/>
      <c r="L4" t="s">
        <v>281</v>
      </c>
      <c r="M4" t="s">
        <v>289</v>
      </c>
      <c r="N4" t="s">
        <v>283</v>
      </c>
      <c r="O4" t="s">
        <v>283</v>
      </c>
      <c r="P4" t="s">
        <v>283</v>
      </c>
      <c r="Q4" t="s">
        <v>283</v>
      </c>
      <c r="U4" s="75" t="s">
        <v>364</v>
      </c>
      <c r="V4" s="75"/>
      <c r="W4" s="75" t="s">
        <v>361</v>
      </c>
      <c r="X4" s="75"/>
      <c r="Y4" s="75" t="s">
        <v>361</v>
      </c>
      <c r="Z4" s="75" t="s">
        <v>124</v>
      </c>
      <c r="AA4" s="75" t="s">
        <v>361</v>
      </c>
      <c r="AB4" s="75" t="s">
        <v>124</v>
      </c>
      <c r="AC4" s="75" t="s">
        <v>361</v>
      </c>
      <c r="AD4" s="75" t="s">
        <v>124</v>
      </c>
      <c r="AE4" s="75" t="s">
        <v>361</v>
      </c>
      <c r="AF4" s="2" t="s">
        <v>357</v>
      </c>
    </row>
    <row r="5" spans="1:38" ht="15" thickBot="1" x14ac:dyDescent="0.4">
      <c r="A5" s="44" t="s">
        <v>222</v>
      </c>
      <c r="B5" s="45">
        <v>90.391966666666676</v>
      </c>
      <c r="C5" s="38">
        <v>4.4309010561101592E-2</v>
      </c>
      <c r="E5" s="49" t="s">
        <v>220</v>
      </c>
      <c r="F5" s="56">
        <f>+AVERAGE(B4:B8)</f>
        <v>89.425693333333328</v>
      </c>
      <c r="G5" s="56">
        <f>+STDEV(B4:B8)</f>
        <v>3.2806111573573853</v>
      </c>
      <c r="H5" s="57"/>
      <c r="K5" s="49" t="s">
        <v>220</v>
      </c>
      <c r="L5" s="69">
        <f t="shared" ref="L5:L11" si="0">+F5/1000</f>
        <v>8.9425693333333334E-2</v>
      </c>
      <c r="M5" s="56">
        <f>0.1*70/L5</f>
        <v>78.277279594663838</v>
      </c>
      <c r="N5" s="56">
        <f>0.1*75/L5</f>
        <v>83.868513851425547</v>
      </c>
      <c r="O5" s="57">
        <f>0.1*90.56/L5</f>
        <v>101.26843485846798</v>
      </c>
      <c r="S5" s="70" t="s">
        <v>345</v>
      </c>
      <c r="T5" s="71">
        <v>91.14813333333332</v>
      </c>
      <c r="U5" s="77">
        <v>6</v>
      </c>
      <c r="V5" s="71">
        <v>90.391966666666676</v>
      </c>
      <c r="W5" s="77">
        <v>6</v>
      </c>
      <c r="X5" s="71">
        <v>92.602766666666653</v>
      </c>
      <c r="Y5" s="77">
        <v>6</v>
      </c>
      <c r="Z5" s="71">
        <v>84.058499999999995</v>
      </c>
      <c r="AA5" s="77">
        <v>6</v>
      </c>
      <c r="AB5" s="71">
        <v>88.927099999999996</v>
      </c>
      <c r="AC5" s="77">
        <v>6</v>
      </c>
      <c r="AD5" s="71"/>
      <c r="AE5" s="71"/>
      <c r="AF5" s="71">
        <f>+AVERAGE(T5, V5,X5,Z5,AB5)</f>
        <v>89.425693333333328</v>
      </c>
    </row>
    <row r="6" spans="1:38" ht="15" thickBot="1" x14ac:dyDescent="0.4">
      <c r="A6" s="44" t="s">
        <v>223</v>
      </c>
      <c r="B6" s="45">
        <v>92.602766666666653</v>
      </c>
      <c r="C6" s="38">
        <v>8.9902909552637036E-2</v>
      </c>
      <c r="E6" s="49" t="s">
        <v>273</v>
      </c>
      <c r="F6" s="56">
        <f>+AVERAGE(B10:B14)</f>
        <v>5.5477266666666676</v>
      </c>
      <c r="G6" s="56">
        <f>+STDEV(B10:B14)</f>
        <v>2.6703953160742149</v>
      </c>
      <c r="H6" s="57"/>
      <c r="K6" s="49" t="s">
        <v>273</v>
      </c>
      <c r="L6" s="69">
        <f t="shared" si="0"/>
        <v>5.5477266666666674E-3</v>
      </c>
      <c r="M6" s="57">
        <f t="shared" ref="M6:M11" si="1">0.1*70/L6</f>
        <v>1261.778097695272</v>
      </c>
      <c r="N6" s="57">
        <f t="shared" ref="N6:N11" si="2">0.1*75/L6</f>
        <v>1351.9051046735058</v>
      </c>
      <c r="O6" s="57">
        <f t="shared" ref="O6:O11" si="3">0.1*90.56/L6</f>
        <v>1632.3803503897693</v>
      </c>
      <c r="S6" s="70" t="s">
        <v>347</v>
      </c>
      <c r="T6" s="71">
        <v>60.215533333333333</v>
      </c>
      <c r="U6" s="77">
        <v>7</v>
      </c>
      <c r="V6" s="71">
        <v>73.2102</v>
      </c>
      <c r="W6" s="77">
        <v>7</v>
      </c>
      <c r="X6" s="71">
        <v>66.472800000000007</v>
      </c>
      <c r="Y6" s="77">
        <v>7</v>
      </c>
      <c r="Z6" s="71">
        <v>67.220799999999997</v>
      </c>
      <c r="AA6" s="77">
        <v>7</v>
      </c>
      <c r="AB6" s="71">
        <v>59.430066666666669</v>
      </c>
      <c r="AC6" s="77">
        <v>7</v>
      </c>
      <c r="AD6" s="71"/>
      <c r="AE6" s="71"/>
      <c r="AF6" s="71">
        <f t="shared" ref="AF6:AF10" si="4">+AVERAGE(T6, V6,X6,Z6,AB6)</f>
        <v>65.309879999999993</v>
      </c>
    </row>
    <row r="7" spans="1:38" ht="15" thickBot="1" x14ac:dyDescent="0.4">
      <c r="A7" s="44" t="s">
        <v>224</v>
      </c>
      <c r="B7" s="45">
        <v>84.058499999999995</v>
      </c>
      <c r="C7" s="38">
        <v>5.0378750512264682E-2</v>
      </c>
      <c r="E7" s="49" t="s">
        <v>274</v>
      </c>
      <c r="F7" s="56">
        <f>+AVERAGE(B16:B20)</f>
        <v>65.309879999999993</v>
      </c>
      <c r="G7" s="56">
        <f>+STDEV(B16:B20)</f>
        <v>5.6556084347800768</v>
      </c>
      <c r="H7" s="57"/>
      <c r="K7" s="49" t="s">
        <v>274</v>
      </c>
      <c r="L7" s="69">
        <f t="shared" si="0"/>
        <v>6.5309879999999987E-2</v>
      </c>
      <c r="M7" s="57">
        <f t="shared" si="1"/>
        <v>107.18133305404942</v>
      </c>
      <c r="N7" s="57">
        <f t="shared" si="2"/>
        <v>114.8371425579101</v>
      </c>
      <c r="O7" s="57">
        <f t="shared" si="3"/>
        <v>138.66202173392452</v>
      </c>
      <c r="S7" s="70" t="s">
        <v>346</v>
      </c>
      <c r="T7" s="72">
        <v>4.0467333333333331</v>
      </c>
      <c r="U7" s="77">
        <v>3</v>
      </c>
      <c r="V7" s="71">
        <v>10.307966666666667</v>
      </c>
      <c r="W7" s="77">
        <v>3</v>
      </c>
      <c r="X7" s="72">
        <v>4.3005000000000004</v>
      </c>
      <c r="Y7" s="77">
        <v>3</v>
      </c>
      <c r="Z7" s="72">
        <v>4.6672000000000002</v>
      </c>
      <c r="AA7" s="77">
        <v>3</v>
      </c>
      <c r="AB7" s="72">
        <v>4.4162333333333335</v>
      </c>
      <c r="AC7" s="77">
        <v>3</v>
      </c>
      <c r="AD7" s="71"/>
      <c r="AE7" s="71"/>
      <c r="AF7" s="72">
        <f t="shared" si="4"/>
        <v>5.5477266666666676</v>
      </c>
    </row>
    <row r="8" spans="1:38" ht="15" thickBot="1" x14ac:dyDescent="0.4">
      <c r="A8" s="46" t="s">
        <v>225</v>
      </c>
      <c r="B8" s="47">
        <v>88.927099999999996</v>
      </c>
      <c r="C8" s="39">
        <v>2.7708483202182482E-2</v>
      </c>
      <c r="E8" s="49" t="s">
        <v>236</v>
      </c>
      <c r="F8" s="56">
        <f>+AVERAGE(B22:B26)</f>
        <v>40.757360000000006</v>
      </c>
      <c r="G8" s="56">
        <f>+STDEV(B22:B26)</f>
        <v>3.0618571342859511</v>
      </c>
      <c r="H8" s="57"/>
      <c r="K8" s="49" t="s">
        <v>236</v>
      </c>
      <c r="L8" s="69">
        <f t="shared" si="0"/>
        <v>4.0757360000000006E-2</v>
      </c>
      <c r="M8" s="57">
        <f t="shared" si="1"/>
        <v>171.74812107555542</v>
      </c>
      <c r="N8" s="57">
        <f t="shared" si="2"/>
        <v>184.01584400952365</v>
      </c>
      <c r="O8" s="57">
        <f t="shared" si="3"/>
        <v>222.19299778003284</v>
      </c>
      <c r="S8" s="70" t="s">
        <v>348</v>
      </c>
      <c r="T8" s="71">
        <v>44.290699999999994</v>
      </c>
      <c r="U8" s="77">
        <v>5</v>
      </c>
      <c r="V8" s="71">
        <v>40.367533333333334</v>
      </c>
      <c r="W8" s="77">
        <v>5</v>
      </c>
      <c r="X8" s="71">
        <v>43.155466666666676</v>
      </c>
      <c r="Y8" s="77">
        <v>5</v>
      </c>
      <c r="Z8" s="71">
        <v>39.357266666666668</v>
      </c>
      <c r="AA8" s="77">
        <v>5</v>
      </c>
      <c r="AB8" s="71">
        <v>36.615833333333335</v>
      </c>
      <c r="AC8" s="77">
        <v>5</v>
      </c>
      <c r="AD8" s="71"/>
      <c r="AE8" s="71"/>
      <c r="AF8" s="71">
        <f t="shared" si="4"/>
        <v>40.757360000000006</v>
      </c>
    </row>
    <row r="9" spans="1:38" ht="15" thickBot="1" x14ac:dyDescent="0.4">
      <c r="A9" s="49" t="s">
        <v>273</v>
      </c>
      <c r="B9" s="48"/>
      <c r="C9" s="40"/>
      <c r="E9" s="49" t="s">
        <v>242</v>
      </c>
      <c r="F9" s="56">
        <f>+AVERAGE(B28:B32)</f>
        <v>99.023353333333347</v>
      </c>
      <c r="G9" s="56">
        <f>+STDEV(B28:B35)</f>
        <v>70.204201865546551</v>
      </c>
      <c r="H9" s="57"/>
      <c r="K9" s="49" t="s">
        <v>242</v>
      </c>
      <c r="L9" s="69">
        <f t="shared" si="0"/>
        <v>9.9023353333333342E-2</v>
      </c>
      <c r="M9" s="56">
        <f t="shared" si="1"/>
        <v>70.690395390232183</v>
      </c>
      <c r="N9" s="56">
        <f t="shared" si="2"/>
        <v>75.739709346677344</v>
      </c>
      <c r="O9" s="56">
        <f t="shared" si="3"/>
        <v>91.45317437913468</v>
      </c>
      <c r="S9" s="70" t="s">
        <v>349</v>
      </c>
      <c r="T9" s="73">
        <v>181.98353333333333</v>
      </c>
      <c r="U9" s="77">
        <v>3</v>
      </c>
      <c r="V9" s="71">
        <v>58.937733333333334</v>
      </c>
      <c r="W9" s="77">
        <v>3</v>
      </c>
      <c r="X9" s="71">
        <v>57.063733333333339</v>
      </c>
      <c r="Y9" s="77">
        <v>3</v>
      </c>
      <c r="Z9" s="71">
        <v>71.912000000000006</v>
      </c>
      <c r="AA9" s="77">
        <v>3</v>
      </c>
      <c r="AB9" s="73">
        <v>125.21976666666666</v>
      </c>
      <c r="AC9" s="77">
        <v>3</v>
      </c>
      <c r="AD9" s="71"/>
      <c r="AE9" s="71"/>
      <c r="AF9" s="71">
        <f t="shared" si="4"/>
        <v>99.023353333333347</v>
      </c>
    </row>
    <row r="10" spans="1:38" ht="15" thickBot="1" x14ac:dyDescent="0.4">
      <c r="A10" s="44" t="s">
        <v>226</v>
      </c>
      <c r="B10" s="45">
        <v>4.0467333333333331</v>
      </c>
      <c r="C10" s="38">
        <v>1.6477712100081619E-2</v>
      </c>
      <c r="E10" s="49" t="s">
        <v>340</v>
      </c>
      <c r="F10" s="57">
        <f>+AVERAGE(B34:B38)</f>
        <v>186.71370666666664</v>
      </c>
      <c r="G10" s="56">
        <f>+STDEV(B34:B38)</f>
        <v>43.978566495531702</v>
      </c>
      <c r="H10" s="57"/>
      <c r="K10" s="49" t="s">
        <v>340</v>
      </c>
      <c r="L10" s="69">
        <f t="shared" si="0"/>
        <v>0.18671370666666665</v>
      </c>
      <c r="M10" s="56">
        <f t="shared" si="1"/>
        <v>37.49055238080004</v>
      </c>
      <c r="N10" s="56">
        <f t="shared" si="2"/>
        <v>40.168448979428618</v>
      </c>
      <c r="O10" s="56">
        <f t="shared" si="3"/>
        <v>48.502063194360744</v>
      </c>
      <c r="S10" s="70" t="s">
        <v>350</v>
      </c>
      <c r="T10" s="73">
        <v>131.42796666666666</v>
      </c>
      <c r="U10" s="77">
        <v>5</v>
      </c>
      <c r="V10" s="73">
        <v>245.36096666666666</v>
      </c>
      <c r="W10" s="77">
        <v>5</v>
      </c>
      <c r="X10" s="73">
        <v>214.1516</v>
      </c>
      <c r="Y10" s="77">
        <v>5</v>
      </c>
      <c r="Z10" s="73">
        <v>173.89306666666667</v>
      </c>
      <c r="AA10" s="77">
        <v>5</v>
      </c>
      <c r="AB10" s="73">
        <v>168.73493333333332</v>
      </c>
      <c r="AC10" s="77">
        <v>5</v>
      </c>
      <c r="AD10" s="71"/>
      <c r="AE10" s="71"/>
      <c r="AF10" s="73">
        <f t="shared" si="4"/>
        <v>186.71370666666664</v>
      </c>
    </row>
    <row r="11" spans="1:38" x14ac:dyDescent="0.35">
      <c r="A11" s="44" t="s">
        <v>227</v>
      </c>
      <c r="B11" s="45">
        <v>10.307966666666667</v>
      </c>
      <c r="C11" s="38">
        <v>0.10347755106599127</v>
      </c>
      <c r="E11" s="49" t="s">
        <v>253</v>
      </c>
      <c r="F11" s="57">
        <f>+AVERAGE(B40:B45)</f>
        <v>651.02400555555562</v>
      </c>
      <c r="G11" s="57">
        <f>+STDEV(B40:B45)</f>
        <v>193.04585028828018</v>
      </c>
      <c r="H11" s="57"/>
      <c r="K11" s="49" t="s">
        <v>253</v>
      </c>
      <c r="L11" s="69">
        <f t="shared" si="0"/>
        <v>0.65102400555555562</v>
      </c>
      <c r="M11" s="56">
        <f t="shared" si="1"/>
        <v>10.752291682434205</v>
      </c>
      <c r="N11" s="56">
        <f t="shared" si="2"/>
        <v>11.520312516893791</v>
      </c>
      <c r="O11" s="56">
        <f t="shared" si="3"/>
        <v>13.910393353732024</v>
      </c>
      <c r="S11" s="70" t="s">
        <v>351</v>
      </c>
      <c r="T11" s="73">
        <v>788.28076666666675</v>
      </c>
      <c r="U11" s="77">
        <v>3</v>
      </c>
      <c r="V11" s="73">
        <v>879.68223333333333</v>
      </c>
      <c r="W11" s="77">
        <v>3</v>
      </c>
      <c r="X11" s="73">
        <v>748.91683333333333</v>
      </c>
      <c r="Y11" s="77">
        <v>3</v>
      </c>
      <c r="Z11" s="73">
        <v>620.15313333333336</v>
      </c>
      <c r="AA11" s="77">
        <v>3</v>
      </c>
      <c r="AB11" s="73">
        <v>360.54106666666667</v>
      </c>
      <c r="AC11" s="77">
        <v>3</v>
      </c>
      <c r="AD11" s="73">
        <v>508.57</v>
      </c>
      <c r="AE11" s="73">
        <v>3</v>
      </c>
      <c r="AF11" s="73">
        <f>+AVERAGE(T11, V11,X11,Z11,AB11,AD11)</f>
        <v>651.02400555555562</v>
      </c>
    </row>
    <row r="12" spans="1:38" x14ac:dyDescent="0.35">
      <c r="A12" s="44" t="s">
        <v>228</v>
      </c>
      <c r="B12" s="45">
        <v>4.3005000000000004</v>
      </c>
      <c r="C12" s="38">
        <v>0.13465288797668151</v>
      </c>
      <c r="K12" s="14"/>
      <c r="L12" s="14"/>
      <c r="M12" s="14"/>
      <c r="V12" s="71"/>
      <c r="W12" s="71"/>
      <c r="X12" s="71"/>
      <c r="Y12" s="71"/>
      <c r="Z12" s="71"/>
      <c r="AA12" s="71"/>
      <c r="AB12" s="71"/>
      <c r="AC12" s="71"/>
      <c r="AD12" s="71"/>
      <c r="AE12" s="71"/>
    </row>
    <row r="13" spans="1:38" x14ac:dyDescent="0.35">
      <c r="A13" s="44" t="s">
        <v>229</v>
      </c>
      <c r="B13" s="45">
        <v>4.6672000000000002</v>
      </c>
      <c r="C13" s="38">
        <v>3.1582192118415502E-2</v>
      </c>
      <c r="K13" s="14" t="s">
        <v>290</v>
      </c>
      <c r="M13" s="14"/>
      <c r="S13" s="70" t="s">
        <v>359</v>
      </c>
      <c r="V13" s="71"/>
      <c r="W13" s="71"/>
      <c r="X13" s="71"/>
      <c r="Y13" s="71"/>
      <c r="Z13" s="71"/>
      <c r="AA13" s="71"/>
      <c r="AB13" s="71"/>
      <c r="AC13" s="71"/>
      <c r="AD13" s="71"/>
      <c r="AE13" s="71"/>
      <c r="AF13" s="71"/>
      <c r="AH13" t="s">
        <v>375</v>
      </c>
      <c r="AI13" t="s">
        <v>376</v>
      </c>
      <c r="AJ13" t="s">
        <v>379</v>
      </c>
      <c r="AK13" t="s">
        <v>414</v>
      </c>
      <c r="AL13" t="s">
        <v>415</v>
      </c>
    </row>
    <row r="14" spans="1:38" ht="15" thickBot="1" x14ac:dyDescent="0.4">
      <c r="A14" s="46" t="s">
        <v>230</v>
      </c>
      <c r="B14" s="47">
        <v>4.4162333333333335</v>
      </c>
      <c r="C14" s="39">
        <v>0.17113912993858574</v>
      </c>
      <c r="F14" t="s">
        <v>270</v>
      </c>
      <c r="G14" t="s">
        <v>271</v>
      </c>
      <c r="K14" s="14"/>
      <c r="L14" s="14"/>
      <c r="M14" t="s">
        <v>280</v>
      </c>
      <c r="S14" s="76" t="s">
        <v>365</v>
      </c>
    </row>
    <row r="15" spans="1:38" ht="14.5" customHeight="1" x14ac:dyDescent="0.35">
      <c r="A15" s="49" t="s">
        <v>274</v>
      </c>
      <c r="B15" s="48"/>
      <c r="C15" s="40"/>
      <c r="F15">
        <v>0.1</v>
      </c>
      <c r="K15" s="14"/>
      <c r="L15" s="14"/>
      <c r="M15" s="14"/>
      <c r="S15" s="2">
        <v>2018</v>
      </c>
      <c r="T15" t="s">
        <v>358</v>
      </c>
      <c r="V15" t="s">
        <v>352</v>
      </c>
      <c r="X15" t="s">
        <v>353</v>
      </c>
      <c r="Z15" t="s">
        <v>354</v>
      </c>
      <c r="AB15" t="s">
        <v>355</v>
      </c>
      <c r="AD15" t="s">
        <v>356</v>
      </c>
      <c r="AF15" s="2" t="s">
        <v>366</v>
      </c>
      <c r="AH15" t="s">
        <v>345</v>
      </c>
      <c r="AI15">
        <v>2017</v>
      </c>
      <c r="AJ15">
        <v>5</v>
      </c>
      <c r="AK15" s="56">
        <v>76.338580911591492</v>
      </c>
      <c r="AL15" s="56">
        <v>2.5003896802829049</v>
      </c>
    </row>
    <row r="16" spans="1:38" ht="15" thickBot="1" x14ac:dyDescent="0.4">
      <c r="A16" s="44" t="s">
        <v>231</v>
      </c>
      <c r="B16" s="45">
        <v>60.215533333333333</v>
      </c>
      <c r="C16" s="38">
        <v>5.8180777965162717E-2</v>
      </c>
      <c r="K16" s="14"/>
      <c r="L16" s="14"/>
      <c r="M16" t="s">
        <v>291</v>
      </c>
      <c r="N16" t="s">
        <v>291</v>
      </c>
      <c r="O16" t="s">
        <v>291</v>
      </c>
      <c r="S16" s="74" t="s">
        <v>124</v>
      </c>
      <c r="U16" s="75" t="s">
        <v>364</v>
      </c>
      <c r="V16" s="75"/>
      <c r="W16" s="75" t="s">
        <v>361</v>
      </c>
      <c r="X16" s="75"/>
      <c r="Y16" s="75" t="s">
        <v>361</v>
      </c>
      <c r="Z16" s="75" t="s">
        <v>124</v>
      </c>
      <c r="AA16" s="75" t="s">
        <v>361</v>
      </c>
      <c r="AB16" s="75" t="s">
        <v>124</v>
      </c>
      <c r="AC16" s="75" t="s">
        <v>361</v>
      </c>
      <c r="AD16" s="75" t="s">
        <v>124</v>
      </c>
      <c r="AE16" s="75" t="s">
        <v>361</v>
      </c>
      <c r="AF16" s="2" t="s">
        <v>357</v>
      </c>
      <c r="AI16">
        <v>2018</v>
      </c>
      <c r="AJ16">
        <v>5</v>
      </c>
      <c r="AK16" s="56">
        <v>77.143088762406109</v>
      </c>
      <c r="AL16" s="56">
        <v>0.36886279764627389</v>
      </c>
    </row>
    <row r="17" spans="1:42" ht="15" thickBot="1" x14ac:dyDescent="0.4">
      <c r="A17" s="44" t="s">
        <v>232</v>
      </c>
      <c r="B17" s="45">
        <v>73.2102</v>
      </c>
      <c r="C17" s="38">
        <v>4.5421337539595458E-2</v>
      </c>
      <c r="F17" t="s">
        <v>276</v>
      </c>
      <c r="K17" s="49" t="s">
        <v>220</v>
      </c>
      <c r="L17" s="14"/>
      <c r="M17" s="62">
        <f>+M5/28.3</f>
        <v>2.7659816111188635</v>
      </c>
      <c r="N17" s="56">
        <f t="shared" ref="N17:N23" si="5">+N5/28.3</f>
        <v>2.9635517261987827</v>
      </c>
      <c r="O17" s="56">
        <f t="shared" ref="O17" si="6">+O5/28.3</f>
        <v>3.5783899243274906</v>
      </c>
      <c r="S17" s="70" t="s">
        <v>345</v>
      </c>
      <c r="T17" s="71">
        <v>87.35</v>
      </c>
      <c r="U17" s="77">
        <v>7</v>
      </c>
      <c r="V17" s="71">
        <v>92.26</v>
      </c>
      <c r="W17" s="77">
        <v>7</v>
      </c>
      <c r="X17" s="71">
        <v>90.7</v>
      </c>
      <c r="Y17" s="77">
        <v>7</v>
      </c>
      <c r="Z17" s="71">
        <v>99.858999999999995</v>
      </c>
      <c r="AA17" s="77">
        <v>7</v>
      </c>
      <c r="AB17" s="71">
        <v>91.27</v>
      </c>
      <c r="AC17" s="77">
        <v>7</v>
      </c>
      <c r="AD17" s="71"/>
      <c r="AE17" s="71"/>
      <c r="AF17" s="71">
        <f>+AVERAGE(T17,V17,X17,Z17,AB17)</f>
        <v>92.28779999999999</v>
      </c>
      <c r="AH17" t="s">
        <v>347</v>
      </c>
      <c r="AI17">
        <v>2017</v>
      </c>
      <c r="AJ17">
        <v>5</v>
      </c>
      <c r="AK17" s="56">
        <v>70.587453736046811</v>
      </c>
      <c r="AL17" s="56">
        <v>1.6564873373855014</v>
      </c>
    </row>
    <row r="18" spans="1:42" ht="16" thickBot="1" x14ac:dyDescent="0.4">
      <c r="A18" s="44" t="s">
        <v>233</v>
      </c>
      <c r="B18" s="45">
        <v>66.472800000000007</v>
      </c>
      <c r="C18" s="38">
        <v>0.19280997064751787</v>
      </c>
      <c r="F18" s="58" t="s">
        <v>272</v>
      </c>
      <c r="K18" s="49" t="s">
        <v>273</v>
      </c>
      <c r="L18" s="14"/>
      <c r="M18" s="62">
        <f t="shared" ref="M18:M23" si="7">+M6/28.3</f>
        <v>44.585798505133283</v>
      </c>
      <c r="N18" s="56">
        <f t="shared" si="5"/>
        <v>47.770498398357091</v>
      </c>
      <c r="O18" s="56">
        <f t="shared" ref="O18" si="8">+O6/28.3</f>
        <v>57.681284466069584</v>
      </c>
      <c r="S18" s="70" t="s">
        <v>347</v>
      </c>
      <c r="T18" s="71">
        <v>80.05</v>
      </c>
      <c r="U18" s="77">
        <v>5</v>
      </c>
      <c r="V18" s="71">
        <v>84.35</v>
      </c>
      <c r="W18" s="77">
        <v>5</v>
      </c>
      <c r="X18" s="71">
        <v>86.32</v>
      </c>
      <c r="Y18" s="77">
        <v>5</v>
      </c>
      <c r="Z18" s="71">
        <v>72.5</v>
      </c>
      <c r="AA18" s="77">
        <v>5</v>
      </c>
      <c r="AB18" s="71">
        <v>83.14</v>
      </c>
      <c r="AC18" s="77">
        <v>5</v>
      </c>
      <c r="AD18" s="71">
        <v>65.849999999999994</v>
      </c>
      <c r="AE18" s="77">
        <v>5</v>
      </c>
      <c r="AF18" s="71">
        <f>+AVERAGE(T18,V18,X18,Z18,AB18,AD18)</f>
        <v>78.701666666666654</v>
      </c>
      <c r="AI18">
        <v>2018</v>
      </c>
      <c r="AJ18">
        <v>6</v>
      </c>
      <c r="AK18" s="56">
        <v>75.104505393488992</v>
      </c>
      <c r="AL18" s="56">
        <v>1.1385444738818729</v>
      </c>
    </row>
    <row r="19" spans="1:42" ht="15" thickBot="1" x14ac:dyDescent="0.4">
      <c r="A19" s="44" t="s">
        <v>234</v>
      </c>
      <c r="B19" s="45">
        <v>67.220799999999997</v>
      </c>
      <c r="C19" s="38">
        <v>1.6680826894246183E-2</v>
      </c>
      <c r="E19" s="49" t="s">
        <v>220</v>
      </c>
      <c r="K19" s="49" t="s">
        <v>274</v>
      </c>
      <c r="L19" s="14"/>
      <c r="M19" s="62">
        <f t="shared" si="7"/>
        <v>3.7873262563268346</v>
      </c>
      <c r="N19" s="56">
        <f t="shared" si="5"/>
        <v>4.0578495603501796</v>
      </c>
      <c r="O19" s="56">
        <f t="shared" ref="O19" si="9">+O7/28.3</f>
        <v>4.8997180824708311</v>
      </c>
      <c r="S19" s="70" t="s">
        <v>346</v>
      </c>
      <c r="T19" s="71">
        <v>15.85</v>
      </c>
      <c r="U19" s="77">
        <v>3</v>
      </c>
      <c r="V19" s="71">
        <v>18.45</v>
      </c>
      <c r="W19" s="77">
        <v>3</v>
      </c>
      <c r="X19" s="72">
        <v>9.75</v>
      </c>
      <c r="Y19" s="77">
        <v>3</v>
      </c>
      <c r="Z19" s="72">
        <v>6.93</v>
      </c>
      <c r="AA19" s="77">
        <v>3</v>
      </c>
      <c r="AB19" s="72">
        <v>6.14</v>
      </c>
      <c r="AC19" s="77">
        <v>3</v>
      </c>
      <c r="AD19" s="71">
        <v>10.1</v>
      </c>
      <c r="AE19" s="77">
        <v>3</v>
      </c>
      <c r="AF19" s="71">
        <f>+AVERAGE(T19,V19,X19,Z19,AB19,AD19)</f>
        <v>11.203333333333333</v>
      </c>
      <c r="AH19" t="s">
        <v>346</v>
      </c>
      <c r="AI19">
        <v>2017</v>
      </c>
      <c r="AJ19">
        <v>5</v>
      </c>
      <c r="AK19" s="56">
        <v>75.121615328795059</v>
      </c>
      <c r="AL19" s="56">
        <v>2.2660677140058745</v>
      </c>
    </row>
    <row r="20" spans="1:42" ht="15" thickBot="1" x14ac:dyDescent="0.4">
      <c r="A20" s="46" t="s">
        <v>235</v>
      </c>
      <c r="B20" s="47">
        <v>59.430066666666669</v>
      </c>
      <c r="C20" s="39">
        <v>5.5812703440691891E-2</v>
      </c>
      <c r="E20" s="49" t="s">
        <v>273</v>
      </c>
      <c r="K20" s="49" t="s">
        <v>236</v>
      </c>
      <c r="L20" s="14"/>
      <c r="M20" s="62">
        <f t="shared" si="7"/>
        <v>6.0688382005496608</v>
      </c>
      <c r="N20" s="56">
        <f t="shared" si="5"/>
        <v>6.5023266434460654</v>
      </c>
      <c r="O20" s="56">
        <f t="shared" ref="O20" si="10">+O8/28.3</f>
        <v>7.8513426777396758</v>
      </c>
      <c r="S20" s="70" t="s">
        <v>348</v>
      </c>
      <c r="T20" s="71">
        <v>64.78</v>
      </c>
      <c r="U20" s="77">
        <v>6</v>
      </c>
      <c r="V20" s="71">
        <v>63.95</v>
      </c>
      <c r="W20" s="77">
        <v>6</v>
      </c>
      <c r="X20" s="71">
        <v>63.63</v>
      </c>
      <c r="Y20" s="77">
        <v>6</v>
      </c>
      <c r="Z20" s="71">
        <v>58.01</v>
      </c>
      <c r="AA20" s="77">
        <v>6</v>
      </c>
      <c r="AB20" s="71">
        <v>60.78</v>
      </c>
      <c r="AC20" s="77">
        <v>6</v>
      </c>
      <c r="AD20" s="71"/>
      <c r="AE20" s="77"/>
      <c r="AF20" s="71">
        <f>+AVERAGE(T20,V20,X20,Z20,AB20)</f>
        <v>62.23</v>
      </c>
      <c r="AI20">
        <v>2018</v>
      </c>
      <c r="AJ20">
        <v>6</v>
      </c>
      <c r="AK20" s="56">
        <v>73.342642364731162</v>
      </c>
      <c r="AL20" s="56">
        <v>3.353985079183607</v>
      </c>
    </row>
    <row r="21" spans="1:42" ht="15" thickBot="1" x14ac:dyDescent="0.4">
      <c r="A21" s="49" t="s">
        <v>236</v>
      </c>
      <c r="B21" s="48"/>
      <c r="C21" s="40"/>
      <c r="E21" s="49" t="s">
        <v>274</v>
      </c>
      <c r="F21">
        <v>40</v>
      </c>
      <c r="G21" t="s">
        <v>279</v>
      </c>
      <c r="K21" s="49" t="s">
        <v>242</v>
      </c>
      <c r="L21" s="59"/>
      <c r="M21" s="62">
        <f t="shared" si="7"/>
        <v>2.49789383004354</v>
      </c>
      <c r="N21" s="56">
        <f t="shared" si="5"/>
        <v>2.6763148179037932</v>
      </c>
      <c r="O21" s="56">
        <f t="shared" ref="O21" si="11">+O9/28.3</f>
        <v>3.2315609321249004</v>
      </c>
      <c r="S21" s="70" t="s">
        <v>362</v>
      </c>
      <c r="T21" s="73">
        <v>144.88</v>
      </c>
      <c r="U21" s="77">
        <v>10</v>
      </c>
      <c r="V21" s="73">
        <v>147.85</v>
      </c>
      <c r="W21" s="77">
        <v>10</v>
      </c>
      <c r="X21" s="73">
        <v>137.13999999999999</v>
      </c>
      <c r="Y21" s="77">
        <v>10</v>
      </c>
      <c r="Z21" s="73"/>
      <c r="AA21" s="77"/>
      <c r="AB21" s="73"/>
      <c r="AC21" s="77"/>
      <c r="AD21" s="73"/>
      <c r="AE21" s="77"/>
      <c r="AF21" s="73">
        <f>+AVERAGE(T21,V21,X21)</f>
        <v>143.29</v>
      </c>
      <c r="AH21" t="s">
        <v>348</v>
      </c>
      <c r="AI21">
        <v>2017</v>
      </c>
      <c r="AJ21">
        <v>5</v>
      </c>
      <c r="AK21" s="56">
        <v>76.232393563403548</v>
      </c>
      <c r="AL21" s="56">
        <v>0.74699012358175143</v>
      </c>
    </row>
    <row r="22" spans="1:42" ht="15" thickBot="1" x14ac:dyDescent="0.4">
      <c r="A22" s="44" t="s">
        <v>237</v>
      </c>
      <c r="B22" s="45">
        <v>44.290699999999994</v>
      </c>
      <c r="C22" s="38">
        <v>6.6450146395017951E-2</v>
      </c>
      <c r="E22" s="49" t="s">
        <v>236</v>
      </c>
      <c r="F22">
        <v>80</v>
      </c>
      <c r="G22" t="s">
        <v>277</v>
      </c>
      <c r="K22" s="49" t="s">
        <v>340</v>
      </c>
      <c r="L22" s="59"/>
      <c r="M22" s="62">
        <f t="shared" si="7"/>
        <v>1.3247545010883406</v>
      </c>
      <c r="N22" s="56">
        <f t="shared" si="5"/>
        <v>1.4193798225946508</v>
      </c>
      <c r="O22" s="56">
        <f t="shared" ref="O22" si="12">+O10/28.3</f>
        <v>1.7138538231222877</v>
      </c>
      <c r="S22" s="70" t="s">
        <v>363</v>
      </c>
      <c r="T22" s="73">
        <v>134.59</v>
      </c>
      <c r="U22" s="77">
        <v>10</v>
      </c>
      <c r="V22" s="71">
        <v>97.31</v>
      </c>
      <c r="W22" s="77">
        <v>10</v>
      </c>
      <c r="X22" s="73">
        <v>121.96</v>
      </c>
      <c r="Y22" s="77">
        <v>10</v>
      </c>
      <c r="Z22" s="73"/>
      <c r="AA22" s="77" t="s">
        <v>124</v>
      </c>
      <c r="AB22" s="73"/>
      <c r="AC22" s="77"/>
      <c r="AD22" s="73"/>
      <c r="AE22" s="77"/>
      <c r="AF22" s="73">
        <f>+AVERAGE(T22,V22,X22)</f>
        <v>117.95333333333333</v>
      </c>
      <c r="AI22">
        <v>2018</v>
      </c>
      <c r="AJ22">
        <v>5</v>
      </c>
      <c r="AK22" s="56">
        <v>76.475402541943907</v>
      </c>
      <c r="AL22" s="56">
        <v>0.99714989339305671</v>
      </c>
    </row>
    <row r="23" spans="1:42" ht="15" thickBot="1" x14ac:dyDescent="0.4">
      <c r="A23" s="44" t="s">
        <v>238</v>
      </c>
      <c r="B23" s="45">
        <v>40.367533333333334</v>
      </c>
      <c r="C23" s="38">
        <v>6.1590504844391651E-2</v>
      </c>
      <c r="E23" s="49" t="s">
        <v>242</v>
      </c>
      <c r="F23">
        <v>80</v>
      </c>
      <c r="G23" t="s">
        <v>278</v>
      </c>
      <c r="K23" s="49" t="s">
        <v>253</v>
      </c>
      <c r="L23" s="59"/>
      <c r="M23" s="62">
        <f t="shared" si="7"/>
        <v>0.37993963542170334</v>
      </c>
      <c r="N23" s="56">
        <f t="shared" si="5"/>
        <v>0.40707818080896785</v>
      </c>
      <c r="O23" s="56">
        <f t="shared" ref="O23" si="13">+O11/28.3</f>
        <v>0.49153333405413513</v>
      </c>
      <c r="S23" s="70" t="s">
        <v>350</v>
      </c>
      <c r="T23" s="73">
        <v>134.47999999999999</v>
      </c>
      <c r="U23" s="77">
        <v>5</v>
      </c>
      <c r="V23" s="73">
        <v>141.5</v>
      </c>
      <c r="W23" s="77">
        <v>5</v>
      </c>
      <c r="X23" s="73">
        <v>173.89</v>
      </c>
      <c r="Y23" s="77">
        <v>5</v>
      </c>
      <c r="Z23" s="73">
        <v>128.78</v>
      </c>
      <c r="AA23" s="77">
        <v>5</v>
      </c>
      <c r="AB23" s="73">
        <v>147.88999999999999</v>
      </c>
      <c r="AC23" s="77">
        <v>5</v>
      </c>
      <c r="AD23" s="73"/>
      <c r="AE23" s="77"/>
      <c r="AF23" s="73">
        <f>+AVERAGE(T23,V23,X23,Z23,AB23)</f>
        <v>145.30799999999999</v>
      </c>
      <c r="AH23" t="s">
        <v>349</v>
      </c>
      <c r="AI23">
        <v>2017</v>
      </c>
      <c r="AJ23">
        <v>5</v>
      </c>
      <c r="AK23" s="56">
        <v>81.609117246677584</v>
      </c>
      <c r="AL23" s="56">
        <v>0.66317657587090906</v>
      </c>
    </row>
    <row r="24" spans="1:42" ht="15" thickBot="1" x14ac:dyDescent="0.4">
      <c r="A24" s="44" t="s">
        <v>239</v>
      </c>
      <c r="B24" s="45">
        <v>43.155466666666676</v>
      </c>
      <c r="C24" s="38">
        <v>1.0956352240416259E-2</v>
      </c>
      <c r="E24" s="49" t="s">
        <v>340</v>
      </c>
      <c r="F24">
        <v>70</v>
      </c>
      <c r="K24" s="59"/>
      <c r="L24" s="59"/>
      <c r="M24" s="59"/>
      <c r="S24" s="70" t="s">
        <v>351</v>
      </c>
      <c r="T24" s="73">
        <v>740.57</v>
      </c>
      <c r="U24" s="77">
        <v>3</v>
      </c>
      <c r="V24" s="73">
        <v>623.30999999999995</v>
      </c>
      <c r="W24" s="77">
        <v>3</v>
      </c>
      <c r="X24" s="73">
        <v>592.07000000000005</v>
      </c>
      <c r="Y24" s="77">
        <v>3</v>
      </c>
      <c r="Z24" s="73">
        <v>1035.1199999999999</v>
      </c>
      <c r="AA24" s="77">
        <v>3</v>
      </c>
      <c r="AB24" s="73">
        <v>442.74</v>
      </c>
      <c r="AC24" s="77">
        <v>3</v>
      </c>
      <c r="AD24" s="73">
        <v>387.37</v>
      </c>
      <c r="AE24" s="77">
        <v>3</v>
      </c>
      <c r="AF24" s="73">
        <f>+AVERAGE(T24,V24,X24,Z24,AB24,AD24)</f>
        <v>636.86333333333334</v>
      </c>
      <c r="AH24" t="s">
        <v>377</v>
      </c>
      <c r="AI24">
        <v>2018</v>
      </c>
      <c r="AJ24">
        <v>3</v>
      </c>
      <c r="AK24" s="56">
        <v>79.756469845696017</v>
      </c>
      <c r="AL24" s="56">
        <v>0.44449844297535729</v>
      </c>
    </row>
    <row r="25" spans="1:42" x14ac:dyDescent="0.35">
      <c r="A25" s="44" t="s">
        <v>240</v>
      </c>
      <c r="B25" s="45">
        <v>39.357266666666668</v>
      </c>
      <c r="C25" s="38">
        <v>4.4356546936112635E-2</v>
      </c>
      <c r="E25" s="49" t="s">
        <v>253</v>
      </c>
      <c r="AE25" s="78"/>
      <c r="AH25" t="s">
        <v>378</v>
      </c>
      <c r="AI25">
        <v>2018</v>
      </c>
      <c r="AJ25">
        <v>3</v>
      </c>
      <c r="AK25" s="56">
        <v>79.968047319007368</v>
      </c>
      <c r="AL25" s="56">
        <v>0.53648728292641867</v>
      </c>
    </row>
    <row r="26" spans="1:42" ht="15" thickBot="1" x14ac:dyDescent="0.4">
      <c r="A26" s="46" t="s">
        <v>241</v>
      </c>
      <c r="B26" s="47">
        <v>36.615833333333335</v>
      </c>
      <c r="C26" s="39">
        <v>1.2157318224837765E-2</v>
      </c>
      <c r="S26" s="70" t="s">
        <v>359</v>
      </c>
      <c r="AH26" t="s">
        <v>350</v>
      </c>
      <c r="AI26">
        <v>2017</v>
      </c>
      <c r="AJ26">
        <v>5</v>
      </c>
      <c r="AK26" s="56">
        <v>77.589980698976746</v>
      </c>
      <c r="AL26" s="56">
        <v>3.1074021481209115</v>
      </c>
    </row>
    <row r="27" spans="1:42" x14ac:dyDescent="0.35">
      <c r="A27" s="49" t="s">
        <v>242</v>
      </c>
      <c r="B27" s="48"/>
      <c r="C27" s="40"/>
      <c r="G27" s="61" t="s">
        <v>275</v>
      </c>
      <c r="S27" s="76" t="s">
        <v>365</v>
      </c>
      <c r="AI27">
        <v>2018</v>
      </c>
      <c r="AJ27">
        <v>5</v>
      </c>
      <c r="AK27" s="56">
        <v>79.876569519860411</v>
      </c>
      <c r="AL27" s="56">
        <v>0.83852404178923523</v>
      </c>
    </row>
    <row r="28" spans="1:42" x14ac:dyDescent="0.35">
      <c r="A28" s="44" t="s">
        <v>243</v>
      </c>
      <c r="B28" s="45">
        <v>181.98353333333333</v>
      </c>
      <c r="C28" s="38">
        <v>4.9900122630527871E-2</v>
      </c>
      <c r="G28" t="s">
        <v>280</v>
      </c>
      <c r="AH28" t="s">
        <v>351</v>
      </c>
      <c r="AI28">
        <v>2017</v>
      </c>
      <c r="AJ28">
        <v>6</v>
      </c>
      <c r="AK28" s="56">
        <v>76.43065245922277</v>
      </c>
      <c r="AL28" s="56">
        <v>2.1913558732082645</v>
      </c>
    </row>
    <row r="29" spans="1:42" x14ac:dyDescent="0.35">
      <c r="A29" s="44" t="s">
        <v>244</v>
      </c>
      <c r="B29" s="45">
        <v>58.937733333333334</v>
      </c>
      <c r="C29" s="38">
        <v>0.12161821153121787</v>
      </c>
      <c r="AI29">
        <v>2018</v>
      </c>
      <c r="AJ29">
        <v>6</v>
      </c>
      <c r="AK29" s="56">
        <v>78.047764984869517</v>
      </c>
      <c r="AL29" s="56">
        <v>0.96434201265263619</v>
      </c>
    </row>
    <row r="30" spans="1:42" x14ac:dyDescent="0.35">
      <c r="A30" s="44" t="s">
        <v>245</v>
      </c>
      <c r="B30" s="45">
        <v>57.063733333333339</v>
      </c>
      <c r="C30" s="38">
        <v>4.3504323806149575E-2</v>
      </c>
      <c r="T30" t="s">
        <v>374</v>
      </c>
    </row>
    <row r="31" spans="1:42" x14ac:dyDescent="0.35">
      <c r="A31" s="44" t="s">
        <v>246</v>
      </c>
      <c r="B31" s="45">
        <v>71.912000000000006</v>
      </c>
      <c r="C31" s="38">
        <v>0.10083669557556794</v>
      </c>
      <c r="S31" s="2">
        <v>2017</v>
      </c>
      <c r="T31" t="s">
        <v>358</v>
      </c>
      <c r="V31" t="s">
        <v>352</v>
      </c>
      <c r="X31" t="s">
        <v>353</v>
      </c>
      <c r="Z31" t="s">
        <v>354</v>
      </c>
      <c r="AB31" t="s">
        <v>355</v>
      </c>
      <c r="AD31" t="s">
        <v>356</v>
      </c>
      <c r="AF31" s="2"/>
    </row>
    <row r="32" spans="1:42" ht="87.5" thickBot="1" x14ac:dyDescent="0.4">
      <c r="A32" s="46" t="s">
        <v>247</v>
      </c>
      <c r="B32" s="47">
        <v>125.21976666666666</v>
      </c>
      <c r="C32" s="39">
        <v>6.5154634913517306E-2</v>
      </c>
      <c r="U32" t="s">
        <v>369</v>
      </c>
      <c r="W32" t="s">
        <v>367</v>
      </c>
      <c r="Y32" t="s">
        <v>367</v>
      </c>
      <c r="AA32" t="s">
        <v>367</v>
      </c>
      <c r="AC32" t="s">
        <v>367</v>
      </c>
      <c r="AE32" t="s">
        <v>367</v>
      </c>
      <c r="AF32" s="2"/>
      <c r="AH32" t="s">
        <v>375</v>
      </c>
      <c r="AI32" s="83" t="s">
        <v>376</v>
      </c>
      <c r="AJ32" s="84" t="s">
        <v>379</v>
      </c>
      <c r="AK32" s="84" t="s">
        <v>380</v>
      </c>
      <c r="AL32" s="84" t="s">
        <v>381</v>
      </c>
      <c r="AN32" t="s">
        <v>375</v>
      </c>
      <c r="AO32" s="87" t="s">
        <v>376</v>
      </c>
      <c r="AP32" s="84" t="s">
        <v>380</v>
      </c>
    </row>
    <row r="33" spans="1:42" x14ac:dyDescent="0.35">
      <c r="A33" s="49" t="s">
        <v>340</v>
      </c>
      <c r="B33" s="48"/>
      <c r="C33" s="40"/>
      <c r="S33" s="70" t="s">
        <v>345</v>
      </c>
      <c r="T33" s="69">
        <f t="shared" ref="T33:T39" si="14">+(T5*0.04)/80</f>
        <v>4.5574066666666663E-2</v>
      </c>
      <c r="U33" s="56">
        <f>+T33/0.1</f>
        <v>0.45574066666666663</v>
      </c>
      <c r="V33" s="69">
        <f t="shared" ref="V33:V39" si="15">+(V5*0.04)/80</f>
        <v>4.5195983333333342E-2</v>
      </c>
      <c r="W33" s="56">
        <f t="shared" ref="W33:W39" si="16">+V33/0.1</f>
        <v>0.45195983333333339</v>
      </c>
      <c r="X33" s="69">
        <f t="shared" ref="X33:X39" si="17">+(X5*0.04)/80</f>
        <v>4.6301383333333328E-2</v>
      </c>
      <c r="Y33" s="56">
        <f t="shared" ref="Y33:Y39" si="18">+X33/0.1</f>
        <v>0.46301383333333324</v>
      </c>
      <c r="Z33" s="69">
        <f t="shared" ref="Z33:Z39" si="19">+(Z5*0.04)/80</f>
        <v>4.2029249999999997E-2</v>
      </c>
      <c r="AA33" s="56">
        <f t="shared" ref="AA33:AA39" si="20">+Z33/0.1</f>
        <v>0.42029249999999996</v>
      </c>
      <c r="AB33" s="69">
        <f t="shared" ref="AB33:AB39" si="21">+(AB5*0.04)/80</f>
        <v>4.4463549999999998E-2</v>
      </c>
      <c r="AC33" s="56">
        <f t="shared" ref="AC33:AC39" si="22">+AB33/0.1</f>
        <v>0.44463549999999996</v>
      </c>
      <c r="AD33" s="69"/>
      <c r="AH33" t="s">
        <v>345</v>
      </c>
      <c r="AI33" s="83">
        <v>2017</v>
      </c>
      <c r="AJ33" s="83">
        <v>5</v>
      </c>
      <c r="AK33" s="83" t="s">
        <v>382</v>
      </c>
      <c r="AL33" s="71">
        <f>+AVERAGE(U33,W33,Y33,AA33,AC33)</f>
        <v>0.44712846666666667</v>
      </c>
      <c r="AM33" t="s">
        <v>421</v>
      </c>
      <c r="AN33" t="s">
        <v>345</v>
      </c>
      <c r="AO33" s="87">
        <v>2017</v>
      </c>
      <c r="AP33" t="s">
        <v>421</v>
      </c>
    </row>
    <row r="34" spans="1:42" x14ac:dyDescent="0.35">
      <c r="A34" s="44" t="s">
        <v>248</v>
      </c>
      <c r="B34" s="45">
        <v>131.42796666666666</v>
      </c>
      <c r="C34" s="38">
        <v>1.9623204034352418E-2</v>
      </c>
      <c r="S34" s="70" t="s">
        <v>347</v>
      </c>
      <c r="T34" s="69">
        <f t="shared" si="14"/>
        <v>3.0107766666666667E-2</v>
      </c>
      <c r="U34" s="56">
        <f t="shared" ref="U34:U39" si="23">+T34/0.1</f>
        <v>0.30107766666666663</v>
      </c>
      <c r="V34" s="69">
        <f t="shared" si="15"/>
        <v>3.6605100000000002E-2</v>
      </c>
      <c r="W34" s="56">
        <f t="shared" si="16"/>
        <v>0.36605100000000002</v>
      </c>
      <c r="X34" s="69">
        <f t="shared" si="17"/>
        <v>3.3236400000000006E-2</v>
      </c>
      <c r="Y34" s="56">
        <f t="shared" si="18"/>
        <v>0.33236400000000005</v>
      </c>
      <c r="Z34" s="69">
        <f t="shared" si="19"/>
        <v>3.3610399999999999E-2</v>
      </c>
      <c r="AA34" s="56">
        <f t="shared" si="20"/>
        <v>0.33610399999999996</v>
      </c>
      <c r="AB34" s="69">
        <f t="shared" si="21"/>
        <v>2.9715033333333335E-2</v>
      </c>
      <c r="AC34" s="56">
        <f t="shared" si="22"/>
        <v>0.29715033333333335</v>
      </c>
      <c r="AD34" s="69"/>
      <c r="AI34" s="83">
        <v>2018</v>
      </c>
      <c r="AJ34" s="83">
        <v>5</v>
      </c>
      <c r="AK34" s="83" t="s">
        <v>383</v>
      </c>
      <c r="AL34" s="71">
        <f>+AVERAGE(U43,W43,Y43,AA43,AC43)</f>
        <v>0.46143900000000004</v>
      </c>
      <c r="AM34" t="s">
        <v>428</v>
      </c>
      <c r="AO34" s="87">
        <v>2018</v>
      </c>
      <c r="AP34" t="s">
        <v>428</v>
      </c>
    </row>
    <row r="35" spans="1:42" x14ac:dyDescent="0.35">
      <c r="A35" s="44" t="s">
        <v>249</v>
      </c>
      <c r="B35" s="45">
        <v>245.36096666666666</v>
      </c>
      <c r="C35" s="38">
        <v>6.2216624697646238E-2</v>
      </c>
      <c r="S35" s="70" t="s">
        <v>346</v>
      </c>
      <c r="T35" s="69">
        <f t="shared" si="14"/>
        <v>2.0233666666666667E-3</v>
      </c>
      <c r="U35" s="56">
        <f t="shared" si="23"/>
        <v>2.0233666666666667E-2</v>
      </c>
      <c r="V35" s="69">
        <f t="shared" si="15"/>
        <v>5.153983333333334E-3</v>
      </c>
      <c r="W35" s="56">
        <f t="shared" si="16"/>
        <v>5.153983333333334E-2</v>
      </c>
      <c r="X35" s="69">
        <f t="shared" si="17"/>
        <v>2.1502500000000003E-3</v>
      </c>
      <c r="Y35" s="56">
        <f t="shared" si="18"/>
        <v>2.1502500000000001E-2</v>
      </c>
      <c r="Z35" s="69">
        <f t="shared" si="19"/>
        <v>2.3336000000000003E-3</v>
      </c>
      <c r="AA35" s="56">
        <f t="shared" si="20"/>
        <v>2.3336000000000003E-2</v>
      </c>
      <c r="AB35" s="69">
        <f t="shared" si="21"/>
        <v>2.2081166666666667E-3</v>
      </c>
      <c r="AC35" s="56">
        <f t="shared" si="22"/>
        <v>2.2081166666666666E-2</v>
      </c>
      <c r="AD35" s="69"/>
      <c r="AH35" t="s">
        <v>347</v>
      </c>
      <c r="AI35" s="83">
        <v>2017</v>
      </c>
      <c r="AJ35" s="83">
        <v>5</v>
      </c>
      <c r="AK35" s="83" t="s">
        <v>384</v>
      </c>
      <c r="AL35" s="71">
        <f>+AVERAGE(U34,W34,Y34,AA34,AC34)</f>
        <v>0.32654940000000005</v>
      </c>
      <c r="AM35" t="s">
        <v>422</v>
      </c>
      <c r="AN35" t="s">
        <v>347</v>
      </c>
      <c r="AO35" s="87">
        <v>2017</v>
      </c>
      <c r="AP35" t="s">
        <v>422</v>
      </c>
    </row>
    <row r="36" spans="1:42" x14ac:dyDescent="0.35">
      <c r="A36" s="44" t="s">
        <v>250</v>
      </c>
      <c r="B36" s="45">
        <v>214.1516</v>
      </c>
      <c r="C36" s="38">
        <v>9.438641692400522E-2</v>
      </c>
      <c r="S36" s="70" t="s">
        <v>348</v>
      </c>
      <c r="T36" s="69">
        <f t="shared" si="14"/>
        <v>2.2145349999999998E-2</v>
      </c>
      <c r="U36" s="56">
        <f t="shared" si="23"/>
        <v>0.22145349999999997</v>
      </c>
      <c r="V36" s="69">
        <f t="shared" si="15"/>
        <v>2.0183766666666665E-2</v>
      </c>
      <c r="W36" s="56">
        <f t="shared" si="16"/>
        <v>0.20183766666666664</v>
      </c>
      <c r="X36" s="69">
        <f t="shared" si="17"/>
        <v>2.1577733333333338E-2</v>
      </c>
      <c r="Y36" s="56">
        <f t="shared" si="18"/>
        <v>0.21577733333333338</v>
      </c>
      <c r="Z36" s="69">
        <f t="shared" si="19"/>
        <v>1.9678633333333334E-2</v>
      </c>
      <c r="AA36" s="56">
        <f t="shared" si="20"/>
        <v>0.19678633333333334</v>
      </c>
      <c r="AB36" s="69">
        <f t="shared" si="21"/>
        <v>1.8307916666666667E-2</v>
      </c>
      <c r="AC36" s="56">
        <f t="shared" si="22"/>
        <v>0.18307916666666665</v>
      </c>
      <c r="AD36" s="69"/>
      <c r="AI36" s="83">
        <v>2018</v>
      </c>
      <c r="AJ36" s="83">
        <v>6</v>
      </c>
      <c r="AK36" s="83" t="s">
        <v>385</v>
      </c>
      <c r="AL36" s="71">
        <f>+AVERAGE(U44,W44,Y44,AA44,AC44,AE44)</f>
        <v>0.39350833333333335</v>
      </c>
      <c r="AM36" t="s">
        <v>429</v>
      </c>
      <c r="AO36" s="87">
        <v>2018</v>
      </c>
      <c r="AP36" t="s">
        <v>429</v>
      </c>
    </row>
    <row r="37" spans="1:42" x14ac:dyDescent="0.35">
      <c r="A37" s="44" t="s">
        <v>251</v>
      </c>
      <c r="B37" s="45">
        <v>173.89306666666667</v>
      </c>
      <c r="C37" s="38">
        <v>3.126547673576361E-2</v>
      </c>
      <c r="S37" s="70" t="s">
        <v>349</v>
      </c>
      <c r="T37" s="69">
        <f t="shared" si="14"/>
        <v>9.0991766666666668E-2</v>
      </c>
      <c r="U37" s="56">
        <f t="shared" si="23"/>
        <v>0.90991766666666662</v>
      </c>
      <c r="V37" s="69">
        <f t="shared" si="15"/>
        <v>2.9468866666666666E-2</v>
      </c>
      <c r="W37" s="56">
        <f t="shared" si="16"/>
        <v>0.29468866666666665</v>
      </c>
      <c r="X37" s="69">
        <f t="shared" si="17"/>
        <v>2.8531866666666673E-2</v>
      </c>
      <c r="Y37" s="56">
        <f t="shared" si="18"/>
        <v>0.28531866666666672</v>
      </c>
      <c r="Z37" s="69">
        <f t="shared" si="19"/>
        <v>3.5956000000000002E-2</v>
      </c>
      <c r="AA37" s="56">
        <f t="shared" si="20"/>
        <v>0.35955999999999999</v>
      </c>
      <c r="AB37" s="69">
        <f t="shared" si="21"/>
        <v>6.2609883333333324E-2</v>
      </c>
      <c r="AC37" s="56">
        <f t="shared" si="22"/>
        <v>0.62609883333333316</v>
      </c>
      <c r="AD37" s="69"/>
      <c r="AH37" t="s">
        <v>346</v>
      </c>
      <c r="AI37" s="83">
        <v>2017</v>
      </c>
      <c r="AJ37" s="83">
        <v>5</v>
      </c>
      <c r="AK37" s="83" t="s">
        <v>386</v>
      </c>
      <c r="AL37" s="71">
        <f>+AVERAGE(U35,W35,Y35,AA35,AC35)</f>
        <v>2.7738633333333328E-2</v>
      </c>
      <c r="AM37" t="s">
        <v>423</v>
      </c>
      <c r="AN37" t="s">
        <v>346</v>
      </c>
      <c r="AO37" s="87">
        <v>2017</v>
      </c>
      <c r="AP37" t="s">
        <v>423</v>
      </c>
    </row>
    <row r="38" spans="1:42" ht="15" thickBot="1" x14ac:dyDescent="0.4">
      <c r="A38" s="46" t="s">
        <v>252</v>
      </c>
      <c r="B38" s="47">
        <v>168.73493333333332</v>
      </c>
      <c r="C38" s="39">
        <v>0.18668205645477468</v>
      </c>
      <c r="S38" s="70" t="s">
        <v>350</v>
      </c>
      <c r="T38" s="69">
        <f t="shared" si="14"/>
        <v>6.5713983333333337E-2</v>
      </c>
      <c r="U38" s="56">
        <f t="shared" si="23"/>
        <v>0.65713983333333337</v>
      </c>
      <c r="V38" s="69">
        <f t="shared" si="15"/>
        <v>0.12268048333333333</v>
      </c>
      <c r="W38" s="56">
        <f t="shared" si="16"/>
        <v>1.2268048333333332</v>
      </c>
      <c r="X38" s="69">
        <f t="shared" si="17"/>
        <v>0.10707580000000001</v>
      </c>
      <c r="Y38" s="56">
        <f t="shared" si="18"/>
        <v>1.0707580000000001</v>
      </c>
      <c r="Z38" s="69">
        <f t="shared" si="19"/>
        <v>8.6946533333333326E-2</v>
      </c>
      <c r="AA38" s="56">
        <f t="shared" si="20"/>
        <v>0.8694653333333332</v>
      </c>
      <c r="AB38" s="69">
        <f t="shared" si="21"/>
        <v>8.4367466666666655E-2</v>
      </c>
      <c r="AC38" s="56">
        <f t="shared" si="22"/>
        <v>0.84367466666666646</v>
      </c>
      <c r="AD38" s="69"/>
      <c r="AI38" s="83">
        <v>2018</v>
      </c>
      <c r="AJ38" s="83">
        <v>6</v>
      </c>
      <c r="AK38" s="83" t="s">
        <v>387</v>
      </c>
      <c r="AL38" s="71">
        <f>+AVERAGE(U45,W45,Y45,AA45,AC45,AE45)</f>
        <v>5.6016666666666659E-2</v>
      </c>
      <c r="AM38" t="s">
        <v>430</v>
      </c>
      <c r="AO38" s="87">
        <v>2018</v>
      </c>
      <c r="AP38" t="s">
        <v>430</v>
      </c>
    </row>
    <row r="39" spans="1:42" x14ac:dyDescent="0.35">
      <c r="A39" s="49" t="s">
        <v>253</v>
      </c>
      <c r="B39" s="48"/>
      <c r="C39" s="40"/>
      <c r="S39" s="70" t="s">
        <v>351</v>
      </c>
      <c r="T39" s="69">
        <f t="shared" si="14"/>
        <v>0.39414038333333334</v>
      </c>
      <c r="U39" s="56">
        <f t="shared" si="23"/>
        <v>3.9414038333333332</v>
      </c>
      <c r="V39" s="69">
        <f t="shared" si="15"/>
        <v>0.43984111666666664</v>
      </c>
      <c r="W39" s="56">
        <f t="shared" si="16"/>
        <v>4.3984111666666665</v>
      </c>
      <c r="X39" s="69">
        <f t="shared" si="17"/>
        <v>0.37445841666666668</v>
      </c>
      <c r="Y39" s="56">
        <f t="shared" si="18"/>
        <v>3.7445841666666668</v>
      </c>
      <c r="Z39" s="69">
        <f t="shared" si="19"/>
        <v>0.31007656666666666</v>
      </c>
      <c r="AA39" s="56">
        <f t="shared" si="20"/>
        <v>3.1007656666666663</v>
      </c>
      <c r="AB39" s="69">
        <f t="shared" si="21"/>
        <v>0.18027053333333334</v>
      </c>
      <c r="AC39" s="56">
        <f t="shared" si="22"/>
        <v>1.8027053333333334</v>
      </c>
      <c r="AD39" s="69">
        <f>+(AD11*0.04)/80</f>
        <v>0.25428499999999998</v>
      </c>
      <c r="AE39" s="56">
        <f>+AD39/0.1</f>
        <v>2.5428499999999996</v>
      </c>
      <c r="AH39" t="s">
        <v>348</v>
      </c>
      <c r="AI39" s="83">
        <v>2017</v>
      </c>
      <c r="AJ39" s="83">
        <v>5</v>
      </c>
      <c r="AK39" s="83" t="s">
        <v>388</v>
      </c>
      <c r="AL39" s="71">
        <f>+AVERAGE(U36,W36,Y36,AA36,AC36)</f>
        <v>0.20378679999999999</v>
      </c>
      <c r="AM39" t="s">
        <v>424</v>
      </c>
      <c r="AN39" t="s">
        <v>348</v>
      </c>
      <c r="AO39" s="87">
        <v>2017</v>
      </c>
      <c r="AP39" t="s">
        <v>424</v>
      </c>
    </row>
    <row r="40" spans="1:42" x14ac:dyDescent="0.35">
      <c r="A40" s="44" t="s">
        <v>254</v>
      </c>
      <c r="B40" s="45">
        <v>788.28076666666675</v>
      </c>
      <c r="C40" s="38">
        <v>4.7606921206031681E-2</v>
      </c>
      <c r="AI40" s="83">
        <v>2018</v>
      </c>
      <c r="AJ40" s="83">
        <v>5</v>
      </c>
      <c r="AK40" s="83" t="s">
        <v>389</v>
      </c>
      <c r="AL40" s="71">
        <f>+AVERAGE(U46,W46,Y46,AA46,AC46)</f>
        <v>0.31114999999999998</v>
      </c>
      <c r="AM40" t="s">
        <v>431</v>
      </c>
      <c r="AO40" s="87">
        <v>2018</v>
      </c>
      <c r="AP40" t="s">
        <v>431</v>
      </c>
    </row>
    <row r="41" spans="1:42" x14ac:dyDescent="0.35">
      <c r="A41" s="44" t="s">
        <v>255</v>
      </c>
      <c r="B41" s="45">
        <v>879.68223333333333</v>
      </c>
      <c r="C41" s="38">
        <v>3.408016172567175E-2</v>
      </c>
      <c r="S41" s="2">
        <v>2018</v>
      </c>
      <c r="AH41" t="s">
        <v>349</v>
      </c>
      <c r="AI41" s="83">
        <v>2017</v>
      </c>
      <c r="AJ41" s="83">
        <v>5</v>
      </c>
      <c r="AK41" s="83" t="s">
        <v>390</v>
      </c>
      <c r="AL41" s="71">
        <f>+AVERAGE(U37,W37,Y37,AA37,AC37)</f>
        <v>0.49511676666666665</v>
      </c>
      <c r="AM41" t="s">
        <v>425</v>
      </c>
      <c r="AN41" t="s">
        <v>349</v>
      </c>
      <c r="AO41" s="87">
        <v>2017</v>
      </c>
      <c r="AP41" t="s">
        <v>425</v>
      </c>
    </row>
    <row r="42" spans="1:42" x14ac:dyDescent="0.35">
      <c r="A42" s="44" t="s">
        <v>256</v>
      </c>
      <c r="B42" s="45">
        <v>748.91683333333333</v>
      </c>
      <c r="C42" s="38">
        <v>3.2202186576230411E-2</v>
      </c>
      <c r="S42" s="74" t="s">
        <v>124</v>
      </c>
      <c r="AH42" t="s">
        <v>377</v>
      </c>
      <c r="AI42" s="83">
        <v>2018</v>
      </c>
      <c r="AJ42" s="83">
        <v>3</v>
      </c>
      <c r="AK42" s="83" t="s">
        <v>391</v>
      </c>
      <c r="AL42" s="71">
        <f>+AVERAGE(U47,W47,Y47)</f>
        <v>0.71644999999999992</v>
      </c>
      <c r="AM42" t="s">
        <v>432</v>
      </c>
      <c r="AN42" t="s">
        <v>377</v>
      </c>
      <c r="AO42" s="87">
        <v>2018</v>
      </c>
      <c r="AP42" t="s">
        <v>432</v>
      </c>
    </row>
    <row r="43" spans="1:42" x14ac:dyDescent="0.35">
      <c r="A43" s="44" t="s">
        <v>257</v>
      </c>
      <c r="B43" s="45">
        <v>620.15313333333336</v>
      </c>
      <c r="C43" s="38">
        <v>8.2241168266994694E-2</v>
      </c>
      <c r="S43" s="70" t="s">
        <v>345</v>
      </c>
      <c r="T43" s="69">
        <f t="shared" ref="T43:T50" si="24">+(T17*0.04)/80</f>
        <v>4.3674999999999999E-2</v>
      </c>
      <c r="U43" s="56">
        <f t="shared" ref="U43:U50" si="25">+T43/0.1</f>
        <v>0.43674999999999997</v>
      </c>
      <c r="V43" s="69">
        <f t="shared" ref="V43:V50" si="26">+(V17*0.04)/80</f>
        <v>4.6130000000000004E-2</v>
      </c>
      <c r="W43" s="56">
        <f t="shared" ref="W43:W50" si="27">+V43/0.1</f>
        <v>0.46130000000000004</v>
      </c>
      <c r="X43" s="69">
        <f t="shared" ref="X43:X50" si="28">+(X17*0.04)/80</f>
        <v>4.5350000000000001E-2</v>
      </c>
      <c r="Y43" s="56">
        <f t="shared" ref="Y43:Y50" si="29">+X43/0.1</f>
        <v>0.45350000000000001</v>
      </c>
      <c r="Z43" s="69">
        <f>+(Z17*0.04)/80</f>
        <v>4.9929500000000002E-2</v>
      </c>
      <c r="AA43" s="56">
        <f t="shared" ref="AA43:AA50" si="30">+Z43/0.1</f>
        <v>0.49929499999999999</v>
      </c>
      <c r="AB43" s="69">
        <f>+(AB17*0.04)/80</f>
        <v>4.5634999999999995E-2</v>
      </c>
      <c r="AC43" s="56">
        <f t="shared" ref="AC43:AC50" si="31">+AB43/0.1</f>
        <v>0.45634999999999992</v>
      </c>
      <c r="AD43" s="69"/>
      <c r="AF43" s="2"/>
      <c r="AH43" t="s">
        <v>378</v>
      </c>
      <c r="AI43" s="83">
        <v>2018</v>
      </c>
      <c r="AJ43" s="83">
        <v>3</v>
      </c>
      <c r="AK43" s="83" t="s">
        <v>392</v>
      </c>
      <c r="AL43" s="71">
        <f>+AVERAGE(U48,W48,Y48)</f>
        <v>0.58976666666666666</v>
      </c>
      <c r="AM43" t="s">
        <v>433</v>
      </c>
      <c r="AN43" t="s">
        <v>378</v>
      </c>
      <c r="AO43" s="87">
        <v>2018</v>
      </c>
      <c r="AP43" t="s">
        <v>433</v>
      </c>
    </row>
    <row r="44" spans="1:42" x14ac:dyDescent="0.35">
      <c r="A44" s="44" t="s">
        <v>258</v>
      </c>
      <c r="B44" s="45">
        <v>360.54106666666667</v>
      </c>
      <c r="C44" s="38">
        <v>6.3388294916037008E-2</v>
      </c>
      <c r="S44" s="70" t="s">
        <v>347</v>
      </c>
      <c r="T44" s="69">
        <f t="shared" si="24"/>
        <v>4.0024999999999998E-2</v>
      </c>
      <c r="U44" s="56">
        <f t="shared" si="25"/>
        <v>0.40024999999999994</v>
      </c>
      <c r="V44" s="69">
        <f t="shared" si="26"/>
        <v>4.2174999999999997E-2</v>
      </c>
      <c r="W44" s="56">
        <f t="shared" si="27"/>
        <v>0.42174999999999996</v>
      </c>
      <c r="X44" s="69">
        <f t="shared" si="28"/>
        <v>4.3159999999999997E-2</v>
      </c>
      <c r="Y44" s="56">
        <f t="shared" si="29"/>
        <v>0.43159999999999993</v>
      </c>
      <c r="Z44" s="69">
        <f>+(Z18*0.04)/80</f>
        <v>3.6249999999999998E-2</v>
      </c>
      <c r="AA44" s="56">
        <f t="shared" si="30"/>
        <v>0.36249999999999993</v>
      </c>
      <c r="AB44" s="69">
        <f>+(AB18*0.04)/80</f>
        <v>4.1570000000000003E-2</v>
      </c>
      <c r="AC44" s="56">
        <f t="shared" si="31"/>
        <v>0.41570000000000001</v>
      </c>
      <c r="AD44" s="69">
        <f>+(AD18*0.04)/80</f>
        <v>3.2924999999999996E-2</v>
      </c>
      <c r="AE44" s="56">
        <f t="shared" ref="AE44:AE50" si="32">+AD44/0.1</f>
        <v>0.32924999999999993</v>
      </c>
      <c r="AF44" s="2"/>
      <c r="AH44" t="s">
        <v>350</v>
      </c>
      <c r="AI44" s="83">
        <v>2017</v>
      </c>
      <c r="AJ44" s="83">
        <v>5</v>
      </c>
      <c r="AK44" s="83" t="s">
        <v>393</v>
      </c>
      <c r="AL44" s="71">
        <f>+AVERAGE(U38,W38,Y38,AA38,AC38)</f>
        <v>0.93356853333333345</v>
      </c>
      <c r="AM44" t="s">
        <v>426</v>
      </c>
      <c r="AN44" t="s">
        <v>350</v>
      </c>
      <c r="AO44" s="87">
        <v>2017</v>
      </c>
      <c r="AP44" t="s">
        <v>426</v>
      </c>
    </row>
    <row r="45" spans="1:42" ht="15" thickBot="1" x14ac:dyDescent="0.4">
      <c r="A45" s="46" t="s">
        <v>259</v>
      </c>
      <c r="B45" s="47">
        <v>508.57</v>
      </c>
      <c r="C45" s="39">
        <v>4.9756487468191141E-2</v>
      </c>
      <c r="S45" s="70" t="s">
        <v>346</v>
      </c>
      <c r="T45" s="69">
        <f t="shared" si="24"/>
        <v>7.9249999999999998E-3</v>
      </c>
      <c r="U45" s="56">
        <f t="shared" si="25"/>
        <v>7.9249999999999987E-2</v>
      </c>
      <c r="V45" s="69">
        <f t="shared" si="26"/>
        <v>9.2250000000000006E-3</v>
      </c>
      <c r="W45" s="56">
        <f t="shared" si="27"/>
        <v>9.2249999999999999E-2</v>
      </c>
      <c r="X45" s="69">
        <f t="shared" si="28"/>
        <v>4.875E-3</v>
      </c>
      <c r="Y45" s="56">
        <f t="shared" si="29"/>
        <v>4.8749999999999995E-2</v>
      </c>
      <c r="Z45" s="69">
        <f>+(Z19*0.04)/80</f>
        <v>3.4650000000000002E-3</v>
      </c>
      <c r="AA45" s="56">
        <f t="shared" si="30"/>
        <v>3.465E-2</v>
      </c>
      <c r="AB45" s="69">
        <f>+(AB19*0.04)/80</f>
        <v>3.0699999999999998E-3</v>
      </c>
      <c r="AC45" s="56">
        <f t="shared" si="31"/>
        <v>3.0699999999999998E-2</v>
      </c>
      <c r="AD45" s="69">
        <f>+(AD19*0.04)/80</f>
        <v>5.0499999999999998E-3</v>
      </c>
      <c r="AE45" s="56">
        <f t="shared" si="32"/>
        <v>5.0499999999999996E-2</v>
      </c>
      <c r="AI45" s="83">
        <v>2018</v>
      </c>
      <c r="AJ45" s="83">
        <v>5</v>
      </c>
      <c r="AK45" s="83" t="s">
        <v>394</v>
      </c>
      <c r="AL45" s="71">
        <f>+AVERAGE(U49,W49,Y49,AA49,AC49)</f>
        <v>0.72653999999999996</v>
      </c>
      <c r="AM45" t="s">
        <v>434</v>
      </c>
      <c r="AO45" s="87">
        <v>2018</v>
      </c>
      <c r="AP45" t="s">
        <v>434</v>
      </c>
    </row>
    <row r="46" spans="1:42" x14ac:dyDescent="0.35">
      <c r="S46" s="70" t="s">
        <v>348</v>
      </c>
      <c r="T46" s="69">
        <f t="shared" si="24"/>
        <v>3.2390000000000002E-2</v>
      </c>
      <c r="U46" s="56">
        <f t="shared" si="25"/>
        <v>0.32390000000000002</v>
      </c>
      <c r="V46" s="69">
        <f t="shared" si="26"/>
        <v>3.1975000000000003E-2</v>
      </c>
      <c r="W46" s="56">
        <f t="shared" si="27"/>
        <v>0.31975000000000003</v>
      </c>
      <c r="X46" s="69">
        <f t="shared" si="28"/>
        <v>3.1815000000000003E-2</v>
      </c>
      <c r="Y46" s="56">
        <f t="shared" si="29"/>
        <v>0.31814999999999999</v>
      </c>
      <c r="Z46" s="69">
        <f>+(Z20*0.04)/80</f>
        <v>2.9004999999999996E-2</v>
      </c>
      <c r="AA46" s="56">
        <f t="shared" si="30"/>
        <v>0.29004999999999992</v>
      </c>
      <c r="AB46" s="69">
        <f>+(AB20*0.04)/80</f>
        <v>3.039E-2</v>
      </c>
      <c r="AC46" s="56">
        <f t="shared" si="31"/>
        <v>0.3039</v>
      </c>
      <c r="AD46" s="69"/>
      <c r="AE46" s="56"/>
      <c r="AH46" t="s">
        <v>351</v>
      </c>
      <c r="AI46" s="83">
        <v>2017</v>
      </c>
      <c r="AJ46" s="83">
        <v>6</v>
      </c>
      <c r="AK46" s="83" t="s">
        <v>395</v>
      </c>
      <c r="AL46" s="71">
        <f>+AVERAGE(U39,W39,Y39,AA39,AC39,AE39)</f>
        <v>3.2551200277777781</v>
      </c>
      <c r="AM46" t="s">
        <v>427</v>
      </c>
      <c r="AN46" t="s">
        <v>351</v>
      </c>
      <c r="AO46" s="87">
        <v>2017</v>
      </c>
      <c r="AP46" t="s">
        <v>427</v>
      </c>
    </row>
    <row r="47" spans="1:42" x14ac:dyDescent="0.35">
      <c r="S47" s="70" t="s">
        <v>362</v>
      </c>
      <c r="T47" s="69">
        <f t="shared" si="24"/>
        <v>7.2440000000000004E-2</v>
      </c>
      <c r="U47" s="56">
        <f t="shared" si="25"/>
        <v>0.72440000000000004</v>
      </c>
      <c r="V47" s="69">
        <f t="shared" si="26"/>
        <v>7.3924999999999991E-2</v>
      </c>
      <c r="W47" s="56">
        <f t="shared" si="27"/>
        <v>0.73924999999999985</v>
      </c>
      <c r="X47" s="69">
        <f t="shared" si="28"/>
        <v>6.8569999999999992E-2</v>
      </c>
      <c r="Y47" s="56">
        <f t="shared" si="29"/>
        <v>0.68569999999999987</v>
      </c>
      <c r="Z47" s="69"/>
      <c r="AA47" s="56"/>
      <c r="AB47" s="69"/>
      <c r="AC47" s="56"/>
      <c r="AD47" s="69"/>
      <c r="AE47" s="56"/>
      <c r="AI47" s="83">
        <v>2018</v>
      </c>
      <c r="AJ47" s="83">
        <v>6</v>
      </c>
      <c r="AK47" s="83" t="s">
        <v>396</v>
      </c>
      <c r="AL47" s="71">
        <f>+AVERAGE(U50,W50,Y50,AA50,AC50,AE50)</f>
        <v>3.1843166666666662</v>
      </c>
      <c r="AM47" t="s">
        <v>435</v>
      </c>
      <c r="AO47" s="87">
        <v>2018</v>
      </c>
      <c r="AP47" t="s">
        <v>435</v>
      </c>
    </row>
    <row r="48" spans="1:42" ht="15" thickBot="1" x14ac:dyDescent="0.4">
      <c r="A48">
        <v>2018</v>
      </c>
      <c r="F48">
        <v>2018</v>
      </c>
      <c r="M48" t="s">
        <v>288</v>
      </c>
      <c r="N48" s="60" t="s">
        <v>286</v>
      </c>
      <c r="O48" t="s">
        <v>287</v>
      </c>
      <c r="P48" t="s">
        <v>341</v>
      </c>
      <c r="Q48" t="s">
        <v>342</v>
      </c>
      <c r="S48" s="70" t="s">
        <v>363</v>
      </c>
      <c r="T48" s="69">
        <f t="shared" si="24"/>
        <v>6.7295000000000008E-2</v>
      </c>
      <c r="U48" s="56">
        <f t="shared" si="25"/>
        <v>0.67295000000000005</v>
      </c>
      <c r="V48" s="69">
        <f t="shared" si="26"/>
        <v>4.8655000000000004E-2</v>
      </c>
      <c r="W48" s="56">
        <f t="shared" si="27"/>
        <v>0.48655000000000004</v>
      </c>
      <c r="X48" s="69">
        <f t="shared" si="28"/>
        <v>6.0979999999999999E-2</v>
      </c>
      <c r="Y48" s="56">
        <f t="shared" si="29"/>
        <v>0.60980000000000001</v>
      </c>
      <c r="Z48" s="69"/>
      <c r="AA48" s="56"/>
      <c r="AB48" s="69"/>
      <c r="AC48" s="56"/>
      <c r="AD48" s="69"/>
      <c r="AE48" s="56"/>
    </row>
    <row r="49" spans="1:40" ht="15" thickBot="1" x14ac:dyDescent="0.4">
      <c r="A49" s="63" t="s">
        <v>175</v>
      </c>
      <c r="B49" s="64" t="s">
        <v>292</v>
      </c>
      <c r="C49" s="64"/>
      <c r="E49" t="s">
        <v>268</v>
      </c>
      <c r="M49" t="s">
        <v>282</v>
      </c>
      <c r="N49" t="s">
        <v>284</v>
      </c>
      <c r="O49" t="s">
        <v>285</v>
      </c>
      <c r="P49" t="s">
        <v>343</v>
      </c>
      <c r="Q49" t="s">
        <v>344</v>
      </c>
      <c r="S49" s="70" t="s">
        <v>350</v>
      </c>
      <c r="T49" s="69">
        <f t="shared" si="24"/>
        <v>6.7239999999999994E-2</v>
      </c>
      <c r="U49" s="56">
        <f t="shared" si="25"/>
        <v>0.67239999999999989</v>
      </c>
      <c r="V49" s="69">
        <f t="shared" si="26"/>
        <v>7.0750000000000007E-2</v>
      </c>
      <c r="W49" s="56">
        <f t="shared" si="27"/>
        <v>0.70750000000000002</v>
      </c>
      <c r="X49" s="69">
        <f t="shared" si="28"/>
        <v>8.6944999999999995E-2</v>
      </c>
      <c r="Y49" s="56">
        <f t="shared" si="29"/>
        <v>0.86944999999999995</v>
      </c>
      <c r="Z49" s="69">
        <f>+(Z23*0.04)/80</f>
        <v>6.4390000000000003E-2</v>
      </c>
      <c r="AA49" s="56">
        <f t="shared" si="30"/>
        <v>0.64390000000000003</v>
      </c>
      <c r="AB49" s="69">
        <f>+(AB23*0.04)/80</f>
        <v>7.3944999999999997E-2</v>
      </c>
      <c r="AC49" s="56">
        <f t="shared" si="31"/>
        <v>0.73944999999999994</v>
      </c>
      <c r="AD49" s="69"/>
      <c r="AE49" s="56"/>
    </row>
    <row r="50" spans="1:40" ht="16.5" thickTop="1" thickBot="1" x14ac:dyDescent="0.4">
      <c r="A50" s="65" t="s">
        <v>293</v>
      </c>
      <c r="B50" s="66">
        <v>87.35</v>
      </c>
      <c r="C50" s="66"/>
      <c r="F50" s="58" t="s">
        <v>272</v>
      </c>
      <c r="G50" t="s">
        <v>269</v>
      </c>
      <c r="K50" s="14"/>
      <c r="L50" t="s">
        <v>281</v>
      </c>
      <c r="M50" t="s">
        <v>289</v>
      </c>
      <c r="N50" t="s">
        <v>283</v>
      </c>
      <c r="O50" t="s">
        <v>283</v>
      </c>
      <c r="P50" t="s">
        <v>283</v>
      </c>
      <c r="Q50" t="s">
        <v>283</v>
      </c>
      <c r="S50" s="70" t="s">
        <v>351</v>
      </c>
      <c r="T50" s="69">
        <f t="shared" si="24"/>
        <v>0.37028500000000003</v>
      </c>
      <c r="U50" s="56">
        <f t="shared" si="25"/>
        <v>3.7028500000000002</v>
      </c>
      <c r="V50" s="69">
        <f t="shared" si="26"/>
        <v>0.31165499999999996</v>
      </c>
      <c r="W50" s="56">
        <f t="shared" si="27"/>
        <v>3.1165499999999993</v>
      </c>
      <c r="X50" s="69">
        <f t="shared" si="28"/>
        <v>0.29603500000000005</v>
      </c>
      <c r="Y50" s="56">
        <f t="shared" si="29"/>
        <v>2.9603500000000005</v>
      </c>
      <c r="Z50" s="69">
        <f>+(Z24*0.04)/80</f>
        <v>0.51755999999999991</v>
      </c>
      <c r="AA50" s="56">
        <f t="shared" si="30"/>
        <v>5.1755999999999984</v>
      </c>
      <c r="AB50" s="69">
        <f>+(AB24*0.04)/80</f>
        <v>0.22137000000000001</v>
      </c>
      <c r="AC50" s="56">
        <f t="shared" si="31"/>
        <v>2.2136999999999998</v>
      </c>
      <c r="AD50" s="69">
        <f>+(AD24*0.04)/80</f>
        <v>0.193685</v>
      </c>
      <c r="AE50" s="56">
        <f t="shared" si="32"/>
        <v>1.93685</v>
      </c>
    </row>
    <row r="51" spans="1:40" ht="15" thickBot="1" x14ac:dyDescent="0.4">
      <c r="A51" s="65" t="s">
        <v>294</v>
      </c>
      <c r="B51" s="66">
        <v>92.26</v>
      </c>
      <c r="C51" s="66"/>
      <c r="E51" s="49" t="s">
        <v>220</v>
      </c>
      <c r="F51" s="56">
        <f>+AVERAGE(B50:B54)</f>
        <v>92.28779999999999</v>
      </c>
      <c r="G51" s="56">
        <f>+STDEV(B50:B54)</f>
        <v>4.6168911834696722</v>
      </c>
      <c r="K51" s="49" t="s">
        <v>220</v>
      </c>
      <c r="L51" s="69">
        <f t="shared" ref="L51:L58" si="33">+F51/1000</f>
        <v>9.2287799999999989E-2</v>
      </c>
      <c r="M51" s="56">
        <f>0.1*70/L51</f>
        <v>75.849678939144724</v>
      </c>
      <c r="N51" s="56">
        <f>0.1*75/L51</f>
        <v>81.267513149083641</v>
      </c>
      <c r="O51" s="56">
        <f>0.1*90.56/L51</f>
        <v>98.127813210413535</v>
      </c>
      <c r="AE51" s="56"/>
    </row>
    <row r="52" spans="1:40" ht="15" thickBot="1" x14ac:dyDescent="0.4">
      <c r="A52" s="65" t="s">
        <v>295</v>
      </c>
      <c r="B52" s="66">
        <v>90.7</v>
      </c>
      <c r="C52" s="66"/>
      <c r="E52" s="49" t="s">
        <v>273</v>
      </c>
      <c r="F52" s="56">
        <v>11.7</v>
      </c>
      <c r="G52" s="56">
        <f>+STDEV(B61:B66)</f>
        <v>4.9261330337970639</v>
      </c>
      <c r="K52" s="49" t="s">
        <v>273</v>
      </c>
      <c r="L52" s="69">
        <f t="shared" si="33"/>
        <v>1.1699999999999999E-2</v>
      </c>
      <c r="M52" s="57">
        <f t="shared" ref="M52:M57" si="34">0.1*70/L52</f>
        <v>598.29059829059838</v>
      </c>
      <c r="N52" s="57">
        <f t="shared" ref="N52:N57" si="35">0.1*75/L52</f>
        <v>641.02564102564111</v>
      </c>
      <c r="O52" s="57">
        <f t="shared" ref="O52:O57" si="36">0.1*90.56/L52</f>
        <v>774.01709401709422</v>
      </c>
      <c r="S52" s="70" t="s">
        <v>359</v>
      </c>
    </row>
    <row r="53" spans="1:40" ht="15" thickBot="1" x14ac:dyDescent="0.4">
      <c r="A53" s="65" t="s">
        <v>296</v>
      </c>
      <c r="B53" s="66">
        <v>99.858999999999995</v>
      </c>
      <c r="C53" s="66"/>
      <c r="E53" s="49" t="s">
        <v>274</v>
      </c>
      <c r="F53" s="56">
        <v>78.599999999999994</v>
      </c>
      <c r="G53" s="56">
        <f>+STDEV(B55:B60)</f>
        <v>7.9383308489043625</v>
      </c>
      <c r="K53" s="49" t="s">
        <v>274</v>
      </c>
      <c r="L53" s="69">
        <f t="shared" si="33"/>
        <v>7.8599999999999989E-2</v>
      </c>
      <c r="M53" s="56">
        <f t="shared" si="34"/>
        <v>89.058524173028005</v>
      </c>
      <c r="N53" s="56">
        <f t="shared" si="35"/>
        <v>95.419847328244288</v>
      </c>
      <c r="O53" s="57">
        <f t="shared" si="36"/>
        <v>115.21628498727738</v>
      </c>
      <c r="S53" s="76" t="s">
        <v>368</v>
      </c>
    </row>
    <row r="54" spans="1:40" ht="15" thickBot="1" x14ac:dyDescent="0.4">
      <c r="A54" s="65" t="s">
        <v>297</v>
      </c>
      <c r="B54" s="66">
        <v>91.27</v>
      </c>
      <c r="C54" s="66"/>
      <c r="E54" s="49" t="s">
        <v>236</v>
      </c>
      <c r="F54" s="56">
        <f>+AVERAGE(B67:B71)</f>
        <v>62.23</v>
      </c>
      <c r="G54" s="56">
        <f>+STDEV(B67:B71)</f>
        <v>2.7987407882831894</v>
      </c>
      <c r="K54" s="49" t="s">
        <v>236</v>
      </c>
      <c r="L54" s="69">
        <f t="shared" si="33"/>
        <v>6.2229999999999994E-2</v>
      </c>
      <c r="M54" s="57">
        <f t="shared" si="34"/>
        <v>112.48593925759282</v>
      </c>
      <c r="N54" s="57">
        <f t="shared" si="35"/>
        <v>120.52064920456372</v>
      </c>
      <c r="O54" s="57">
        <f t="shared" si="36"/>
        <v>145.52466655953722</v>
      </c>
    </row>
    <row r="55" spans="1:40" ht="17" thickBot="1" x14ac:dyDescent="0.4">
      <c r="A55" s="65" t="s">
        <v>298</v>
      </c>
      <c r="B55" s="66">
        <v>80.05</v>
      </c>
      <c r="C55" s="66"/>
      <c r="E55" s="49" t="s">
        <v>332</v>
      </c>
      <c r="F55" s="56">
        <f>+AVERAGE(B72:B74)</f>
        <v>143.29</v>
      </c>
      <c r="G55" s="56">
        <f>+STDEV(B72:B74)</f>
        <v>5.5292042827155559</v>
      </c>
      <c r="K55" s="49" t="s">
        <v>332</v>
      </c>
      <c r="L55" s="69">
        <f t="shared" si="33"/>
        <v>0.14329</v>
      </c>
      <c r="M55" s="56">
        <f t="shared" si="34"/>
        <v>48.851978505129459</v>
      </c>
      <c r="N55" s="56">
        <f t="shared" si="35"/>
        <v>52.341405541210136</v>
      </c>
      <c r="O55" s="56">
        <f t="shared" si="36"/>
        <v>63.200502477493202</v>
      </c>
      <c r="S55" s="94" t="s">
        <v>371</v>
      </c>
      <c r="T55" s="94"/>
      <c r="U55" s="94"/>
      <c r="V55" s="94"/>
      <c r="W55" s="94"/>
      <c r="X55" s="94"/>
      <c r="Y55" s="94"/>
      <c r="Z55" s="94"/>
      <c r="AA55" s="2"/>
      <c r="AB55" s="2"/>
      <c r="AC55" s="2"/>
      <c r="AD55" s="2"/>
      <c r="AE55" s="2"/>
      <c r="AF55" s="2"/>
    </row>
    <row r="56" spans="1:40" ht="15" thickBot="1" x14ac:dyDescent="0.4">
      <c r="A56" s="65" t="s">
        <v>299</v>
      </c>
      <c r="B56" s="66">
        <v>84.35</v>
      </c>
      <c r="C56" s="66"/>
      <c r="E56" s="49" t="s">
        <v>333</v>
      </c>
      <c r="F56" s="56">
        <f>+AVERAGE(B75:B77)</f>
        <v>117.95333333333333</v>
      </c>
      <c r="G56" s="56">
        <f>+STDEV(B75:B77)</f>
        <v>18.960211848324228</v>
      </c>
      <c r="K56" s="49" t="s">
        <v>333</v>
      </c>
      <c r="L56" s="69">
        <f t="shared" si="33"/>
        <v>0.11795333333333333</v>
      </c>
      <c r="M56" s="56">
        <f t="shared" si="34"/>
        <v>59.345503871587638</v>
      </c>
      <c r="N56" s="56">
        <f t="shared" si="35"/>
        <v>63.584468433843895</v>
      </c>
      <c r="O56" s="56">
        <f t="shared" si="36"/>
        <v>76.776126151585387</v>
      </c>
      <c r="S56" s="2">
        <v>2017</v>
      </c>
      <c r="T56" s="2" t="s">
        <v>358</v>
      </c>
      <c r="U56" s="2"/>
      <c r="V56" s="2" t="s">
        <v>352</v>
      </c>
      <c r="W56" s="2"/>
      <c r="X56" s="2" t="s">
        <v>353</v>
      </c>
      <c r="Y56" s="2"/>
      <c r="Z56" s="2" t="s">
        <v>354</v>
      </c>
      <c r="AA56" s="2"/>
      <c r="AB56" s="2" t="s">
        <v>355</v>
      </c>
      <c r="AC56" s="2"/>
      <c r="AD56" s="2" t="s">
        <v>356</v>
      </c>
      <c r="AE56" s="2"/>
      <c r="AF56" s="2" t="s">
        <v>366</v>
      </c>
    </row>
    <row r="57" spans="1:40" ht="29.5" thickBot="1" x14ac:dyDescent="0.4">
      <c r="A57" s="65" t="s">
        <v>300</v>
      </c>
      <c r="B57" s="66">
        <v>86.32</v>
      </c>
      <c r="C57" s="66"/>
      <c r="E57" s="49" t="s">
        <v>340</v>
      </c>
      <c r="F57" s="56">
        <f>+AVERAGE(B78:B82)</f>
        <v>145.30799999999999</v>
      </c>
      <c r="G57" s="56">
        <f>+STDEV(B78:B82)</f>
        <v>17.525115406182124</v>
      </c>
      <c r="K57" s="49" t="s">
        <v>340</v>
      </c>
      <c r="L57" s="69">
        <f t="shared" si="33"/>
        <v>0.14530799999999999</v>
      </c>
      <c r="M57" s="56">
        <f t="shared" si="34"/>
        <v>48.173534836347621</v>
      </c>
      <c r="N57" s="56">
        <f t="shared" si="35"/>
        <v>51.61450161037245</v>
      </c>
      <c r="O57" s="56">
        <f t="shared" si="36"/>
        <v>62.322790211137729</v>
      </c>
      <c r="S57" s="2"/>
      <c r="T57" s="2"/>
      <c r="U57" s="2"/>
      <c r="V57" s="2"/>
      <c r="W57" s="2"/>
      <c r="X57" s="2"/>
      <c r="Y57" s="2"/>
      <c r="Z57" s="2" t="s">
        <v>124</v>
      </c>
      <c r="AA57" s="2"/>
      <c r="AB57" s="2" t="s">
        <v>124</v>
      </c>
      <c r="AC57" s="2"/>
      <c r="AD57" s="2" t="s">
        <v>124</v>
      </c>
      <c r="AE57" s="2"/>
      <c r="AF57" s="2" t="s">
        <v>357</v>
      </c>
      <c r="AH57" s="83" t="s">
        <v>375</v>
      </c>
      <c r="AI57" s="83" t="s">
        <v>376</v>
      </c>
      <c r="AJ57" s="84" t="s">
        <v>379</v>
      </c>
      <c r="AK57" s="85" t="s">
        <v>398</v>
      </c>
      <c r="AL57" s="84" t="s">
        <v>397</v>
      </c>
      <c r="AM57" t="s">
        <v>419</v>
      </c>
    </row>
    <row r="58" spans="1:40" ht="15" thickBot="1" x14ac:dyDescent="0.4">
      <c r="A58" s="65" t="s">
        <v>301</v>
      </c>
      <c r="B58" s="66">
        <v>72.5</v>
      </c>
      <c r="C58" s="66"/>
      <c r="E58" s="49" t="s">
        <v>253</v>
      </c>
      <c r="F58" s="56">
        <f>+AVERAGE(B83:B88)</f>
        <v>636.86333333333334</v>
      </c>
      <c r="G58" s="56">
        <f>+STDEV(B83:B88)</f>
        <v>233.01689755609257</v>
      </c>
      <c r="K58" s="49" t="s">
        <v>253</v>
      </c>
      <c r="L58" s="69">
        <f t="shared" si="33"/>
        <v>0.63686333333333334</v>
      </c>
      <c r="M58" s="62">
        <f t="shared" ref="M58" si="37">0.1*70/L58</f>
        <v>10.991369158218141</v>
      </c>
      <c r="N58" s="56">
        <f t="shared" ref="N58" si="38">0.1*75/L58</f>
        <v>11.776466955233724</v>
      </c>
      <c r="O58" s="56">
        <f t="shared" ref="O58" si="39">0.1*90.56/L58</f>
        <v>14.219691299546215</v>
      </c>
      <c r="S58" s="1" t="s">
        <v>345</v>
      </c>
      <c r="T58" s="71">
        <f>+T5*0.62</f>
        <v>56.511842666666659</v>
      </c>
      <c r="U58" s="2"/>
      <c r="V58" s="71">
        <f t="shared" ref="V58:V64" si="40">+V5*0.62</f>
        <v>56.043019333333341</v>
      </c>
      <c r="W58" s="2"/>
      <c r="X58" s="71">
        <f t="shared" ref="X58:X64" si="41">+X5*0.62</f>
        <v>57.413715333333322</v>
      </c>
      <c r="Y58" s="2"/>
      <c r="Z58" s="71">
        <f t="shared" ref="Z58:Z64" si="42">+Z5*0.62</f>
        <v>52.11627</v>
      </c>
      <c r="AA58" s="2"/>
      <c r="AB58" s="71">
        <f t="shared" ref="AB58:AB64" si="43">+AB5*0.62</f>
        <v>55.134802000000001</v>
      </c>
      <c r="AC58" s="2"/>
      <c r="AD58" s="2"/>
      <c r="AE58" s="2"/>
      <c r="AF58" s="71">
        <f>+AVERAGE(T58, V58, X58, Z58, AB58)</f>
        <v>55.443929866666657</v>
      </c>
      <c r="AH58" t="s">
        <v>345</v>
      </c>
      <c r="AI58" s="83">
        <v>2017</v>
      </c>
      <c r="AJ58" s="83">
        <v>5</v>
      </c>
      <c r="AK58" s="85" t="s">
        <v>399</v>
      </c>
      <c r="AL58" s="71">
        <f>+AVERAGE(T58:AB58)</f>
        <v>55.443929866666657</v>
      </c>
    </row>
    <row r="59" spans="1:40" ht="15" thickBot="1" x14ac:dyDescent="0.4">
      <c r="A59" s="65" t="s">
        <v>302</v>
      </c>
      <c r="B59" s="66">
        <v>83.14</v>
      </c>
      <c r="C59" s="66"/>
      <c r="K59" s="49" t="s">
        <v>334</v>
      </c>
      <c r="L59" s="69">
        <f>+F60/1000</f>
        <v>0.13059999999999999</v>
      </c>
      <c r="M59" s="56">
        <f>0.1*70/L59</f>
        <v>53.598774885145488</v>
      </c>
      <c r="N59" s="56">
        <f t="shared" ref="N59" si="44">0.1*75/L59</f>
        <v>57.42725880551302</v>
      </c>
      <c r="O59" s="56">
        <f t="shared" ref="O59" si="45">0.1*90.56/L59</f>
        <v>69.341500765696793</v>
      </c>
      <c r="S59" s="1" t="s">
        <v>347</v>
      </c>
      <c r="T59" s="71">
        <f t="shared" ref="T59:T64" si="46">+T6*0.62</f>
        <v>37.333630666666664</v>
      </c>
      <c r="U59" s="2"/>
      <c r="V59" s="71">
        <f t="shared" si="40"/>
        <v>45.390324</v>
      </c>
      <c r="W59" s="2"/>
      <c r="X59" s="71">
        <f t="shared" si="41"/>
        <v>41.213136000000006</v>
      </c>
      <c r="Y59" s="2"/>
      <c r="Z59" s="71">
        <f t="shared" si="42"/>
        <v>41.676895999999999</v>
      </c>
      <c r="AA59" s="2"/>
      <c r="AB59" s="71">
        <f t="shared" si="43"/>
        <v>36.846641333333338</v>
      </c>
      <c r="AC59" s="2"/>
      <c r="AD59" s="2"/>
      <c r="AE59" s="2"/>
      <c r="AF59" s="71">
        <f t="shared" ref="AF59:AF63" si="47">+AVERAGE(T59, V59, X59, Z59, AB59)</f>
        <v>40.492125600000001</v>
      </c>
      <c r="AI59" s="83">
        <v>2018</v>
      </c>
      <c r="AJ59" s="83">
        <v>5</v>
      </c>
      <c r="AK59" s="85" t="s">
        <v>400</v>
      </c>
      <c r="AL59" s="71">
        <f>+AVERAGE(T68:AB68)</f>
        <v>57.218435999999997</v>
      </c>
    </row>
    <row r="60" spans="1:40" ht="15" thickBot="1" x14ac:dyDescent="0.4">
      <c r="A60" s="65" t="s">
        <v>303</v>
      </c>
      <c r="B60" s="66">
        <v>65.849999999999994</v>
      </c>
      <c r="C60" s="66"/>
      <c r="E60" s="49" t="s">
        <v>335</v>
      </c>
      <c r="F60">
        <v>130.6</v>
      </c>
      <c r="K60" s="14"/>
      <c r="L60" s="14" t="s">
        <v>290</v>
      </c>
      <c r="M60" s="14"/>
      <c r="S60" s="1" t="s">
        <v>346</v>
      </c>
      <c r="T60" s="72">
        <f t="shared" si="46"/>
        <v>2.5089746666666666</v>
      </c>
      <c r="U60" s="2"/>
      <c r="V60" s="72">
        <f t="shared" si="40"/>
        <v>6.3909393333333337</v>
      </c>
      <c r="W60" s="2"/>
      <c r="X60" s="72">
        <f t="shared" si="41"/>
        <v>2.6663100000000002</v>
      </c>
      <c r="Y60" s="2"/>
      <c r="Z60" s="72">
        <f t="shared" si="42"/>
        <v>2.8936640000000002</v>
      </c>
      <c r="AA60" s="2"/>
      <c r="AB60" s="72">
        <f t="shared" si="43"/>
        <v>2.7380646666666668</v>
      </c>
      <c r="AC60" s="2"/>
      <c r="AD60" s="2"/>
      <c r="AE60" s="2"/>
      <c r="AF60" s="72">
        <f t="shared" si="47"/>
        <v>3.4395905333333339</v>
      </c>
      <c r="AH60" t="s">
        <v>347</v>
      </c>
      <c r="AI60" s="83">
        <v>2017</v>
      </c>
      <c r="AJ60" s="83">
        <v>5</v>
      </c>
      <c r="AK60" s="85" t="s">
        <v>401</v>
      </c>
      <c r="AL60" s="71">
        <f>+AVERAGE(T59:AB59)</f>
        <v>40.492125600000001</v>
      </c>
      <c r="AM60">
        <v>41</v>
      </c>
      <c r="AN60" t="s">
        <v>420</v>
      </c>
    </row>
    <row r="61" spans="1:40" ht="15" thickBot="1" x14ac:dyDescent="0.4">
      <c r="A61" s="65" t="s">
        <v>304</v>
      </c>
      <c r="B61" s="66">
        <v>15.85</v>
      </c>
      <c r="C61" s="66"/>
      <c r="L61" s="14"/>
      <c r="M61" t="s">
        <v>280</v>
      </c>
      <c r="S61" s="1" t="s">
        <v>348</v>
      </c>
      <c r="T61" s="71">
        <f t="shared" si="46"/>
        <v>27.460233999999996</v>
      </c>
      <c r="U61" s="2"/>
      <c r="V61" s="71">
        <f t="shared" si="40"/>
        <v>25.027870666666669</v>
      </c>
      <c r="W61" s="2"/>
      <c r="X61" s="71">
        <f t="shared" si="41"/>
        <v>26.756389333333338</v>
      </c>
      <c r="Y61" s="2"/>
      <c r="Z61" s="71">
        <f t="shared" si="42"/>
        <v>24.401505333333333</v>
      </c>
      <c r="AA61" s="2"/>
      <c r="AB61" s="71">
        <f t="shared" si="43"/>
        <v>22.701816666666666</v>
      </c>
      <c r="AC61" s="2"/>
      <c r="AD61" s="2"/>
      <c r="AE61" s="2"/>
      <c r="AF61" s="71">
        <f t="shared" si="47"/>
        <v>25.2695632</v>
      </c>
      <c r="AI61" s="83">
        <v>2018</v>
      </c>
      <c r="AJ61" s="83">
        <v>6</v>
      </c>
      <c r="AK61" s="85" t="s">
        <v>402</v>
      </c>
      <c r="AL61" s="71">
        <f>+AVERAGE(T69:AD69)</f>
        <v>48.795033333333322</v>
      </c>
      <c r="AM61">
        <v>49.8</v>
      </c>
      <c r="AN61" t="s">
        <v>420</v>
      </c>
    </row>
    <row r="62" spans="1:40" ht="15" thickBot="1" x14ac:dyDescent="0.4">
      <c r="A62" s="65" t="s">
        <v>305</v>
      </c>
      <c r="B62" s="66">
        <v>18.45</v>
      </c>
      <c r="C62" s="66"/>
      <c r="M62" t="s">
        <v>291</v>
      </c>
      <c r="N62" t="s">
        <v>291</v>
      </c>
      <c r="O62" t="s">
        <v>291</v>
      </c>
      <c r="S62" s="1" t="s">
        <v>349</v>
      </c>
      <c r="T62" s="79">
        <f t="shared" si="46"/>
        <v>112.82979066666667</v>
      </c>
      <c r="U62" s="2"/>
      <c r="V62" s="71">
        <f t="shared" si="40"/>
        <v>36.541394666666669</v>
      </c>
      <c r="W62" s="2"/>
      <c r="X62" s="71">
        <f t="shared" si="41"/>
        <v>35.379514666666672</v>
      </c>
      <c r="Y62" s="2"/>
      <c r="Z62" s="71">
        <f t="shared" si="42"/>
        <v>44.585440000000006</v>
      </c>
      <c r="AA62" s="2"/>
      <c r="AB62" s="80">
        <f t="shared" si="43"/>
        <v>77.636255333333324</v>
      </c>
      <c r="AC62" s="2"/>
      <c r="AD62" s="2"/>
      <c r="AE62" s="2"/>
      <c r="AF62" s="71">
        <f t="shared" si="47"/>
        <v>61.394479066666669</v>
      </c>
      <c r="AH62" t="s">
        <v>346</v>
      </c>
      <c r="AI62" s="83">
        <v>2017</v>
      </c>
      <c r="AJ62" s="83">
        <v>5</v>
      </c>
      <c r="AK62" s="85" t="s">
        <v>403</v>
      </c>
      <c r="AL62" s="72">
        <f>+AVERAGE(T60:AB60)</f>
        <v>3.4395905333333339</v>
      </c>
      <c r="AM62" t="s">
        <v>417</v>
      </c>
    </row>
    <row r="63" spans="1:40" ht="15" thickBot="1" x14ac:dyDescent="0.4">
      <c r="A63" s="67" t="s">
        <v>306</v>
      </c>
      <c r="B63" s="68">
        <v>9.75</v>
      </c>
      <c r="C63" s="68"/>
      <c r="K63" s="49" t="s">
        <v>220</v>
      </c>
      <c r="M63" s="56">
        <f t="shared" ref="M63:O70" si="48">+M51/28.3</f>
        <v>2.6802006692277285</v>
      </c>
      <c r="N63" s="33">
        <f t="shared" si="48"/>
        <v>2.8716435741725665</v>
      </c>
      <c r="O63" s="56">
        <f t="shared" si="48"/>
        <v>3.4674138943609023</v>
      </c>
      <c r="S63" s="1" t="s">
        <v>350</v>
      </c>
      <c r="T63" s="80">
        <f t="shared" si="46"/>
        <v>81.485339333333329</v>
      </c>
      <c r="U63" s="2"/>
      <c r="V63" s="79">
        <f t="shared" si="40"/>
        <v>152.12379933333332</v>
      </c>
      <c r="W63" s="2"/>
      <c r="X63" s="79">
        <f t="shared" si="41"/>
        <v>132.77399199999999</v>
      </c>
      <c r="Y63" s="2"/>
      <c r="Z63" s="79">
        <f t="shared" si="42"/>
        <v>107.81370133333334</v>
      </c>
      <c r="AA63" s="2"/>
      <c r="AB63" s="79">
        <f t="shared" si="43"/>
        <v>104.61565866666666</v>
      </c>
      <c r="AC63" s="2"/>
      <c r="AD63" s="2"/>
      <c r="AE63" s="2"/>
      <c r="AF63" s="79">
        <f t="shared" si="47"/>
        <v>115.76249813333334</v>
      </c>
      <c r="AI63" s="83">
        <v>2018</v>
      </c>
      <c r="AJ63" s="83">
        <v>6</v>
      </c>
      <c r="AK63" s="85" t="s">
        <v>404</v>
      </c>
      <c r="AL63" s="72">
        <f>+AVERAGE(T70:AD70)</f>
        <v>6.9460666666666668</v>
      </c>
    </row>
    <row r="64" spans="1:40" ht="15" thickBot="1" x14ac:dyDescent="0.4">
      <c r="A64" s="67" t="s">
        <v>307</v>
      </c>
      <c r="B64" s="68">
        <v>6.93</v>
      </c>
      <c r="C64" s="68"/>
      <c r="K64" s="49" t="s">
        <v>273</v>
      </c>
      <c r="M64" s="56">
        <f t="shared" si="48"/>
        <v>21.141010540303828</v>
      </c>
      <c r="N64" s="33">
        <f t="shared" si="48"/>
        <v>22.651082721754101</v>
      </c>
      <c r="O64" s="56">
        <f t="shared" si="48"/>
        <v>27.350427350427356</v>
      </c>
      <c r="S64" s="1" t="s">
        <v>351</v>
      </c>
      <c r="T64" s="79">
        <f t="shared" si="46"/>
        <v>488.73407533333341</v>
      </c>
      <c r="U64" s="2"/>
      <c r="V64" s="79">
        <f t="shared" si="40"/>
        <v>545.40298466666661</v>
      </c>
      <c r="W64" s="2"/>
      <c r="X64" s="79">
        <f t="shared" si="41"/>
        <v>464.32843666666668</v>
      </c>
      <c r="Y64" s="2"/>
      <c r="Z64" s="79">
        <f t="shared" si="42"/>
        <v>384.4949426666667</v>
      </c>
      <c r="AA64" s="2"/>
      <c r="AB64" s="79">
        <f t="shared" si="43"/>
        <v>223.53546133333333</v>
      </c>
      <c r="AC64" s="2"/>
      <c r="AD64" s="86">
        <f>+AD11*0.62</f>
        <v>315.3134</v>
      </c>
      <c r="AE64" s="2"/>
      <c r="AF64" s="79">
        <f>+AVERAGE(T64, V64, X64, Z64, AB64, AD64)</f>
        <v>403.63488344444448</v>
      </c>
      <c r="AH64" t="s">
        <v>348</v>
      </c>
      <c r="AI64" s="83">
        <v>2017</v>
      </c>
      <c r="AJ64" s="83">
        <v>5</v>
      </c>
      <c r="AK64" s="85" t="s">
        <v>405</v>
      </c>
      <c r="AL64" s="71">
        <f>+AVERAGE(T61:AB61)</f>
        <v>25.2695632</v>
      </c>
    </row>
    <row r="65" spans="1:39" ht="15" thickBot="1" x14ac:dyDescent="0.4">
      <c r="A65" s="67" t="s">
        <v>308</v>
      </c>
      <c r="B65" s="68">
        <v>6.14</v>
      </c>
      <c r="C65" s="68"/>
      <c r="K65" s="49" t="s">
        <v>274</v>
      </c>
      <c r="M65" s="56">
        <f t="shared" si="48"/>
        <v>3.1469443170681273</v>
      </c>
      <c r="N65" s="33">
        <f t="shared" si="48"/>
        <v>3.3717260540015648</v>
      </c>
      <c r="O65" s="56">
        <f t="shared" si="48"/>
        <v>4.0712468193384233</v>
      </c>
      <c r="S65" s="2"/>
      <c r="T65" s="71"/>
      <c r="U65" s="2"/>
      <c r="V65" s="2"/>
      <c r="W65" s="2"/>
      <c r="X65" s="2"/>
      <c r="Y65" s="2"/>
      <c r="Z65" s="2"/>
      <c r="AA65" s="2"/>
      <c r="AB65" s="2"/>
      <c r="AC65" s="2"/>
      <c r="AD65" s="2"/>
      <c r="AE65" s="2"/>
      <c r="AF65" s="2"/>
      <c r="AI65" s="83">
        <v>2018</v>
      </c>
      <c r="AJ65" s="83">
        <v>5</v>
      </c>
      <c r="AK65" s="85" t="s">
        <v>406</v>
      </c>
      <c r="AL65" s="71">
        <f>+AVERAGE(T71:AB71)</f>
        <v>38.582599999999999</v>
      </c>
    </row>
    <row r="66" spans="1:39" ht="15" thickBot="1" x14ac:dyDescent="0.4">
      <c r="A66" s="67" t="s">
        <v>309</v>
      </c>
      <c r="B66" s="68">
        <v>10.1</v>
      </c>
      <c r="C66" s="68"/>
      <c r="K66" s="49" t="s">
        <v>236</v>
      </c>
      <c r="M66" s="56">
        <f t="shared" si="48"/>
        <v>3.9747681716463892</v>
      </c>
      <c r="N66" s="33">
        <f t="shared" si="48"/>
        <v>4.2586801839068453</v>
      </c>
      <c r="O66" s="56">
        <f t="shared" si="48"/>
        <v>5.1422143660613857</v>
      </c>
      <c r="S66" s="2">
        <v>2018</v>
      </c>
      <c r="T66" s="71" t="s">
        <v>373</v>
      </c>
      <c r="U66" s="2"/>
      <c r="V66" s="2" t="s">
        <v>352</v>
      </c>
      <c r="W66" s="2"/>
      <c r="X66" s="2" t="s">
        <v>353</v>
      </c>
      <c r="Y66" s="2"/>
      <c r="Z66" s="2" t="s">
        <v>354</v>
      </c>
      <c r="AA66" s="2"/>
      <c r="AB66" s="2" t="s">
        <v>355</v>
      </c>
      <c r="AC66" s="2"/>
      <c r="AD66" s="2" t="s">
        <v>356</v>
      </c>
      <c r="AE66" s="2"/>
      <c r="AF66" s="2" t="s">
        <v>366</v>
      </c>
      <c r="AH66" t="s">
        <v>349</v>
      </c>
      <c r="AI66" s="83">
        <v>2017</v>
      </c>
      <c r="AJ66" s="83">
        <v>5</v>
      </c>
      <c r="AK66" s="85" t="s">
        <v>407</v>
      </c>
      <c r="AL66" s="71">
        <f>+AVERAGE(T62:AB62)</f>
        <v>61.394479066666669</v>
      </c>
    </row>
    <row r="67" spans="1:39" ht="15" thickBot="1" x14ac:dyDescent="0.4">
      <c r="A67" s="67" t="s">
        <v>310</v>
      </c>
      <c r="B67" s="68">
        <v>64.78</v>
      </c>
      <c r="C67" s="68"/>
      <c r="K67" s="49" t="s">
        <v>332</v>
      </c>
      <c r="M67" s="56">
        <f t="shared" si="48"/>
        <v>1.7262183217360232</v>
      </c>
      <c r="N67" s="33">
        <f t="shared" si="48"/>
        <v>1.8495196304314536</v>
      </c>
      <c r="O67" s="56">
        <f t="shared" si="48"/>
        <v>2.2332333030916325</v>
      </c>
      <c r="S67" s="2" t="s">
        <v>124</v>
      </c>
      <c r="T67" s="71"/>
      <c r="U67" s="2"/>
      <c r="V67" s="2"/>
      <c r="W67" s="2"/>
      <c r="X67" s="2"/>
      <c r="Y67" s="2"/>
      <c r="Z67" s="2" t="s">
        <v>124</v>
      </c>
      <c r="AA67" s="2"/>
      <c r="AB67" s="2" t="s">
        <v>124</v>
      </c>
      <c r="AC67" s="2"/>
      <c r="AD67" s="2" t="s">
        <v>124</v>
      </c>
      <c r="AE67" s="2"/>
      <c r="AF67" s="2" t="s">
        <v>357</v>
      </c>
      <c r="AH67" t="s">
        <v>377</v>
      </c>
      <c r="AI67" s="83">
        <v>2018</v>
      </c>
      <c r="AJ67" s="83">
        <v>3</v>
      </c>
      <c r="AK67" s="85" t="s">
        <v>408</v>
      </c>
      <c r="AL67" s="71">
        <f>+AVERAGE(T72:X72)</f>
        <v>88.839799999999983</v>
      </c>
    </row>
    <row r="68" spans="1:39" ht="15" thickBot="1" x14ac:dyDescent="0.4">
      <c r="A68" s="67" t="s">
        <v>311</v>
      </c>
      <c r="B68" s="68">
        <v>63.95</v>
      </c>
      <c r="C68" s="68"/>
      <c r="K68" s="49" t="s">
        <v>333</v>
      </c>
      <c r="M68" s="56">
        <f t="shared" si="48"/>
        <v>2.0970142710808353</v>
      </c>
      <c r="N68" s="33">
        <f t="shared" si="48"/>
        <v>2.2468010047294662</v>
      </c>
      <c r="O68" s="56">
        <f t="shared" si="48"/>
        <v>2.7129373198440065</v>
      </c>
      <c r="S68" s="1" t="s">
        <v>345</v>
      </c>
      <c r="T68" s="71">
        <f t="shared" ref="T68:T75" si="49">+T17*0.62</f>
        <v>54.156999999999996</v>
      </c>
      <c r="U68" s="2"/>
      <c r="V68" s="71">
        <f t="shared" ref="V68:V75" si="50">+V17*0.62</f>
        <v>57.2012</v>
      </c>
      <c r="W68" s="2"/>
      <c r="X68" s="71">
        <f t="shared" ref="X68:X75" si="51">+X17*0.62</f>
        <v>56.234000000000002</v>
      </c>
      <c r="Y68" s="2"/>
      <c r="Z68" s="71">
        <f>+Z17*0.62</f>
        <v>61.912579999999998</v>
      </c>
      <c r="AA68" s="2"/>
      <c r="AB68" s="71">
        <f>+AB17*0.62</f>
        <v>56.587399999999995</v>
      </c>
      <c r="AC68" s="2"/>
      <c r="AD68" s="2"/>
      <c r="AE68" s="2"/>
      <c r="AF68" s="71">
        <f>+AVERAGE(T68, V68, X68, Z68, AB68)</f>
        <v>57.218435999999997</v>
      </c>
      <c r="AH68" t="s">
        <v>378</v>
      </c>
      <c r="AI68" s="83">
        <v>2018</v>
      </c>
      <c r="AJ68" s="83">
        <v>3</v>
      </c>
      <c r="AK68" s="85" t="s">
        <v>413</v>
      </c>
      <c r="AL68" s="71">
        <f>+AVERAGE(T73:X73)</f>
        <v>73.131066666666683</v>
      </c>
    </row>
    <row r="69" spans="1:39" ht="15" thickBot="1" x14ac:dyDescent="0.4">
      <c r="A69" s="67" t="s">
        <v>312</v>
      </c>
      <c r="B69" s="68">
        <v>63.63</v>
      </c>
      <c r="C69" s="68"/>
      <c r="K69" s="49" t="s">
        <v>340</v>
      </c>
      <c r="M69" s="56">
        <f t="shared" si="48"/>
        <v>1.702245047220764</v>
      </c>
      <c r="N69" s="33">
        <f t="shared" si="48"/>
        <v>1.8238339791651041</v>
      </c>
      <c r="O69" s="56">
        <f t="shared" si="48"/>
        <v>2.2022187353758915</v>
      </c>
      <c r="S69" s="1" t="s">
        <v>347</v>
      </c>
      <c r="T69" s="71">
        <f t="shared" si="49"/>
        <v>49.631</v>
      </c>
      <c r="U69" s="2"/>
      <c r="V69" s="71">
        <f t="shared" si="50"/>
        <v>52.296999999999997</v>
      </c>
      <c r="W69" s="2"/>
      <c r="X69" s="71">
        <f t="shared" si="51"/>
        <v>53.518399999999993</v>
      </c>
      <c r="Y69" s="2"/>
      <c r="Z69" s="71">
        <f>+Z18*0.62</f>
        <v>44.95</v>
      </c>
      <c r="AA69" s="2"/>
      <c r="AB69" s="71">
        <f>+AB18*0.62</f>
        <v>51.546799999999998</v>
      </c>
      <c r="AC69" s="2"/>
      <c r="AD69" s="71">
        <f>+AD18*0.62</f>
        <v>40.826999999999998</v>
      </c>
      <c r="AE69" s="2"/>
      <c r="AF69" s="71">
        <f t="shared" ref="AF69:AF74" si="52">+AVERAGE(T69, V69, X69, Z69, AB69, AD69)</f>
        <v>48.795033333333322</v>
      </c>
      <c r="AH69" t="s">
        <v>350</v>
      </c>
      <c r="AI69" s="83">
        <v>2017</v>
      </c>
      <c r="AJ69" s="83">
        <v>5</v>
      </c>
      <c r="AK69" s="85" t="s">
        <v>411</v>
      </c>
      <c r="AL69" s="73">
        <f>+AVERAGE(T63:AB63)</f>
        <v>115.76249813333334</v>
      </c>
    </row>
    <row r="70" spans="1:39" ht="15" thickBot="1" x14ac:dyDescent="0.4">
      <c r="A70" s="67" t="s">
        <v>313</v>
      </c>
      <c r="B70" s="68">
        <v>58.01</v>
      </c>
      <c r="C70" s="68"/>
      <c r="K70" s="49" t="s">
        <v>253</v>
      </c>
      <c r="M70" s="56">
        <f t="shared" si="48"/>
        <v>0.38838760276389189</v>
      </c>
      <c r="N70" s="33">
        <f t="shared" si="48"/>
        <v>0.41612957438988424</v>
      </c>
      <c r="O70" s="56">
        <f t="shared" si="48"/>
        <v>0.50246259008997218</v>
      </c>
      <c r="S70" s="1" t="s">
        <v>346</v>
      </c>
      <c r="T70" s="72">
        <f t="shared" si="49"/>
        <v>9.827</v>
      </c>
      <c r="U70" s="2"/>
      <c r="V70" s="71">
        <f t="shared" si="50"/>
        <v>11.439</v>
      </c>
      <c r="W70" s="2"/>
      <c r="X70" s="72">
        <f t="shared" si="51"/>
        <v>6.0449999999999999</v>
      </c>
      <c r="Y70" s="2"/>
      <c r="Z70" s="72">
        <f>+Z19*0.62</f>
        <v>4.2965999999999998</v>
      </c>
      <c r="AA70" s="2"/>
      <c r="AB70" s="72">
        <f>+AB19*0.62</f>
        <v>3.8068</v>
      </c>
      <c r="AC70" s="2"/>
      <c r="AD70" s="72">
        <f>+AD19*0.62</f>
        <v>6.2619999999999996</v>
      </c>
      <c r="AE70" s="2"/>
      <c r="AF70" s="72">
        <f t="shared" si="52"/>
        <v>6.9460666666666668</v>
      </c>
      <c r="AI70" s="83">
        <v>2018</v>
      </c>
      <c r="AJ70" s="83">
        <v>5</v>
      </c>
      <c r="AK70" s="85" t="s">
        <v>412</v>
      </c>
      <c r="AL70" s="71">
        <f>+AVERAGE(T74:AB74)</f>
        <v>90.090959999999995</v>
      </c>
    </row>
    <row r="71" spans="1:39" ht="15" thickBot="1" x14ac:dyDescent="0.4">
      <c r="A71" s="67" t="s">
        <v>314</v>
      </c>
      <c r="B71" s="68">
        <v>60.78</v>
      </c>
      <c r="C71" s="68"/>
      <c r="S71" s="1" t="s">
        <v>348</v>
      </c>
      <c r="T71" s="71">
        <f t="shared" si="49"/>
        <v>40.163600000000002</v>
      </c>
      <c r="U71" s="2"/>
      <c r="V71" s="71">
        <f t="shared" si="50"/>
        <v>39.649000000000001</v>
      </c>
      <c r="W71" s="2"/>
      <c r="X71" s="71">
        <f t="shared" si="51"/>
        <v>39.450600000000001</v>
      </c>
      <c r="Y71" s="2"/>
      <c r="Z71" s="71">
        <f>+Z20*0.62</f>
        <v>35.966200000000001</v>
      </c>
      <c r="AA71" s="2"/>
      <c r="AB71" s="71">
        <f>+AB20*0.62</f>
        <v>37.683599999999998</v>
      </c>
      <c r="AC71" s="2"/>
      <c r="AD71" s="71"/>
      <c r="AE71" s="2"/>
      <c r="AF71" s="71">
        <f t="shared" si="52"/>
        <v>38.582599999999999</v>
      </c>
      <c r="AH71" t="s">
        <v>351</v>
      </c>
      <c r="AI71" s="83">
        <v>2017</v>
      </c>
      <c r="AJ71" s="83">
        <v>6</v>
      </c>
      <c r="AK71" s="85" t="s">
        <v>409</v>
      </c>
      <c r="AL71" s="73">
        <f>+AVERAGE(T64:AD64)</f>
        <v>403.63488344444448</v>
      </c>
    </row>
    <row r="72" spans="1:39" ht="15" thickBot="1" x14ac:dyDescent="0.4">
      <c r="A72" s="67" t="s">
        <v>315</v>
      </c>
      <c r="B72" s="68">
        <v>144.88</v>
      </c>
      <c r="C72" s="68"/>
      <c r="S72" s="1" t="s">
        <v>362</v>
      </c>
      <c r="T72" s="80">
        <f t="shared" si="49"/>
        <v>89.825599999999994</v>
      </c>
      <c r="U72" s="2"/>
      <c r="V72" s="80">
        <f t="shared" si="50"/>
        <v>91.667000000000002</v>
      </c>
      <c r="W72" s="2"/>
      <c r="X72" s="80">
        <f t="shared" si="51"/>
        <v>85.026799999999994</v>
      </c>
      <c r="Y72" s="2"/>
      <c r="Z72" s="71"/>
      <c r="AA72" s="2"/>
      <c r="AB72" s="71"/>
      <c r="AC72" s="2"/>
      <c r="AD72" s="71"/>
      <c r="AE72" s="2"/>
      <c r="AF72" s="80">
        <f t="shared" si="52"/>
        <v>88.839799999999983</v>
      </c>
      <c r="AI72" s="83">
        <v>2018</v>
      </c>
      <c r="AJ72" s="83">
        <v>6</v>
      </c>
      <c r="AK72" s="85" t="s">
        <v>410</v>
      </c>
      <c r="AL72" s="73">
        <f>+AVERAGE(T75:AD75)</f>
        <v>394.85526666666664</v>
      </c>
    </row>
    <row r="73" spans="1:39" ht="15" thickBot="1" x14ac:dyDescent="0.4">
      <c r="A73" s="67" t="s">
        <v>316</v>
      </c>
      <c r="B73" s="68">
        <v>147.85</v>
      </c>
      <c r="C73" s="68"/>
      <c r="S73" s="1" t="s">
        <v>363</v>
      </c>
      <c r="T73" s="80">
        <f t="shared" si="49"/>
        <v>83.445800000000006</v>
      </c>
      <c r="U73" s="2"/>
      <c r="V73" s="71">
        <f t="shared" si="50"/>
        <v>60.3322</v>
      </c>
      <c r="W73" s="2"/>
      <c r="X73" s="80">
        <f t="shared" si="51"/>
        <v>75.615200000000002</v>
      </c>
      <c r="Y73" s="2"/>
      <c r="Z73" s="71"/>
      <c r="AA73" s="2"/>
      <c r="AB73" s="71"/>
      <c r="AC73" s="2"/>
      <c r="AD73" s="71"/>
      <c r="AE73" s="2"/>
      <c r="AF73" s="80">
        <f t="shared" si="52"/>
        <v>73.131066666666683</v>
      </c>
      <c r="AM73" s="88" t="s">
        <v>418</v>
      </c>
    </row>
    <row r="74" spans="1:39" ht="15" thickBot="1" x14ac:dyDescent="0.4">
      <c r="A74" s="67" t="s">
        <v>317</v>
      </c>
      <c r="B74" s="68">
        <v>137.13999999999999</v>
      </c>
      <c r="C74" s="68"/>
      <c r="S74" s="1" t="s">
        <v>350</v>
      </c>
      <c r="T74" s="80">
        <f t="shared" si="49"/>
        <v>83.377599999999987</v>
      </c>
      <c r="U74" s="2"/>
      <c r="V74" s="80">
        <f t="shared" si="50"/>
        <v>87.73</v>
      </c>
      <c r="W74" s="2"/>
      <c r="X74" s="79">
        <f t="shared" si="51"/>
        <v>107.81179999999999</v>
      </c>
      <c r="Y74" s="2"/>
      <c r="Z74" s="80">
        <f>+Z23*0.62</f>
        <v>79.843599999999995</v>
      </c>
      <c r="AA74" s="2"/>
      <c r="AB74" s="80">
        <f>+AB23*0.62</f>
        <v>91.691799999999986</v>
      </c>
      <c r="AC74" s="2"/>
      <c r="AD74" s="71"/>
      <c r="AE74" s="2"/>
      <c r="AF74" s="80">
        <f t="shared" si="52"/>
        <v>90.090959999999995</v>
      </c>
    </row>
    <row r="75" spans="1:39" ht="15" thickBot="1" x14ac:dyDescent="0.4">
      <c r="A75" s="67" t="s">
        <v>318</v>
      </c>
      <c r="B75" s="68">
        <v>134.59</v>
      </c>
      <c r="C75" s="68"/>
      <c r="S75" s="1" t="s">
        <v>351</v>
      </c>
      <c r="T75" s="79">
        <f t="shared" si="49"/>
        <v>459.15340000000003</v>
      </c>
      <c r="U75" s="2"/>
      <c r="V75" s="79">
        <f t="shared" si="50"/>
        <v>386.45219999999995</v>
      </c>
      <c r="W75" s="2"/>
      <c r="X75" s="79">
        <f t="shared" si="51"/>
        <v>367.08340000000004</v>
      </c>
      <c r="Y75" s="2"/>
      <c r="Z75" s="79">
        <f>+Z24*0.62</f>
        <v>641.7743999999999</v>
      </c>
      <c r="AA75" s="2"/>
      <c r="AB75" s="79">
        <f>+AB24*0.62</f>
        <v>274.49880000000002</v>
      </c>
      <c r="AC75" s="2"/>
      <c r="AD75" s="79">
        <f>+AD24*0.62</f>
        <v>240.1694</v>
      </c>
      <c r="AE75" s="2"/>
      <c r="AF75" s="79">
        <f>+AVERAGE(T75, V75, X75, Z75, AB75, AD75)</f>
        <v>394.85526666666664</v>
      </c>
    </row>
    <row r="76" spans="1:39" ht="15" thickBot="1" x14ac:dyDescent="0.4">
      <c r="A76" s="67" t="s">
        <v>319</v>
      </c>
      <c r="B76" s="68">
        <v>97.31</v>
      </c>
      <c r="C76" s="68"/>
      <c r="F76">
        <v>2017</v>
      </c>
      <c r="H76">
        <v>2018</v>
      </c>
      <c r="S76" s="2"/>
      <c r="T76" s="2"/>
      <c r="U76" s="2"/>
      <c r="V76" s="2"/>
      <c r="W76" s="2"/>
      <c r="X76" s="2"/>
      <c r="Y76" s="2"/>
      <c r="Z76" s="2"/>
      <c r="AA76" s="2"/>
      <c r="AB76" s="2"/>
      <c r="AC76" s="2"/>
      <c r="AD76" s="2"/>
      <c r="AE76" s="2"/>
      <c r="AF76" s="2"/>
    </row>
    <row r="77" spans="1:39" ht="15" thickBot="1" x14ac:dyDescent="0.4">
      <c r="A77" s="67" t="s">
        <v>320</v>
      </c>
      <c r="B77" s="68">
        <v>121.96</v>
      </c>
      <c r="C77" s="68"/>
      <c r="E77" t="s">
        <v>124</v>
      </c>
      <c r="S77" s="2" t="s">
        <v>359</v>
      </c>
      <c r="T77" s="2"/>
      <c r="U77" s="2"/>
      <c r="V77" s="2"/>
      <c r="W77" s="2"/>
      <c r="X77" s="2"/>
      <c r="Y77" s="2"/>
      <c r="Z77" s="2"/>
      <c r="AA77" s="2"/>
      <c r="AB77" s="2"/>
      <c r="AC77" s="2"/>
      <c r="AD77" s="2"/>
      <c r="AE77" s="2"/>
      <c r="AF77" s="2"/>
    </row>
    <row r="78" spans="1:39" ht="15" thickBot="1" x14ac:dyDescent="0.4">
      <c r="A78" s="67" t="s">
        <v>321</v>
      </c>
      <c r="B78" s="68">
        <v>134.47999999999999</v>
      </c>
      <c r="C78" s="68"/>
      <c r="F78" t="s">
        <v>336</v>
      </c>
      <c r="G78" t="s">
        <v>269</v>
      </c>
      <c r="H78" t="s">
        <v>336</v>
      </c>
      <c r="I78" t="s">
        <v>269</v>
      </c>
      <c r="S78" s="94" t="s">
        <v>372</v>
      </c>
      <c r="T78" s="94"/>
      <c r="U78" s="94"/>
      <c r="V78" s="94"/>
      <c r="W78" s="94"/>
      <c r="X78" s="94"/>
      <c r="Y78" s="2"/>
      <c r="Z78" s="2"/>
      <c r="AA78" s="2"/>
      <c r="AB78" s="2"/>
      <c r="AC78" s="2"/>
      <c r="AD78" s="2"/>
      <c r="AE78" s="2"/>
      <c r="AF78" s="2"/>
    </row>
    <row r="79" spans="1:39" ht="15" thickBot="1" x14ac:dyDescent="0.4">
      <c r="A79" s="67" t="s">
        <v>322</v>
      </c>
      <c r="B79" s="68">
        <v>141.5</v>
      </c>
      <c r="C79" s="68"/>
      <c r="E79" s="36" t="s">
        <v>220</v>
      </c>
      <c r="F79" s="56">
        <v>89.425693333333328</v>
      </c>
      <c r="G79" s="56">
        <v>3.2806111573573853</v>
      </c>
      <c r="H79" s="56">
        <v>92.28779999999999</v>
      </c>
      <c r="I79" s="56">
        <v>4.6168911834696722</v>
      </c>
      <c r="S79" s="81"/>
      <c r="T79" s="82" t="s">
        <v>370</v>
      </c>
      <c r="U79" s="82"/>
      <c r="V79" s="82"/>
      <c r="W79" s="82"/>
      <c r="X79" s="82"/>
      <c r="Y79" s="82"/>
      <c r="Z79" s="82"/>
      <c r="AA79" s="2"/>
      <c r="AB79" s="2"/>
      <c r="AC79" s="2"/>
      <c r="AD79" s="2"/>
      <c r="AE79" s="2"/>
      <c r="AF79" s="2"/>
    </row>
    <row r="80" spans="1:39" ht="15" thickBot="1" x14ac:dyDescent="0.4">
      <c r="A80" s="67" t="s">
        <v>323</v>
      </c>
      <c r="B80" s="68">
        <v>173.89</v>
      </c>
      <c r="C80" s="68"/>
      <c r="E80" s="36" t="s">
        <v>273</v>
      </c>
      <c r="F80" s="56">
        <v>5.5477266666666676</v>
      </c>
      <c r="G80" s="56">
        <v>2.6703953160742149</v>
      </c>
      <c r="H80" s="56">
        <v>11.7</v>
      </c>
      <c r="I80" s="56">
        <v>4.9261330337970639</v>
      </c>
    </row>
    <row r="81" spans="1:9" ht="15" thickBot="1" x14ac:dyDescent="0.4">
      <c r="A81" s="67" t="s">
        <v>324</v>
      </c>
      <c r="B81" s="68">
        <v>128.78</v>
      </c>
      <c r="C81" s="68"/>
      <c r="E81" s="36" t="s">
        <v>274</v>
      </c>
      <c r="F81" s="56">
        <v>65.309879999999993</v>
      </c>
      <c r="G81" s="56">
        <v>5.6556084347800768</v>
      </c>
      <c r="H81" s="56">
        <v>78.599999999999994</v>
      </c>
      <c r="I81" s="56">
        <v>7.9383308489043625</v>
      </c>
    </row>
    <row r="82" spans="1:9" ht="15" thickBot="1" x14ac:dyDescent="0.4">
      <c r="A82" s="67" t="s">
        <v>325</v>
      </c>
      <c r="B82" s="68">
        <v>147.88999999999999</v>
      </c>
      <c r="C82" s="68"/>
      <c r="E82" s="36" t="s">
        <v>236</v>
      </c>
      <c r="F82" s="56">
        <v>40.757360000000006</v>
      </c>
      <c r="G82" s="56">
        <v>3.0618571342859511</v>
      </c>
      <c r="H82" s="56">
        <v>62.23</v>
      </c>
      <c r="I82" s="56">
        <v>2.7987407882831894</v>
      </c>
    </row>
    <row r="83" spans="1:9" ht="15" thickBot="1" x14ac:dyDescent="0.4">
      <c r="A83" s="67" t="s">
        <v>326</v>
      </c>
      <c r="B83" s="68">
        <v>740.57</v>
      </c>
      <c r="C83" s="68"/>
      <c r="E83" s="36" t="s">
        <v>337</v>
      </c>
      <c r="F83" s="56"/>
      <c r="G83" s="56"/>
      <c r="H83" s="57">
        <v>143.29</v>
      </c>
      <c r="I83" s="56">
        <v>5.5292042827155559</v>
      </c>
    </row>
    <row r="84" spans="1:9" ht="15" thickBot="1" x14ac:dyDescent="0.4">
      <c r="A84" s="67" t="s">
        <v>327</v>
      </c>
      <c r="B84" s="68">
        <v>623.30999999999995</v>
      </c>
      <c r="C84" s="68"/>
      <c r="E84" s="36" t="s">
        <v>338</v>
      </c>
      <c r="F84" s="56">
        <v>99.023353333333347</v>
      </c>
      <c r="G84" s="56">
        <v>70.204201865546551</v>
      </c>
      <c r="H84" s="57">
        <v>117.95333333333333</v>
      </c>
      <c r="I84" s="56">
        <v>18.960211848324228</v>
      </c>
    </row>
    <row r="85" spans="1:9" ht="15" thickBot="1" x14ac:dyDescent="0.4">
      <c r="A85" s="67" t="s">
        <v>328</v>
      </c>
      <c r="B85" s="68">
        <v>592.07000000000005</v>
      </c>
      <c r="C85" s="68"/>
      <c r="E85" s="36" t="s">
        <v>340</v>
      </c>
      <c r="F85" s="57">
        <v>186.71370666666664</v>
      </c>
      <c r="G85" s="56">
        <v>43.978566495531702</v>
      </c>
      <c r="H85" s="57">
        <v>145.30799999999999</v>
      </c>
      <c r="I85" s="56">
        <v>17.525115406182124</v>
      </c>
    </row>
    <row r="86" spans="1:9" ht="15" thickBot="1" x14ac:dyDescent="0.4">
      <c r="A86" s="67" t="s">
        <v>329</v>
      </c>
      <c r="B86" s="68">
        <v>1035.1199999999999</v>
      </c>
      <c r="C86" s="68"/>
      <c r="E86" s="36" t="s">
        <v>253</v>
      </c>
      <c r="F86" s="57">
        <v>651.02400555555562</v>
      </c>
      <c r="G86" s="57">
        <v>193.04585028828018</v>
      </c>
      <c r="H86" s="57">
        <v>636.86333333333334</v>
      </c>
      <c r="I86" s="57">
        <v>233.01689755609257</v>
      </c>
    </row>
    <row r="87" spans="1:9" ht="15" thickBot="1" x14ac:dyDescent="0.4">
      <c r="A87" s="67" t="s">
        <v>330</v>
      </c>
      <c r="B87" s="68">
        <v>442.74</v>
      </c>
      <c r="C87" s="68"/>
      <c r="E87" s="36" t="s">
        <v>339</v>
      </c>
      <c r="F87" s="56"/>
      <c r="G87" s="56"/>
      <c r="H87" s="57">
        <v>130.6</v>
      </c>
      <c r="I87" s="56"/>
    </row>
    <row r="88" spans="1:9" ht="15" thickBot="1" x14ac:dyDescent="0.4">
      <c r="A88" s="67" t="s">
        <v>331</v>
      </c>
      <c r="B88" s="68">
        <v>387.37</v>
      </c>
      <c r="C88" s="68"/>
      <c r="F88" t="s">
        <v>270</v>
      </c>
      <c r="G88" t="s">
        <v>271</v>
      </c>
    </row>
    <row r="89" spans="1:9" x14ac:dyDescent="0.35">
      <c r="F89">
        <v>0.1</v>
      </c>
    </row>
  </sheetData>
  <mergeCells count="3">
    <mergeCell ref="A1:A2"/>
    <mergeCell ref="S55:Z55"/>
    <mergeCell ref="S78:X78"/>
  </mergeCells>
  <pageMargins left="0.7" right="0.7" top="0.75" bottom="0.75" header="0.3" footer="0.3"/>
  <pageSetup scale="2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352B99B87EE6B4DAF0CD73B7E3C254F" ma:contentTypeVersion="34" ma:contentTypeDescription="Create a new document." ma:contentTypeScope="" ma:versionID="bd3c448165a43cf00788cb95910a8ae8">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f0691ee8-00b5-4ca2-87c6-16a335eaf11f" xmlns:ns7="99bbaa56-0f7b-42b9-85cd-2ce1f97d85a3" targetNamespace="http://schemas.microsoft.com/office/2006/metadata/properties" ma:root="true" ma:fieldsID="e91580ac60a3c00a79a82149e3d80603" ns1:_="" ns3:_="" ns4:_="" ns5:_="" ns6:_="" ns7:_="">
    <xsd:import namespace="http://schemas.microsoft.com/sharepoint/v3"/>
    <xsd:import namespace="4ffa91fb-a0ff-4ac5-b2db-65c790d184a4"/>
    <xsd:import namespace="http://schemas.microsoft.com/sharepoint.v3"/>
    <xsd:import namespace="http://schemas.microsoft.com/sharepoint/v3/fields"/>
    <xsd:import namespace="f0691ee8-00b5-4ca2-87c6-16a335eaf11f"/>
    <xsd:import namespace="99bbaa56-0f7b-42b9-85cd-2ce1f97d85a3"/>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Records_x0020_Status" minOccurs="0"/>
                <xsd:element ref="ns7:Records_x0020_Date" minOccurs="0"/>
                <xsd:element ref="ns6:MediaServiceAutoTags" minOccurs="0"/>
                <xsd:element ref="ns6:MediaServiceOCR" minOccurs="0"/>
                <xsd:element ref="ns6:MediaServiceDateTaken" minOccurs="0"/>
                <xsd:element ref="ns6:MediaServiceLocation"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3656f3f8-fa93-4d79-b591-5c03bd876395}" ma:internalName="TaxCatchAllLabel" ma:readOnly="true" ma:showField="CatchAllDataLabel" ma:web="99bbaa56-0f7b-42b9-85cd-2ce1f97d85a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3656f3f8-fa93-4d79-b591-5c03bd876395}" ma:internalName="TaxCatchAll" ma:showField="CatchAllData" ma:web="99bbaa56-0f7b-42b9-85cd-2ce1f97d85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691ee8-00b5-4ca2-87c6-16a335eaf11f"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MediaServiceAutoTags" ma:internalName="MediaServiceAutoTags" ma:readOnly="true">
      <xsd:simpleType>
        <xsd:restriction base="dms:Text"/>
      </xsd:simpleType>
    </xsd:element>
    <xsd:element name="MediaServiceOCR" ma:index="33" nillable="true" ma:displayName="MediaServiceOCR" ma:internalName="MediaServiceOCR"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MediaServiceLocation" ma:index="35" nillable="true" ma:displayName="MediaServiceLocation" ma:internalName="MediaServiceLocation"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bbaa56-0f7b-42b9-85cd-2ce1f97d85a3" elementFormDefault="qualified">
    <xsd:import namespace="http://schemas.microsoft.com/office/2006/documentManagement/types"/>
    <xsd:import namespace="http://schemas.microsoft.com/office/infopath/2007/PartnerControls"/>
    <xsd:element name="Records_x0020_Status" ma:index="30" nillable="true" ma:displayName="Records Status" ma:default="Pending" ma:internalName="Records_x0020_Status">
      <xsd:simpleType>
        <xsd:restriction base="dms:Text"/>
      </xsd:simpleType>
    </xsd:element>
    <xsd:element name="Records_x0020_Date" ma:index="31"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99bbaa56-0f7b-42b9-85cd-2ce1f97d85a3">Pending</Records_x0020_Status>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2020-03-30T19:27:10+00:00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99bbaa56-0f7b-42b9-85cd-2ce1f97d85a3" xsi:nil="true"/>
  </documentManagement>
</p:properties>
</file>

<file path=customXml/itemProps1.xml><?xml version="1.0" encoding="utf-8"?>
<ds:datastoreItem xmlns:ds="http://schemas.openxmlformats.org/officeDocument/2006/customXml" ds:itemID="{6AA9874E-656D-49B7-BF23-044EDD042912}">
  <ds:schemaRefs>
    <ds:schemaRef ds:uri="http://schemas.microsoft.com/sharepoint/v3/contenttype/forms"/>
  </ds:schemaRefs>
</ds:datastoreItem>
</file>

<file path=customXml/itemProps2.xml><?xml version="1.0" encoding="utf-8"?>
<ds:datastoreItem xmlns:ds="http://schemas.openxmlformats.org/officeDocument/2006/customXml" ds:itemID="{C779E04F-37FA-41AF-845A-698E04C6C45A}">
  <ds:schemaRefs>
    <ds:schemaRef ds:uri="Microsoft.SharePoint.Taxonomy.ContentTypeSync"/>
  </ds:schemaRefs>
</ds:datastoreItem>
</file>

<file path=customXml/itemProps3.xml><?xml version="1.0" encoding="utf-8"?>
<ds:datastoreItem xmlns:ds="http://schemas.openxmlformats.org/officeDocument/2006/customXml" ds:itemID="{C40766A3-EE2B-479D-82A0-F6D0405C5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0691ee8-00b5-4ca2-87c6-16a335eaf11f"/>
    <ds:schemaRef ds:uri="99bbaa56-0f7b-42b9-85cd-2ce1f97d85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79C6312-3A49-482C-AE27-4CB6D2B09545}">
  <ds:schemaRef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f0691ee8-00b5-4ca2-87c6-16a335eaf11f"/>
    <ds:schemaRef ds:uri="99bbaa56-0f7b-42b9-85cd-2ce1f97d85a3"/>
    <ds:schemaRef ds:uri="http://schemas.microsoft.com/sharepoint/v3/fields"/>
    <ds:schemaRef ds:uri="http://purl.org/dc/elements/1.1/"/>
    <ds:schemaRef ds:uri="http://schemas.microsoft.com/office/2006/metadata/properties"/>
    <ds:schemaRef ds:uri="http://schemas.microsoft.com/sharepoint.v3"/>
    <ds:schemaRef ds:uri="4ffa91fb-a0ff-4ac5-b2db-65c790d184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vt:lpstr>
      <vt:lpstr>data</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2020-07-22T20:51:41Z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0x0101004352B99B87EE6B4DAF0CD73B7E3C254F</vt:lpwstr>
  </property>
</Properties>
</file>