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usepa-my.sharepoint.com/personal/tang_min_epa_gov/Documents/Profile/Desktop/ORISE Projects/Project 14. LSL Detection Flint/"/>
    </mc:Choice>
  </mc:AlternateContent>
  <xr:revisionPtr revIDLastSave="24" documentId="11_F25DC773A252ABDACC104841911F69485ADE58EA" xr6:coauthVersionLast="45" xr6:coauthVersionMax="45" xr10:uidLastSave="{7EE719D9-5089-4665-88D8-4777895B0B62}"/>
  <bookViews>
    <workbookView xWindow="-120" yWindow="-120" windowWidth="20730" windowHeight="11160" activeTab="5" xr2:uid="{00000000-000D-0000-FFFF-FFFF00000000}"/>
  </bookViews>
  <sheets>
    <sheet name="Table 1" sheetId="1" r:id="rId1"/>
    <sheet name="Figure 1" sheetId="2" r:id="rId2"/>
    <sheet name="Sheet2" sheetId="3" r:id="rId3"/>
    <sheet name="Figure 3" sheetId="4" r:id="rId4"/>
    <sheet name="Figure 4" sheetId="5" r:id="rId5"/>
    <sheet name="Figure 5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6" l="1"/>
  <c r="J20" i="6"/>
  <c r="I20" i="6"/>
  <c r="H20" i="6"/>
  <c r="G20" i="6"/>
  <c r="F20" i="6"/>
  <c r="E20" i="6"/>
  <c r="D20" i="6"/>
  <c r="C20" i="6"/>
  <c r="B20" i="6"/>
  <c r="K15" i="6"/>
  <c r="J15" i="6"/>
  <c r="I15" i="6"/>
  <c r="H15" i="6"/>
  <c r="G15" i="6"/>
  <c r="F15" i="6"/>
  <c r="E15" i="6"/>
  <c r="D15" i="6"/>
  <c r="C15" i="6"/>
  <c r="B15" i="6"/>
  <c r="K4" i="6"/>
  <c r="J4" i="6"/>
  <c r="I4" i="6"/>
  <c r="H4" i="6"/>
  <c r="G4" i="6"/>
  <c r="F4" i="6"/>
  <c r="E4" i="6"/>
  <c r="D4" i="6"/>
  <c r="C4" i="6"/>
  <c r="AA21" i="5"/>
  <c r="Z21" i="5"/>
  <c r="AA23" i="5" s="1"/>
  <c r="W21" i="5"/>
  <c r="V21" i="5"/>
  <c r="W23" i="5" s="1"/>
  <c r="S21" i="5"/>
  <c r="R21" i="5"/>
  <c r="S23" i="5" s="1"/>
  <c r="O21" i="5"/>
  <c r="N21" i="5"/>
  <c r="O23" i="5" s="1"/>
  <c r="K21" i="5"/>
  <c r="J21" i="5"/>
  <c r="K23" i="5" s="1"/>
  <c r="G21" i="5"/>
  <c r="F21" i="5"/>
  <c r="G23" i="5" s="1"/>
  <c r="C21" i="5"/>
  <c r="C22" i="5" s="1"/>
  <c r="B21" i="5"/>
  <c r="B25" i="5" s="1"/>
  <c r="AK7" i="5"/>
  <c r="AH7" i="5"/>
  <c r="AE7" i="5"/>
  <c r="AB7" i="5"/>
  <c r="X7" i="5"/>
  <c r="T7" i="5"/>
  <c r="P7" i="5"/>
  <c r="L7" i="5"/>
  <c r="H7" i="5"/>
  <c r="D7" i="5"/>
  <c r="AL7" i="5" s="1"/>
  <c r="AK6" i="5"/>
  <c r="AH6" i="5"/>
  <c r="AE6" i="5"/>
  <c r="AB6" i="5"/>
  <c r="X6" i="5"/>
  <c r="T6" i="5"/>
  <c r="P6" i="5"/>
  <c r="L6" i="5"/>
  <c r="H6" i="5"/>
  <c r="D6" i="5"/>
  <c r="AL6" i="5" s="1"/>
  <c r="AK4" i="5"/>
  <c r="AH4" i="5"/>
  <c r="AE4" i="5"/>
  <c r="AB4" i="5"/>
  <c r="X4" i="5"/>
  <c r="T4" i="5"/>
  <c r="P4" i="5"/>
  <c r="L4" i="5"/>
  <c r="H4" i="5"/>
  <c r="D4" i="5"/>
  <c r="AL4" i="5" s="1"/>
  <c r="AK3" i="5"/>
  <c r="AH3" i="5"/>
  <c r="AE3" i="5"/>
  <c r="AB3" i="5"/>
  <c r="X3" i="5"/>
  <c r="T3" i="5"/>
  <c r="P3" i="5"/>
  <c r="L3" i="5"/>
  <c r="H3" i="5"/>
  <c r="D3" i="5"/>
  <c r="AL3" i="5" s="1"/>
  <c r="D3" i="4"/>
  <c r="D4" i="4"/>
  <c r="D6" i="4"/>
  <c r="D7" i="4"/>
  <c r="AV7" i="4" s="1"/>
  <c r="H3" i="4"/>
  <c r="H4" i="4"/>
  <c r="H6" i="4"/>
  <c r="H7" i="4"/>
  <c r="L3" i="4"/>
  <c r="L4" i="4"/>
  <c r="AV4" i="4" s="1"/>
  <c r="L6" i="4"/>
  <c r="L7" i="4"/>
  <c r="AQ21" i="4"/>
  <c r="AP21" i="4"/>
  <c r="AQ23" i="4" s="1"/>
  <c r="AM21" i="4"/>
  <c r="AL21" i="4"/>
  <c r="AM23" i="4" s="1"/>
  <c r="AI21" i="4"/>
  <c r="AH21" i="4"/>
  <c r="AI23" i="4" s="1"/>
  <c r="AE21" i="4"/>
  <c r="AD21" i="4"/>
  <c r="AE23" i="4" s="1"/>
  <c r="AA21" i="4"/>
  <c r="Z21" i="4"/>
  <c r="AA23" i="4" s="1"/>
  <c r="W21" i="4"/>
  <c r="V21" i="4"/>
  <c r="W23" i="4" s="1"/>
  <c r="S21" i="4"/>
  <c r="R21" i="4"/>
  <c r="S23" i="4" s="1"/>
  <c r="O21" i="4"/>
  <c r="N21" i="4"/>
  <c r="O23" i="4" s="1"/>
  <c r="K21" i="4"/>
  <c r="J21" i="4"/>
  <c r="K23" i="4" s="1"/>
  <c r="G21" i="4"/>
  <c r="F21" i="4"/>
  <c r="G23" i="4" s="1"/>
  <c r="C21" i="4"/>
  <c r="C22" i="4" s="1"/>
  <c r="B21" i="4"/>
  <c r="C23" i="4" s="1"/>
  <c r="C24" i="4" s="1"/>
  <c r="AU7" i="4"/>
  <c r="AR7" i="4"/>
  <c r="AN7" i="4"/>
  <c r="AJ7" i="4"/>
  <c r="AF7" i="4"/>
  <c r="AB7" i="4"/>
  <c r="X7" i="4"/>
  <c r="T7" i="4"/>
  <c r="P7" i="4"/>
  <c r="AU6" i="4"/>
  <c r="AR6" i="4"/>
  <c r="AN6" i="4"/>
  <c r="AJ6" i="4"/>
  <c r="AF6" i="4"/>
  <c r="AB6" i="4"/>
  <c r="X6" i="4"/>
  <c r="T6" i="4"/>
  <c r="P6" i="4"/>
  <c r="AV6" i="4"/>
  <c r="AU4" i="4"/>
  <c r="AR4" i="4"/>
  <c r="AN4" i="4"/>
  <c r="AJ4" i="4"/>
  <c r="AF4" i="4"/>
  <c r="AB4" i="4"/>
  <c r="X4" i="4"/>
  <c r="T4" i="4"/>
  <c r="P4" i="4"/>
  <c r="AU3" i="4"/>
  <c r="AR3" i="4"/>
  <c r="AN3" i="4"/>
  <c r="AJ3" i="4"/>
  <c r="AF3" i="4"/>
  <c r="AB3" i="4"/>
  <c r="X3" i="4"/>
  <c r="T3" i="4"/>
  <c r="P3" i="4"/>
  <c r="F91" i="2"/>
  <c r="F89" i="2"/>
  <c r="F88" i="2"/>
  <c r="F87" i="2"/>
  <c r="F86" i="2"/>
  <c r="F85" i="2"/>
  <c r="F84" i="2"/>
  <c r="F83" i="2"/>
  <c r="F82" i="2"/>
  <c r="F81" i="2"/>
  <c r="F80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92" i="2" s="1"/>
  <c r="AM4" i="5" l="1"/>
  <c r="AM3" i="5"/>
  <c r="AM7" i="5"/>
  <c r="C23" i="5"/>
  <c r="C24" i="5" s="1"/>
  <c r="C25" i="5"/>
  <c r="C26" i="5" s="1"/>
  <c r="C27" i="5" s="1"/>
  <c r="B22" i="5"/>
  <c r="AV3" i="4"/>
  <c r="AW6" i="4"/>
  <c r="AW7" i="4"/>
  <c r="AW4" i="4"/>
  <c r="B22" i="4"/>
  <c r="AN7" i="5" l="1"/>
  <c r="C25" i="4"/>
</calcChain>
</file>

<file path=xl/sharedStrings.xml><?xml version="1.0" encoding="utf-8"?>
<sst xmlns="http://schemas.openxmlformats.org/spreadsheetml/2006/main" count="1040" uniqueCount="217">
  <si>
    <t>House ID</t>
  </si>
  <si>
    <t>Private-side Galvanized Replaced (ft/m)</t>
  </si>
  <si>
    <t>Total LSL Replaced (ft/m) </t>
  </si>
  <si>
    <t>Internal Plumbing</t>
  </si>
  <si>
    <t>Basement</t>
  </si>
  <si>
    <t>Under Kitchen Sink</t>
  </si>
  <si>
    <t>GS1</t>
  </si>
  <si>
    <t> NA</t>
  </si>
  <si>
    <t>37.5/11.4</t>
  </si>
  <si>
    <t>Pb pipe to galvanized steel fittings to brass meter to Cu fittings to brass fittings to PVC pipe</t>
  </si>
  <si>
    <t>PVC pipe to Cu/chrome tubing</t>
  </si>
  <si>
    <t>GS2</t>
  </si>
  <si>
    <t>36/11</t>
  </si>
  <si>
    <t>Pb pipe to Pb fixtures to brass meter to GSP</t>
  </si>
  <si>
    <t>PVC pipe to flex poly tubing</t>
  </si>
  <si>
    <t>GS3</t>
  </si>
  <si>
    <t>88/27</t>
  </si>
  <si>
    <t>Pb pipe to brass fittings to brass meter to PVC pipe</t>
  </si>
  <si>
    <t>Cu pipe to flex plastic hose</t>
  </si>
  <si>
    <t>GS4</t>
  </si>
  <si>
    <t>NA  </t>
  </si>
  <si>
    <t>44/13</t>
  </si>
  <si>
    <t>Pb pipe to brass meter to galvanized steel fixtures to Cu pipe</t>
  </si>
  <si>
    <t>Cu pipe to metal poly braided tubing</t>
  </si>
  <si>
    <t>GS5</t>
  </si>
  <si>
    <t>40/12</t>
  </si>
  <si>
    <t>Pb pipe to galvanized steel fittings to brass fittings to brass meter to Cu pipe</t>
  </si>
  <si>
    <t>Metal flex poly tubing</t>
  </si>
  <si>
    <t>GS6</t>
  </si>
  <si>
    <t>NA </t>
  </si>
  <si>
    <t>Pb pipe to brass fittings to brass meter to GSP</t>
  </si>
  <si>
    <t>Cu pipe to plastic poly tubing</t>
  </si>
  <si>
    <t>GS7</t>
  </si>
  <si>
    <t>85/26</t>
  </si>
  <si>
    <t>Pb pipe to brass fittings to brass meter to galvanized steel pipe</t>
  </si>
  <si>
    <t>Cu pipe to metal poly tubing</t>
  </si>
  <si>
    <t>GS8</t>
  </si>
  <si>
    <t>41/12.5</t>
  </si>
  <si>
    <t>Pb pipe to brass fittings to GSP</t>
  </si>
  <si>
    <t>Cu pipe to plastic flex tubing</t>
  </si>
  <si>
    <t>GS9</t>
  </si>
  <si>
    <t>28/8.5</t>
  </si>
  <si>
    <t>Pb pipe to brass fittings to new meter to brass fittings to PVC pipe</t>
  </si>
  <si>
    <t>Cu pipe to poly metal braided tubing</t>
  </si>
  <si>
    <t>GS10</t>
  </si>
  <si>
    <t>78/24</t>
  </si>
  <si>
    <t>Pb pipe to galvanized steel fittings to brass meter to GSP</t>
  </si>
  <si>
    <t>GS11</t>
  </si>
  <si>
    <t>82/25</t>
  </si>
  <si>
    <t>Pb pipe to brass fittings to galvanized steel pipe</t>
  </si>
  <si>
    <t>GS12</t>
  </si>
  <si>
    <t>PVC pipe to plastic flex tubing</t>
  </si>
  <si>
    <t>FS1</t>
  </si>
  <si>
    <t>0/0</t>
  </si>
  <si>
    <t>83/25</t>
  </si>
  <si>
    <t>Cu pipe to new plastic meter to blue PVC pipe</t>
  </si>
  <si>
    <t>Cu pipe to plastic tubing</t>
  </si>
  <si>
    <t>FS2</t>
  </si>
  <si>
    <t>41/12</t>
  </si>
  <si>
    <t>55/17</t>
  </si>
  <si>
    <t>GSP to Cu fittings to old brass meter to PVC pipe</t>
  </si>
  <si>
    <t>PVC pipe to braided poly tubing</t>
  </si>
  <si>
    <t>FS3</t>
  </si>
  <si>
    <t>32/10</t>
  </si>
  <si>
    <t>76/23</t>
  </si>
  <si>
    <t>GSP to brass fittings to plastic meter to Cu pipe</t>
  </si>
  <si>
    <t>FS4</t>
  </si>
  <si>
    <t>48/15</t>
  </si>
  <si>
    <t>GSP to galvanized fixtures to plastic meter to PVC pipe</t>
  </si>
  <si>
    <t>PVC pipe to Cu pipe</t>
  </si>
  <si>
    <t>FS5</t>
  </si>
  <si>
    <t>42/13</t>
  </si>
  <si>
    <t>GSP to plastic meter to brass fittings to Cu pipe</t>
  </si>
  <si>
    <t>Cu pipe to metal braided poly tubing</t>
  </si>
  <si>
    <t>FS6</t>
  </si>
  <si>
    <t>2/0.6</t>
  </si>
  <si>
    <t>Cu pipe to old brass meter to GSP</t>
  </si>
  <si>
    <t>FS7</t>
  </si>
  <si>
    <t>Cu pipe to old brass meter to Cu pipe</t>
  </si>
  <si>
    <t>PVC pipe to plastic braided poly tubing</t>
  </si>
  <si>
    <t>FS8</t>
  </si>
  <si>
    <t>12/4</t>
  </si>
  <si>
    <t>Cu pipe to brass fittings to new plastic meter to PVC pipe</t>
  </si>
  <si>
    <t>PVC pipe to metal braided poly tubing </t>
  </si>
  <si>
    <t>FS9</t>
  </si>
  <si>
    <t>46/14</t>
  </si>
  <si>
    <t>59/18</t>
  </si>
  <si>
    <t>GSP to galvanized fixtures to brass meter to PVC pipe</t>
  </si>
  <si>
    <t>PVC pipe to smaller PVC pipe</t>
  </si>
  <si>
    <t>FS10</t>
  </si>
  <si>
    <t>8/2</t>
  </si>
  <si>
    <t>Cu pipe to brass meter to GSP</t>
  </si>
  <si>
    <t>GSP to plastic braided poly tubing</t>
  </si>
  <si>
    <t>NA=not available; LSL=lead service line; PVC=polyvinyl chloride; Cu=copper; Pb=lead; GSP=galvanized steel pipe</t>
  </si>
  <si>
    <t>Flow Rate</t>
  </si>
  <si>
    <t>Analyte</t>
  </si>
  <si>
    <t>Result</t>
  </si>
  <si>
    <t>Data Type</t>
  </si>
  <si>
    <t>Low</t>
  </si>
  <si>
    <t>Lead</t>
  </si>
  <si>
    <t>Control</t>
  </si>
  <si>
    <t>GC1</t>
  </si>
  <si>
    <t>lead=0.25 µg/L represents half of the reporting level of 0.5 µg/L.</t>
  </si>
  <si>
    <t>GC2</t>
  </si>
  <si>
    <t>GC3</t>
  </si>
  <si>
    <t>GC4</t>
  </si>
  <si>
    <t>GC5</t>
  </si>
  <si>
    <t>GC6</t>
  </si>
  <si>
    <t>GC7</t>
  </si>
  <si>
    <t>Medium</t>
  </si>
  <si>
    <t>High</t>
  </si>
  <si>
    <t>3.27</t>
  </si>
  <si>
    <t>Pre-Replace</t>
  </si>
  <si>
    <t>7.64</t>
  </si>
  <si>
    <t>5.09</t>
  </si>
  <si>
    <t>2.37</t>
  </si>
  <si>
    <t>1.52</t>
  </si>
  <si>
    <t>3.35</t>
  </si>
  <si>
    <t>3.73</t>
  </si>
  <si>
    <t>3.45</t>
  </si>
  <si>
    <t>0.8</t>
  </si>
  <si>
    <t>7.09</t>
  </si>
  <si>
    <t>4.34</t>
  </si>
  <si>
    <t>2.85</t>
  </si>
  <si>
    <t>7.67</t>
  </si>
  <si>
    <t>5.21</t>
  </si>
  <si>
    <t>2.35</t>
  </si>
  <si>
    <t>1.69</t>
  </si>
  <si>
    <t>3.26</t>
  </si>
  <si>
    <t>3.82</t>
  </si>
  <si>
    <t>3.25</t>
  </si>
  <si>
    <t>0.79</t>
  </si>
  <si>
    <t>7.37</t>
  </si>
  <si>
    <t>4.23</t>
  </si>
  <si>
    <t>4.7</t>
  </si>
  <si>
    <t>24.9</t>
  </si>
  <si>
    <t>5.8</t>
  </si>
  <si>
    <t>5.13</t>
  </si>
  <si>
    <t>1.79</t>
  </si>
  <si>
    <t>6.03</t>
  </si>
  <si>
    <t>5.39</t>
  </si>
  <si>
    <t>3.46</t>
  </si>
  <si>
    <t>1.08</t>
  </si>
  <si>
    <t>11.4</t>
  </si>
  <si>
    <t>0.9</t>
  </si>
  <si>
    <t>4.76</t>
  </si>
  <si>
    <t>Post-Replace</t>
  </si>
  <si>
    <t>1.47</t>
  </si>
  <si>
    <t>0.6</t>
  </si>
  <si>
    <t>1.01</t>
  </si>
  <si>
    <t>0.65</t>
  </si>
  <si>
    <t>2.33</t>
  </si>
  <si>
    <t>1.46</t>
  </si>
  <si>
    <t>0.5</t>
  </si>
  <si>
    <t>1.04</t>
  </si>
  <si>
    <t>0.66</t>
  </si>
  <si>
    <t>2.27</t>
  </si>
  <si>
    <t>1.5</t>
  </si>
  <si>
    <t>0.72</t>
  </si>
  <si>
    <t>0.89</t>
  </si>
  <si>
    <t>1.65</t>
  </si>
  <si>
    <t>1.11</t>
  </si>
  <si>
    <t>0.74</t>
  </si>
  <si>
    <t>4.65</t>
  </si>
  <si>
    <t>FlowRate</t>
  </si>
  <si>
    <t>FC1</t>
  </si>
  <si>
    <t>FC2</t>
  </si>
  <si>
    <t>FC3</t>
  </si>
  <si>
    <t>FC4</t>
  </si>
  <si>
    <t>FC5</t>
  </si>
  <si>
    <t>FC6</t>
  </si>
  <si>
    <t>FC7</t>
  </si>
  <si>
    <t>FC8</t>
  </si>
  <si>
    <t>FC9</t>
  </si>
  <si>
    <t>FC10</t>
  </si>
  <si>
    <t>FC11</t>
  </si>
  <si>
    <t>FC12</t>
  </si>
  <si>
    <t>0.56000000000000005</t>
  </si>
  <si>
    <t>0.87</t>
  </si>
  <si>
    <t>0.78</t>
  </si>
  <si>
    <t>0.57999999999999996</t>
  </si>
  <si>
    <t>0.57</t>
  </si>
  <si>
    <t>0.92</t>
  </si>
  <si>
    <t>0.56</t>
  </si>
  <si>
    <t>0.91</t>
  </si>
  <si>
    <t>1.91</t>
  </si>
  <si>
    <t>1.2</t>
  </si>
  <si>
    <t>Sequential Volume (L)</t>
  </si>
  <si>
    <t>Pre-replacement lead (µg/L)</t>
  </si>
  <si>
    <t>Post-replacement lead (µg/L)</t>
  </si>
  <si>
    <t>Total Lead Mass (µg)</t>
  </si>
  <si>
    <t>Lead rectuction mass (µg)</t>
  </si>
  <si>
    <t>Sum (µg)</t>
  </si>
  <si>
    <t>All homes considered</t>
  </si>
  <si>
    <t>Homes with lead reduction considered</t>
  </si>
  <si>
    <t>Galesburg, IL</t>
  </si>
  <si>
    <t>Pre-replacement</t>
  </si>
  <si>
    <t>Post-replacement</t>
  </si>
  <si>
    <t>FDE (µg/L)</t>
  </si>
  <si>
    <t>MME (µg/L)</t>
  </si>
  <si>
    <t>FMC (µg/L)</t>
  </si>
  <si>
    <t>SPMC (µg/L)</t>
  </si>
  <si>
    <t>WASLC (µg/L)</t>
  </si>
  <si>
    <t>Montreal Equivalent (µg/L)</t>
  </si>
  <si>
    <t>1x</t>
  </si>
  <si>
    <t>2x</t>
  </si>
  <si>
    <t>3x</t>
  </si>
  <si>
    <t>4x</t>
  </si>
  <si>
    <t>5x</t>
  </si>
  <si>
    <t>10x</t>
  </si>
  <si>
    <t>Flint, MI</t>
  </si>
  <si>
    <t>FDE – first draw equivalent</t>
  </si>
  <si>
    <t>FMC – Flushing sampling maximum concentration</t>
  </si>
  <si>
    <t>MME-modified Montreal equivalent</t>
  </si>
  <si>
    <t>SPMC – sequential profile maximum concentration</t>
  </si>
  <si>
    <t>WASLC – weighted average sequential lead concentration</t>
  </si>
  <si>
    <t>Reporting level=0.5 µg/L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</si>
</sst>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Avenir Next LT Pro"/>
      <family val="2"/>
    </font>
    <font>
      <sz val="11"/>
      <color theme="1"/>
      <name val="Avenir Next LT Pro"/>
      <family val="2"/>
    </font>
    <font>
      <sz val="10"/>
      <name val="MS Sans Serif"/>
    </font>
    <font>
      <sz val="9"/>
      <color theme="1"/>
      <name val="Avenir Next LT Pro"/>
      <family val="2"/>
    </font>
    <font>
      <sz val="9"/>
      <color rgb="FF000000"/>
      <name val="Avenir Next LT Pro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quotePrefix="1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1" applyAlignment="1">
      <alignment horizontal="center"/>
    </xf>
    <xf numFmtId="0" fontId="3" fillId="0" borderId="0" xfId="1" quotePrefix="1" applyAlignment="1">
      <alignment horizontal="center"/>
    </xf>
    <xf numFmtId="2" fontId="2" fillId="0" borderId="0" xfId="0" applyNumberFormat="1" applyFont="1"/>
    <xf numFmtId="2" fontId="0" fillId="0" borderId="0" xfId="0" applyNumberForma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 vertical="center" wrapText="1"/>
    </xf>
    <xf numFmtId="2" fontId="4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2">
    <cellStyle name="Normal" xfId="0" builtinId="0"/>
    <cellStyle name="Normal 2" xfId="1" xr:uid="{6049B3DB-E56C-4ADA-BE72-1798B269EC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workbookViewId="0">
      <selection sqref="A1:E1048576"/>
    </sheetView>
  </sheetViews>
  <sheetFormatPr defaultRowHeight="15.75" x14ac:dyDescent="0.25"/>
  <cols>
    <col min="1" max="1" width="9.140625" style="7"/>
    <col min="2" max="2" width="21.28515625" style="7" customWidth="1"/>
    <col min="3" max="3" width="18.85546875" style="7" customWidth="1"/>
    <col min="4" max="4" width="42.140625" style="7" customWidth="1"/>
    <col min="5" max="5" width="28.5703125" style="7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2" t="s">
        <v>3</v>
      </c>
      <c r="E1" s="2"/>
    </row>
    <row r="2" spans="1:5" x14ac:dyDescent="0.25">
      <c r="A2" s="1"/>
      <c r="B2" s="1"/>
      <c r="C2" s="1"/>
      <c r="D2" s="3" t="s">
        <v>4</v>
      </c>
      <c r="E2" s="3" t="s">
        <v>5</v>
      </c>
    </row>
    <row r="3" spans="1:5" ht="47.25" x14ac:dyDescent="0.25">
      <c r="A3" s="4" t="s">
        <v>6</v>
      </c>
      <c r="B3" s="4" t="s">
        <v>7</v>
      </c>
      <c r="C3" s="4" t="s">
        <v>8</v>
      </c>
      <c r="D3" s="3" t="s">
        <v>9</v>
      </c>
      <c r="E3" s="3" t="s">
        <v>10</v>
      </c>
    </row>
    <row r="4" spans="1:5" ht="31.5" x14ac:dyDescent="0.25">
      <c r="A4" s="4" t="s">
        <v>11</v>
      </c>
      <c r="B4" s="4" t="s">
        <v>7</v>
      </c>
      <c r="C4" s="4" t="s">
        <v>12</v>
      </c>
      <c r="D4" s="3" t="s">
        <v>13</v>
      </c>
      <c r="E4" s="3" t="s">
        <v>14</v>
      </c>
    </row>
    <row r="5" spans="1:5" ht="31.5" x14ac:dyDescent="0.25">
      <c r="A5" s="4" t="s">
        <v>15</v>
      </c>
      <c r="B5" s="4" t="s">
        <v>7</v>
      </c>
      <c r="C5" s="4" t="s">
        <v>16</v>
      </c>
      <c r="D5" s="3" t="s">
        <v>17</v>
      </c>
      <c r="E5" s="3" t="s">
        <v>18</v>
      </c>
    </row>
    <row r="6" spans="1:5" ht="31.5" x14ac:dyDescent="0.25">
      <c r="A6" s="4" t="s">
        <v>19</v>
      </c>
      <c r="B6" s="4" t="s">
        <v>20</v>
      </c>
      <c r="C6" s="4" t="s">
        <v>21</v>
      </c>
      <c r="D6" s="3" t="s">
        <v>22</v>
      </c>
      <c r="E6" s="3" t="s">
        <v>23</v>
      </c>
    </row>
    <row r="7" spans="1:5" ht="47.25" x14ac:dyDescent="0.25">
      <c r="A7" s="4" t="s">
        <v>24</v>
      </c>
      <c r="B7" s="4" t="s">
        <v>7</v>
      </c>
      <c r="C7" s="4" t="s">
        <v>25</v>
      </c>
      <c r="D7" s="3" t="s">
        <v>26</v>
      </c>
      <c r="E7" s="3" t="s">
        <v>27</v>
      </c>
    </row>
    <row r="8" spans="1:5" ht="31.5" x14ac:dyDescent="0.25">
      <c r="A8" s="4" t="s">
        <v>28</v>
      </c>
      <c r="B8" s="4" t="s">
        <v>29</v>
      </c>
      <c r="C8" s="4" t="s">
        <v>12</v>
      </c>
      <c r="D8" s="3" t="s">
        <v>30</v>
      </c>
      <c r="E8" s="3" t="s">
        <v>31</v>
      </c>
    </row>
    <row r="9" spans="1:5" ht="31.5" x14ac:dyDescent="0.25">
      <c r="A9" s="4" t="s">
        <v>32</v>
      </c>
      <c r="B9" s="4" t="s">
        <v>7</v>
      </c>
      <c r="C9" s="4" t="s">
        <v>33</v>
      </c>
      <c r="D9" s="3" t="s">
        <v>34</v>
      </c>
      <c r="E9" s="3" t="s">
        <v>35</v>
      </c>
    </row>
    <row r="10" spans="1:5" ht="31.5" x14ac:dyDescent="0.25">
      <c r="A10" s="4" t="s">
        <v>36</v>
      </c>
      <c r="B10" s="4" t="s">
        <v>7</v>
      </c>
      <c r="C10" s="4" t="s">
        <v>37</v>
      </c>
      <c r="D10" s="3" t="s">
        <v>38</v>
      </c>
      <c r="E10" s="3" t="s">
        <v>39</v>
      </c>
    </row>
    <row r="11" spans="1:5" ht="31.5" x14ac:dyDescent="0.25">
      <c r="A11" s="4" t="s">
        <v>40</v>
      </c>
      <c r="B11" s="4" t="s">
        <v>7</v>
      </c>
      <c r="C11" s="4" t="s">
        <v>41</v>
      </c>
      <c r="D11" s="3" t="s">
        <v>42</v>
      </c>
      <c r="E11" s="3" t="s">
        <v>43</v>
      </c>
    </row>
    <row r="12" spans="1:5" ht="31.5" x14ac:dyDescent="0.25">
      <c r="A12" s="4" t="s">
        <v>44</v>
      </c>
      <c r="B12" s="4" t="s">
        <v>29</v>
      </c>
      <c r="C12" s="4" t="s">
        <v>45</v>
      </c>
      <c r="D12" s="3" t="s">
        <v>46</v>
      </c>
      <c r="E12" s="3" t="s">
        <v>39</v>
      </c>
    </row>
    <row r="13" spans="1:5" ht="31.5" x14ac:dyDescent="0.25">
      <c r="A13" s="4" t="s">
        <v>47</v>
      </c>
      <c r="B13" s="4" t="s">
        <v>29</v>
      </c>
      <c r="C13" s="4" t="s">
        <v>48</v>
      </c>
      <c r="D13" s="3" t="s">
        <v>49</v>
      </c>
      <c r="E13" s="3" t="s">
        <v>39</v>
      </c>
    </row>
    <row r="14" spans="1:5" ht="31.5" x14ac:dyDescent="0.25">
      <c r="A14" s="4" t="s">
        <v>50</v>
      </c>
      <c r="B14" s="4" t="s">
        <v>7</v>
      </c>
      <c r="C14" s="4" t="s">
        <v>45</v>
      </c>
      <c r="D14" s="3" t="s">
        <v>38</v>
      </c>
      <c r="E14" s="3" t="s">
        <v>51</v>
      </c>
    </row>
    <row r="15" spans="1:5" ht="31.5" x14ac:dyDescent="0.25">
      <c r="A15" s="4" t="s">
        <v>52</v>
      </c>
      <c r="B15" s="4" t="s">
        <v>53</v>
      </c>
      <c r="C15" s="4" t="s">
        <v>54</v>
      </c>
      <c r="D15" s="3" t="s">
        <v>55</v>
      </c>
      <c r="E15" s="3" t="s">
        <v>56</v>
      </c>
    </row>
    <row r="16" spans="1:5" ht="31.5" x14ac:dyDescent="0.25">
      <c r="A16" s="4" t="s">
        <v>57</v>
      </c>
      <c r="B16" s="4" t="s">
        <v>58</v>
      </c>
      <c r="C16" s="4" t="s">
        <v>59</v>
      </c>
      <c r="D16" s="3" t="s">
        <v>60</v>
      </c>
      <c r="E16" s="3" t="s">
        <v>61</v>
      </c>
    </row>
    <row r="17" spans="1:5" ht="31.5" x14ac:dyDescent="0.25">
      <c r="A17" s="4" t="s">
        <v>62</v>
      </c>
      <c r="B17" s="4" t="s">
        <v>63</v>
      </c>
      <c r="C17" s="4" t="s">
        <v>64</v>
      </c>
      <c r="D17" s="3" t="s">
        <v>65</v>
      </c>
      <c r="E17" s="3" t="s">
        <v>39</v>
      </c>
    </row>
    <row r="18" spans="1:5" ht="31.5" x14ac:dyDescent="0.25">
      <c r="A18" s="4" t="s">
        <v>66</v>
      </c>
      <c r="B18" s="4" t="s">
        <v>25</v>
      </c>
      <c r="C18" s="4" t="s">
        <v>67</v>
      </c>
      <c r="D18" s="3" t="s">
        <v>68</v>
      </c>
      <c r="E18" s="3" t="s">
        <v>69</v>
      </c>
    </row>
    <row r="19" spans="1:5" ht="31.5" x14ac:dyDescent="0.25">
      <c r="A19" s="4" t="s">
        <v>70</v>
      </c>
      <c r="B19" s="4" t="s">
        <v>71</v>
      </c>
      <c r="C19" s="4" t="s">
        <v>67</v>
      </c>
      <c r="D19" s="3" t="s">
        <v>72</v>
      </c>
      <c r="E19" s="3" t="s">
        <v>73</v>
      </c>
    </row>
    <row r="20" spans="1:5" ht="31.5" x14ac:dyDescent="0.25">
      <c r="A20" s="4" t="s">
        <v>74</v>
      </c>
      <c r="B20" s="4" t="s">
        <v>53</v>
      </c>
      <c r="C20" s="4" t="s">
        <v>75</v>
      </c>
      <c r="D20" s="3" t="s">
        <v>76</v>
      </c>
      <c r="E20" s="3" t="s">
        <v>39</v>
      </c>
    </row>
    <row r="21" spans="1:5" ht="31.5" x14ac:dyDescent="0.25">
      <c r="A21" s="4" t="s">
        <v>77</v>
      </c>
      <c r="B21" s="4" t="s">
        <v>53</v>
      </c>
      <c r="C21" s="4" t="s">
        <v>12</v>
      </c>
      <c r="D21" s="3" t="s">
        <v>78</v>
      </c>
      <c r="E21" s="3" t="s">
        <v>79</v>
      </c>
    </row>
    <row r="22" spans="1:5" ht="31.5" x14ac:dyDescent="0.25">
      <c r="A22" s="4" t="s">
        <v>80</v>
      </c>
      <c r="B22" s="4" t="s">
        <v>53</v>
      </c>
      <c r="C22" s="5" t="s">
        <v>81</v>
      </c>
      <c r="D22" s="3" t="s">
        <v>82</v>
      </c>
      <c r="E22" s="3" t="s">
        <v>83</v>
      </c>
    </row>
    <row r="23" spans="1:5" ht="31.5" x14ac:dyDescent="0.25">
      <c r="A23" s="4" t="s">
        <v>84</v>
      </c>
      <c r="B23" s="4" t="s">
        <v>85</v>
      </c>
      <c r="C23" s="4" t="s">
        <v>86</v>
      </c>
      <c r="D23" s="3" t="s">
        <v>87</v>
      </c>
      <c r="E23" s="3" t="s">
        <v>88</v>
      </c>
    </row>
    <row r="24" spans="1:5" ht="31.5" x14ac:dyDescent="0.25">
      <c r="A24" s="4" t="s">
        <v>89</v>
      </c>
      <c r="B24" s="4" t="s">
        <v>53</v>
      </c>
      <c r="C24" s="5" t="s">
        <v>90</v>
      </c>
      <c r="D24" s="3" t="s">
        <v>91</v>
      </c>
      <c r="E24" s="3" t="s">
        <v>92</v>
      </c>
    </row>
    <row r="25" spans="1:5" x14ac:dyDescent="0.25">
      <c r="A25" s="6" t="s">
        <v>93</v>
      </c>
    </row>
    <row r="26" spans="1:5" x14ac:dyDescent="0.25">
      <c r="A26" s="6"/>
    </row>
  </sheetData>
  <mergeCells count="4">
    <mergeCell ref="A1:A2"/>
    <mergeCell ref="B1:B2"/>
    <mergeCell ref="C1:C2"/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7B67D-0081-421D-8DBE-107A00C488F9}">
  <dimension ref="A1:F92"/>
  <sheetViews>
    <sheetView workbookViewId="0">
      <selection sqref="A1:F1048576"/>
    </sheetView>
  </sheetViews>
  <sheetFormatPr defaultRowHeight="15" x14ac:dyDescent="0.25"/>
  <cols>
    <col min="1" max="1" width="10.28515625" style="8" customWidth="1"/>
    <col min="2" max="3" width="9.140625" style="8"/>
    <col min="4" max="4" width="14.28515625" style="8" customWidth="1"/>
    <col min="5" max="5" width="11" style="8" customWidth="1"/>
    <col min="6" max="6" width="17" style="9" customWidth="1"/>
  </cols>
  <sheetData>
    <row r="1" spans="1:6" x14ac:dyDescent="0.25">
      <c r="A1" s="8" t="s">
        <v>94</v>
      </c>
      <c r="B1" s="8" t="s">
        <v>95</v>
      </c>
      <c r="C1" s="8" t="s">
        <v>96</v>
      </c>
      <c r="D1" s="8" t="s">
        <v>97</v>
      </c>
      <c r="E1" s="8" t="s">
        <v>0</v>
      </c>
    </row>
    <row r="2" spans="1:6" x14ac:dyDescent="0.25">
      <c r="A2" s="8" t="s">
        <v>98</v>
      </c>
      <c r="B2" s="8" t="s">
        <v>99</v>
      </c>
      <c r="C2" s="8">
        <v>0.25</v>
      </c>
      <c r="D2" s="8" t="s">
        <v>100</v>
      </c>
      <c r="E2" s="8" t="s">
        <v>101</v>
      </c>
      <c r="F2" s="9" t="s">
        <v>102</v>
      </c>
    </row>
    <row r="3" spans="1:6" x14ac:dyDescent="0.25">
      <c r="A3" s="8" t="s">
        <v>98</v>
      </c>
      <c r="B3" s="8" t="s">
        <v>99</v>
      </c>
      <c r="C3" s="8">
        <v>0.25</v>
      </c>
      <c r="D3" s="8" t="s">
        <v>100</v>
      </c>
      <c r="E3" s="8" t="s">
        <v>103</v>
      </c>
    </row>
    <row r="4" spans="1:6" x14ac:dyDescent="0.25">
      <c r="A4" s="8" t="s">
        <v>98</v>
      </c>
      <c r="B4" s="8" t="s">
        <v>99</v>
      </c>
      <c r="C4" s="8">
        <v>0.25</v>
      </c>
      <c r="D4" s="8" t="s">
        <v>100</v>
      </c>
      <c r="E4" s="8" t="s">
        <v>104</v>
      </c>
    </row>
    <row r="5" spans="1:6" x14ac:dyDescent="0.25">
      <c r="A5" s="8" t="s">
        <v>98</v>
      </c>
      <c r="B5" s="8" t="s">
        <v>99</v>
      </c>
      <c r="C5" s="8">
        <v>0.25</v>
      </c>
      <c r="D5" s="8" t="s">
        <v>100</v>
      </c>
      <c r="E5" s="8" t="s">
        <v>105</v>
      </c>
    </row>
    <row r="6" spans="1:6" x14ac:dyDescent="0.25">
      <c r="A6" s="8" t="s">
        <v>98</v>
      </c>
      <c r="B6" s="8" t="s">
        <v>99</v>
      </c>
      <c r="C6" s="8">
        <v>0.25</v>
      </c>
      <c r="D6" s="8" t="s">
        <v>100</v>
      </c>
      <c r="E6" s="8" t="s">
        <v>106</v>
      </c>
    </row>
    <row r="7" spans="1:6" x14ac:dyDescent="0.25">
      <c r="A7" s="8" t="s">
        <v>98</v>
      </c>
      <c r="B7" s="8" t="s">
        <v>99</v>
      </c>
      <c r="C7" s="8">
        <v>0.25</v>
      </c>
      <c r="D7" s="8" t="s">
        <v>100</v>
      </c>
      <c r="E7" s="8" t="s">
        <v>107</v>
      </c>
    </row>
    <row r="8" spans="1:6" x14ac:dyDescent="0.25">
      <c r="A8" s="8" t="s">
        <v>98</v>
      </c>
      <c r="B8" s="8" t="s">
        <v>99</v>
      </c>
      <c r="C8" s="8">
        <v>0.25</v>
      </c>
      <c r="D8" s="8" t="s">
        <v>100</v>
      </c>
      <c r="E8" s="8" t="s">
        <v>108</v>
      </c>
    </row>
    <row r="9" spans="1:6" x14ac:dyDescent="0.25">
      <c r="A9" s="8" t="s">
        <v>109</v>
      </c>
      <c r="B9" s="8" t="s">
        <v>99</v>
      </c>
      <c r="C9" s="8">
        <v>0.25</v>
      </c>
      <c r="D9" s="8" t="s">
        <v>100</v>
      </c>
      <c r="E9" s="8" t="s">
        <v>101</v>
      </c>
    </row>
    <row r="10" spans="1:6" x14ac:dyDescent="0.25">
      <c r="A10" s="8" t="s">
        <v>109</v>
      </c>
      <c r="B10" s="8" t="s">
        <v>99</v>
      </c>
      <c r="C10" s="8">
        <v>0.25</v>
      </c>
      <c r="D10" s="8" t="s">
        <v>100</v>
      </c>
      <c r="E10" s="8" t="s">
        <v>103</v>
      </c>
    </row>
    <row r="11" spans="1:6" x14ac:dyDescent="0.25">
      <c r="A11" s="8" t="s">
        <v>109</v>
      </c>
      <c r="B11" s="8" t="s">
        <v>99</v>
      </c>
      <c r="C11" s="8">
        <v>0.25</v>
      </c>
      <c r="D11" s="8" t="s">
        <v>100</v>
      </c>
      <c r="E11" s="8" t="s">
        <v>104</v>
      </c>
    </row>
    <row r="12" spans="1:6" x14ac:dyDescent="0.25">
      <c r="A12" s="8" t="s">
        <v>109</v>
      </c>
      <c r="B12" s="8" t="s">
        <v>99</v>
      </c>
      <c r="C12" s="8">
        <v>0.25</v>
      </c>
      <c r="D12" s="8" t="s">
        <v>100</v>
      </c>
      <c r="E12" s="8" t="s">
        <v>105</v>
      </c>
    </row>
    <row r="13" spans="1:6" x14ac:dyDescent="0.25">
      <c r="A13" s="8" t="s">
        <v>109</v>
      </c>
      <c r="B13" s="8" t="s">
        <v>99</v>
      </c>
      <c r="C13" s="8">
        <v>0.25</v>
      </c>
      <c r="D13" s="8" t="s">
        <v>100</v>
      </c>
      <c r="E13" s="8" t="s">
        <v>106</v>
      </c>
    </row>
    <row r="14" spans="1:6" x14ac:dyDescent="0.25">
      <c r="A14" s="8" t="s">
        <v>109</v>
      </c>
      <c r="B14" s="8" t="s">
        <v>99</v>
      </c>
      <c r="C14" s="8">
        <v>0.25</v>
      </c>
      <c r="D14" s="8" t="s">
        <v>100</v>
      </c>
      <c r="E14" s="8" t="s">
        <v>107</v>
      </c>
    </row>
    <row r="15" spans="1:6" x14ac:dyDescent="0.25">
      <c r="A15" s="8" t="s">
        <v>109</v>
      </c>
      <c r="B15" s="8" t="s">
        <v>99</v>
      </c>
      <c r="C15" s="8">
        <v>0.25</v>
      </c>
      <c r="D15" s="8" t="s">
        <v>100</v>
      </c>
      <c r="E15" s="8" t="s">
        <v>108</v>
      </c>
    </row>
    <row r="16" spans="1:6" x14ac:dyDescent="0.25">
      <c r="A16" s="8" t="s">
        <v>110</v>
      </c>
      <c r="B16" s="8" t="s">
        <v>99</v>
      </c>
      <c r="C16" s="8">
        <v>0.25</v>
      </c>
      <c r="D16" s="8" t="s">
        <v>100</v>
      </c>
      <c r="E16" s="8" t="s">
        <v>101</v>
      </c>
    </row>
    <row r="17" spans="1:5" x14ac:dyDescent="0.25">
      <c r="A17" s="8" t="s">
        <v>110</v>
      </c>
      <c r="B17" s="8" t="s">
        <v>99</v>
      </c>
      <c r="C17" s="8">
        <v>0.25</v>
      </c>
      <c r="D17" s="8" t="s">
        <v>100</v>
      </c>
      <c r="E17" s="8" t="s">
        <v>103</v>
      </c>
    </row>
    <row r="18" spans="1:5" x14ac:dyDescent="0.25">
      <c r="A18" s="8" t="s">
        <v>110</v>
      </c>
      <c r="B18" s="8" t="s">
        <v>99</v>
      </c>
      <c r="C18" s="8">
        <v>0.25</v>
      </c>
      <c r="D18" s="8" t="s">
        <v>100</v>
      </c>
      <c r="E18" s="8" t="s">
        <v>104</v>
      </c>
    </row>
    <row r="19" spans="1:5" x14ac:dyDescent="0.25">
      <c r="A19" s="8" t="s">
        <v>110</v>
      </c>
      <c r="B19" s="8" t="s">
        <v>99</v>
      </c>
      <c r="C19" s="8">
        <v>0.25</v>
      </c>
      <c r="D19" s="8" t="s">
        <v>100</v>
      </c>
      <c r="E19" s="8" t="s">
        <v>105</v>
      </c>
    </row>
    <row r="20" spans="1:5" x14ac:dyDescent="0.25">
      <c r="A20" s="8" t="s">
        <v>110</v>
      </c>
      <c r="B20" s="8" t="s">
        <v>99</v>
      </c>
      <c r="C20" s="8">
        <v>0.25</v>
      </c>
      <c r="D20" s="8" t="s">
        <v>100</v>
      </c>
      <c r="E20" s="8" t="s">
        <v>106</v>
      </c>
    </row>
    <row r="21" spans="1:5" x14ac:dyDescent="0.25">
      <c r="A21" s="8" t="s">
        <v>110</v>
      </c>
      <c r="B21" s="8" t="s">
        <v>99</v>
      </c>
      <c r="C21" s="8">
        <v>0.25</v>
      </c>
      <c r="D21" s="8" t="s">
        <v>100</v>
      </c>
      <c r="E21" s="8" t="s">
        <v>107</v>
      </c>
    </row>
    <row r="22" spans="1:5" x14ac:dyDescent="0.25">
      <c r="A22" s="8" t="s">
        <v>110</v>
      </c>
      <c r="B22" s="8" t="s">
        <v>99</v>
      </c>
      <c r="C22" s="8">
        <v>0.25</v>
      </c>
      <c r="D22" s="8" t="s">
        <v>100</v>
      </c>
      <c r="E22" s="8" t="s">
        <v>108</v>
      </c>
    </row>
    <row r="23" spans="1:5" x14ac:dyDescent="0.25">
      <c r="A23" s="8" t="s">
        <v>98</v>
      </c>
      <c r="B23" s="8" t="s">
        <v>99</v>
      </c>
      <c r="C23" s="8" t="s">
        <v>111</v>
      </c>
      <c r="D23" s="8" t="s">
        <v>112</v>
      </c>
      <c r="E23" s="8" t="s">
        <v>6</v>
      </c>
    </row>
    <row r="24" spans="1:5" x14ac:dyDescent="0.25">
      <c r="A24" s="8" t="s">
        <v>98</v>
      </c>
      <c r="B24" s="8" t="s">
        <v>99</v>
      </c>
      <c r="C24" s="8" t="s">
        <v>113</v>
      </c>
      <c r="D24" s="8" t="s">
        <v>112</v>
      </c>
      <c r="E24" s="8" t="s">
        <v>11</v>
      </c>
    </row>
    <row r="25" spans="1:5" x14ac:dyDescent="0.25">
      <c r="A25" s="8" t="s">
        <v>98</v>
      </c>
      <c r="B25" s="8" t="s">
        <v>99</v>
      </c>
      <c r="C25" s="8" t="s">
        <v>114</v>
      </c>
      <c r="D25" s="8" t="s">
        <v>112</v>
      </c>
      <c r="E25" s="8" t="s">
        <v>15</v>
      </c>
    </row>
    <row r="26" spans="1:5" x14ac:dyDescent="0.25">
      <c r="A26" s="8" t="s">
        <v>98</v>
      </c>
      <c r="B26" s="8" t="s">
        <v>99</v>
      </c>
      <c r="C26" s="8" t="s">
        <v>115</v>
      </c>
      <c r="D26" s="8" t="s">
        <v>112</v>
      </c>
      <c r="E26" s="8" t="s">
        <v>19</v>
      </c>
    </row>
    <row r="27" spans="1:5" x14ac:dyDescent="0.25">
      <c r="A27" s="8" t="s">
        <v>98</v>
      </c>
      <c r="B27" s="8" t="s">
        <v>99</v>
      </c>
      <c r="C27" s="8" t="s">
        <v>116</v>
      </c>
      <c r="D27" s="8" t="s">
        <v>112</v>
      </c>
      <c r="E27" s="8" t="s">
        <v>24</v>
      </c>
    </row>
    <row r="28" spans="1:5" x14ac:dyDescent="0.25">
      <c r="A28" s="8" t="s">
        <v>98</v>
      </c>
      <c r="B28" s="8" t="s">
        <v>99</v>
      </c>
      <c r="C28" s="8" t="s">
        <v>117</v>
      </c>
      <c r="D28" s="8" t="s">
        <v>112</v>
      </c>
      <c r="E28" s="8" t="s">
        <v>28</v>
      </c>
    </row>
    <row r="29" spans="1:5" x14ac:dyDescent="0.25">
      <c r="A29" s="8" t="s">
        <v>98</v>
      </c>
      <c r="B29" s="8" t="s">
        <v>99</v>
      </c>
      <c r="C29" s="8" t="s">
        <v>118</v>
      </c>
      <c r="D29" s="8" t="s">
        <v>112</v>
      </c>
      <c r="E29" s="8" t="s">
        <v>32</v>
      </c>
    </row>
    <row r="30" spans="1:5" x14ac:dyDescent="0.25">
      <c r="A30" s="8" t="s">
        <v>98</v>
      </c>
      <c r="B30" s="8" t="s">
        <v>99</v>
      </c>
      <c r="C30" s="8" t="s">
        <v>119</v>
      </c>
      <c r="D30" s="8" t="s">
        <v>112</v>
      </c>
      <c r="E30" s="8" t="s">
        <v>36</v>
      </c>
    </row>
    <row r="31" spans="1:5" x14ac:dyDescent="0.25">
      <c r="A31" s="8" t="s">
        <v>98</v>
      </c>
      <c r="B31" s="8" t="s">
        <v>99</v>
      </c>
      <c r="C31" s="8" t="s">
        <v>120</v>
      </c>
      <c r="D31" s="8" t="s">
        <v>112</v>
      </c>
      <c r="E31" s="8" t="s">
        <v>40</v>
      </c>
    </row>
    <row r="32" spans="1:5" x14ac:dyDescent="0.25">
      <c r="A32" s="8" t="s">
        <v>98</v>
      </c>
      <c r="B32" s="8" t="s">
        <v>99</v>
      </c>
      <c r="C32" s="8" t="s">
        <v>121</v>
      </c>
      <c r="D32" s="8" t="s">
        <v>112</v>
      </c>
      <c r="E32" s="8" t="s">
        <v>44</v>
      </c>
    </row>
    <row r="33" spans="1:5" x14ac:dyDescent="0.25">
      <c r="A33" s="8" t="s">
        <v>98</v>
      </c>
      <c r="B33" s="8" t="s">
        <v>99</v>
      </c>
      <c r="C33" s="8">
        <v>0.82</v>
      </c>
      <c r="D33" s="8" t="s">
        <v>112</v>
      </c>
      <c r="E33" s="8" t="s">
        <v>47</v>
      </c>
    </row>
    <row r="34" spans="1:5" x14ac:dyDescent="0.25">
      <c r="A34" s="8" t="s">
        <v>98</v>
      </c>
      <c r="B34" s="8" t="s">
        <v>99</v>
      </c>
      <c r="C34" s="8" t="s">
        <v>122</v>
      </c>
      <c r="D34" s="8" t="s">
        <v>112</v>
      </c>
      <c r="E34" s="8" t="s">
        <v>50</v>
      </c>
    </row>
    <row r="35" spans="1:5" x14ac:dyDescent="0.25">
      <c r="A35" s="8" t="s">
        <v>109</v>
      </c>
      <c r="B35" s="8" t="s">
        <v>99</v>
      </c>
      <c r="C35" s="8" t="s">
        <v>123</v>
      </c>
      <c r="D35" s="8" t="s">
        <v>112</v>
      </c>
      <c r="E35" s="8" t="s">
        <v>6</v>
      </c>
    </row>
    <row r="36" spans="1:5" x14ac:dyDescent="0.25">
      <c r="A36" s="8" t="s">
        <v>109</v>
      </c>
      <c r="B36" s="8" t="s">
        <v>99</v>
      </c>
      <c r="C36" s="8" t="s">
        <v>124</v>
      </c>
      <c r="D36" s="8" t="s">
        <v>112</v>
      </c>
      <c r="E36" s="8" t="s">
        <v>11</v>
      </c>
    </row>
    <row r="37" spans="1:5" x14ac:dyDescent="0.25">
      <c r="A37" s="8" t="s">
        <v>109</v>
      </c>
      <c r="B37" s="8" t="s">
        <v>99</v>
      </c>
      <c r="C37" s="8" t="s">
        <v>125</v>
      </c>
      <c r="D37" s="8" t="s">
        <v>112</v>
      </c>
      <c r="E37" s="8" t="s">
        <v>15</v>
      </c>
    </row>
    <row r="38" spans="1:5" x14ac:dyDescent="0.25">
      <c r="A38" s="8" t="s">
        <v>109</v>
      </c>
      <c r="B38" s="8" t="s">
        <v>99</v>
      </c>
      <c r="C38" s="8" t="s">
        <v>126</v>
      </c>
      <c r="D38" s="8" t="s">
        <v>112</v>
      </c>
      <c r="E38" s="8" t="s">
        <v>19</v>
      </c>
    </row>
    <row r="39" spans="1:5" x14ac:dyDescent="0.25">
      <c r="A39" s="8" t="s">
        <v>109</v>
      </c>
      <c r="B39" s="8" t="s">
        <v>99</v>
      </c>
      <c r="C39" s="8" t="s">
        <v>127</v>
      </c>
      <c r="D39" s="8" t="s">
        <v>112</v>
      </c>
      <c r="E39" s="8" t="s">
        <v>24</v>
      </c>
    </row>
    <row r="40" spans="1:5" x14ac:dyDescent="0.25">
      <c r="A40" s="8" t="s">
        <v>109</v>
      </c>
      <c r="B40" s="8" t="s">
        <v>99</v>
      </c>
      <c r="C40" s="8" t="s">
        <v>128</v>
      </c>
      <c r="D40" s="8" t="s">
        <v>112</v>
      </c>
      <c r="E40" s="8" t="s">
        <v>28</v>
      </c>
    </row>
    <row r="41" spans="1:5" x14ac:dyDescent="0.25">
      <c r="A41" s="8" t="s">
        <v>109</v>
      </c>
      <c r="B41" s="8" t="s">
        <v>99</v>
      </c>
      <c r="C41" s="8" t="s">
        <v>129</v>
      </c>
      <c r="D41" s="8" t="s">
        <v>112</v>
      </c>
      <c r="E41" s="8" t="s">
        <v>32</v>
      </c>
    </row>
    <row r="42" spans="1:5" x14ac:dyDescent="0.25">
      <c r="A42" s="8" t="s">
        <v>109</v>
      </c>
      <c r="B42" s="8" t="s">
        <v>99</v>
      </c>
      <c r="C42" s="8" t="s">
        <v>130</v>
      </c>
      <c r="D42" s="8" t="s">
        <v>112</v>
      </c>
      <c r="E42" s="8" t="s">
        <v>36</v>
      </c>
    </row>
    <row r="43" spans="1:5" x14ac:dyDescent="0.25">
      <c r="A43" s="8" t="s">
        <v>109</v>
      </c>
      <c r="B43" s="8" t="s">
        <v>99</v>
      </c>
      <c r="C43" s="8" t="s">
        <v>131</v>
      </c>
      <c r="D43" s="8" t="s">
        <v>112</v>
      </c>
      <c r="E43" s="8" t="s">
        <v>40</v>
      </c>
    </row>
    <row r="44" spans="1:5" x14ac:dyDescent="0.25">
      <c r="A44" s="8" t="s">
        <v>109</v>
      </c>
      <c r="B44" s="8" t="s">
        <v>99</v>
      </c>
      <c r="C44" s="8" t="s">
        <v>132</v>
      </c>
      <c r="D44" s="8" t="s">
        <v>112</v>
      </c>
      <c r="E44" s="8" t="s">
        <v>44</v>
      </c>
    </row>
    <row r="45" spans="1:5" x14ac:dyDescent="0.25">
      <c r="A45" s="8" t="s">
        <v>109</v>
      </c>
      <c r="B45" s="8" t="s">
        <v>99</v>
      </c>
      <c r="C45" s="8" t="s">
        <v>131</v>
      </c>
      <c r="D45" s="8" t="s">
        <v>112</v>
      </c>
      <c r="E45" s="8" t="s">
        <v>47</v>
      </c>
    </row>
    <row r="46" spans="1:5" x14ac:dyDescent="0.25">
      <c r="A46" s="8" t="s">
        <v>109</v>
      </c>
      <c r="B46" s="8" t="s">
        <v>99</v>
      </c>
      <c r="C46" s="8" t="s">
        <v>133</v>
      </c>
      <c r="D46" s="8" t="s">
        <v>112</v>
      </c>
      <c r="E46" s="8" t="s">
        <v>50</v>
      </c>
    </row>
    <row r="47" spans="1:5" x14ac:dyDescent="0.25">
      <c r="A47" s="8" t="s">
        <v>110</v>
      </c>
      <c r="B47" s="8" t="s">
        <v>99</v>
      </c>
      <c r="C47" s="8" t="s">
        <v>134</v>
      </c>
      <c r="D47" s="8" t="s">
        <v>112</v>
      </c>
      <c r="E47" s="8" t="s">
        <v>6</v>
      </c>
    </row>
    <row r="48" spans="1:5" x14ac:dyDescent="0.25">
      <c r="A48" s="8" t="s">
        <v>110</v>
      </c>
      <c r="B48" s="8" t="s">
        <v>99</v>
      </c>
      <c r="C48" s="8" t="s">
        <v>135</v>
      </c>
      <c r="D48" s="8" t="s">
        <v>112</v>
      </c>
      <c r="E48" s="8" t="s">
        <v>11</v>
      </c>
    </row>
    <row r="49" spans="1:6" x14ac:dyDescent="0.25">
      <c r="A49" s="8" t="s">
        <v>110</v>
      </c>
      <c r="B49" s="8" t="s">
        <v>99</v>
      </c>
      <c r="C49" s="8" t="s">
        <v>136</v>
      </c>
      <c r="D49" s="8" t="s">
        <v>112</v>
      </c>
      <c r="E49" s="8" t="s">
        <v>15</v>
      </c>
    </row>
    <row r="50" spans="1:6" x14ac:dyDescent="0.25">
      <c r="A50" s="8" t="s">
        <v>110</v>
      </c>
      <c r="B50" s="8" t="s">
        <v>99</v>
      </c>
      <c r="C50" s="8" t="s">
        <v>137</v>
      </c>
      <c r="D50" s="8" t="s">
        <v>112</v>
      </c>
      <c r="E50" s="8" t="s">
        <v>19</v>
      </c>
    </row>
    <row r="51" spans="1:6" x14ac:dyDescent="0.25">
      <c r="A51" s="8" t="s">
        <v>110</v>
      </c>
      <c r="B51" s="8" t="s">
        <v>99</v>
      </c>
      <c r="C51" s="8" t="s">
        <v>138</v>
      </c>
      <c r="D51" s="8" t="s">
        <v>112</v>
      </c>
      <c r="E51" s="8" t="s">
        <v>24</v>
      </c>
    </row>
    <row r="52" spans="1:6" x14ac:dyDescent="0.25">
      <c r="A52" s="8" t="s">
        <v>110</v>
      </c>
      <c r="B52" s="8" t="s">
        <v>99</v>
      </c>
      <c r="C52" s="8" t="s">
        <v>139</v>
      </c>
      <c r="D52" s="8" t="s">
        <v>112</v>
      </c>
      <c r="E52" s="8" t="s">
        <v>28</v>
      </c>
    </row>
    <row r="53" spans="1:6" x14ac:dyDescent="0.25">
      <c r="A53" s="8" t="s">
        <v>110</v>
      </c>
      <c r="B53" s="8" t="s">
        <v>99</v>
      </c>
      <c r="C53" s="8" t="s">
        <v>140</v>
      </c>
      <c r="D53" s="8" t="s">
        <v>112</v>
      </c>
      <c r="E53" s="8" t="s">
        <v>32</v>
      </c>
    </row>
    <row r="54" spans="1:6" x14ac:dyDescent="0.25">
      <c r="A54" s="8" t="s">
        <v>110</v>
      </c>
      <c r="B54" s="8" t="s">
        <v>99</v>
      </c>
      <c r="C54" s="8" t="s">
        <v>141</v>
      </c>
      <c r="D54" s="8" t="s">
        <v>112</v>
      </c>
      <c r="E54" s="8" t="s">
        <v>36</v>
      </c>
    </row>
    <row r="55" spans="1:6" x14ac:dyDescent="0.25">
      <c r="A55" s="8" t="s">
        <v>110</v>
      </c>
      <c r="B55" s="8" t="s">
        <v>99</v>
      </c>
      <c r="C55" s="8" t="s">
        <v>142</v>
      </c>
      <c r="D55" s="8" t="s">
        <v>112</v>
      </c>
      <c r="E55" s="8" t="s">
        <v>40</v>
      </c>
    </row>
    <row r="56" spans="1:6" x14ac:dyDescent="0.25">
      <c r="A56" s="8" t="s">
        <v>110</v>
      </c>
      <c r="B56" s="8" t="s">
        <v>99</v>
      </c>
      <c r="C56" s="8" t="s">
        <v>143</v>
      </c>
      <c r="D56" s="8" t="s">
        <v>112</v>
      </c>
      <c r="E56" s="8" t="s">
        <v>44</v>
      </c>
    </row>
    <row r="57" spans="1:6" x14ac:dyDescent="0.25">
      <c r="A57" s="8" t="s">
        <v>110</v>
      </c>
      <c r="B57" s="8" t="s">
        <v>99</v>
      </c>
      <c r="C57" s="8" t="s">
        <v>144</v>
      </c>
      <c r="D57" s="8" t="s">
        <v>112</v>
      </c>
      <c r="E57" s="8" t="s">
        <v>47</v>
      </c>
    </row>
    <row r="58" spans="1:6" x14ac:dyDescent="0.25">
      <c r="A58" s="8" t="s">
        <v>110</v>
      </c>
      <c r="B58" s="8" t="s">
        <v>99</v>
      </c>
      <c r="C58" s="8" t="s">
        <v>145</v>
      </c>
      <c r="D58" s="8" t="s">
        <v>112</v>
      </c>
      <c r="E58" s="8" t="s">
        <v>50</v>
      </c>
    </row>
    <row r="59" spans="1:6" x14ac:dyDescent="0.25">
      <c r="A59" s="8" t="s">
        <v>98</v>
      </c>
      <c r="B59" s="8" t="s">
        <v>99</v>
      </c>
      <c r="C59" s="8">
        <v>0.25</v>
      </c>
      <c r="D59" s="8" t="s">
        <v>146</v>
      </c>
      <c r="E59" s="8" t="s">
        <v>6</v>
      </c>
      <c r="F59" s="10">
        <f t="shared" ref="F59:F78" si="0">(C23-C59)/C23</f>
        <v>0.92354740061162077</v>
      </c>
    </row>
    <row r="60" spans="1:6" x14ac:dyDescent="0.25">
      <c r="A60" s="8" t="s">
        <v>98</v>
      </c>
      <c r="B60" s="8" t="s">
        <v>99</v>
      </c>
      <c r="C60" s="8" t="s">
        <v>147</v>
      </c>
      <c r="D60" s="8" t="s">
        <v>146</v>
      </c>
      <c r="E60" s="8" t="s">
        <v>11</v>
      </c>
      <c r="F60" s="10">
        <f t="shared" si="0"/>
        <v>0.80759162303664922</v>
      </c>
    </row>
    <row r="61" spans="1:6" x14ac:dyDescent="0.25">
      <c r="A61" s="8" t="s">
        <v>98</v>
      </c>
      <c r="B61" s="8" t="s">
        <v>99</v>
      </c>
      <c r="C61" s="8">
        <v>0.25</v>
      </c>
      <c r="D61" s="8" t="s">
        <v>146</v>
      </c>
      <c r="E61" s="8" t="s">
        <v>15</v>
      </c>
      <c r="F61" s="10">
        <f t="shared" si="0"/>
        <v>0.9508840864440079</v>
      </c>
    </row>
    <row r="62" spans="1:6" x14ac:dyDescent="0.25">
      <c r="A62" s="8" t="s">
        <v>98</v>
      </c>
      <c r="B62" s="8" t="s">
        <v>99</v>
      </c>
      <c r="C62" s="8">
        <v>0.25</v>
      </c>
      <c r="D62" s="8" t="s">
        <v>146</v>
      </c>
      <c r="E62" s="8" t="s">
        <v>19</v>
      </c>
      <c r="F62" s="10">
        <f t="shared" si="0"/>
        <v>0.89451476793248941</v>
      </c>
    </row>
    <row r="63" spans="1:6" x14ac:dyDescent="0.25">
      <c r="A63" s="8" t="s">
        <v>98</v>
      </c>
      <c r="B63" s="8" t="s">
        <v>99</v>
      </c>
      <c r="C63" s="8">
        <v>0.25</v>
      </c>
      <c r="D63" s="8" t="s">
        <v>146</v>
      </c>
      <c r="E63" s="8" t="s">
        <v>24</v>
      </c>
      <c r="F63" s="10">
        <f t="shared" si="0"/>
        <v>0.83552631578947367</v>
      </c>
    </row>
    <row r="64" spans="1:6" x14ac:dyDescent="0.25">
      <c r="A64" s="8" t="s">
        <v>98</v>
      </c>
      <c r="B64" s="8" t="s">
        <v>99</v>
      </c>
      <c r="C64" s="8" t="s">
        <v>148</v>
      </c>
      <c r="D64" s="8" t="s">
        <v>146</v>
      </c>
      <c r="E64" s="8" t="s">
        <v>28</v>
      </c>
      <c r="F64" s="10">
        <f t="shared" si="0"/>
        <v>0.82089552238805963</v>
      </c>
    </row>
    <row r="65" spans="1:6" x14ac:dyDescent="0.25">
      <c r="A65" s="8" t="s">
        <v>98</v>
      </c>
      <c r="B65" s="8" t="s">
        <v>99</v>
      </c>
      <c r="C65" s="8" t="s">
        <v>149</v>
      </c>
      <c r="D65" s="8" t="s">
        <v>146</v>
      </c>
      <c r="E65" s="8" t="s">
        <v>32</v>
      </c>
      <c r="F65" s="10">
        <f t="shared" si="0"/>
        <v>0.72922252010723854</v>
      </c>
    </row>
    <row r="66" spans="1:6" x14ac:dyDescent="0.25">
      <c r="A66" s="8" t="s">
        <v>98</v>
      </c>
      <c r="B66" s="8" t="s">
        <v>99</v>
      </c>
      <c r="C66" s="8" t="s">
        <v>150</v>
      </c>
      <c r="D66" s="8" t="s">
        <v>146</v>
      </c>
      <c r="E66" s="8" t="s">
        <v>36</v>
      </c>
      <c r="F66" s="10">
        <f t="shared" si="0"/>
        <v>0.81159420289855078</v>
      </c>
    </row>
    <row r="67" spans="1:6" x14ac:dyDescent="0.25">
      <c r="A67" s="8" t="s">
        <v>98</v>
      </c>
      <c r="B67" s="8" t="s">
        <v>99</v>
      </c>
      <c r="C67" s="8">
        <v>0.25</v>
      </c>
      <c r="D67" s="8" t="s">
        <v>146</v>
      </c>
      <c r="E67" s="8" t="s">
        <v>40</v>
      </c>
      <c r="F67" s="10">
        <f t="shared" si="0"/>
        <v>0.6875</v>
      </c>
    </row>
    <row r="68" spans="1:6" x14ac:dyDescent="0.25">
      <c r="A68" s="8" t="s">
        <v>98</v>
      </c>
      <c r="B68" s="8" t="s">
        <v>99</v>
      </c>
      <c r="C68" s="8" t="s">
        <v>151</v>
      </c>
      <c r="D68" s="8" t="s">
        <v>146</v>
      </c>
      <c r="E68" s="8" t="s">
        <v>44</v>
      </c>
      <c r="F68" s="10">
        <f t="shared" si="0"/>
        <v>0.67136812411847668</v>
      </c>
    </row>
    <row r="69" spans="1:6" x14ac:dyDescent="0.25">
      <c r="A69" s="8" t="s">
        <v>98</v>
      </c>
      <c r="B69" s="8" t="s">
        <v>99</v>
      </c>
      <c r="C69" s="8">
        <v>0.25</v>
      </c>
      <c r="D69" s="8" t="s">
        <v>146</v>
      </c>
      <c r="E69" s="8" t="s">
        <v>47</v>
      </c>
      <c r="F69" s="10">
        <f t="shared" si="0"/>
        <v>0.69512195121951215</v>
      </c>
    </row>
    <row r="70" spans="1:6" x14ac:dyDescent="0.25">
      <c r="A70" s="8" t="s">
        <v>109</v>
      </c>
      <c r="B70" s="8" t="s">
        <v>99</v>
      </c>
      <c r="C70" s="8">
        <v>0.25</v>
      </c>
      <c r="D70" s="8" t="s">
        <v>146</v>
      </c>
      <c r="E70" s="8" t="s">
        <v>6</v>
      </c>
      <c r="F70" s="10">
        <f t="shared" si="0"/>
        <v>0.94239631336405527</v>
      </c>
    </row>
    <row r="71" spans="1:6" x14ac:dyDescent="0.25">
      <c r="A71" s="8" t="s">
        <v>109</v>
      </c>
      <c r="B71" s="8" t="s">
        <v>99</v>
      </c>
      <c r="C71" s="8" t="s">
        <v>152</v>
      </c>
      <c r="D71" s="8" t="s">
        <v>146</v>
      </c>
      <c r="E71" s="8" t="s">
        <v>11</v>
      </c>
      <c r="F71" s="10">
        <f t="shared" si="0"/>
        <v>0.48771929824561405</v>
      </c>
    </row>
    <row r="72" spans="1:6" x14ac:dyDescent="0.25">
      <c r="A72" s="8" t="s">
        <v>109</v>
      </c>
      <c r="B72" s="8" t="s">
        <v>99</v>
      </c>
      <c r="C72" s="8">
        <v>0.25</v>
      </c>
      <c r="D72" s="8" t="s">
        <v>146</v>
      </c>
      <c r="E72" s="8" t="s">
        <v>15</v>
      </c>
      <c r="F72" s="10">
        <f t="shared" si="0"/>
        <v>0.9674054758800521</v>
      </c>
    </row>
    <row r="73" spans="1:6" x14ac:dyDescent="0.25">
      <c r="A73" s="8" t="s">
        <v>109</v>
      </c>
      <c r="B73" s="8" t="s">
        <v>99</v>
      </c>
      <c r="C73" s="8" t="s">
        <v>153</v>
      </c>
      <c r="D73" s="8" t="s">
        <v>146</v>
      </c>
      <c r="E73" s="8" t="s">
        <v>19</v>
      </c>
      <c r="F73" s="10">
        <f t="shared" si="0"/>
        <v>0.90403071017274472</v>
      </c>
    </row>
    <row r="74" spans="1:6" x14ac:dyDescent="0.25">
      <c r="A74" s="8" t="s">
        <v>109</v>
      </c>
      <c r="B74" s="8" t="s">
        <v>99</v>
      </c>
      <c r="C74" s="8">
        <v>0.25</v>
      </c>
      <c r="D74" s="8" t="s">
        <v>146</v>
      </c>
      <c r="E74" s="8" t="s">
        <v>24</v>
      </c>
      <c r="F74" s="10">
        <f t="shared" si="0"/>
        <v>0.8936170212765957</v>
      </c>
    </row>
    <row r="75" spans="1:6" x14ac:dyDescent="0.25">
      <c r="A75" s="8" t="s">
        <v>109</v>
      </c>
      <c r="B75" s="8" t="s">
        <v>99</v>
      </c>
      <c r="C75" s="8" t="s">
        <v>150</v>
      </c>
      <c r="D75" s="8" t="s">
        <v>146</v>
      </c>
      <c r="E75" s="8" t="s">
        <v>28</v>
      </c>
      <c r="F75" s="10">
        <f t="shared" si="0"/>
        <v>0.61538461538461542</v>
      </c>
    </row>
    <row r="76" spans="1:6" x14ac:dyDescent="0.25">
      <c r="A76" s="8" t="s">
        <v>109</v>
      </c>
      <c r="B76" s="8" t="s">
        <v>99</v>
      </c>
      <c r="C76" s="8" t="s">
        <v>154</v>
      </c>
      <c r="D76" s="8" t="s">
        <v>146</v>
      </c>
      <c r="E76" s="8" t="s">
        <v>32</v>
      </c>
      <c r="F76" s="10">
        <f t="shared" si="0"/>
        <v>0.68098159509202449</v>
      </c>
    </row>
    <row r="77" spans="1:6" x14ac:dyDescent="0.25">
      <c r="A77" s="8" t="s">
        <v>109</v>
      </c>
      <c r="B77" s="8" t="s">
        <v>99</v>
      </c>
      <c r="C77" s="8" t="s">
        <v>155</v>
      </c>
      <c r="D77" s="8" t="s">
        <v>146</v>
      </c>
      <c r="E77" s="8" t="s">
        <v>36</v>
      </c>
      <c r="F77" s="10">
        <f t="shared" si="0"/>
        <v>0.82722513089005234</v>
      </c>
    </row>
    <row r="78" spans="1:6" x14ac:dyDescent="0.25">
      <c r="A78" s="8" t="s">
        <v>109</v>
      </c>
      <c r="B78" s="8" t="s">
        <v>99</v>
      </c>
      <c r="C78" s="8">
        <v>0.25</v>
      </c>
      <c r="D78" s="8" t="s">
        <v>146</v>
      </c>
      <c r="E78" s="8" t="s">
        <v>40</v>
      </c>
      <c r="F78" s="10">
        <f t="shared" si="0"/>
        <v>0.92307692307692313</v>
      </c>
    </row>
    <row r="79" spans="1:6" x14ac:dyDescent="0.25">
      <c r="A79" s="8" t="s">
        <v>109</v>
      </c>
      <c r="B79" s="8" t="s">
        <v>99</v>
      </c>
      <c r="C79" s="8" t="s">
        <v>156</v>
      </c>
      <c r="D79" s="8" t="s">
        <v>146</v>
      </c>
      <c r="E79" s="8" t="s">
        <v>44</v>
      </c>
    </row>
    <row r="80" spans="1:6" x14ac:dyDescent="0.25">
      <c r="A80" s="8" t="s">
        <v>109</v>
      </c>
      <c r="B80" s="8" t="s">
        <v>99</v>
      </c>
      <c r="C80" s="8">
        <v>0.25</v>
      </c>
      <c r="D80" s="8" t="s">
        <v>146</v>
      </c>
      <c r="E80" s="8" t="s">
        <v>47</v>
      </c>
      <c r="F80" s="10">
        <f t="shared" ref="F80:F89" si="1">(C44-C80)/C44</f>
        <v>0.96607869742198105</v>
      </c>
    </row>
    <row r="81" spans="1:6" x14ac:dyDescent="0.25">
      <c r="A81" s="8" t="s">
        <v>110</v>
      </c>
      <c r="B81" s="8" t="s">
        <v>99</v>
      </c>
      <c r="C81" s="8">
        <v>0.25</v>
      </c>
      <c r="D81" s="8" t="s">
        <v>146</v>
      </c>
      <c r="E81" s="8" t="s">
        <v>6</v>
      </c>
      <c r="F81" s="10">
        <f t="shared" si="1"/>
        <v>0.68354430379746833</v>
      </c>
    </row>
    <row r="82" spans="1:6" x14ac:dyDescent="0.25">
      <c r="A82" s="8" t="s">
        <v>110</v>
      </c>
      <c r="B82" s="8" t="s">
        <v>99</v>
      </c>
      <c r="C82" s="8" t="s">
        <v>157</v>
      </c>
      <c r="D82" s="8" t="s">
        <v>146</v>
      </c>
      <c r="E82" s="8" t="s">
        <v>11</v>
      </c>
      <c r="F82" s="10">
        <f t="shared" si="1"/>
        <v>0.64539007092198586</v>
      </c>
    </row>
    <row r="83" spans="1:6" x14ac:dyDescent="0.25">
      <c r="A83" s="8" t="s">
        <v>110</v>
      </c>
      <c r="B83" s="8" t="s">
        <v>99</v>
      </c>
      <c r="C83" s="8" t="s">
        <v>158</v>
      </c>
      <c r="D83" s="8" t="s">
        <v>146</v>
      </c>
      <c r="E83" s="8" t="s">
        <v>15</v>
      </c>
      <c r="F83" s="10">
        <f t="shared" si="1"/>
        <v>0.84680851063829798</v>
      </c>
    </row>
    <row r="84" spans="1:6" x14ac:dyDescent="0.25">
      <c r="A84" s="8" t="s">
        <v>110</v>
      </c>
      <c r="B84" s="8" t="s">
        <v>99</v>
      </c>
      <c r="C84" s="8" t="s">
        <v>159</v>
      </c>
      <c r="D84" s="8" t="s">
        <v>146</v>
      </c>
      <c r="E84" s="8" t="s">
        <v>19</v>
      </c>
      <c r="F84" s="10">
        <f t="shared" si="1"/>
        <v>0.96425702811244973</v>
      </c>
    </row>
    <row r="85" spans="1:6" x14ac:dyDescent="0.25">
      <c r="A85" s="8" t="s">
        <v>110</v>
      </c>
      <c r="B85" s="8" t="s">
        <v>99</v>
      </c>
      <c r="C85" s="8">
        <v>0.25</v>
      </c>
      <c r="D85" s="8" t="s">
        <v>146</v>
      </c>
      <c r="E85" s="8" t="s">
        <v>24</v>
      </c>
      <c r="F85" s="10">
        <f t="shared" si="1"/>
        <v>0.9568965517241379</v>
      </c>
    </row>
    <row r="86" spans="1:6" x14ac:dyDescent="0.25">
      <c r="A86" s="8" t="s">
        <v>110</v>
      </c>
      <c r="B86" s="8" t="s">
        <v>99</v>
      </c>
      <c r="C86" s="8" t="s">
        <v>160</v>
      </c>
      <c r="D86" s="8" t="s">
        <v>146</v>
      </c>
      <c r="E86" s="8" t="s">
        <v>28</v>
      </c>
      <c r="F86" s="10">
        <f t="shared" si="1"/>
        <v>0.67836257309941517</v>
      </c>
    </row>
    <row r="87" spans="1:6" x14ac:dyDescent="0.25">
      <c r="A87" s="8" t="s">
        <v>110</v>
      </c>
      <c r="B87" s="8" t="s">
        <v>99</v>
      </c>
      <c r="C87" s="8" t="s">
        <v>161</v>
      </c>
      <c r="D87" s="8" t="s">
        <v>146</v>
      </c>
      <c r="E87" s="8" t="s">
        <v>32</v>
      </c>
      <c r="F87" s="10">
        <f t="shared" si="1"/>
        <v>0.37988826815642451</v>
      </c>
    </row>
    <row r="88" spans="1:6" x14ac:dyDescent="0.25">
      <c r="A88" s="8" t="s">
        <v>110</v>
      </c>
      <c r="B88" s="8" t="s">
        <v>99</v>
      </c>
      <c r="C88" s="8" t="s">
        <v>162</v>
      </c>
      <c r="D88" s="8" t="s">
        <v>146</v>
      </c>
      <c r="E88" s="8" t="s">
        <v>36</v>
      </c>
      <c r="F88" s="10">
        <f t="shared" si="1"/>
        <v>0.87728026533996684</v>
      </c>
    </row>
    <row r="89" spans="1:6" x14ac:dyDescent="0.25">
      <c r="A89" s="8" t="s">
        <v>110</v>
      </c>
      <c r="B89" s="8" t="s">
        <v>99</v>
      </c>
      <c r="C89" s="8">
        <v>0.25</v>
      </c>
      <c r="D89" s="8" t="s">
        <v>146</v>
      </c>
      <c r="E89" s="8" t="s">
        <v>40</v>
      </c>
      <c r="F89" s="10">
        <f t="shared" si="1"/>
        <v>0.95361781076066787</v>
      </c>
    </row>
    <row r="90" spans="1:6" x14ac:dyDescent="0.25">
      <c r="A90" s="8" t="s">
        <v>110</v>
      </c>
      <c r="B90" s="8" t="s">
        <v>99</v>
      </c>
      <c r="C90" s="8" t="s">
        <v>163</v>
      </c>
      <c r="D90" s="8" t="s">
        <v>146</v>
      </c>
      <c r="E90" s="8" t="s">
        <v>44</v>
      </c>
    </row>
    <row r="91" spans="1:6" x14ac:dyDescent="0.25">
      <c r="A91" s="8" t="s">
        <v>110</v>
      </c>
      <c r="B91" s="8" t="s">
        <v>99</v>
      </c>
      <c r="C91" s="8">
        <v>0.25</v>
      </c>
      <c r="D91" s="8" t="s">
        <v>146</v>
      </c>
      <c r="E91" s="8" t="s">
        <v>47</v>
      </c>
      <c r="F91" s="10">
        <f>(C55-C91)/C55</f>
        <v>0.76851851851851849</v>
      </c>
    </row>
    <row r="92" spans="1:6" x14ac:dyDescent="0.25">
      <c r="F92" s="10">
        <f>AVERAGE(F59:F91)</f>
        <v>0.79968536117484101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65626-E758-4928-B3D5-69B7748B8DF1}">
  <dimension ref="A1:F88"/>
  <sheetViews>
    <sheetView workbookViewId="0">
      <selection activeCell="F2" sqref="F2"/>
    </sheetView>
  </sheetViews>
  <sheetFormatPr defaultRowHeight="15" x14ac:dyDescent="0.25"/>
  <cols>
    <col min="1" max="2" width="9.140625" style="8"/>
    <col min="3" max="3" width="12.7109375" style="8" customWidth="1"/>
    <col min="4" max="4" width="14.85546875" style="8" customWidth="1"/>
    <col min="5" max="5" width="9.140625" style="8"/>
  </cols>
  <sheetData>
    <row r="1" spans="1:6" x14ac:dyDescent="0.25">
      <c r="A1" s="8" t="s">
        <v>164</v>
      </c>
      <c r="B1" s="8" t="s">
        <v>95</v>
      </c>
      <c r="C1" s="8" t="s">
        <v>96</v>
      </c>
      <c r="D1" s="8" t="s">
        <v>97</v>
      </c>
      <c r="E1" s="8" t="s">
        <v>0</v>
      </c>
    </row>
    <row r="2" spans="1:6" x14ac:dyDescent="0.25">
      <c r="A2" s="8" t="s">
        <v>98</v>
      </c>
      <c r="B2" s="8" t="s">
        <v>99</v>
      </c>
      <c r="C2" s="8">
        <v>0.25</v>
      </c>
      <c r="D2" s="8" t="s">
        <v>100</v>
      </c>
      <c r="E2" s="9" t="s">
        <v>165</v>
      </c>
      <c r="F2" s="9" t="s">
        <v>102</v>
      </c>
    </row>
    <row r="3" spans="1:6" x14ac:dyDescent="0.25">
      <c r="A3" s="8" t="s">
        <v>98</v>
      </c>
      <c r="B3" s="8" t="s">
        <v>99</v>
      </c>
      <c r="C3" s="8">
        <v>0.25</v>
      </c>
      <c r="D3" s="8" t="s">
        <v>100</v>
      </c>
      <c r="E3" s="9" t="s">
        <v>166</v>
      </c>
    </row>
    <row r="4" spans="1:6" x14ac:dyDescent="0.25">
      <c r="A4" s="8" t="s">
        <v>98</v>
      </c>
      <c r="B4" s="8" t="s">
        <v>99</v>
      </c>
      <c r="C4" s="8">
        <v>0.25</v>
      </c>
      <c r="D4" s="8" t="s">
        <v>100</v>
      </c>
      <c r="E4" s="9" t="s">
        <v>167</v>
      </c>
    </row>
    <row r="5" spans="1:6" x14ac:dyDescent="0.25">
      <c r="A5" s="8" t="s">
        <v>98</v>
      </c>
      <c r="B5" s="8" t="s">
        <v>99</v>
      </c>
      <c r="C5" s="8">
        <v>0.25</v>
      </c>
      <c r="D5" s="8" t="s">
        <v>100</v>
      </c>
      <c r="E5" s="9" t="s">
        <v>168</v>
      </c>
    </row>
    <row r="6" spans="1:6" x14ac:dyDescent="0.25">
      <c r="A6" s="8" t="s">
        <v>98</v>
      </c>
      <c r="B6" s="8" t="s">
        <v>99</v>
      </c>
      <c r="C6" s="8">
        <v>0.25</v>
      </c>
      <c r="D6" s="8" t="s">
        <v>100</v>
      </c>
      <c r="E6" s="9" t="s">
        <v>169</v>
      </c>
    </row>
    <row r="7" spans="1:6" x14ac:dyDescent="0.25">
      <c r="A7" s="8" t="s">
        <v>98</v>
      </c>
      <c r="B7" s="8" t="s">
        <v>99</v>
      </c>
      <c r="C7" s="8">
        <v>0.25</v>
      </c>
      <c r="D7" s="8" t="s">
        <v>100</v>
      </c>
      <c r="E7" s="9" t="s">
        <v>170</v>
      </c>
    </row>
    <row r="8" spans="1:6" x14ac:dyDescent="0.25">
      <c r="A8" s="8" t="s">
        <v>98</v>
      </c>
      <c r="B8" s="8" t="s">
        <v>99</v>
      </c>
      <c r="C8" s="8">
        <v>0.25</v>
      </c>
      <c r="D8" s="8" t="s">
        <v>100</v>
      </c>
      <c r="E8" s="9" t="s">
        <v>171</v>
      </c>
    </row>
    <row r="9" spans="1:6" x14ac:dyDescent="0.25">
      <c r="A9" s="8" t="s">
        <v>98</v>
      </c>
      <c r="B9" s="8" t="s">
        <v>99</v>
      </c>
      <c r="C9" s="8">
        <v>0.25</v>
      </c>
      <c r="D9" s="8" t="s">
        <v>100</v>
      </c>
      <c r="E9" s="9" t="s">
        <v>172</v>
      </c>
    </row>
    <row r="10" spans="1:6" x14ac:dyDescent="0.25">
      <c r="A10" s="8" t="s">
        <v>98</v>
      </c>
      <c r="B10" s="8" t="s">
        <v>99</v>
      </c>
      <c r="C10" s="8">
        <v>0.25</v>
      </c>
      <c r="D10" s="8" t="s">
        <v>100</v>
      </c>
      <c r="E10" s="9" t="s">
        <v>173</v>
      </c>
    </row>
    <row r="11" spans="1:6" x14ac:dyDescent="0.25">
      <c r="A11" s="8" t="s">
        <v>98</v>
      </c>
      <c r="B11" s="8" t="s">
        <v>99</v>
      </c>
      <c r="C11" s="8">
        <v>0.25</v>
      </c>
      <c r="D11" s="8" t="s">
        <v>100</v>
      </c>
      <c r="E11" s="9" t="s">
        <v>174</v>
      </c>
    </row>
    <row r="12" spans="1:6" x14ac:dyDescent="0.25">
      <c r="A12" s="8" t="s">
        <v>98</v>
      </c>
      <c r="B12" s="8" t="s">
        <v>99</v>
      </c>
      <c r="C12" s="8">
        <v>0.25</v>
      </c>
      <c r="D12" s="8" t="s">
        <v>100</v>
      </c>
      <c r="E12" s="9" t="s">
        <v>175</v>
      </c>
    </row>
    <row r="13" spans="1:6" x14ac:dyDescent="0.25">
      <c r="A13" s="8" t="s">
        <v>98</v>
      </c>
      <c r="B13" s="8" t="s">
        <v>99</v>
      </c>
      <c r="C13" s="8">
        <v>0.25</v>
      </c>
      <c r="D13" s="8" t="s">
        <v>100</v>
      </c>
      <c r="E13" s="9" t="s">
        <v>176</v>
      </c>
    </row>
    <row r="14" spans="1:6" x14ac:dyDescent="0.25">
      <c r="A14" s="8" t="s">
        <v>109</v>
      </c>
      <c r="B14" s="8" t="s">
        <v>99</v>
      </c>
      <c r="C14" s="8">
        <v>0.25</v>
      </c>
      <c r="D14" s="8" t="s">
        <v>100</v>
      </c>
      <c r="E14" s="9" t="s">
        <v>165</v>
      </c>
    </row>
    <row r="15" spans="1:6" x14ac:dyDescent="0.25">
      <c r="A15" s="8" t="s">
        <v>109</v>
      </c>
      <c r="B15" s="8" t="s">
        <v>99</v>
      </c>
      <c r="C15" s="8">
        <v>0.25</v>
      </c>
      <c r="D15" s="8" t="s">
        <v>100</v>
      </c>
      <c r="E15" s="9" t="s">
        <v>166</v>
      </c>
    </row>
    <row r="16" spans="1:6" x14ac:dyDescent="0.25">
      <c r="A16" s="8" t="s">
        <v>109</v>
      </c>
      <c r="B16" s="8" t="s">
        <v>99</v>
      </c>
      <c r="C16" s="8">
        <v>0.25</v>
      </c>
      <c r="D16" s="8" t="s">
        <v>100</v>
      </c>
      <c r="E16" s="9" t="s">
        <v>167</v>
      </c>
    </row>
    <row r="17" spans="1:5" x14ac:dyDescent="0.25">
      <c r="A17" s="8" t="s">
        <v>109</v>
      </c>
      <c r="B17" s="8" t="s">
        <v>99</v>
      </c>
      <c r="C17" s="8">
        <v>0.25</v>
      </c>
      <c r="D17" s="8" t="s">
        <v>100</v>
      </c>
      <c r="E17" s="9" t="s">
        <v>168</v>
      </c>
    </row>
    <row r="18" spans="1:5" x14ac:dyDescent="0.25">
      <c r="A18" s="8" t="s">
        <v>109</v>
      </c>
      <c r="B18" s="8" t="s">
        <v>99</v>
      </c>
      <c r="C18" s="8">
        <v>0.25</v>
      </c>
      <c r="D18" s="8" t="s">
        <v>100</v>
      </c>
      <c r="E18" s="9" t="s">
        <v>169</v>
      </c>
    </row>
    <row r="19" spans="1:5" x14ac:dyDescent="0.25">
      <c r="A19" s="8" t="s">
        <v>109</v>
      </c>
      <c r="B19" s="8" t="s">
        <v>99</v>
      </c>
      <c r="C19" s="8">
        <v>0.25</v>
      </c>
      <c r="D19" s="8" t="s">
        <v>100</v>
      </c>
      <c r="E19" s="9" t="s">
        <v>170</v>
      </c>
    </row>
    <row r="20" spans="1:5" x14ac:dyDescent="0.25">
      <c r="A20" s="8" t="s">
        <v>109</v>
      </c>
      <c r="B20" s="8" t="s">
        <v>99</v>
      </c>
      <c r="C20" s="8">
        <v>0.25</v>
      </c>
      <c r="D20" s="8" t="s">
        <v>100</v>
      </c>
      <c r="E20" s="9" t="s">
        <v>171</v>
      </c>
    </row>
    <row r="21" spans="1:5" x14ac:dyDescent="0.25">
      <c r="A21" s="8" t="s">
        <v>109</v>
      </c>
      <c r="B21" s="8" t="s">
        <v>99</v>
      </c>
      <c r="C21" s="8">
        <v>0.25</v>
      </c>
      <c r="D21" s="8" t="s">
        <v>100</v>
      </c>
      <c r="E21" s="9" t="s">
        <v>172</v>
      </c>
    </row>
    <row r="22" spans="1:5" x14ac:dyDescent="0.25">
      <c r="A22" s="8" t="s">
        <v>109</v>
      </c>
      <c r="B22" s="8" t="s">
        <v>99</v>
      </c>
      <c r="C22" s="8">
        <v>0.25</v>
      </c>
      <c r="D22" s="8" t="s">
        <v>100</v>
      </c>
      <c r="E22" s="9" t="s">
        <v>173</v>
      </c>
    </row>
    <row r="23" spans="1:5" x14ac:dyDescent="0.25">
      <c r="A23" s="8" t="s">
        <v>109</v>
      </c>
      <c r="B23" s="8" t="s">
        <v>99</v>
      </c>
      <c r="C23" s="8">
        <v>0.25</v>
      </c>
      <c r="D23" s="8" t="s">
        <v>100</v>
      </c>
      <c r="E23" s="9" t="s">
        <v>174</v>
      </c>
    </row>
    <row r="24" spans="1:5" x14ac:dyDescent="0.25">
      <c r="A24" s="8" t="s">
        <v>109</v>
      </c>
      <c r="B24" s="8" t="s">
        <v>99</v>
      </c>
      <c r="C24" s="8">
        <v>0.25</v>
      </c>
      <c r="D24" s="8" t="s">
        <v>100</v>
      </c>
      <c r="E24" s="9" t="s">
        <v>175</v>
      </c>
    </row>
    <row r="25" spans="1:5" x14ac:dyDescent="0.25">
      <c r="A25" s="8" t="s">
        <v>109</v>
      </c>
      <c r="B25" s="8" t="s">
        <v>99</v>
      </c>
      <c r="C25" s="8">
        <v>0.25</v>
      </c>
      <c r="D25" s="8" t="s">
        <v>100</v>
      </c>
      <c r="E25" s="9" t="s">
        <v>176</v>
      </c>
    </row>
    <row r="26" spans="1:5" x14ac:dyDescent="0.25">
      <c r="A26" s="8" t="s">
        <v>110</v>
      </c>
      <c r="B26" s="8" t="s">
        <v>99</v>
      </c>
      <c r="C26" s="8">
        <v>0.25</v>
      </c>
      <c r="D26" s="8" t="s">
        <v>100</v>
      </c>
      <c r="E26" s="9" t="s">
        <v>165</v>
      </c>
    </row>
    <row r="27" spans="1:5" x14ac:dyDescent="0.25">
      <c r="A27" s="8" t="s">
        <v>110</v>
      </c>
      <c r="B27" s="8" t="s">
        <v>99</v>
      </c>
      <c r="C27" s="8">
        <v>0.25</v>
      </c>
      <c r="D27" s="8" t="s">
        <v>100</v>
      </c>
      <c r="E27" s="9" t="s">
        <v>166</v>
      </c>
    </row>
    <row r="28" spans="1:5" x14ac:dyDescent="0.25">
      <c r="A28" s="8" t="s">
        <v>110</v>
      </c>
      <c r="B28" s="8" t="s">
        <v>99</v>
      </c>
      <c r="C28" s="8">
        <v>0.25</v>
      </c>
      <c r="D28" s="8" t="s">
        <v>100</v>
      </c>
      <c r="E28" s="9" t="s">
        <v>167</v>
      </c>
    </row>
    <row r="29" spans="1:5" x14ac:dyDescent="0.25">
      <c r="A29" s="8" t="s">
        <v>110</v>
      </c>
      <c r="B29" s="8" t="s">
        <v>99</v>
      </c>
      <c r="C29" s="8">
        <v>0.25</v>
      </c>
      <c r="D29" s="8" t="s">
        <v>100</v>
      </c>
      <c r="E29" s="9" t="s">
        <v>168</v>
      </c>
    </row>
    <row r="30" spans="1:5" x14ac:dyDescent="0.25">
      <c r="A30" s="8" t="s">
        <v>110</v>
      </c>
      <c r="B30" s="8" t="s">
        <v>99</v>
      </c>
      <c r="C30" s="8">
        <v>0.25</v>
      </c>
      <c r="D30" s="8" t="s">
        <v>100</v>
      </c>
      <c r="E30" s="9" t="s">
        <v>169</v>
      </c>
    </row>
    <row r="31" spans="1:5" x14ac:dyDescent="0.25">
      <c r="A31" s="8" t="s">
        <v>110</v>
      </c>
      <c r="B31" s="8" t="s">
        <v>99</v>
      </c>
      <c r="C31" s="8">
        <v>0.25</v>
      </c>
      <c r="D31" s="8" t="s">
        <v>100</v>
      </c>
      <c r="E31" s="9" t="s">
        <v>170</v>
      </c>
    </row>
    <row r="32" spans="1:5" x14ac:dyDescent="0.25">
      <c r="A32" s="8" t="s">
        <v>110</v>
      </c>
      <c r="B32" s="8" t="s">
        <v>99</v>
      </c>
      <c r="C32" s="8">
        <v>0.25</v>
      </c>
      <c r="D32" s="8" t="s">
        <v>100</v>
      </c>
      <c r="E32" s="9" t="s">
        <v>171</v>
      </c>
    </row>
    <row r="33" spans="1:5" x14ac:dyDescent="0.25">
      <c r="A33" s="8" t="s">
        <v>110</v>
      </c>
      <c r="B33" s="8" t="s">
        <v>99</v>
      </c>
      <c r="C33" s="8" t="s">
        <v>177</v>
      </c>
      <c r="D33" s="8" t="s">
        <v>100</v>
      </c>
      <c r="E33" s="9" t="s">
        <v>172</v>
      </c>
    </row>
    <row r="34" spans="1:5" x14ac:dyDescent="0.25">
      <c r="A34" s="8" t="s">
        <v>110</v>
      </c>
      <c r="B34" s="8" t="s">
        <v>99</v>
      </c>
      <c r="C34" s="8">
        <v>0.25</v>
      </c>
      <c r="D34" s="8" t="s">
        <v>100</v>
      </c>
      <c r="E34" s="9" t="s">
        <v>173</v>
      </c>
    </row>
    <row r="35" spans="1:5" x14ac:dyDescent="0.25">
      <c r="A35" s="8" t="s">
        <v>110</v>
      </c>
      <c r="B35" s="8" t="s">
        <v>99</v>
      </c>
      <c r="C35" s="8">
        <v>0.25</v>
      </c>
      <c r="D35" s="8" t="s">
        <v>100</v>
      </c>
      <c r="E35" s="9" t="s">
        <v>174</v>
      </c>
    </row>
    <row r="36" spans="1:5" x14ac:dyDescent="0.25">
      <c r="A36" s="8" t="s">
        <v>110</v>
      </c>
      <c r="B36" s="8" t="s">
        <v>99</v>
      </c>
      <c r="C36" s="8">
        <v>0.25</v>
      </c>
      <c r="D36" s="8" t="s">
        <v>100</v>
      </c>
      <c r="E36" s="9" t="s">
        <v>175</v>
      </c>
    </row>
    <row r="37" spans="1:5" x14ac:dyDescent="0.25">
      <c r="A37" s="8" t="s">
        <v>110</v>
      </c>
      <c r="B37" s="8" t="s">
        <v>99</v>
      </c>
      <c r="C37" s="8">
        <v>0.25</v>
      </c>
      <c r="D37" s="8" t="s">
        <v>100</v>
      </c>
      <c r="E37" s="9" t="s">
        <v>176</v>
      </c>
    </row>
    <row r="38" spans="1:5" x14ac:dyDescent="0.25">
      <c r="A38" s="8" t="s">
        <v>98</v>
      </c>
      <c r="B38" s="8" t="s">
        <v>99</v>
      </c>
      <c r="C38" s="8" t="s">
        <v>178</v>
      </c>
      <c r="D38" s="8" t="s">
        <v>112</v>
      </c>
      <c r="E38" s="8" t="s">
        <v>52</v>
      </c>
    </row>
    <row r="39" spans="1:5" x14ac:dyDescent="0.25">
      <c r="A39" s="8" t="s">
        <v>98</v>
      </c>
      <c r="B39" s="8" t="s">
        <v>99</v>
      </c>
      <c r="C39" s="8">
        <v>0.25</v>
      </c>
      <c r="D39" s="8" t="s">
        <v>112</v>
      </c>
      <c r="E39" s="8" t="s">
        <v>57</v>
      </c>
    </row>
    <row r="40" spans="1:5" x14ac:dyDescent="0.25">
      <c r="A40" s="8" t="s">
        <v>98</v>
      </c>
      <c r="B40" s="8" t="s">
        <v>99</v>
      </c>
      <c r="C40" s="8" t="s">
        <v>179</v>
      </c>
      <c r="D40" s="8" t="s">
        <v>112</v>
      </c>
      <c r="E40" s="8" t="s">
        <v>62</v>
      </c>
    </row>
    <row r="41" spans="1:5" x14ac:dyDescent="0.25">
      <c r="A41" s="8" t="s">
        <v>98</v>
      </c>
      <c r="B41" s="8" t="s">
        <v>99</v>
      </c>
      <c r="C41" s="8" t="s">
        <v>180</v>
      </c>
      <c r="D41" s="8" t="s">
        <v>112</v>
      </c>
      <c r="E41" s="8" t="s">
        <v>66</v>
      </c>
    </row>
    <row r="42" spans="1:5" x14ac:dyDescent="0.25">
      <c r="A42" s="8" t="s">
        <v>98</v>
      </c>
      <c r="B42" s="8" t="s">
        <v>99</v>
      </c>
      <c r="C42" s="8">
        <v>0.25</v>
      </c>
      <c r="D42" s="8" t="s">
        <v>112</v>
      </c>
      <c r="E42" s="8" t="s">
        <v>70</v>
      </c>
    </row>
    <row r="43" spans="1:5" x14ac:dyDescent="0.25">
      <c r="A43" s="8" t="s">
        <v>98</v>
      </c>
      <c r="B43" s="8" t="s">
        <v>99</v>
      </c>
      <c r="C43" s="8">
        <v>0.25</v>
      </c>
      <c r="D43" s="8" t="s">
        <v>112</v>
      </c>
      <c r="E43" s="8" t="s">
        <v>74</v>
      </c>
    </row>
    <row r="44" spans="1:5" x14ac:dyDescent="0.25">
      <c r="A44" s="8" t="s">
        <v>98</v>
      </c>
      <c r="B44" s="8" t="s">
        <v>99</v>
      </c>
      <c r="C44" s="8">
        <v>0.25</v>
      </c>
      <c r="D44" s="8" t="s">
        <v>112</v>
      </c>
      <c r="E44" s="8" t="s">
        <v>77</v>
      </c>
    </row>
    <row r="45" spans="1:5" x14ac:dyDescent="0.25">
      <c r="A45" s="8" t="s">
        <v>98</v>
      </c>
      <c r="B45" s="8" t="s">
        <v>99</v>
      </c>
      <c r="C45" s="8">
        <v>0.25</v>
      </c>
      <c r="D45" s="8" t="s">
        <v>112</v>
      </c>
      <c r="E45" s="8" t="s">
        <v>80</v>
      </c>
    </row>
    <row r="46" spans="1:5" x14ac:dyDescent="0.25">
      <c r="A46" s="8" t="s">
        <v>98</v>
      </c>
      <c r="B46" s="8" t="s">
        <v>99</v>
      </c>
      <c r="C46" s="8">
        <v>0.25</v>
      </c>
      <c r="D46" s="8" t="s">
        <v>112</v>
      </c>
      <c r="E46" s="8" t="s">
        <v>84</v>
      </c>
    </row>
    <row r="47" spans="1:5" x14ac:dyDescent="0.25">
      <c r="A47" s="8" t="s">
        <v>98</v>
      </c>
      <c r="B47" s="8" t="s">
        <v>99</v>
      </c>
      <c r="C47" s="8" t="s">
        <v>181</v>
      </c>
      <c r="D47" s="8" t="s">
        <v>112</v>
      </c>
      <c r="E47" s="8" t="s">
        <v>89</v>
      </c>
    </row>
    <row r="48" spans="1:5" x14ac:dyDescent="0.25">
      <c r="A48" s="8" t="s">
        <v>109</v>
      </c>
      <c r="B48" s="8" t="s">
        <v>99</v>
      </c>
      <c r="C48" s="8" t="s">
        <v>182</v>
      </c>
      <c r="D48" s="8" t="s">
        <v>112</v>
      </c>
      <c r="E48" s="8" t="s">
        <v>52</v>
      </c>
    </row>
    <row r="49" spans="1:5" x14ac:dyDescent="0.25">
      <c r="A49" s="8" t="s">
        <v>109</v>
      </c>
      <c r="B49" s="8" t="s">
        <v>99</v>
      </c>
      <c r="C49" s="8">
        <v>0.25</v>
      </c>
      <c r="D49" s="8" t="s">
        <v>112</v>
      </c>
      <c r="E49" s="8" t="s">
        <v>57</v>
      </c>
    </row>
    <row r="50" spans="1:5" x14ac:dyDescent="0.25">
      <c r="A50" s="8" t="s">
        <v>109</v>
      </c>
      <c r="B50" s="8" t="s">
        <v>99</v>
      </c>
      <c r="C50" s="8" t="s">
        <v>144</v>
      </c>
      <c r="D50" s="8" t="s">
        <v>112</v>
      </c>
      <c r="E50" s="8" t="s">
        <v>62</v>
      </c>
    </row>
    <row r="51" spans="1:5" x14ac:dyDescent="0.25">
      <c r="A51" s="8" t="s">
        <v>109</v>
      </c>
      <c r="B51" s="8" t="s">
        <v>99</v>
      </c>
      <c r="C51" s="8">
        <v>0.25</v>
      </c>
      <c r="D51" s="8" t="s">
        <v>112</v>
      </c>
      <c r="E51" s="8" t="s">
        <v>66</v>
      </c>
    </row>
    <row r="52" spans="1:5" x14ac:dyDescent="0.25">
      <c r="A52" s="8" t="s">
        <v>109</v>
      </c>
      <c r="B52" s="8" t="s">
        <v>99</v>
      </c>
      <c r="C52" s="8">
        <v>0.25</v>
      </c>
      <c r="D52" s="8" t="s">
        <v>112</v>
      </c>
      <c r="E52" s="8" t="s">
        <v>70</v>
      </c>
    </row>
    <row r="53" spans="1:5" x14ac:dyDescent="0.25">
      <c r="A53" s="8" t="s">
        <v>109</v>
      </c>
      <c r="B53" s="8" t="s">
        <v>99</v>
      </c>
      <c r="C53" s="8">
        <v>0.25</v>
      </c>
      <c r="D53" s="8" t="s">
        <v>112</v>
      </c>
      <c r="E53" s="8" t="s">
        <v>74</v>
      </c>
    </row>
    <row r="54" spans="1:5" x14ac:dyDescent="0.25">
      <c r="A54" s="8" t="s">
        <v>109</v>
      </c>
      <c r="B54" s="8" t="s">
        <v>99</v>
      </c>
      <c r="C54" s="8">
        <v>0.25</v>
      </c>
      <c r="D54" s="8" t="s">
        <v>112</v>
      </c>
      <c r="E54" s="8" t="s">
        <v>77</v>
      </c>
    </row>
    <row r="55" spans="1:5" x14ac:dyDescent="0.25">
      <c r="A55" s="8" t="s">
        <v>109</v>
      </c>
      <c r="B55" s="8" t="s">
        <v>99</v>
      </c>
      <c r="C55" s="8">
        <v>0.25</v>
      </c>
      <c r="D55" s="8" t="s">
        <v>112</v>
      </c>
      <c r="E55" s="8" t="s">
        <v>80</v>
      </c>
    </row>
    <row r="56" spans="1:5" x14ac:dyDescent="0.25">
      <c r="A56" s="8" t="s">
        <v>109</v>
      </c>
      <c r="B56" s="8" t="s">
        <v>99</v>
      </c>
      <c r="C56" s="8">
        <v>0.25</v>
      </c>
      <c r="D56" s="8" t="s">
        <v>112</v>
      </c>
      <c r="E56" s="8" t="s">
        <v>84</v>
      </c>
    </row>
    <row r="57" spans="1:5" x14ac:dyDescent="0.25">
      <c r="A57" s="8" t="s">
        <v>109</v>
      </c>
      <c r="B57" s="8" t="s">
        <v>99</v>
      </c>
      <c r="C57" s="8" t="s">
        <v>183</v>
      </c>
      <c r="D57" s="8" t="s">
        <v>112</v>
      </c>
      <c r="E57" s="8" t="s">
        <v>89</v>
      </c>
    </row>
    <row r="58" spans="1:5" x14ac:dyDescent="0.25">
      <c r="A58" s="8" t="s">
        <v>110</v>
      </c>
      <c r="B58" s="8" t="s">
        <v>99</v>
      </c>
      <c r="C58" s="8" t="s">
        <v>184</v>
      </c>
      <c r="D58" s="8" t="s">
        <v>112</v>
      </c>
      <c r="E58" s="8" t="s">
        <v>52</v>
      </c>
    </row>
    <row r="59" spans="1:5" x14ac:dyDescent="0.25">
      <c r="A59" s="8" t="s">
        <v>110</v>
      </c>
      <c r="B59" s="8" t="s">
        <v>99</v>
      </c>
      <c r="C59" s="8">
        <v>0.25</v>
      </c>
      <c r="D59" s="8" t="s">
        <v>112</v>
      </c>
      <c r="E59" s="8" t="s">
        <v>57</v>
      </c>
    </row>
    <row r="60" spans="1:5" x14ac:dyDescent="0.25">
      <c r="A60" s="8" t="s">
        <v>110</v>
      </c>
      <c r="B60" s="8" t="s">
        <v>99</v>
      </c>
      <c r="C60" s="8" t="s">
        <v>185</v>
      </c>
      <c r="D60" s="8" t="s">
        <v>112</v>
      </c>
      <c r="E60" s="8" t="s">
        <v>62</v>
      </c>
    </row>
    <row r="61" spans="1:5" x14ac:dyDescent="0.25">
      <c r="A61" s="8" t="s">
        <v>110</v>
      </c>
      <c r="B61" s="8" t="s">
        <v>99</v>
      </c>
      <c r="C61" s="8">
        <v>0.25</v>
      </c>
      <c r="D61" s="8" t="s">
        <v>112</v>
      </c>
      <c r="E61" s="8" t="s">
        <v>66</v>
      </c>
    </row>
    <row r="62" spans="1:5" x14ac:dyDescent="0.25">
      <c r="A62" s="8" t="s">
        <v>110</v>
      </c>
      <c r="B62" s="8" t="s">
        <v>99</v>
      </c>
      <c r="C62" s="8" t="s">
        <v>155</v>
      </c>
      <c r="D62" s="8" t="s">
        <v>112</v>
      </c>
      <c r="E62" s="8" t="s">
        <v>70</v>
      </c>
    </row>
    <row r="63" spans="1:5" x14ac:dyDescent="0.25">
      <c r="A63" s="8" t="s">
        <v>110</v>
      </c>
      <c r="B63" s="8" t="s">
        <v>99</v>
      </c>
      <c r="C63" s="8">
        <v>0.25</v>
      </c>
      <c r="D63" s="8" t="s">
        <v>112</v>
      </c>
      <c r="E63" s="8" t="s">
        <v>74</v>
      </c>
    </row>
    <row r="64" spans="1:5" x14ac:dyDescent="0.25">
      <c r="A64" s="8" t="s">
        <v>110</v>
      </c>
      <c r="B64" s="8" t="s">
        <v>99</v>
      </c>
      <c r="C64" s="8" t="s">
        <v>186</v>
      </c>
      <c r="D64" s="8" t="s">
        <v>112</v>
      </c>
      <c r="E64" s="8" t="s">
        <v>77</v>
      </c>
    </row>
    <row r="65" spans="1:5" x14ac:dyDescent="0.25">
      <c r="A65" s="8" t="s">
        <v>110</v>
      </c>
      <c r="B65" s="8" t="s">
        <v>99</v>
      </c>
      <c r="C65" s="8">
        <v>0.25</v>
      </c>
      <c r="D65" s="8" t="s">
        <v>112</v>
      </c>
      <c r="E65" s="8" t="s">
        <v>80</v>
      </c>
    </row>
    <row r="66" spans="1:5" x14ac:dyDescent="0.25">
      <c r="A66" s="8" t="s">
        <v>110</v>
      </c>
      <c r="B66" s="8" t="s">
        <v>99</v>
      </c>
      <c r="C66" s="8">
        <v>0.25</v>
      </c>
      <c r="D66" s="8" t="s">
        <v>112</v>
      </c>
      <c r="E66" s="8" t="s">
        <v>84</v>
      </c>
    </row>
    <row r="67" spans="1:5" x14ac:dyDescent="0.25">
      <c r="A67" s="8" t="s">
        <v>110</v>
      </c>
      <c r="B67" s="8" t="s">
        <v>99</v>
      </c>
      <c r="C67" s="8" t="s">
        <v>159</v>
      </c>
      <c r="D67" s="8" t="s">
        <v>112</v>
      </c>
      <c r="E67" s="8" t="s">
        <v>89</v>
      </c>
    </row>
    <row r="68" spans="1:5" x14ac:dyDescent="0.25">
      <c r="A68" s="8" t="s">
        <v>98</v>
      </c>
      <c r="B68" s="8" t="s">
        <v>99</v>
      </c>
      <c r="C68" s="8">
        <v>0.25</v>
      </c>
      <c r="D68" s="8" t="s">
        <v>146</v>
      </c>
      <c r="E68" s="8" t="s">
        <v>52</v>
      </c>
    </row>
    <row r="69" spans="1:5" x14ac:dyDescent="0.25">
      <c r="A69" s="8" t="s">
        <v>98</v>
      </c>
      <c r="B69" s="8" t="s">
        <v>99</v>
      </c>
      <c r="C69" s="8">
        <v>0.25</v>
      </c>
      <c r="D69" s="8" t="s">
        <v>146</v>
      </c>
      <c r="E69" s="8" t="s">
        <v>57</v>
      </c>
    </row>
    <row r="70" spans="1:5" x14ac:dyDescent="0.25">
      <c r="A70" s="8" t="s">
        <v>98</v>
      </c>
      <c r="B70" s="8" t="s">
        <v>99</v>
      </c>
      <c r="C70" s="8">
        <v>0.25</v>
      </c>
      <c r="D70" s="8" t="s">
        <v>146</v>
      </c>
      <c r="E70" s="8" t="s">
        <v>62</v>
      </c>
    </row>
    <row r="71" spans="1:5" x14ac:dyDescent="0.25">
      <c r="A71" s="8" t="s">
        <v>98</v>
      </c>
      <c r="B71" s="8" t="s">
        <v>99</v>
      </c>
      <c r="C71" s="8">
        <v>0.25</v>
      </c>
      <c r="D71" s="8" t="s">
        <v>146</v>
      </c>
      <c r="E71" s="8" t="s">
        <v>66</v>
      </c>
    </row>
    <row r="72" spans="1:5" x14ac:dyDescent="0.25">
      <c r="A72" s="8" t="s">
        <v>98</v>
      </c>
      <c r="B72" s="8" t="s">
        <v>99</v>
      </c>
      <c r="C72" s="8">
        <v>0.25</v>
      </c>
      <c r="D72" s="8" t="s">
        <v>146</v>
      </c>
      <c r="E72" s="8" t="s">
        <v>70</v>
      </c>
    </row>
    <row r="73" spans="1:5" x14ac:dyDescent="0.25">
      <c r="A73" s="8" t="s">
        <v>98</v>
      </c>
      <c r="B73" s="8" t="s">
        <v>99</v>
      </c>
      <c r="C73" s="8">
        <v>0.25</v>
      </c>
      <c r="D73" s="8" t="s">
        <v>146</v>
      </c>
      <c r="E73" s="8" t="s">
        <v>74</v>
      </c>
    </row>
    <row r="74" spans="1:5" x14ac:dyDescent="0.25">
      <c r="A74" s="8" t="s">
        <v>98</v>
      </c>
      <c r="B74" s="8" t="s">
        <v>99</v>
      </c>
      <c r="C74" s="8">
        <v>0.25</v>
      </c>
      <c r="D74" s="8" t="s">
        <v>146</v>
      </c>
      <c r="E74" s="8" t="s">
        <v>77</v>
      </c>
    </row>
    <row r="75" spans="1:5" x14ac:dyDescent="0.25">
      <c r="A75" s="8" t="s">
        <v>109</v>
      </c>
      <c r="B75" s="8" t="s">
        <v>99</v>
      </c>
      <c r="C75" s="8">
        <v>0.25</v>
      </c>
      <c r="D75" s="8" t="s">
        <v>146</v>
      </c>
      <c r="E75" s="8" t="s">
        <v>52</v>
      </c>
    </row>
    <row r="76" spans="1:5" x14ac:dyDescent="0.25">
      <c r="A76" s="8" t="s">
        <v>109</v>
      </c>
      <c r="B76" s="8" t="s">
        <v>99</v>
      </c>
      <c r="C76" s="8">
        <v>0.25</v>
      </c>
      <c r="D76" s="8" t="s">
        <v>146</v>
      </c>
      <c r="E76" s="8" t="s">
        <v>57</v>
      </c>
    </row>
    <row r="77" spans="1:5" x14ac:dyDescent="0.25">
      <c r="A77" s="8" t="s">
        <v>109</v>
      </c>
      <c r="B77" s="8" t="s">
        <v>99</v>
      </c>
      <c r="C77" s="8">
        <v>0.25</v>
      </c>
      <c r="D77" s="8" t="s">
        <v>146</v>
      </c>
      <c r="E77" s="8" t="s">
        <v>62</v>
      </c>
    </row>
    <row r="78" spans="1:5" x14ac:dyDescent="0.25">
      <c r="A78" s="8" t="s">
        <v>109</v>
      </c>
      <c r="B78" s="8" t="s">
        <v>99</v>
      </c>
      <c r="C78" s="8">
        <v>0.25</v>
      </c>
      <c r="D78" s="8" t="s">
        <v>146</v>
      </c>
      <c r="E78" s="8" t="s">
        <v>66</v>
      </c>
    </row>
    <row r="79" spans="1:5" x14ac:dyDescent="0.25">
      <c r="A79" s="8" t="s">
        <v>109</v>
      </c>
      <c r="B79" s="8" t="s">
        <v>99</v>
      </c>
      <c r="C79" s="8">
        <v>0.25</v>
      </c>
      <c r="D79" s="8" t="s">
        <v>146</v>
      </c>
      <c r="E79" s="8" t="s">
        <v>70</v>
      </c>
    </row>
    <row r="80" spans="1:5" x14ac:dyDescent="0.25">
      <c r="A80" s="8" t="s">
        <v>109</v>
      </c>
      <c r="B80" s="8" t="s">
        <v>99</v>
      </c>
      <c r="C80" s="8">
        <v>0.25</v>
      </c>
      <c r="D80" s="8" t="s">
        <v>146</v>
      </c>
      <c r="E80" s="8" t="s">
        <v>74</v>
      </c>
    </row>
    <row r="81" spans="1:5" x14ac:dyDescent="0.25">
      <c r="A81" s="8" t="s">
        <v>109</v>
      </c>
      <c r="B81" s="8" t="s">
        <v>99</v>
      </c>
      <c r="C81" s="8">
        <v>0.25</v>
      </c>
      <c r="D81" s="8" t="s">
        <v>146</v>
      </c>
      <c r="E81" s="8" t="s">
        <v>77</v>
      </c>
    </row>
    <row r="82" spans="1:5" x14ac:dyDescent="0.25">
      <c r="A82" s="8" t="s">
        <v>110</v>
      </c>
      <c r="B82" s="8" t="s">
        <v>99</v>
      </c>
      <c r="C82" s="8">
        <v>0.25</v>
      </c>
      <c r="D82" s="8" t="s">
        <v>146</v>
      </c>
      <c r="E82" s="8" t="s">
        <v>52</v>
      </c>
    </row>
    <row r="83" spans="1:5" x14ac:dyDescent="0.25">
      <c r="A83" s="8" t="s">
        <v>110</v>
      </c>
      <c r="B83" s="8" t="s">
        <v>99</v>
      </c>
      <c r="C83" s="8">
        <v>0.25</v>
      </c>
      <c r="D83" s="8" t="s">
        <v>146</v>
      </c>
      <c r="E83" s="8" t="s">
        <v>57</v>
      </c>
    </row>
    <row r="84" spans="1:5" x14ac:dyDescent="0.25">
      <c r="A84" s="8" t="s">
        <v>110</v>
      </c>
      <c r="B84" s="8" t="s">
        <v>99</v>
      </c>
      <c r="C84" s="8">
        <v>0.25</v>
      </c>
      <c r="D84" s="8" t="s">
        <v>146</v>
      </c>
      <c r="E84" s="8" t="s">
        <v>62</v>
      </c>
    </row>
    <row r="85" spans="1:5" x14ac:dyDescent="0.25">
      <c r="A85" s="8" t="s">
        <v>110</v>
      </c>
      <c r="B85" s="8" t="s">
        <v>99</v>
      </c>
      <c r="C85" s="8">
        <v>0.25</v>
      </c>
      <c r="D85" s="8" t="s">
        <v>146</v>
      </c>
      <c r="E85" s="8" t="s">
        <v>66</v>
      </c>
    </row>
    <row r="86" spans="1:5" x14ac:dyDescent="0.25">
      <c r="A86" s="8" t="s">
        <v>110</v>
      </c>
      <c r="B86" s="8" t="s">
        <v>99</v>
      </c>
      <c r="C86" s="8" t="s">
        <v>157</v>
      </c>
      <c r="D86" s="8" t="s">
        <v>146</v>
      </c>
      <c r="E86" s="8" t="s">
        <v>70</v>
      </c>
    </row>
    <row r="87" spans="1:5" x14ac:dyDescent="0.25">
      <c r="A87" s="8" t="s">
        <v>110</v>
      </c>
      <c r="B87" s="8" t="s">
        <v>99</v>
      </c>
      <c r="C87" s="8">
        <v>0.25</v>
      </c>
      <c r="D87" s="8" t="s">
        <v>146</v>
      </c>
      <c r="E87" s="8" t="s">
        <v>74</v>
      </c>
    </row>
    <row r="88" spans="1:5" x14ac:dyDescent="0.25">
      <c r="A88" s="8" t="s">
        <v>110</v>
      </c>
      <c r="B88" s="8" t="s">
        <v>99</v>
      </c>
      <c r="C88" s="8">
        <v>0.25</v>
      </c>
      <c r="D88" s="8" t="s">
        <v>146</v>
      </c>
      <c r="E88" s="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353CC-590D-4963-BCF4-2E89708229A1}">
  <dimension ref="A1:AW25"/>
  <sheetViews>
    <sheetView topLeftCell="A16" workbookViewId="0">
      <selection activeCell="D27" sqref="D27"/>
    </sheetView>
  </sheetViews>
  <sheetFormatPr defaultRowHeight="15" x14ac:dyDescent="0.25"/>
  <cols>
    <col min="1" max="1" width="25.28515625" style="9" customWidth="1"/>
    <col min="2" max="2" width="16.5703125" style="9" customWidth="1"/>
    <col min="3" max="3" width="13.5703125" style="9" customWidth="1"/>
    <col min="4" max="4" width="9.5703125" style="9" bestFit="1" customWidth="1"/>
    <col min="5" max="5" width="12.42578125" style="9" customWidth="1"/>
    <col min="6" max="7" width="10.42578125" style="9" customWidth="1"/>
    <col min="8" max="8" width="9.140625" style="9"/>
    <col min="9" max="9" width="13.42578125" style="9" customWidth="1"/>
    <col min="10" max="16384" width="9.140625" style="9"/>
  </cols>
  <sheetData>
    <row r="1" spans="1:49" x14ac:dyDescent="0.25">
      <c r="A1" s="11" t="s">
        <v>6</v>
      </c>
      <c r="B1" s="11"/>
      <c r="C1" s="11"/>
      <c r="E1" s="11" t="s">
        <v>11</v>
      </c>
      <c r="F1" s="11"/>
      <c r="G1" s="11"/>
      <c r="I1" s="11" t="s">
        <v>15</v>
      </c>
      <c r="J1" s="11"/>
      <c r="K1" s="11"/>
      <c r="M1" s="11" t="s">
        <v>19</v>
      </c>
      <c r="N1" s="11"/>
      <c r="O1" s="11"/>
      <c r="Q1" s="11" t="s">
        <v>24</v>
      </c>
      <c r="R1" s="11"/>
      <c r="S1" s="11"/>
      <c r="U1" s="11" t="s">
        <v>28</v>
      </c>
      <c r="V1" s="11"/>
      <c r="W1" s="11"/>
      <c r="Y1" s="11" t="s">
        <v>32</v>
      </c>
      <c r="Z1" s="11"/>
      <c r="AA1" s="11"/>
      <c r="AC1" s="11" t="s">
        <v>36</v>
      </c>
      <c r="AD1" s="11"/>
      <c r="AE1" s="11"/>
      <c r="AG1" s="11" t="s">
        <v>40</v>
      </c>
      <c r="AH1" s="11"/>
      <c r="AI1" s="11"/>
      <c r="AK1" s="11" t="s">
        <v>44</v>
      </c>
      <c r="AL1" s="11"/>
      <c r="AM1" s="11"/>
      <c r="AO1" s="11" t="s">
        <v>47</v>
      </c>
      <c r="AP1" s="11"/>
      <c r="AQ1" s="11"/>
      <c r="AS1" s="11" t="s">
        <v>50</v>
      </c>
      <c r="AT1" s="11"/>
    </row>
    <row r="2" spans="1:49" ht="75" x14ac:dyDescent="0.25">
      <c r="A2" s="12" t="s">
        <v>187</v>
      </c>
      <c r="B2" s="13" t="s">
        <v>188</v>
      </c>
      <c r="C2" s="13" t="s">
        <v>189</v>
      </c>
      <c r="E2" s="12" t="s">
        <v>187</v>
      </c>
      <c r="F2" s="13" t="s">
        <v>188</v>
      </c>
      <c r="G2" s="13" t="s">
        <v>189</v>
      </c>
      <c r="I2" s="12" t="s">
        <v>187</v>
      </c>
      <c r="J2" s="13" t="s">
        <v>188</v>
      </c>
      <c r="K2" s="13" t="s">
        <v>189</v>
      </c>
      <c r="M2" s="12" t="s">
        <v>187</v>
      </c>
      <c r="N2" s="13" t="s">
        <v>188</v>
      </c>
      <c r="O2" s="13" t="s">
        <v>189</v>
      </c>
      <c r="Q2" s="12" t="s">
        <v>187</v>
      </c>
      <c r="R2" s="13" t="s">
        <v>188</v>
      </c>
      <c r="S2" s="13" t="s">
        <v>189</v>
      </c>
      <c r="U2" s="12" t="s">
        <v>187</v>
      </c>
      <c r="V2" s="13" t="s">
        <v>188</v>
      </c>
      <c r="W2" s="13" t="s">
        <v>189</v>
      </c>
      <c r="Y2" s="12" t="s">
        <v>187</v>
      </c>
      <c r="Z2" s="13" t="s">
        <v>188</v>
      </c>
      <c r="AA2" s="13" t="s">
        <v>189</v>
      </c>
      <c r="AC2" s="12" t="s">
        <v>187</v>
      </c>
      <c r="AD2" s="13" t="s">
        <v>188</v>
      </c>
      <c r="AE2" s="13" t="s">
        <v>189</v>
      </c>
      <c r="AG2" s="12" t="s">
        <v>187</v>
      </c>
      <c r="AH2" s="13" t="s">
        <v>188</v>
      </c>
      <c r="AI2" s="13" t="s">
        <v>189</v>
      </c>
      <c r="AK2" s="12" t="s">
        <v>187</v>
      </c>
      <c r="AL2" s="13" t="s">
        <v>188</v>
      </c>
      <c r="AM2" s="13" t="s">
        <v>189</v>
      </c>
      <c r="AO2" s="12" t="s">
        <v>187</v>
      </c>
      <c r="AP2" s="13" t="s">
        <v>188</v>
      </c>
      <c r="AQ2" s="13" t="s">
        <v>189</v>
      </c>
      <c r="AS2" s="12" t="s">
        <v>187</v>
      </c>
      <c r="AT2" s="13" t="s">
        <v>188</v>
      </c>
      <c r="AU2" s="13"/>
    </row>
    <row r="3" spans="1:49" x14ac:dyDescent="0.25">
      <c r="A3" s="14">
        <v>0.125</v>
      </c>
      <c r="B3" s="15">
        <v>5.17</v>
      </c>
      <c r="C3" s="15">
        <v>4.3600000000000003</v>
      </c>
      <c r="D3" s="9">
        <f>COUNTIF(B3:B20,0.25)</f>
        <v>0</v>
      </c>
      <c r="E3" s="14">
        <v>0.125</v>
      </c>
      <c r="F3" s="15">
        <v>16.7</v>
      </c>
      <c r="G3" s="15">
        <v>8.98</v>
      </c>
      <c r="H3" s="9">
        <f>COUNTIF(F3:F20,0.25)</f>
        <v>0</v>
      </c>
      <c r="I3" s="14">
        <v>0.125</v>
      </c>
      <c r="J3" s="15">
        <v>6.65</v>
      </c>
      <c r="K3" s="15">
        <v>7.06</v>
      </c>
      <c r="L3" s="9">
        <f>COUNTIF(J3:J20,0.25)</f>
        <v>0</v>
      </c>
      <c r="M3" s="14">
        <v>0.125</v>
      </c>
      <c r="N3" s="15">
        <v>89.4</v>
      </c>
      <c r="O3" s="15">
        <v>1.71</v>
      </c>
      <c r="P3" s="9">
        <f>COUNTIF(N3:N20,0.25)</f>
        <v>0</v>
      </c>
      <c r="Q3" s="14">
        <v>0.125</v>
      </c>
      <c r="R3" s="15">
        <v>2.88</v>
      </c>
      <c r="S3" s="15">
        <v>1.07</v>
      </c>
      <c r="T3" s="9">
        <f>COUNTIF(R3:R20,0.25)</f>
        <v>0</v>
      </c>
      <c r="U3" s="14">
        <v>0.125</v>
      </c>
      <c r="V3" s="15">
        <v>10</v>
      </c>
      <c r="W3" s="15">
        <v>1.94</v>
      </c>
      <c r="X3" s="9">
        <f>COUNTIF(V3:V20,0.25)</f>
        <v>0</v>
      </c>
      <c r="Y3" s="14">
        <v>0.125</v>
      </c>
      <c r="Z3" s="15">
        <v>5.37</v>
      </c>
      <c r="AA3" s="15">
        <v>2.87</v>
      </c>
      <c r="AB3" s="9">
        <f>COUNTIF(Z3:Z20,0.25)</f>
        <v>0</v>
      </c>
      <c r="AC3" s="14">
        <v>0.125</v>
      </c>
      <c r="AD3" s="15">
        <v>5.08</v>
      </c>
      <c r="AE3" s="15">
        <v>1.81</v>
      </c>
      <c r="AF3" s="9">
        <f>COUNTIF(AD3:AD20,0.25)</f>
        <v>0</v>
      </c>
      <c r="AG3" s="14">
        <v>0.125</v>
      </c>
      <c r="AH3" s="15">
        <v>1.37</v>
      </c>
      <c r="AI3" s="15">
        <v>0.92</v>
      </c>
      <c r="AJ3" s="9">
        <f>COUNTIF(AH3:AH20,0.25)</f>
        <v>0</v>
      </c>
      <c r="AK3" s="14">
        <v>0.125</v>
      </c>
      <c r="AL3" s="15">
        <v>19.3</v>
      </c>
      <c r="AM3" s="15">
        <v>14.9</v>
      </c>
      <c r="AN3" s="9">
        <f>COUNTIF(AL3:AL20,0.25)</f>
        <v>0</v>
      </c>
      <c r="AO3" s="14">
        <v>0.125</v>
      </c>
      <c r="AP3" s="15">
        <v>1.23</v>
      </c>
      <c r="AQ3" s="15">
        <v>1.55</v>
      </c>
      <c r="AR3" s="9">
        <f>COUNTIF(AP3:AP20,0.25)</f>
        <v>0</v>
      </c>
      <c r="AS3" s="14">
        <v>0.125</v>
      </c>
      <c r="AT3" s="15">
        <v>9.86</v>
      </c>
      <c r="AU3" s="9">
        <f>COUNTIF(AS3:AS20,0.25)</f>
        <v>1</v>
      </c>
      <c r="AV3" s="9">
        <f>SUM(D3,H3,L3,P3,T3,X3,AB3,AF3,AJ3,AN3,AR3,AU3)</f>
        <v>1</v>
      </c>
    </row>
    <row r="4" spans="1:49" x14ac:dyDescent="0.25">
      <c r="A4" s="14">
        <v>0.25</v>
      </c>
      <c r="B4" s="15">
        <v>6</v>
      </c>
      <c r="C4" s="15">
        <v>3.02</v>
      </c>
      <c r="D4" s="9">
        <f>COUNT(B3:B20)</f>
        <v>18</v>
      </c>
      <c r="E4" s="14">
        <v>0.25</v>
      </c>
      <c r="F4" s="15">
        <v>17.899999999999999</v>
      </c>
      <c r="G4" s="15">
        <v>6.11</v>
      </c>
      <c r="H4" s="9">
        <f>COUNT(F3:F20)</f>
        <v>18</v>
      </c>
      <c r="I4" s="14">
        <v>0.25</v>
      </c>
      <c r="J4" s="15">
        <v>8.9</v>
      </c>
      <c r="K4" s="15">
        <v>12.3</v>
      </c>
      <c r="L4" s="9">
        <f>COUNT(J3:J20)</f>
        <v>18</v>
      </c>
      <c r="M4" s="14">
        <v>0.25</v>
      </c>
      <c r="N4" s="15">
        <v>104</v>
      </c>
      <c r="O4" s="15">
        <v>0.74</v>
      </c>
      <c r="P4" s="9">
        <f>COUNT(N3:N20)</f>
        <v>15</v>
      </c>
      <c r="Q4" s="14">
        <v>0.25</v>
      </c>
      <c r="R4" s="15">
        <v>0.63</v>
      </c>
      <c r="S4" s="15">
        <v>0.83</v>
      </c>
      <c r="T4" s="9">
        <f>COUNT(R3:R20)</f>
        <v>15</v>
      </c>
      <c r="U4" s="14">
        <v>0.25</v>
      </c>
      <c r="V4" s="15">
        <v>9.42</v>
      </c>
      <c r="W4" s="15">
        <v>4.0599999999999996</v>
      </c>
      <c r="X4" s="9">
        <f>COUNT(V3:V20)</f>
        <v>18</v>
      </c>
      <c r="Y4" s="14">
        <v>0.25</v>
      </c>
      <c r="Z4" s="15">
        <v>4.3499999999999996</v>
      </c>
      <c r="AA4" s="15">
        <v>3.05</v>
      </c>
      <c r="AB4" s="9">
        <f>COUNT(Z3:Z20)</f>
        <v>18</v>
      </c>
      <c r="AC4" s="14">
        <v>0.25</v>
      </c>
      <c r="AD4" s="15">
        <v>5.13</v>
      </c>
      <c r="AE4" s="15">
        <v>2.57</v>
      </c>
      <c r="AF4" s="9">
        <f>COUNT(AD3:AD20)</f>
        <v>18</v>
      </c>
      <c r="AG4" s="14">
        <v>0.25</v>
      </c>
      <c r="AH4" s="15">
        <v>2.17</v>
      </c>
      <c r="AI4" s="15">
        <v>1.76</v>
      </c>
      <c r="AJ4" s="9">
        <f>COUNT(AH3:AH20)</f>
        <v>18</v>
      </c>
      <c r="AK4" s="14">
        <v>0.25</v>
      </c>
      <c r="AL4" s="15">
        <v>14.8</v>
      </c>
      <c r="AM4" s="15">
        <v>11.2</v>
      </c>
      <c r="AN4" s="9">
        <f>COUNT(AL3:AL20)</f>
        <v>18</v>
      </c>
      <c r="AO4" s="14">
        <v>0.25</v>
      </c>
      <c r="AP4" s="15">
        <v>2.0099999999999998</v>
      </c>
      <c r="AQ4" s="15">
        <v>3.28</v>
      </c>
      <c r="AR4" s="9">
        <f>COUNT(AP3:AP20)</f>
        <v>18</v>
      </c>
      <c r="AS4" s="14">
        <v>0.25</v>
      </c>
      <c r="AT4" s="15">
        <v>12</v>
      </c>
      <c r="AU4" s="9">
        <f>COUNT(AS3:AS20)</f>
        <v>18</v>
      </c>
      <c r="AV4" s="9">
        <f>SUM(D4,H4,L4,P4,T4,X4,AB4,AF4,AJ4,AN4,AR4,AU4)</f>
        <v>210</v>
      </c>
      <c r="AW4" s="9">
        <f>AV3/AV4</f>
        <v>4.7619047619047623E-3</v>
      </c>
    </row>
    <row r="5" spans="1:49" x14ac:dyDescent="0.25">
      <c r="A5" s="14">
        <v>1.25</v>
      </c>
      <c r="B5" s="15">
        <v>114</v>
      </c>
      <c r="C5" s="15">
        <v>5.09</v>
      </c>
      <c r="E5" s="14">
        <v>1.25</v>
      </c>
      <c r="F5" s="15">
        <v>46.8</v>
      </c>
      <c r="G5" s="15">
        <v>39.700000000000003</v>
      </c>
      <c r="I5" s="14">
        <v>1.25</v>
      </c>
      <c r="J5" s="15">
        <v>16.399999999999999</v>
      </c>
      <c r="K5" s="15">
        <v>6.82</v>
      </c>
      <c r="M5" s="14">
        <v>1.25</v>
      </c>
      <c r="N5" s="15">
        <v>233</v>
      </c>
      <c r="O5" s="15">
        <v>2.83</v>
      </c>
      <c r="Q5" s="14">
        <v>1.25</v>
      </c>
      <c r="R5" s="15">
        <v>0.52</v>
      </c>
      <c r="S5" s="15">
        <v>0.25</v>
      </c>
      <c r="U5" s="14">
        <v>1.25</v>
      </c>
      <c r="V5" s="15">
        <v>29.4</v>
      </c>
      <c r="W5" s="15">
        <v>5.2</v>
      </c>
      <c r="Y5" s="14">
        <v>1.25</v>
      </c>
      <c r="Z5" s="15">
        <v>5.45</v>
      </c>
      <c r="AA5" s="15">
        <v>3.93</v>
      </c>
      <c r="AC5" s="14">
        <v>1.25</v>
      </c>
      <c r="AD5" s="15">
        <v>6.86</v>
      </c>
      <c r="AE5" s="15">
        <v>4</v>
      </c>
      <c r="AG5" s="14">
        <v>1.25</v>
      </c>
      <c r="AH5" s="15">
        <v>34.700000000000003</v>
      </c>
      <c r="AI5" s="15">
        <v>1.63</v>
      </c>
      <c r="AK5" s="14">
        <v>1.25</v>
      </c>
      <c r="AL5" s="15">
        <v>20.5</v>
      </c>
      <c r="AM5" s="15">
        <v>24</v>
      </c>
      <c r="AO5" s="14">
        <v>1.25</v>
      </c>
      <c r="AP5" s="15">
        <v>3.99</v>
      </c>
      <c r="AQ5" s="15">
        <v>1.1200000000000001</v>
      </c>
      <c r="AS5" s="14">
        <v>1.25</v>
      </c>
      <c r="AT5" s="15">
        <v>27.7</v>
      </c>
    </row>
    <row r="6" spans="1:49" x14ac:dyDescent="0.25">
      <c r="A6" s="14">
        <v>2.25</v>
      </c>
      <c r="B6" s="15">
        <v>66.7</v>
      </c>
      <c r="C6" s="15">
        <v>4.5599999999999996</v>
      </c>
      <c r="D6" s="9">
        <f>COUNTIF(C3:C20,0.25)</f>
        <v>0</v>
      </c>
      <c r="E6" s="14">
        <v>2.25</v>
      </c>
      <c r="F6" s="15">
        <v>183</v>
      </c>
      <c r="G6" s="15">
        <v>41.8</v>
      </c>
      <c r="H6" s="9">
        <f>COUNTIF(G3:G20,0.25)</f>
        <v>0</v>
      </c>
      <c r="I6" s="14">
        <v>2.25</v>
      </c>
      <c r="J6" s="15">
        <v>19.899999999999999</v>
      </c>
      <c r="K6" s="15">
        <v>4.6500000000000004</v>
      </c>
      <c r="L6" s="9">
        <f>COUNTIF(K3:K20,0.25)</f>
        <v>0</v>
      </c>
      <c r="M6" s="14">
        <v>2.25</v>
      </c>
      <c r="N6" s="15">
        <v>81.7</v>
      </c>
      <c r="O6" s="15">
        <v>3.63</v>
      </c>
      <c r="P6" s="9">
        <f>COUNTIF(O3:O20,0.25)</f>
        <v>0</v>
      </c>
      <c r="Q6" s="14">
        <v>2.25</v>
      </c>
      <c r="R6" s="15">
        <v>0.53</v>
      </c>
      <c r="S6" s="15">
        <v>0.25</v>
      </c>
      <c r="T6" s="9">
        <f>COUNTIF(S3:S20,0.25)</f>
        <v>11</v>
      </c>
      <c r="U6" s="14">
        <v>2.25</v>
      </c>
      <c r="V6" s="15">
        <v>29.6</v>
      </c>
      <c r="W6" s="15">
        <v>6.46</v>
      </c>
      <c r="X6" s="9">
        <f>COUNTIF(W3:W20,0.25)</f>
        <v>0</v>
      </c>
      <c r="Y6" s="14">
        <v>2.25</v>
      </c>
      <c r="Z6" s="15">
        <v>8.76</v>
      </c>
      <c r="AA6" s="15">
        <v>5.08</v>
      </c>
      <c r="AB6" s="9">
        <f>COUNTIF(AA3:AA20,0.25)</f>
        <v>0</v>
      </c>
      <c r="AC6" s="14">
        <v>2.25</v>
      </c>
      <c r="AD6" s="15">
        <v>8.0399999999999991</v>
      </c>
      <c r="AE6" s="15"/>
      <c r="AF6" s="9">
        <f>COUNTIF(AE3:AE20,0.25)</f>
        <v>0</v>
      </c>
      <c r="AG6" s="14">
        <v>2.25</v>
      </c>
      <c r="AH6" s="15">
        <v>23.8</v>
      </c>
      <c r="AI6" s="15">
        <v>2.06</v>
      </c>
      <c r="AJ6" s="9">
        <f>COUNTIF(AI3:AI20,0.25)</f>
        <v>5</v>
      </c>
      <c r="AK6" s="14">
        <v>2.25</v>
      </c>
      <c r="AL6" s="15">
        <v>24.4</v>
      </c>
      <c r="AM6" s="15">
        <v>57.4</v>
      </c>
      <c r="AN6" s="9">
        <f>COUNTIF(AM3:AM20,0.25)</f>
        <v>0</v>
      </c>
      <c r="AO6" s="14">
        <v>2.25</v>
      </c>
      <c r="AP6" s="15">
        <v>2.57</v>
      </c>
      <c r="AQ6" s="15">
        <v>0.25</v>
      </c>
      <c r="AR6" s="9">
        <f>COUNTIF(AQ3:AQ20,0.25)</f>
        <v>15</v>
      </c>
      <c r="AS6" s="14">
        <v>2.25</v>
      </c>
      <c r="AT6" s="15">
        <v>148</v>
      </c>
      <c r="AU6" s="9">
        <f>COUNTIF(AT3:AT20,0.25)</f>
        <v>0</v>
      </c>
      <c r="AV6" s="9">
        <f>SUM(D6,H6,L6,P6,T6,X6,AB6,AF6,AJ6,AN6,AR6,AU6)</f>
        <v>31</v>
      </c>
      <c r="AW6" s="9">
        <f>32/(AV4+AV7)</f>
        <v>7.7108433734939766E-2</v>
      </c>
    </row>
    <row r="7" spans="1:49" x14ac:dyDescent="0.25">
      <c r="A7" s="14">
        <v>3.25</v>
      </c>
      <c r="B7" s="15">
        <v>40.299999999999997</v>
      </c>
      <c r="C7" s="15">
        <v>1.88</v>
      </c>
      <c r="D7" s="9">
        <f>COUNT(C3:C20)</f>
        <v>18</v>
      </c>
      <c r="E7" s="14">
        <v>3.25</v>
      </c>
      <c r="F7" s="15">
        <v>146</v>
      </c>
      <c r="G7" s="15">
        <v>13.5</v>
      </c>
      <c r="H7" s="9">
        <f>COUNT(G3:G20)</f>
        <v>18</v>
      </c>
      <c r="I7" s="14">
        <v>3.25</v>
      </c>
      <c r="J7" s="15">
        <v>21.5</v>
      </c>
      <c r="K7" s="15">
        <v>3.12</v>
      </c>
      <c r="L7" s="9">
        <f>COUNT(K3:K20)</f>
        <v>18</v>
      </c>
      <c r="M7" s="14">
        <v>3.25</v>
      </c>
      <c r="N7" s="15">
        <v>92.1</v>
      </c>
      <c r="O7" s="15">
        <v>4.9400000000000004</v>
      </c>
      <c r="P7" s="9">
        <f>COUNT(O3:O20)</f>
        <v>15</v>
      </c>
      <c r="Q7" s="14">
        <v>3.25</v>
      </c>
      <c r="R7" s="15">
        <v>1.1499999999999999</v>
      </c>
      <c r="S7" s="15">
        <v>0.25</v>
      </c>
      <c r="T7" s="9">
        <f>COUNT(S3:S20)</f>
        <v>15</v>
      </c>
      <c r="U7" s="14">
        <v>3.25</v>
      </c>
      <c r="V7" s="15">
        <v>20.8</v>
      </c>
      <c r="W7" s="15">
        <v>6.38</v>
      </c>
      <c r="X7" s="9">
        <f>COUNT(W3:W20)</f>
        <v>18</v>
      </c>
      <c r="Y7" s="14">
        <v>3.25</v>
      </c>
      <c r="Z7" s="15">
        <v>10.8</v>
      </c>
      <c r="AA7" s="15">
        <v>3.68</v>
      </c>
      <c r="AB7" s="9">
        <f>COUNT(AA3:AA20)</f>
        <v>18</v>
      </c>
      <c r="AC7" s="14">
        <v>3.25</v>
      </c>
      <c r="AD7" s="15">
        <v>9.4499999999999993</v>
      </c>
      <c r="AE7" s="15">
        <v>4.9800000000000004</v>
      </c>
      <c r="AF7" s="9">
        <f>COUNT(AE3:AE20)</f>
        <v>13</v>
      </c>
      <c r="AG7" s="14">
        <v>3.25</v>
      </c>
      <c r="AH7" s="15">
        <v>22.6</v>
      </c>
      <c r="AI7" s="15">
        <v>2.5</v>
      </c>
      <c r="AJ7" s="9">
        <f>COUNT(AI3:AI20)</f>
        <v>18</v>
      </c>
      <c r="AK7" s="14">
        <v>3.25</v>
      </c>
      <c r="AL7" s="15">
        <v>24.4</v>
      </c>
      <c r="AM7" s="15">
        <v>61.4</v>
      </c>
      <c r="AN7" s="9">
        <f>COUNT(AM3:AM20)</f>
        <v>18</v>
      </c>
      <c r="AO7" s="14">
        <v>3.25</v>
      </c>
      <c r="AP7" s="15">
        <v>2.2999999999999998</v>
      </c>
      <c r="AQ7" s="15">
        <v>0.25</v>
      </c>
      <c r="AR7" s="9">
        <f>COUNT(AQ3:AQ20)</f>
        <v>18</v>
      </c>
      <c r="AS7" s="14">
        <v>3.25</v>
      </c>
      <c r="AT7" s="15">
        <v>80.3</v>
      </c>
      <c r="AU7" s="9">
        <f>COUNT(AT3:AT20)</f>
        <v>18</v>
      </c>
      <c r="AV7" s="9">
        <f>SUM(D7,H7,L7,P7,T7,X7,AB7,AF7,AJ7,AN7,AR7,AU7)</f>
        <v>205</v>
      </c>
      <c r="AW7" s="9">
        <f>AV6/AV7</f>
        <v>0.15121951219512195</v>
      </c>
    </row>
    <row r="8" spans="1:49" x14ac:dyDescent="0.25">
      <c r="A8" s="14">
        <v>4.25</v>
      </c>
      <c r="B8" s="15">
        <v>37.9</v>
      </c>
      <c r="C8" s="15">
        <v>1.32</v>
      </c>
      <c r="E8" s="14">
        <v>4.25</v>
      </c>
      <c r="F8" s="15">
        <v>128</v>
      </c>
      <c r="G8" s="15">
        <v>4.22</v>
      </c>
      <c r="I8" s="14">
        <v>4.25</v>
      </c>
      <c r="J8" s="15">
        <v>22.4</v>
      </c>
      <c r="K8" s="15">
        <v>2.5</v>
      </c>
      <c r="M8" s="14">
        <v>4.25</v>
      </c>
      <c r="N8" s="15">
        <v>76.3</v>
      </c>
      <c r="O8" s="15">
        <v>4.66</v>
      </c>
      <c r="Q8" s="14">
        <v>4.25</v>
      </c>
      <c r="R8" s="15">
        <v>1.84</v>
      </c>
      <c r="S8" s="15">
        <v>0.51</v>
      </c>
      <c r="U8" s="14">
        <v>4.25</v>
      </c>
      <c r="V8" s="15">
        <v>21.3</v>
      </c>
      <c r="W8" s="15">
        <v>6.62</v>
      </c>
      <c r="Y8" s="14">
        <v>4.25</v>
      </c>
      <c r="Z8" s="15">
        <v>11.9</v>
      </c>
      <c r="AA8" s="15">
        <v>3.71</v>
      </c>
      <c r="AC8" s="14">
        <v>4.25</v>
      </c>
      <c r="AD8" s="15">
        <v>20.100000000000001</v>
      </c>
      <c r="AE8" s="15">
        <v>1.62</v>
      </c>
      <c r="AG8" s="14">
        <v>4.25</v>
      </c>
      <c r="AH8" s="15">
        <v>38.6</v>
      </c>
      <c r="AI8" s="15">
        <v>1.53</v>
      </c>
      <c r="AK8" s="14">
        <v>4.25</v>
      </c>
      <c r="AL8" s="15">
        <v>31.2</v>
      </c>
      <c r="AM8" s="15">
        <v>70.5</v>
      </c>
      <c r="AO8" s="14">
        <v>4.25</v>
      </c>
      <c r="AP8" s="15">
        <v>2.1800000000000002</v>
      </c>
      <c r="AQ8" s="15">
        <v>0.25</v>
      </c>
      <c r="AS8" s="14">
        <v>4.25</v>
      </c>
      <c r="AT8" s="15">
        <v>43.8</v>
      </c>
    </row>
    <row r="9" spans="1:49" x14ac:dyDescent="0.25">
      <c r="A9" s="14">
        <v>5.25</v>
      </c>
      <c r="B9" s="15">
        <v>36.200000000000003</v>
      </c>
      <c r="C9" s="15">
        <v>0.85</v>
      </c>
      <c r="E9" s="14">
        <v>5.25</v>
      </c>
      <c r="F9" s="15">
        <v>109</v>
      </c>
      <c r="G9" s="15">
        <v>3.34</v>
      </c>
      <c r="I9" s="14">
        <v>5.25</v>
      </c>
      <c r="J9" s="15">
        <v>22.1</v>
      </c>
      <c r="K9" s="15">
        <v>1.47</v>
      </c>
      <c r="M9" s="14">
        <v>5.25</v>
      </c>
      <c r="N9" s="15">
        <v>29.4</v>
      </c>
      <c r="O9" s="15">
        <v>4.2699999999999996</v>
      </c>
      <c r="Q9" s="14">
        <v>5.25</v>
      </c>
      <c r="R9" s="15">
        <v>5.52</v>
      </c>
      <c r="S9" s="15">
        <v>0.62</v>
      </c>
      <c r="U9" s="14">
        <v>5.25</v>
      </c>
      <c r="V9" s="15">
        <v>33.4</v>
      </c>
      <c r="W9" s="15">
        <v>3.43</v>
      </c>
      <c r="Y9" s="14">
        <v>5.25</v>
      </c>
      <c r="Z9" s="15">
        <v>11.7</v>
      </c>
      <c r="AA9" s="15">
        <v>3.88</v>
      </c>
      <c r="AC9" s="14">
        <v>5.25</v>
      </c>
      <c r="AD9" s="15">
        <v>23.3</v>
      </c>
      <c r="AE9" s="15">
        <v>1.18</v>
      </c>
      <c r="AG9" s="14">
        <v>5.25</v>
      </c>
      <c r="AH9" s="15">
        <v>34.200000000000003</v>
      </c>
      <c r="AI9" s="15">
        <v>0.66</v>
      </c>
      <c r="AK9" s="14">
        <v>5.25</v>
      </c>
      <c r="AL9" s="15">
        <v>35.700000000000003</v>
      </c>
      <c r="AM9" s="15">
        <v>43.3</v>
      </c>
      <c r="AO9" s="14">
        <v>5.25</v>
      </c>
      <c r="AP9" s="15">
        <v>1.95</v>
      </c>
      <c r="AQ9" s="15">
        <v>0.25</v>
      </c>
      <c r="AS9" s="14">
        <v>5.25</v>
      </c>
      <c r="AT9" s="15">
        <v>47.9</v>
      </c>
    </row>
    <row r="10" spans="1:49" x14ac:dyDescent="0.25">
      <c r="A10" s="14">
        <v>6.25</v>
      </c>
      <c r="B10" s="15">
        <v>32.700000000000003</v>
      </c>
      <c r="C10" s="15">
        <v>0.82</v>
      </c>
      <c r="E10" s="14">
        <v>6.25</v>
      </c>
      <c r="F10" s="15">
        <v>89.4</v>
      </c>
      <c r="G10" s="15">
        <v>2.98</v>
      </c>
      <c r="I10" s="14">
        <v>6.25</v>
      </c>
      <c r="J10" s="15">
        <v>21.5</v>
      </c>
      <c r="K10" s="15">
        <v>1.32</v>
      </c>
      <c r="M10" s="14">
        <v>6.25</v>
      </c>
      <c r="N10" s="15">
        <v>43.7</v>
      </c>
      <c r="O10" s="15">
        <v>2.78</v>
      </c>
      <c r="Q10" s="14">
        <v>6.25</v>
      </c>
      <c r="R10" s="15">
        <v>11.4</v>
      </c>
      <c r="S10" s="15">
        <v>0.25</v>
      </c>
      <c r="U10" s="14">
        <v>6.25</v>
      </c>
      <c r="V10" s="15">
        <v>36.799999999999997</v>
      </c>
      <c r="W10" s="15">
        <v>3.96</v>
      </c>
      <c r="Y10" s="14">
        <v>6.25</v>
      </c>
      <c r="Z10" s="15">
        <v>12.8</v>
      </c>
      <c r="AA10" s="15">
        <v>4.43</v>
      </c>
      <c r="AC10" s="14">
        <v>6.25</v>
      </c>
      <c r="AD10" s="15">
        <v>24.3</v>
      </c>
      <c r="AE10" s="15"/>
      <c r="AG10" s="14">
        <v>6.25</v>
      </c>
      <c r="AH10" s="15">
        <v>32.6</v>
      </c>
      <c r="AI10" s="15">
        <v>0.51</v>
      </c>
      <c r="AK10" s="14">
        <v>6.25</v>
      </c>
      <c r="AL10" s="15">
        <v>37.5</v>
      </c>
      <c r="AM10" s="15">
        <v>27.5</v>
      </c>
      <c r="AO10" s="14">
        <v>6.25</v>
      </c>
      <c r="AP10" s="15">
        <v>1.75</v>
      </c>
      <c r="AQ10" s="15">
        <v>0.25</v>
      </c>
      <c r="AS10" s="14">
        <v>6.25</v>
      </c>
      <c r="AT10" s="15">
        <v>41.3</v>
      </c>
    </row>
    <row r="11" spans="1:49" x14ac:dyDescent="0.25">
      <c r="A11" s="14">
        <v>7.25</v>
      </c>
      <c r="B11" s="15">
        <v>33.299999999999997</v>
      </c>
      <c r="C11" s="15">
        <v>0.88</v>
      </c>
      <c r="E11" s="14">
        <v>7.25</v>
      </c>
      <c r="F11" s="15">
        <v>88.8</v>
      </c>
      <c r="G11" s="15">
        <v>2.69</v>
      </c>
      <c r="I11" s="14">
        <v>7.25</v>
      </c>
      <c r="J11" s="15">
        <v>19.8</v>
      </c>
      <c r="K11" s="15">
        <v>1.27</v>
      </c>
      <c r="M11" s="14">
        <v>7.25</v>
      </c>
      <c r="N11" s="15">
        <v>32.1</v>
      </c>
      <c r="O11" s="15">
        <v>1.73</v>
      </c>
      <c r="Q11" s="14">
        <v>7.25</v>
      </c>
      <c r="R11" s="15">
        <v>16.600000000000001</v>
      </c>
      <c r="S11" s="15">
        <v>0.25</v>
      </c>
      <c r="U11" s="14">
        <v>7.25</v>
      </c>
      <c r="V11" s="15">
        <v>35.1</v>
      </c>
      <c r="W11" s="15">
        <v>2.2400000000000002</v>
      </c>
      <c r="Y11" s="14">
        <v>7.25</v>
      </c>
      <c r="Z11" s="15">
        <v>13.3</v>
      </c>
      <c r="AA11" s="15">
        <v>2.96</v>
      </c>
      <c r="AC11" s="14">
        <v>7.25</v>
      </c>
      <c r="AD11" s="15">
        <v>24.3</v>
      </c>
      <c r="AE11" s="15">
        <v>1.06</v>
      </c>
      <c r="AG11" s="14">
        <v>7.25</v>
      </c>
      <c r="AH11" s="15">
        <v>18.3</v>
      </c>
      <c r="AI11" s="15">
        <v>0.25</v>
      </c>
      <c r="AK11" s="14">
        <v>7.25</v>
      </c>
      <c r="AL11" s="15">
        <v>38.299999999999997</v>
      </c>
      <c r="AM11" s="15">
        <v>26.6</v>
      </c>
      <c r="AO11" s="14">
        <v>7.25</v>
      </c>
      <c r="AP11" s="15">
        <v>1.56</v>
      </c>
      <c r="AQ11" s="15">
        <v>0.25</v>
      </c>
      <c r="AS11" s="14">
        <v>7.25</v>
      </c>
      <c r="AT11" s="15">
        <v>34.299999999999997</v>
      </c>
    </row>
    <row r="12" spans="1:49" x14ac:dyDescent="0.25">
      <c r="A12" s="14">
        <v>8.25</v>
      </c>
      <c r="B12" s="15">
        <v>37.1</v>
      </c>
      <c r="C12" s="15">
        <v>0.86</v>
      </c>
      <c r="E12" s="14">
        <v>8.25</v>
      </c>
      <c r="F12" s="15">
        <v>87.9</v>
      </c>
      <c r="G12" s="15">
        <v>2.62</v>
      </c>
      <c r="I12" s="14">
        <v>8.25</v>
      </c>
      <c r="J12" s="15">
        <v>17.2</v>
      </c>
      <c r="K12" s="15">
        <v>1.27</v>
      </c>
      <c r="M12" s="14">
        <v>8.25</v>
      </c>
      <c r="N12" s="15">
        <v>34.6</v>
      </c>
      <c r="O12" s="15">
        <v>1.66</v>
      </c>
      <c r="Q12" s="14">
        <v>8.25</v>
      </c>
      <c r="R12" s="15">
        <v>17.8</v>
      </c>
      <c r="S12" s="15">
        <v>0.25</v>
      </c>
      <c r="U12" s="14">
        <v>8.25</v>
      </c>
      <c r="V12" s="15">
        <v>24.7</v>
      </c>
      <c r="W12" s="15">
        <v>2.0699999999999998</v>
      </c>
      <c r="Y12" s="14">
        <v>8.25</v>
      </c>
      <c r="Z12" s="15">
        <v>13.8</v>
      </c>
      <c r="AA12" s="15">
        <v>1.64</v>
      </c>
      <c r="AC12" s="14">
        <v>8.25</v>
      </c>
      <c r="AD12" s="15">
        <v>24.4</v>
      </c>
      <c r="AE12" s="15">
        <v>1.1000000000000001</v>
      </c>
      <c r="AG12" s="14">
        <v>8.25</v>
      </c>
      <c r="AH12" s="15">
        <v>10.4</v>
      </c>
      <c r="AI12" s="15">
        <v>0.57999999999999996</v>
      </c>
      <c r="AK12" s="14">
        <v>8.25</v>
      </c>
      <c r="AL12" s="15">
        <v>37.6</v>
      </c>
      <c r="AM12" s="15">
        <v>19.100000000000001</v>
      </c>
      <c r="AO12" s="14">
        <v>8.25</v>
      </c>
      <c r="AP12" s="15">
        <v>1.65</v>
      </c>
      <c r="AQ12" s="15">
        <v>0.25</v>
      </c>
      <c r="AS12" s="14">
        <v>8.25</v>
      </c>
      <c r="AT12" s="15">
        <v>30</v>
      </c>
    </row>
    <row r="13" spans="1:49" x14ac:dyDescent="0.25">
      <c r="A13" s="14">
        <v>9.25</v>
      </c>
      <c r="B13" s="15">
        <v>37.6</v>
      </c>
      <c r="C13" s="15">
        <v>0.85</v>
      </c>
      <c r="E13" s="14">
        <v>9.25</v>
      </c>
      <c r="F13" s="15">
        <v>92.9</v>
      </c>
      <c r="G13" s="15">
        <v>2.48</v>
      </c>
      <c r="I13" s="14">
        <v>9.25</v>
      </c>
      <c r="J13" s="15">
        <v>20.7</v>
      </c>
      <c r="K13" s="15">
        <v>1.24</v>
      </c>
      <c r="M13" s="14">
        <v>9.25</v>
      </c>
      <c r="N13" s="15">
        <v>33.5</v>
      </c>
      <c r="O13" s="15">
        <v>1.54</v>
      </c>
      <c r="Q13" s="14">
        <v>9.25</v>
      </c>
      <c r="R13" s="15">
        <v>17.899999999999999</v>
      </c>
      <c r="S13" s="15">
        <v>0.25</v>
      </c>
      <c r="U13" s="14">
        <v>9.25</v>
      </c>
      <c r="V13" s="15">
        <v>14.9</v>
      </c>
      <c r="W13" s="15">
        <v>1.95</v>
      </c>
      <c r="Y13" s="14">
        <v>9.25</v>
      </c>
      <c r="Z13" s="15">
        <v>13.7</v>
      </c>
      <c r="AA13" s="15">
        <v>1.43</v>
      </c>
      <c r="AC13" s="14">
        <v>9.25</v>
      </c>
      <c r="AD13" s="15">
        <v>26.9</v>
      </c>
      <c r="AE13" s="15">
        <v>1.0900000000000001</v>
      </c>
      <c r="AG13" s="14">
        <v>9.25</v>
      </c>
      <c r="AH13" s="15">
        <v>9.8000000000000007</v>
      </c>
      <c r="AI13" s="15">
        <v>1.17</v>
      </c>
      <c r="AK13" s="14">
        <v>9.25</v>
      </c>
      <c r="AL13" s="15">
        <v>39.299999999999997</v>
      </c>
      <c r="AM13" s="15">
        <v>16.2</v>
      </c>
      <c r="AO13" s="14">
        <v>9.25</v>
      </c>
      <c r="AP13" s="15">
        <v>4.12</v>
      </c>
      <c r="AQ13" s="15">
        <v>0.25</v>
      </c>
      <c r="AS13" s="14">
        <v>9.25</v>
      </c>
      <c r="AT13" s="15">
        <v>26.4</v>
      </c>
    </row>
    <row r="14" spans="1:49" x14ac:dyDescent="0.25">
      <c r="A14" s="14">
        <v>10.25</v>
      </c>
      <c r="B14" s="15">
        <v>35</v>
      </c>
      <c r="C14" s="15">
        <v>0.88</v>
      </c>
      <c r="E14" s="14">
        <v>10.25</v>
      </c>
      <c r="F14" s="15">
        <v>83.6</v>
      </c>
      <c r="G14" s="15">
        <v>2.44</v>
      </c>
      <c r="I14" s="14">
        <v>10.25</v>
      </c>
      <c r="J14" s="15">
        <v>23.1</v>
      </c>
      <c r="K14" s="15">
        <v>1.21</v>
      </c>
      <c r="M14" s="14">
        <v>10.25</v>
      </c>
      <c r="N14" s="15">
        <v>32.9</v>
      </c>
      <c r="O14" s="15">
        <v>1.54</v>
      </c>
      <c r="Q14" s="14">
        <v>10.25</v>
      </c>
      <c r="R14" s="15">
        <v>18.8</v>
      </c>
      <c r="S14" s="15">
        <v>0.25</v>
      </c>
      <c r="U14" s="14">
        <v>10.25</v>
      </c>
      <c r="V14" s="15">
        <v>10.7</v>
      </c>
      <c r="W14" s="15">
        <v>2.17</v>
      </c>
      <c r="Y14" s="14">
        <v>10.25</v>
      </c>
      <c r="Z14" s="15">
        <v>15.1</v>
      </c>
      <c r="AA14" s="15">
        <v>1.31</v>
      </c>
      <c r="AC14" s="14">
        <v>10.25</v>
      </c>
      <c r="AD14" s="15">
        <v>26.8</v>
      </c>
      <c r="AE14" s="15">
        <v>1.02</v>
      </c>
      <c r="AG14" s="14">
        <v>10.25</v>
      </c>
      <c r="AH14" s="15">
        <v>8.99</v>
      </c>
      <c r="AI14" s="15">
        <v>0.25</v>
      </c>
      <c r="AK14" s="14">
        <v>10.25</v>
      </c>
      <c r="AL14" s="15">
        <v>43.5</v>
      </c>
      <c r="AM14" s="15">
        <v>18</v>
      </c>
      <c r="AO14" s="14">
        <v>10.25</v>
      </c>
      <c r="AP14" s="15">
        <v>8.98</v>
      </c>
      <c r="AQ14" s="15">
        <v>0.25</v>
      </c>
      <c r="AS14" s="14">
        <v>10.25</v>
      </c>
      <c r="AT14" s="15">
        <v>25.8</v>
      </c>
    </row>
    <row r="15" spans="1:49" x14ac:dyDescent="0.25">
      <c r="A15" s="14">
        <v>11.25</v>
      </c>
      <c r="B15" s="15">
        <v>18.5</v>
      </c>
      <c r="C15" s="15">
        <v>0.86</v>
      </c>
      <c r="E15" s="14">
        <v>11.25</v>
      </c>
      <c r="F15" s="15">
        <v>74.8</v>
      </c>
      <c r="G15" s="15">
        <v>2.39</v>
      </c>
      <c r="I15" s="14">
        <v>11.25</v>
      </c>
      <c r="J15" s="15">
        <v>26.5</v>
      </c>
      <c r="K15" s="15">
        <v>1.46</v>
      </c>
      <c r="M15" s="14">
        <v>11.25</v>
      </c>
      <c r="N15" s="15">
        <v>15.5</v>
      </c>
      <c r="O15" s="15">
        <v>1.74</v>
      </c>
      <c r="Q15" s="14">
        <v>11.25</v>
      </c>
      <c r="R15" s="15">
        <v>20.3</v>
      </c>
      <c r="S15" s="15">
        <v>0.25</v>
      </c>
      <c r="U15" s="14">
        <v>11.25</v>
      </c>
      <c r="V15" s="15">
        <v>9.2899999999999991</v>
      </c>
      <c r="W15" s="15">
        <v>1.98</v>
      </c>
      <c r="Y15" s="14">
        <v>11.25</v>
      </c>
      <c r="Z15" s="15">
        <v>17.2</v>
      </c>
      <c r="AA15" s="15">
        <v>1.31</v>
      </c>
      <c r="AC15" s="14">
        <v>11.25</v>
      </c>
      <c r="AD15" s="15">
        <v>23.5</v>
      </c>
      <c r="AE15" s="15">
        <v>1.1000000000000001</v>
      </c>
      <c r="AG15" s="14">
        <v>11.25</v>
      </c>
      <c r="AH15" s="15">
        <v>9.58</v>
      </c>
      <c r="AI15" s="15">
        <v>1.86</v>
      </c>
      <c r="AK15" s="14">
        <v>11.25</v>
      </c>
      <c r="AL15" s="15">
        <v>44.5</v>
      </c>
      <c r="AM15" s="15">
        <v>15.8</v>
      </c>
      <c r="AO15" s="14">
        <v>11.25</v>
      </c>
      <c r="AP15" s="15">
        <v>10.4</v>
      </c>
      <c r="AQ15" s="15">
        <v>0.25</v>
      </c>
      <c r="AS15" s="14">
        <v>11.25</v>
      </c>
      <c r="AT15" s="15">
        <v>27</v>
      </c>
    </row>
    <row r="16" spans="1:49" x14ac:dyDescent="0.25">
      <c r="A16" s="14">
        <v>12.25</v>
      </c>
      <c r="B16" s="15">
        <v>8.2200000000000006</v>
      </c>
      <c r="C16" s="15">
        <v>0.74</v>
      </c>
      <c r="E16" s="14">
        <v>12.25</v>
      </c>
      <c r="F16" s="15">
        <v>69.7</v>
      </c>
      <c r="G16" s="15">
        <v>2.38</v>
      </c>
      <c r="I16" s="14">
        <v>12.25</v>
      </c>
      <c r="J16" s="15">
        <v>25.6</v>
      </c>
      <c r="K16" s="15">
        <v>1.27</v>
      </c>
      <c r="M16" s="14">
        <v>12.25</v>
      </c>
      <c r="N16" s="15">
        <v>10.8</v>
      </c>
      <c r="O16" s="15">
        <v>1.54</v>
      </c>
      <c r="Q16" s="14">
        <v>12.25</v>
      </c>
      <c r="R16" s="15">
        <v>17.7</v>
      </c>
      <c r="S16" s="15">
        <v>0.25</v>
      </c>
      <c r="U16" s="14">
        <v>12.25</v>
      </c>
      <c r="V16" s="15">
        <v>8.7200000000000006</v>
      </c>
      <c r="W16" s="15">
        <v>1.86</v>
      </c>
      <c r="Y16" s="14">
        <v>12.25</v>
      </c>
      <c r="Z16" s="15">
        <v>20.6</v>
      </c>
      <c r="AA16" s="15">
        <v>1.36</v>
      </c>
      <c r="AC16" s="14">
        <v>12.25</v>
      </c>
      <c r="AD16" s="15">
        <v>10.1</v>
      </c>
      <c r="AE16" s="15"/>
      <c r="AG16" s="14">
        <v>12.25</v>
      </c>
      <c r="AH16" s="15">
        <v>9.1999999999999993</v>
      </c>
      <c r="AI16" s="15">
        <v>0.25</v>
      </c>
      <c r="AK16" s="14">
        <v>12.25</v>
      </c>
      <c r="AL16" s="15">
        <v>43.1</v>
      </c>
      <c r="AM16" s="15">
        <v>14</v>
      </c>
      <c r="AO16" s="14">
        <v>12.25</v>
      </c>
      <c r="AP16" s="15">
        <v>8.0500000000000007</v>
      </c>
      <c r="AQ16" s="15">
        <v>0.25</v>
      </c>
      <c r="AS16" s="14">
        <v>12.25</v>
      </c>
      <c r="AT16" s="15">
        <v>21.9</v>
      </c>
    </row>
    <row r="17" spans="1:46" x14ac:dyDescent="0.25">
      <c r="A17" s="14">
        <v>13.25</v>
      </c>
      <c r="B17" s="15">
        <v>7.16</v>
      </c>
      <c r="C17" s="15">
        <v>0.73</v>
      </c>
      <c r="E17" s="14">
        <v>13.25</v>
      </c>
      <c r="F17" s="15">
        <v>59.7</v>
      </c>
      <c r="G17" s="15">
        <v>2.6</v>
      </c>
      <c r="I17" s="14">
        <v>13.25</v>
      </c>
      <c r="J17" s="15">
        <v>19.5</v>
      </c>
      <c r="K17" s="15">
        <v>1.28</v>
      </c>
      <c r="M17" s="14">
        <v>13.25</v>
      </c>
      <c r="N17" s="15">
        <v>10.1</v>
      </c>
      <c r="O17" s="15">
        <v>1.5</v>
      </c>
      <c r="Q17" s="14">
        <v>13.25</v>
      </c>
      <c r="R17" s="15">
        <v>11.3</v>
      </c>
      <c r="S17" s="15">
        <v>0.25</v>
      </c>
      <c r="U17" s="14">
        <v>13.25</v>
      </c>
      <c r="V17" s="15">
        <v>10.9</v>
      </c>
      <c r="W17" s="15">
        <v>1.77</v>
      </c>
      <c r="Y17" s="14">
        <v>13.25</v>
      </c>
      <c r="Z17" s="15">
        <v>18.8</v>
      </c>
      <c r="AA17" s="15">
        <v>1.37</v>
      </c>
      <c r="AC17" s="14">
        <v>13.25</v>
      </c>
      <c r="AD17" s="15">
        <v>5.09</v>
      </c>
      <c r="AE17" s="15"/>
      <c r="AG17" s="14">
        <v>13.25</v>
      </c>
      <c r="AH17" s="15">
        <v>8.27</v>
      </c>
      <c r="AI17" s="15">
        <v>0.25</v>
      </c>
      <c r="AK17" s="14">
        <v>13.25</v>
      </c>
      <c r="AL17" s="15">
        <v>34</v>
      </c>
      <c r="AM17" s="15">
        <v>12.6</v>
      </c>
      <c r="AO17" s="14">
        <v>13.25</v>
      </c>
      <c r="AP17" s="15">
        <v>5.68</v>
      </c>
      <c r="AQ17" s="15">
        <v>0.25</v>
      </c>
      <c r="AS17" s="14">
        <v>13.25</v>
      </c>
      <c r="AT17" s="15">
        <v>12.2</v>
      </c>
    </row>
    <row r="18" spans="1:46" x14ac:dyDescent="0.25">
      <c r="A18" s="14">
        <v>14.25</v>
      </c>
      <c r="B18" s="15">
        <v>6.9</v>
      </c>
      <c r="C18" s="15">
        <v>0.61</v>
      </c>
      <c r="E18" s="14">
        <v>14.25</v>
      </c>
      <c r="F18" s="15">
        <v>59.7</v>
      </c>
      <c r="G18" s="15">
        <v>2.56</v>
      </c>
      <c r="I18" s="14">
        <v>14.25</v>
      </c>
      <c r="J18" s="15">
        <v>7.75</v>
      </c>
      <c r="K18" s="15">
        <v>1.25</v>
      </c>
      <c r="U18" s="14">
        <v>14.25</v>
      </c>
      <c r="V18" s="15">
        <v>8.5399999999999991</v>
      </c>
      <c r="W18" s="15">
        <v>1.76</v>
      </c>
      <c r="Y18" s="14">
        <v>14.25</v>
      </c>
      <c r="Z18" s="15">
        <v>12.8</v>
      </c>
      <c r="AA18" s="15">
        <v>1.33</v>
      </c>
      <c r="AC18" s="14">
        <v>14.25</v>
      </c>
      <c r="AD18" s="15">
        <v>4.46</v>
      </c>
      <c r="AE18" s="15">
        <v>1.07</v>
      </c>
      <c r="AG18" s="14">
        <v>14.25</v>
      </c>
      <c r="AH18" s="15">
        <v>8.9700000000000006</v>
      </c>
      <c r="AI18" s="15">
        <v>0.25</v>
      </c>
      <c r="AK18" s="14">
        <v>14.25</v>
      </c>
      <c r="AL18" s="15">
        <v>18.600000000000001</v>
      </c>
      <c r="AM18" s="15">
        <v>16.2</v>
      </c>
      <c r="AO18" s="14">
        <v>14.25</v>
      </c>
      <c r="AP18" s="15">
        <v>4.32</v>
      </c>
      <c r="AQ18" s="15">
        <v>0.25</v>
      </c>
      <c r="AS18" s="14">
        <v>14.25</v>
      </c>
      <c r="AT18" s="15">
        <v>8.31</v>
      </c>
    </row>
    <row r="19" spans="1:46" x14ac:dyDescent="0.25">
      <c r="A19" s="14">
        <v>15.25</v>
      </c>
      <c r="B19" s="15">
        <v>6.5</v>
      </c>
      <c r="C19" s="15">
        <v>0.68</v>
      </c>
      <c r="E19" s="14">
        <v>15.25</v>
      </c>
      <c r="F19" s="15">
        <v>54.8</v>
      </c>
      <c r="G19" s="15">
        <v>2.4</v>
      </c>
      <c r="I19" s="14">
        <v>15.25</v>
      </c>
      <c r="J19" s="15">
        <v>6.58</v>
      </c>
      <c r="K19" s="15">
        <v>1.27</v>
      </c>
      <c r="U19" s="14">
        <v>15.25</v>
      </c>
      <c r="V19" s="15">
        <v>8.9499999999999993</v>
      </c>
      <c r="W19" s="15">
        <v>1.73</v>
      </c>
      <c r="Y19" s="14">
        <v>15.25</v>
      </c>
      <c r="Z19" s="15">
        <v>13</v>
      </c>
      <c r="AA19" s="15">
        <v>1.39</v>
      </c>
      <c r="AC19" s="14">
        <v>15.25</v>
      </c>
      <c r="AD19" s="15">
        <v>4.17</v>
      </c>
      <c r="AE19" s="15">
        <v>1.03</v>
      </c>
      <c r="AG19" s="14">
        <v>15.25</v>
      </c>
      <c r="AH19" s="15">
        <v>8.68</v>
      </c>
      <c r="AI19" s="15">
        <v>13.6</v>
      </c>
      <c r="AK19" s="14">
        <v>15.25</v>
      </c>
      <c r="AL19" s="15">
        <v>14.7</v>
      </c>
      <c r="AM19" s="15">
        <v>14</v>
      </c>
      <c r="AO19" s="14">
        <v>15.25</v>
      </c>
      <c r="AP19" s="15">
        <v>3.5</v>
      </c>
      <c r="AQ19" s="15">
        <v>0.25</v>
      </c>
      <c r="AS19" s="14">
        <v>15.25</v>
      </c>
      <c r="AT19" s="15">
        <v>7.79</v>
      </c>
    </row>
    <row r="20" spans="1:46" x14ac:dyDescent="0.25">
      <c r="A20" s="14">
        <v>16.25</v>
      </c>
      <c r="B20" s="15">
        <v>6.45</v>
      </c>
      <c r="C20" s="15">
        <v>0.52</v>
      </c>
      <c r="E20" s="14">
        <v>16.25</v>
      </c>
      <c r="F20" s="15">
        <v>51.6</v>
      </c>
      <c r="G20" s="15">
        <v>2.36</v>
      </c>
      <c r="I20" s="14">
        <v>16.25</v>
      </c>
      <c r="J20" s="15">
        <v>6.41</v>
      </c>
      <c r="K20" s="15">
        <v>1.1499999999999999</v>
      </c>
      <c r="U20" s="14">
        <v>16.25</v>
      </c>
      <c r="V20" s="15">
        <v>8.33</v>
      </c>
      <c r="W20" s="15">
        <v>1.72</v>
      </c>
      <c r="Y20" s="14">
        <v>16.25</v>
      </c>
      <c r="Z20" s="15">
        <v>13.8</v>
      </c>
      <c r="AA20" s="15">
        <v>1.45</v>
      </c>
      <c r="AC20" s="14">
        <v>16.25</v>
      </c>
      <c r="AD20" s="15">
        <v>4.1100000000000003</v>
      </c>
      <c r="AE20" s="15"/>
      <c r="AG20" s="14">
        <v>16.25</v>
      </c>
      <c r="AH20" s="15">
        <v>7.66</v>
      </c>
      <c r="AI20" s="15">
        <v>0.56999999999999995</v>
      </c>
      <c r="AK20" s="14">
        <v>16.25</v>
      </c>
      <c r="AL20" s="15">
        <v>13.7</v>
      </c>
      <c r="AM20" s="15">
        <v>12.3</v>
      </c>
      <c r="AO20" s="14">
        <v>16.25</v>
      </c>
      <c r="AP20" s="15">
        <v>3.24</v>
      </c>
      <c r="AQ20" s="15">
        <v>0.25</v>
      </c>
      <c r="AS20" s="14">
        <v>16.25</v>
      </c>
      <c r="AT20" s="15">
        <v>7.61</v>
      </c>
    </row>
    <row r="21" spans="1:46" x14ac:dyDescent="0.25">
      <c r="A21" s="9" t="s">
        <v>190</v>
      </c>
      <c r="B21" s="16">
        <f>SUM(B3*A3,B4*A3,B5:B20)</f>
        <v>525.9262500000001</v>
      </c>
      <c r="C21" s="16">
        <f>SUM(C3*A3,C4*A3,C5:C20)</f>
        <v>23.052499999999998</v>
      </c>
      <c r="F21" s="16">
        <f>SUM(F3*E3,F4*E3,F5:F20)</f>
        <v>1430.0249999999999</v>
      </c>
      <c r="G21" s="16">
        <f>SUM(G3*E3,G4*E3,G5:G20)</f>
        <v>132.34625</v>
      </c>
      <c r="J21" s="16">
        <f>SUM(J3*I3,J4*I3,J5:J20)</f>
        <v>298.88375000000002</v>
      </c>
      <c r="K21" s="16">
        <f>SUM(K3*I3,K4*I3,K5:K20)</f>
        <v>34.97</v>
      </c>
      <c r="N21" s="16">
        <f>SUM(N3*M3,N4*M3,N5:N20)</f>
        <v>749.87500000000011</v>
      </c>
      <c r="O21" s="16">
        <f>SUM(O3*M3,O4*M3,O5:O20)</f>
        <v>34.666249999999998</v>
      </c>
      <c r="R21" s="16">
        <f>SUM(R3*Q3,R4*Q3,R5:R20)</f>
        <v>141.79874999999998</v>
      </c>
      <c r="S21" s="16">
        <f>SUM(S3*Q3,S4*Q3,S5:S20)</f>
        <v>4.1174999999999997</v>
      </c>
      <c r="V21" s="16">
        <f>SUM(V3*U3,V4*U3,V5:V20)</f>
        <v>313.85750000000002</v>
      </c>
      <c r="W21" s="16">
        <f>SUM(W3*U3,W4*U3,W5:W20)</f>
        <v>52.05</v>
      </c>
      <c r="Z21" s="16">
        <f>SUM(Z3*Y3,Z4*Y3,Z5:Z20)</f>
        <v>214.72500000000002</v>
      </c>
      <c r="AA21" s="16">
        <f>SUM(AA3*Y3,AA4*Y3,AA5:AA20)</f>
        <v>41</v>
      </c>
      <c r="AD21" s="16">
        <f>SUM(AD3*AC3,AD4*AC3,AD5:AD20)</f>
        <v>247.15625000000003</v>
      </c>
      <c r="AE21" s="16">
        <f>SUM(AE3*AC3,AE4*AC3,AE5:AE20)</f>
        <v>19.797500000000003</v>
      </c>
      <c r="AH21" s="16">
        <f>SUM(AH3*AG3,AH4*AG3,AH5:AH20)</f>
        <v>286.79250000000013</v>
      </c>
      <c r="AI21" s="16">
        <f>SUM(AI3*AG3,AI4*AG3,AI5:AI20)</f>
        <v>28.254999999999999</v>
      </c>
      <c r="AL21" s="16">
        <f>SUM(AL3*AK3,AL4*AK3,AL5:AL20)</f>
        <v>505.26249999999999</v>
      </c>
      <c r="AM21" s="16">
        <f>SUM(AM3*AK3,AM4*AK3,AM5:AM20)</f>
        <v>452.16250000000008</v>
      </c>
      <c r="AP21" s="16">
        <f>SUM(AP3*AO3,AP4*AO3,AP5:AP20)</f>
        <v>66.644999999999996</v>
      </c>
      <c r="AQ21" s="16">
        <f>SUM(AQ3*AO3,AQ4*AO3,AQ5:AQ20)</f>
        <v>5.4737499999999999</v>
      </c>
    </row>
    <row r="22" spans="1:46" x14ac:dyDescent="0.25">
      <c r="B22" s="16">
        <f>SUM(B21,F21,J21,N21,R21,V21,Z21,AD21,AH21,AL21,AP21,AT21)</f>
        <v>4780.9475000000002</v>
      </c>
      <c r="C22" s="16">
        <f>SUM(C21,G21,K21,O21,S21,W21,AA21,AE21,AI21,AM21,AQ21,AU21)</f>
        <v>827.89125000000001</v>
      </c>
    </row>
    <row r="23" spans="1:46" x14ac:dyDescent="0.25">
      <c r="A23" s="9" t="s">
        <v>191</v>
      </c>
      <c r="B23" s="16"/>
      <c r="C23" s="16">
        <f>B21-C21</f>
        <v>502.87375000000009</v>
      </c>
      <c r="F23" s="16"/>
      <c r="G23" s="16">
        <f>F21-G21</f>
        <v>1297.6787499999998</v>
      </c>
      <c r="J23" s="16"/>
      <c r="K23" s="16">
        <f>J21-K21</f>
        <v>263.91375000000005</v>
      </c>
      <c r="N23" s="16"/>
      <c r="O23" s="16">
        <f>N21-O21</f>
        <v>715.20875000000012</v>
      </c>
      <c r="R23" s="16"/>
      <c r="S23" s="16">
        <f>R21-S21</f>
        <v>137.68124999999998</v>
      </c>
      <c r="V23" s="16"/>
      <c r="W23" s="16">
        <f>V21-W21</f>
        <v>261.8075</v>
      </c>
      <c r="Z23" s="16"/>
      <c r="AA23" s="16">
        <f>Z21-AA21</f>
        <v>173.72500000000002</v>
      </c>
      <c r="AD23" s="16"/>
      <c r="AE23" s="16">
        <f>AD21-AE21</f>
        <v>227.35875000000001</v>
      </c>
      <c r="AH23" s="16"/>
      <c r="AI23" s="16">
        <f>AH21-AI21</f>
        <v>258.53750000000014</v>
      </c>
      <c r="AL23" s="16"/>
      <c r="AM23" s="16">
        <f>AL21-AM21</f>
        <v>53.099999999999909</v>
      </c>
      <c r="AP23" s="16"/>
      <c r="AQ23" s="16">
        <f>AP21-AQ21</f>
        <v>61.171249999999993</v>
      </c>
    </row>
    <row r="24" spans="1:46" x14ac:dyDescent="0.25">
      <c r="B24" s="9" t="s">
        <v>192</v>
      </c>
      <c r="C24" s="16">
        <f>SUM(C23:AT23)</f>
        <v>3953.0562499999996</v>
      </c>
      <c r="D24" s="16"/>
    </row>
    <row r="25" spans="1:46" x14ac:dyDescent="0.25">
      <c r="C25" s="9">
        <f>C24/B22</f>
        <v>0.82683531873127647</v>
      </c>
    </row>
  </sheetData>
  <mergeCells count="12">
    <mergeCell ref="Y1:AA1"/>
    <mergeCell ref="AC1:AE1"/>
    <mergeCell ref="AG1:AI1"/>
    <mergeCell ref="AK1:AM1"/>
    <mergeCell ref="AO1:AQ1"/>
    <mergeCell ref="AS1:AT1"/>
    <mergeCell ref="A1:C1"/>
    <mergeCell ref="E1:G1"/>
    <mergeCell ref="I1:K1"/>
    <mergeCell ref="M1:O1"/>
    <mergeCell ref="Q1:S1"/>
    <mergeCell ref="U1:W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A2AC6-C4CC-473D-A567-B6C12F0B78E6}">
  <dimension ref="A1:AQ27"/>
  <sheetViews>
    <sheetView topLeftCell="A13" workbookViewId="0">
      <selection activeCell="A5" sqref="A5"/>
    </sheetView>
  </sheetViews>
  <sheetFormatPr defaultRowHeight="15" x14ac:dyDescent="0.25"/>
  <cols>
    <col min="1" max="1" width="41.5703125" customWidth="1"/>
    <col min="2" max="2" width="11.28515625" customWidth="1"/>
    <col min="3" max="3" width="12.5703125" customWidth="1"/>
    <col min="19" max="19" width="10.28515625" customWidth="1"/>
  </cols>
  <sheetData>
    <row r="1" spans="1:40" x14ac:dyDescent="0.25">
      <c r="A1" s="11" t="s">
        <v>52</v>
      </c>
      <c r="B1" s="11"/>
      <c r="C1" s="11"/>
      <c r="E1" s="11" t="s">
        <v>57</v>
      </c>
      <c r="F1" s="11"/>
      <c r="G1" s="11"/>
      <c r="I1" s="11" t="s">
        <v>62</v>
      </c>
      <c r="J1" s="11"/>
      <c r="K1" s="11"/>
      <c r="M1" s="11" t="s">
        <v>66</v>
      </c>
      <c r="N1" s="11"/>
      <c r="O1" s="11"/>
      <c r="Q1" s="11" t="s">
        <v>70</v>
      </c>
      <c r="R1" s="11"/>
      <c r="S1" s="11"/>
      <c r="U1" s="11" t="s">
        <v>74</v>
      </c>
      <c r="V1" s="11"/>
      <c r="W1" s="11"/>
      <c r="Y1" s="11" t="s">
        <v>77</v>
      </c>
      <c r="Z1" s="11"/>
      <c r="AA1" s="11"/>
      <c r="AC1" s="11" t="s">
        <v>80</v>
      </c>
      <c r="AD1" s="11"/>
      <c r="AE1" s="9"/>
      <c r="AF1" s="11" t="s">
        <v>84</v>
      </c>
      <c r="AG1" s="11"/>
      <c r="AI1" s="11" t="s">
        <v>89</v>
      </c>
      <c r="AJ1" s="11"/>
    </row>
    <row r="2" spans="1:40" ht="75" x14ac:dyDescent="0.25">
      <c r="A2" s="12" t="s">
        <v>187</v>
      </c>
      <c r="B2" s="13" t="s">
        <v>188</v>
      </c>
      <c r="C2" s="13" t="s">
        <v>189</v>
      </c>
      <c r="E2" s="12" t="s">
        <v>187</v>
      </c>
      <c r="F2" s="13" t="s">
        <v>188</v>
      </c>
      <c r="G2" s="13" t="s">
        <v>189</v>
      </c>
      <c r="I2" s="12" t="s">
        <v>187</v>
      </c>
      <c r="J2" s="13" t="s">
        <v>188</v>
      </c>
      <c r="K2" s="13" t="s">
        <v>189</v>
      </c>
      <c r="M2" s="12" t="s">
        <v>187</v>
      </c>
      <c r="N2" s="13" t="s">
        <v>188</v>
      </c>
      <c r="O2" s="13" t="s">
        <v>189</v>
      </c>
      <c r="Q2" s="12" t="s">
        <v>187</v>
      </c>
      <c r="R2" s="13" t="s">
        <v>188</v>
      </c>
      <c r="S2" s="13" t="s">
        <v>189</v>
      </c>
      <c r="U2" s="12" t="s">
        <v>187</v>
      </c>
      <c r="V2" s="13" t="s">
        <v>188</v>
      </c>
      <c r="W2" s="13" t="s">
        <v>189</v>
      </c>
      <c r="Y2" s="12" t="s">
        <v>187</v>
      </c>
      <c r="Z2" s="13" t="s">
        <v>188</v>
      </c>
      <c r="AA2" s="13" t="s">
        <v>189</v>
      </c>
      <c r="AC2" s="12" t="s">
        <v>187</v>
      </c>
      <c r="AD2" s="13" t="s">
        <v>188</v>
      </c>
      <c r="AE2" s="13"/>
      <c r="AF2" s="12" t="s">
        <v>187</v>
      </c>
      <c r="AG2" s="13" t="s">
        <v>188</v>
      </c>
      <c r="AI2" s="12" t="s">
        <v>187</v>
      </c>
      <c r="AJ2" s="13" t="s">
        <v>188</v>
      </c>
    </row>
    <row r="3" spans="1:40" x14ac:dyDescent="0.25">
      <c r="A3" s="14">
        <v>0.125</v>
      </c>
      <c r="B3" s="15">
        <v>1.88</v>
      </c>
      <c r="C3" s="15">
        <v>0.25</v>
      </c>
      <c r="D3" s="9">
        <f>COUNTIF(B3:B20,0.25)</f>
        <v>0</v>
      </c>
      <c r="E3" s="14">
        <v>0.125</v>
      </c>
      <c r="F3" s="15">
        <v>1.1599999999999999</v>
      </c>
      <c r="G3" s="15">
        <v>0.25</v>
      </c>
      <c r="H3" s="9">
        <f>COUNTIF(F3:F20,0.25)</f>
        <v>1</v>
      </c>
      <c r="I3" s="14">
        <v>0.125</v>
      </c>
      <c r="J3" s="15">
        <v>0.84</v>
      </c>
      <c r="K3" s="15">
        <v>0.25</v>
      </c>
      <c r="L3" s="9">
        <f>COUNTIF(J3:J20,0.25)</f>
        <v>0</v>
      </c>
      <c r="M3" s="14">
        <v>0.125</v>
      </c>
      <c r="N3" s="15">
        <v>0.25</v>
      </c>
      <c r="O3" s="15">
        <v>0.25</v>
      </c>
      <c r="P3" s="9">
        <f>COUNTIF(N3:N20,0.25)</f>
        <v>4</v>
      </c>
      <c r="Q3" s="14">
        <v>0.125</v>
      </c>
      <c r="R3" s="15">
        <v>0.56000000000000005</v>
      </c>
      <c r="S3" s="15">
        <v>165</v>
      </c>
      <c r="T3" s="9">
        <f>COUNTIF(R3:R20,0.25)</f>
        <v>0</v>
      </c>
      <c r="U3" s="14">
        <v>0.125</v>
      </c>
      <c r="V3" s="15">
        <v>0.25</v>
      </c>
      <c r="W3" s="15">
        <v>0.25</v>
      </c>
      <c r="X3" s="9">
        <f>COUNTIF(V3:V20,0.25)</f>
        <v>6</v>
      </c>
      <c r="Y3" s="14">
        <v>0.125</v>
      </c>
      <c r="Z3" s="15">
        <v>1.04</v>
      </c>
      <c r="AA3" s="15">
        <v>1.06</v>
      </c>
      <c r="AB3" s="9">
        <f>COUNTIF(Z3:Z20,0.25)</f>
        <v>0</v>
      </c>
      <c r="AC3" s="14">
        <v>0.125</v>
      </c>
      <c r="AD3" s="15">
        <v>0.56999999999999995</v>
      </c>
      <c r="AE3" s="9">
        <f>COUNTIF(AC3:AC20,0.25)</f>
        <v>1</v>
      </c>
      <c r="AF3" s="14">
        <v>0.125</v>
      </c>
      <c r="AG3" s="15">
        <v>2.2400000000000002</v>
      </c>
      <c r="AH3" s="9">
        <f>COUNTIF(AF3:AF20,0.25)</f>
        <v>1</v>
      </c>
      <c r="AI3" s="14">
        <v>0.125</v>
      </c>
      <c r="AJ3" s="15">
        <v>1.96</v>
      </c>
      <c r="AK3" s="9">
        <f>COUNTIF(AI3:AI20,0.25)</f>
        <v>1</v>
      </c>
      <c r="AL3" s="9">
        <f>SUM(D3,H3,L3,P3,T3,X3,AB3,AE3,AH3,AK3)</f>
        <v>14</v>
      </c>
      <c r="AM3">
        <f>(AL3+AL6)</f>
        <v>82</v>
      </c>
    </row>
    <row r="4" spans="1:40" x14ac:dyDescent="0.25">
      <c r="A4" s="14">
        <v>0.25</v>
      </c>
      <c r="B4" s="15">
        <v>1.53</v>
      </c>
      <c r="C4" s="15">
        <v>0.25</v>
      </c>
      <c r="D4" s="9">
        <f>COUNT(B3:B20)</f>
        <v>18</v>
      </c>
      <c r="E4" s="14">
        <v>0.25</v>
      </c>
      <c r="F4" s="15">
        <v>0.25</v>
      </c>
      <c r="G4" s="15">
        <v>0.25</v>
      </c>
      <c r="H4" s="9">
        <f>COUNT(F3:F20)</f>
        <v>18</v>
      </c>
      <c r="I4" s="14">
        <v>0.25</v>
      </c>
      <c r="J4" s="15">
        <v>0.69</v>
      </c>
      <c r="K4" s="15">
        <v>0.25</v>
      </c>
      <c r="L4" s="9">
        <f>COUNT(J3:J20)</f>
        <v>15</v>
      </c>
      <c r="M4" s="14">
        <v>0.25</v>
      </c>
      <c r="N4" s="15">
        <v>0.25</v>
      </c>
      <c r="O4" s="15">
        <v>0.25</v>
      </c>
      <c r="P4" s="9">
        <f>COUNT(N3:N20)</f>
        <v>15</v>
      </c>
      <c r="Q4" s="14">
        <v>0.25</v>
      </c>
      <c r="R4" s="15">
        <v>0.76</v>
      </c>
      <c r="S4" s="15">
        <v>79.7</v>
      </c>
      <c r="T4" s="9">
        <f>COUNT(R3:R20)</f>
        <v>15</v>
      </c>
      <c r="U4" s="14">
        <v>0.25</v>
      </c>
      <c r="V4" s="15">
        <v>0.25</v>
      </c>
      <c r="W4" s="15">
        <v>0.25</v>
      </c>
      <c r="X4" s="9">
        <f>COUNT(V3:V20)</f>
        <v>15</v>
      </c>
      <c r="Y4" s="14">
        <v>0.25</v>
      </c>
      <c r="Z4" s="15">
        <v>0.61</v>
      </c>
      <c r="AA4" s="15">
        <v>0.76</v>
      </c>
      <c r="AB4" s="9">
        <f>COUNT(Z3:Z20)</f>
        <v>15</v>
      </c>
      <c r="AC4" s="14">
        <v>0.25</v>
      </c>
      <c r="AD4" s="15">
        <v>0.5</v>
      </c>
      <c r="AE4" s="9">
        <f>COUNT(AC3:AC20)</f>
        <v>15</v>
      </c>
      <c r="AF4" s="14">
        <v>0.25</v>
      </c>
      <c r="AG4" s="15">
        <v>0.25</v>
      </c>
      <c r="AH4" s="9">
        <f>COUNT(AF3:AF20)</f>
        <v>15</v>
      </c>
      <c r="AI4" s="14">
        <v>0.25</v>
      </c>
      <c r="AJ4" s="15">
        <v>0.99</v>
      </c>
      <c r="AK4" s="9">
        <f>COUNT(AI3:AI20)</f>
        <v>18</v>
      </c>
      <c r="AL4" s="9">
        <f>SUM(D4,H4,L4,P4,T4,X4,AB4,AE4,AH4,AK4)</f>
        <v>159</v>
      </c>
      <c r="AM4">
        <f>AL3/AL4</f>
        <v>8.8050314465408799E-2</v>
      </c>
    </row>
    <row r="5" spans="1:40" x14ac:dyDescent="0.25">
      <c r="A5" s="14">
        <v>1.25</v>
      </c>
      <c r="B5" s="15">
        <v>1.6</v>
      </c>
      <c r="C5" s="15">
        <v>0.25</v>
      </c>
      <c r="D5" s="9"/>
      <c r="E5" s="14">
        <v>1.25</v>
      </c>
      <c r="F5" s="15">
        <v>15.6</v>
      </c>
      <c r="G5" s="15">
        <v>1.47</v>
      </c>
      <c r="H5" s="9"/>
      <c r="I5" s="14">
        <v>1.25</v>
      </c>
      <c r="J5" s="15">
        <v>104</v>
      </c>
      <c r="K5" s="15">
        <v>1.33</v>
      </c>
      <c r="L5" s="9"/>
      <c r="M5" s="14">
        <v>1.25</v>
      </c>
      <c r="N5" s="15">
        <v>2.09</v>
      </c>
      <c r="O5" s="15">
        <v>0.56999999999999995</v>
      </c>
      <c r="P5" s="9"/>
      <c r="Q5" s="14">
        <v>1.25</v>
      </c>
      <c r="R5" s="15">
        <v>10.4</v>
      </c>
      <c r="S5" s="15">
        <v>1150</v>
      </c>
      <c r="T5" s="9"/>
      <c r="U5" s="14">
        <v>1.25</v>
      </c>
      <c r="V5" s="15">
        <v>3.12</v>
      </c>
      <c r="W5" s="15">
        <v>0.25</v>
      </c>
      <c r="X5" s="9"/>
      <c r="Y5" s="14">
        <v>1.25</v>
      </c>
      <c r="Z5" s="15">
        <v>30.2</v>
      </c>
      <c r="AA5" s="15">
        <v>3.85</v>
      </c>
      <c r="AB5" s="9"/>
      <c r="AC5" s="14">
        <v>1.25</v>
      </c>
      <c r="AD5" s="15">
        <v>0.5</v>
      </c>
      <c r="AE5" s="9"/>
      <c r="AF5" s="14">
        <v>1.25</v>
      </c>
      <c r="AG5" s="15">
        <v>1.67</v>
      </c>
      <c r="AH5" s="9"/>
      <c r="AI5" s="14">
        <v>1.25</v>
      </c>
      <c r="AJ5" s="15">
        <v>109</v>
      </c>
      <c r="AK5" s="9"/>
      <c r="AL5" s="9"/>
    </row>
    <row r="6" spans="1:40" x14ac:dyDescent="0.25">
      <c r="A6" s="14">
        <v>2.25</v>
      </c>
      <c r="B6" s="15">
        <v>2.95</v>
      </c>
      <c r="C6" s="15">
        <v>0.25</v>
      </c>
      <c r="D6" s="9">
        <f>COUNTIF(C3:C20,0.25)</f>
        <v>15</v>
      </c>
      <c r="E6" s="14">
        <v>2.25</v>
      </c>
      <c r="F6" s="15">
        <v>7.06</v>
      </c>
      <c r="G6" s="15">
        <v>0.69</v>
      </c>
      <c r="H6" s="9">
        <f>COUNTIF(G3:G20,0.25)</f>
        <v>13</v>
      </c>
      <c r="I6" s="14">
        <v>2.25</v>
      </c>
      <c r="J6" s="15">
        <v>4.6500000000000004</v>
      </c>
      <c r="K6" s="15">
        <v>0.89</v>
      </c>
      <c r="L6" s="9">
        <f>COUNTIF(K3:K20,0.25)</f>
        <v>7</v>
      </c>
      <c r="M6" s="14">
        <v>2.25</v>
      </c>
      <c r="N6" s="15">
        <v>0.89</v>
      </c>
      <c r="O6" s="15">
        <v>0.76</v>
      </c>
      <c r="P6" s="9">
        <f>COUNTIF(O3:O20,0.25)</f>
        <v>12</v>
      </c>
      <c r="Q6" s="14">
        <v>2.25</v>
      </c>
      <c r="R6" s="15">
        <v>11.3</v>
      </c>
      <c r="S6" s="15">
        <v>596</v>
      </c>
      <c r="T6" s="9">
        <f>COUNTIF(S3:S20,0.25)</f>
        <v>0</v>
      </c>
      <c r="U6" s="14">
        <v>2.25</v>
      </c>
      <c r="V6" s="15">
        <v>1.98</v>
      </c>
      <c r="W6" s="15">
        <v>0.25</v>
      </c>
      <c r="X6" s="9">
        <f>COUNTIF(W3:W20,0.25)</f>
        <v>15</v>
      </c>
      <c r="Y6" s="14">
        <v>2.25</v>
      </c>
      <c r="Z6" s="15">
        <v>122</v>
      </c>
      <c r="AA6" s="15">
        <v>2.96</v>
      </c>
      <c r="AB6" s="9">
        <f>COUNTIF(AA3:AA20,0.25)</f>
        <v>0</v>
      </c>
      <c r="AC6" s="14">
        <v>2.25</v>
      </c>
      <c r="AD6" s="15">
        <v>0.5</v>
      </c>
      <c r="AE6" s="9">
        <f>COUNTIF(AD3:AD20,0.25)</f>
        <v>5</v>
      </c>
      <c r="AF6" s="14">
        <v>2.25</v>
      </c>
      <c r="AG6" s="15">
        <v>1.62</v>
      </c>
      <c r="AH6" s="9">
        <f>COUNTIF(AG3:AG20,0.25)</f>
        <v>1</v>
      </c>
      <c r="AI6" s="14">
        <v>2.25</v>
      </c>
      <c r="AJ6" s="15">
        <v>70.7</v>
      </c>
      <c r="AK6" s="9">
        <f>COUNTIF(AJ3:AJ20,0.25)</f>
        <v>0</v>
      </c>
      <c r="AL6" s="9">
        <f>SUM(D6,H6,L6,P6,T6,X6,AB6,AE6,AH6,AK6)</f>
        <v>68</v>
      </c>
    </row>
    <row r="7" spans="1:40" x14ac:dyDescent="0.25">
      <c r="A7" s="14">
        <v>3.25</v>
      </c>
      <c r="B7" s="15">
        <v>3.47</v>
      </c>
      <c r="C7" s="15">
        <v>0.25</v>
      </c>
      <c r="D7" s="9">
        <f>COUNT(C3:C20)</f>
        <v>15</v>
      </c>
      <c r="E7" s="14">
        <v>3.25</v>
      </c>
      <c r="F7" s="15">
        <v>4.45</v>
      </c>
      <c r="G7" s="15">
        <v>0.25</v>
      </c>
      <c r="H7" s="9">
        <f>COUNT(G3:G20)</f>
        <v>15</v>
      </c>
      <c r="I7" s="14">
        <v>3.25</v>
      </c>
      <c r="J7" s="15">
        <v>3.07</v>
      </c>
      <c r="K7" s="15">
        <v>0.75</v>
      </c>
      <c r="L7" s="9">
        <f>COUNT(K3:K20)</f>
        <v>15</v>
      </c>
      <c r="M7" s="14">
        <v>3.25</v>
      </c>
      <c r="N7" s="15">
        <v>0.63</v>
      </c>
      <c r="O7" s="15">
        <v>0.57999999999999996</v>
      </c>
      <c r="P7" s="9">
        <f>COUNT(O3:O20)</f>
        <v>15</v>
      </c>
      <c r="Q7" s="14">
        <v>3.25</v>
      </c>
      <c r="R7" s="15">
        <v>8.1199999999999992</v>
      </c>
      <c r="S7" s="15">
        <v>102</v>
      </c>
      <c r="T7" s="9">
        <f>COUNT(S3:S20)</f>
        <v>15</v>
      </c>
      <c r="U7" s="14">
        <v>3.25</v>
      </c>
      <c r="V7" s="15">
        <v>1.42</v>
      </c>
      <c r="W7" s="15">
        <v>0.25</v>
      </c>
      <c r="X7" s="9">
        <f>COUNT(W3:W20)</f>
        <v>15</v>
      </c>
      <c r="Y7" s="14">
        <v>3.25</v>
      </c>
      <c r="Z7" s="15">
        <v>48.9</v>
      </c>
      <c r="AA7" s="15">
        <v>1.27</v>
      </c>
      <c r="AB7" s="9">
        <f>COUNT(AA3:AA20)</f>
        <v>15</v>
      </c>
      <c r="AC7" s="14">
        <v>3.25</v>
      </c>
      <c r="AD7" s="15">
        <v>0.25</v>
      </c>
      <c r="AE7" s="9">
        <f>COUNT(AD3:AD20)</f>
        <v>15</v>
      </c>
      <c r="AF7" s="14">
        <v>3.25</v>
      </c>
      <c r="AG7" s="15">
        <v>1.31</v>
      </c>
      <c r="AH7" s="9">
        <f>COUNT(AG3:AG20)</f>
        <v>15</v>
      </c>
      <c r="AI7" s="14">
        <v>3.25</v>
      </c>
      <c r="AJ7" s="15">
        <v>13.3</v>
      </c>
      <c r="AK7" s="9">
        <f>COUNT(AJ3:AJ20)</f>
        <v>18</v>
      </c>
      <c r="AL7" s="9">
        <f>SUM(D7,H7,L7,P7,T7,X7,AB7,AE7,AH7,AK7)</f>
        <v>153</v>
      </c>
      <c r="AM7">
        <f>AL6/AL7</f>
        <v>0.44444444444444442</v>
      </c>
      <c r="AN7">
        <f>AM3/AM7</f>
        <v>184.5</v>
      </c>
    </row>
    <row r="8" spans="1:40" x14ac:dyDescent="0.25">
      <c r="A8" s="14">
        <v>4.25</v>
      </c>
      <c r="B8" s="15">
        <v>5.38</v>
      </c>
      <c r="C8" s="15">
        <v>0.25</v>
      </c>
      <c r="E8" s="14">
        <v>4.25</v>
      </c>
      <c r="F8" s="15">
        <v>3.59</v>
      </c>
      <c r="G8" s="15">
        <v>0.25</v>
      </c>
      <c r="I8" s="14">
        <v>4.25</v>
      </c>
      <c r="J8" s="15">
        <v>3.97</v>
      </c>
      <c r="K8" s="15">
        <v>0.67</v>
      </c>
      <c r="M8" s="14">
        <v>4.25</v>
      </c>
      <c r="N8" s="15">
        <v>0.52</v>
      </c>
      <c r="O8" s="15">
        <v>0.25</v>
      </c>
      <c r="Q8" s="14">
        <v>4.25</v>
      </c>
      <c r="R8" s="15">
        <v>3.93</v>
      </c>
      <c r="S8" s="15">
        <v>50.9</v>
      </c>
      <c r="U8" s="14">
        <v>4.25</v>
      </c>
      <c r="V8" s="15">
        <v>1.07</v>
      </c>
      <c r="W8" s="15">
        <v>0.25</v>
      </c>
      <c r="Y8" s="14">
        <v>4.25</v>
      </c>
      <c r="Z8" s="15">
        <v>24.1</v>
      </c>
      <c r="AA8" s="15">
        <v>0.93</v>
      </c>
      <c r="AC8" s="14">
        <v>4.25</v>
      </c>
      <c r="AD8" s="15">
        <v>0.5</v>
      </c>
      <c r="AF8" s="14">
        <v>4.25</v>
      </c>
      <c r="AG8" s="15">
        <v>1.01</v>
      </c>
      <c r="AI8" s="14">
        <v>4.25</v>
      </c>
      <c r="AJ8" s="15">
        <v>11.3</v>
      </c>
    </row>
    <row r="9" spans="1:40" x14ac:dyDescent="0.25">
      <c r="A9" s="14">
        <v>5.25</v>
      </c>
      <c r="B9" s="15">
        <v>6.66</v>
      </c>
      <c r="C9" s="15">
        <v>0.25</v>
      </c>
      <c r="E9" s="14">
        <v>5.25</v>
      </c>
      <c r="F9" s="15">
        <v>3.34</v>
      </c>
      <c r="G9" s="15">
        <v>0.25</v>
      </c>
      <c r="I9" s="14">
        <v>5.25</v>
      </c>
      <c r="J9" s="15">
        <v>3.18</v>
      </c>
      <c r="K9" s="15">
        <v>0.81</v>
      </c>
      <c r="M9" s="14">
        <v>5.25</v>
      </c>
      <c r="N9" s="15">
        <v>0.6</v>
      </c>
      <c r="O9" s="15">
        <v>0.25</v>
      </c>
      <c r="Q9" s="14">
        <v>5.25</v>
      </c>
      <c r="R9" s="15">
        <v>2.95</v>
      </c>
      <c r="S9" s="15">
        <v>51.4</v>
      </c>
      <c r="U9" s="14">
        <v>5.25</v>
      </c>
      <c r="V9" s="15">
        <v>0.86</v>
      </c>
      <c r="W9" s="15">
        <v>0.25</v>
      </c>
      <c r="Y9" s="14">
        <v>5.25</v>
      </c>
      <c r="Z9" s="15">
        <v>14.8</v>
      </c>
      <c r="AA9" s="15">
        <v>1.99</v>
      </c>
      <c r="AC9" s="14">
        <v>5.25</v>
      </c>
      <c r="AD9" s="15">
        <v>0.5</v>
      </c>
      <c r="AF9" s="14">
        <v>5.25</v>
      </c>
      <c r="AG9" s="15">
        <v>0.82</v>
      </c>
      <c r="AI9" s="14">
        <v>5.25</v>
      </c>
      <c r="AJ9" s="15">
        <v>8.19</v>
      </c>
    </row>
    <row r="10" spans="1:40" x14ac:dyDescent="0.25">
      <c r="A10" s="14">
        <v>6.25</v>
      </c>
      <c r="B10" s="15">
        <v>6.16</v>
      </c>
      <c r="C10" s="15">
        <v>0.25</v>
      </c>
      <c r="E10" s="14">
        <v>6.25</v>
      </c>
      <c r="F10" s="15">
        <v>3.44</v>
      </c>
      <c r="G10" s="15">
        <v>0.25</v>
      </c>
      <c r="I10" s="14">
        <v>6.25</v>
      </c>
      <c r="J10" s="15">
        <v>1.86</v>
      </c>
      <c r="K10" s="15">
        <v>0.62</v>
      </c>
      <c r="M10" s="14">
        <v>6.25</v>
      </c>
      <c r="N10" s="15">
        <v>2.15</v>
      </c>
      <c r="O10" s="15">
        <v>0.25</v>
      </c>
      <c r="Q10" s="14">
        <v>6.25</v>
      </c>
      <c r="R10" s="15">
        <v>29.8</v>
      </c>
      <c r="S10" s="15">
        <v>14.1</v>
      </c>
      <c r="U10" s="14">
        <v>6.25</v>
      </c>
      <c r="V10" s="15">
        <v>0.7</v>
      </c>
      <c r="W10" s="15">
        <v>0.25</v>
      </c>
      <c r="Y10" s="14">
        <v>6.25</v>
      </c>
      <c r="Z10" s="15">
        <v>13.2</v>
      </c>
      <c r="AA10" s="15">
        <v>2.15</v>
      </c>
      <c r="AC10" s="14">
        <v>6.25</v>
      </c>
      <c r="AD10" s="15">
        <v>0.25</v>
      </c>
      <c r="AF10" s="14">
        <v>6.25</v>
      </c>
      <c r="AG10" s="15">
        <v>0.69</v>
      </c>
      <c r="AI10" s="14">
        <v>6.25</v>
      </c>
      <c r="AJ10" s="15">
        <v>5.88</v>
      </c>
    </row>
    <row r="11" spans="1:40" x14ac:dyDescent="0.25">
      <c r="A11" s="14">
        <v>7.25</v>
      </c>
      <c r="B11" s="15">
        <v>5.8</v>
      </c>
      <c r="C11" s="15">
        <v>0.25</v>
      </c>
      <c r="E11" s="14">
        <v>7.25</v>
      </c>
      <c r="F11" s="15">
        <v>3.01</v>
      </c>
      <c r="G11" s="15">
        <v>0.25</v>
      </c>
      <c r="I11" s="14">
        <v>7.25</v>
      </c>
      <c r="J11" s="15">
        <v>1.8</v>
      </c>
      <c r="K11" s="15">
        <v>0.5</v>
      </c>
      <c r="M11" s="14">
        <v>7.25</v>
      </c>
      <c r="N11" s="15">
        <v>1.18</v>
      </c>
      <c r="O11" s="15">
        <v>0.25</v>
      </c>
      <c r="Q11" s="14">
        <v>7.25</v>
      </c>
      <c r="R11" s="15">
        <v>2.35</v>
      </c>
      <c r="S11" s="15">
        <v>18.600000000000001</v>
      </c>
      <c r="U11" s="14">
        <v>7.25</v>
      </c>
      <c r="V11" s="15">
        <v>0.56000000000000005</v>
      </c>
      <c r="W11" s="15">
        <v>0.25</v>
      </c>
      <c r="Y11" s="14">
        <v>7.25</v>
      </c>
      <c r="Z11" s="15">
        <v>11.7</v>
      </c>
      <c r="AA11" s="15">
        <v>0.83</v>
      </c>
      <c r="AC11" s="14">
        <v>7.25</v>
      </c>
      <c r="AD11" s="15">
        <v>0.57999999999999996</v>
      </c>
      <c r="AF11" s="14">
        <v>7.25</v>
      </c>
      <c r="AG11" s="15">
        <v>1.82</v>
      </c>
      <c r="AI11" s="14">
        <v>7.25</v>
      </c>
      <c r="AJ11" s="15">
        <v>5.98</v>
      </c>
    </row>
    <row r="12" spans="1:40" x14ac:dyDescent="0.25">
      <c r="A12" s="14">
        <v>8.25</v>
      </c>
      <c r="B12" s="15">
        <v>5.99</v>
      </c>
      <c r="C12" s="15">
        <v>0.25</v>
      </c>
      <c r="E12" s="14">
        <v>8.25</v>
      </c>
      <c r="F12" s="15">
        <v>3.33</v>
      </c>
      <c r="G12" s="15">
        <v>0.25</v>
      </c>
      <c r="I12" s="14">
        <v>8.25</v>
      </c>
      <c r="J12" s="15">
        <v>1.37</v>
      </c>
      <c r="K12" s="15">
        <v>0.53</v>
      </c>
      <c r="M12" s="14">
        <v>8.25</v>
      </c>
      <c r="N12" s="15">
        <v>0.53</v>
      </c>
      <c r="O12" s="15">
        <v>0.25</v>
      </c>
      <c r="Q12" s="14">
        <v>8.25</v>
      </c>
      <c r="R12" s="15">
        <v>2.62</v>
      </c>
      <c r="S12" s="15">
        <v>10.9</v>
      </c>
      <c r="U12" s="14">
        <v>8.25</v>
      </c>
      <c r="V12" s="15">
        <v>0.53</v>
      </c>
      <c r="W12" s="15">
        <v>0.25</v>
      </c>
      <c r="Y12" s="14">
        <v>8.25</v>
      </c>
      <c r="Z12" s="15">
        <v>9.39</v>
      </c>
      <c r="AA12" s="15">
        <v>0.79</v>
      </c>
      <c r="AC12" s="14">
        <v>8.25</v>
      </c>
      <c r="AD12" s="15">
        <v>0.25</v>
      </c>
      <c r="AF12" s="14">
        <v>8.25</v>
      </c>
      <c r="AG12" s="15">
        <v>30.1</v>
      </c>
      <c r="AI12" s="14">
        <v>8.25</v>
      </c>
      <c r="AJ12" s="15">
        <v>6</v>
      </c>
    </row>
    <row r="13" spans="1:40" x14ac:dyDescent="0.25">
      <c r="A13" s="14">
        <v>9.25</v>
      </c>
      <c r="B13" s="15">
        <v>5.24</v>
      </c>
      <c r="C13" s="15">
        <v>0.25</v>
      </c>
      <c r="E13" s="14">
        <v>9.25</v>
      </c>
      <c r="F13" s="15">
        <v>3.73</v>
      </c>
      <c r="G13" s="15">
        <v>0.25</v>
      </c>
      <c r="I13" s="14">
        <v>9.25</v>
      </c>
      <c r="J13" s="15">
        <v>1.39</v>
      </c>
      <c r="K13" s="15">
        <v>0.25</v>
      </c>
      <c r="M13" s="14">
        <v>9.25</v>
      </c>
      <c r="N13" s="15">
        <v>0.52</v>
      </c>
      <c r="O13" s="15">
        <v>0.25</v>
      </c>
      <c r="Q13" s="14">
        <v>9.25</v>
      </c>
      <c r="R13" s="15">
        <v>3.41</v>
      </c>
      <c r="S13" s="15">
        <v>8.8000000000000007</v>
      </c>
      <c r="U13" s="14">
        <v>9.25</v>
      </c>
      <c r="V13" s="15">
        <v>0.54</v>
      </c>
      <c r="W13" s="15">
        <v>0.25</v>
      </c>
      <c r="Y13" s="14">
        <v>9.25</v>
      </c>
      <c r="Z13" s="15">
        <v>6.52</v>
      </c>
      <c r="AA13" s="15">
        <v>0.77</v>
      </c>
      <c r="AC13" s="14">
        <v>9.25</v>
      </c>
      <c r="AD13" s="15">
        <v>3.21</v>
      </c>
      <c r="AF13" s="14">
        <v>9.25</v>
      </c>
      <c r="AG13" s="15">
        <v>11.8</v>
      </c>
      <c r="AI13" s="14">
        <v>9.25</v>
      </c>
      <c r="AJ13" s="15">
        <v>4.42</v>
      </c>
    </row>
    <row r="14" spans="1:40" x14ac:dyDescent="0.25">
      <c r="A14" s="14">
        <v>10.25</v>
      </c>
      <c r="B14" s="15">
        <v>3.05</v>
      </c>
      <c r="C14" s="15">
        <v>0.25</v>
      </c>
      <c r="E14" s="14">
        <v>10.25</v>
      </c>
      <c r="F14" s="15">
        <v>3.04</v>
      </c>
      <c r="G14" s="15">
        <v>0.25</v>
      </c>
      <c r="I14" s="14">
        <v>10.25</v>
      </c>
      <c r="J14" s="15">
        <v>1.46</v>
      </c>
      <c r="K14" s="15">
        <v>0.25</v>
      </c>
      <c r="M14" s="14">
        <v>10.25</v>
      </c>
      <c r="N14" s="15">
        <v>0.25</v>
      </c>
      <c r="O14" s="15">
        <v>0.25</v>
      </c>
      <c r="Q14" s="14">
        <v>10.25</v>
      </c>
      <c r="R14" s="15">
        <v>1.83</v>
      </c>
      <c r="S14" s="15">
        <v>6.51</v>
      </c>
      <c r="U14" s="14">
        <v>10.25</v>
      </c>
      <c r="V14" s="15">
        <v>0.25</v>
      </c>
      <c r="W14" s="15">
        <v>0.25</v>
      </c>
      <c r="Y14" s="14">
        <v>10.25</v>
      </c>
      <c r="Z14" s="15">
        <v>5.55</v>
      </c>
      <c r="AA14" s="15">
        <v>0.75</v>
      </c>
      <c r="AC14" s="14">
        <v>10.25</v>
      </c>
      <c r="AD14" s="15">
        <v>3.71</v>
      </c>
      <c r="AF14" s="14">
        <v>10.25</v>
      </c>
      <c r="AG14" s="15">
        <v>1.83</v>
      </c>
      <c r="AI14" s="14">
        <v>10.25</v>
      </c>
      <c r="AJ14" s="15">
        <v>4.0999999999999996</v>
      </c>
    </row>
    <row r="15" spans="1:40" x14ac:dyDescent="0.25">
      <c r="A15" s="14">
        <v>11.25</v>
      </c>
      <c r="B15" s="15">
        <v>2.15</v>
      </c>
      <c r="C15" s="15">
        <v>0.25</v>
      </c>
      <c r="E15" s="14">
        <v>11.25</v>
      </c>
      <c r="F15" s="15">
        <v>3.26</v>
      </c>
      <c r="G15" s="15">
        <v>0.25</v>
      </c>
      <c r="I15" s="14">
        <v>11.25</v>
      </c>
      <c r="J15" s="15">
        <v>1.5</v>
      </c>
      <c r="K15" s="15">
        <v>0.25</v>
      </c>
      <c r="M15" s="14">
        <v>11.25</v>
      </c>
      <c r="N15" s="15">
        <v>0.51</v>
      </c>
      <c r="O15" s="15">
        <v>0.25</v>
      </c>
      <c r="Q15" s="14">
        <v>11.25</v>
      </c>
      <c r="R15" s="15">
        <v>1.52</v>
      </c>
      <c r="S15" s="15">
        <v>6.1</v>
      </c>
      <c r="U15" s="14">
        <v>11.25</v>
      </c>
      <c r="V15" s="15">
        <v>0.25</v>
      </c>
      <c r="W15" s="15">
        <v>0.25</v>
      </c>
      <c r="Y15" s="14">
        <v>11.25</v>
      </c>
      <c r="Z15" s="15">
        <v>4.75</v>
      </c>
      <c r="AA15" s="15">
        <v>0.74</v>
      </c>
      <c r="AC15" s="14">
        <v>11.25</v>
      </c>
      <c r="AD15" s="15">
        <v>0.52</v>
      </c>
      <c r="AF15" s="14">
        <v>11.25</v>
      </c>
      <c r="AG15" s="15">
        <v>0.83</v>
      </c>
      <c r="AI15" s="14">
        <v>11.25</v>
      </c>
      <c r="AJ15" s="15">
        <v>3.96</v>
      </c>
    </row>
    <row r="16" spans="1:40" x14ac:dyDescent="0.25">
      <c r="A16" s="14">
        <v>12.25</v>
      </c>
      <c r="B16" s="15">
        <v>2.0299999999999998</v>
      </c>
      <c r="C16" s="15">
        <v>0.25</v>
      </c>
      <c r="E16" s="14">
        <v>12.25</v>
      </c>
      <c r="F16" s="15">
        <v>2.76</v>
      </c>
      <c r="G16" s="15">
        <v>0.25</v>
      </c>
      <c r="I16" s="14">
        <v>12.25</v>
      </c>
      <c r="J16" s="15">
        <v>2.5499999999999998</v>
      </c>
      <c r="K16" s="15">
        <v>0.25</v>
      </c>
      <c r="M16" s="14">
        <v>12.25</v>
      </c>
      <c r="N16" s="15">
        <v>0.53</v>
      </c>
      <c r="O16" s="15">
        <v>0.25</v>
      </c>
      <c r="Q16" s="14">
        <v>12.25</v>
      </c>
      <c r="R16" s="15">
        <v>1.52</v>
      </c>
      <c r="S16" s="15">
        <v>6.73</v>
      </c>
      <c r="U16" s="14">
        <v>12.25</v>
      </c>
      <c r="V16" s="15">
        <v>0.25</v>
      </c>
      <c r="W16" s="15">
        <v>0.25</v>
      </c>
      <c r="Y16" s="14">
        <v>12.25</v>
      </c>
      <c r="Z16" s="15">
        <v>4.16</v>
      </c>
      <c r="AA16" s="15">
        <v>0.92</v>
      </c>
      <c r="AC16" s="14">
        <v>12.25</v>
      </c>
      <c r="AD16" s="15">
        <v>0.25</v>
      </c>
      <c r="AF16" s="14">
        <v>12.25</v>
      </c>
      <c r="AG16" s="15">
        <v>0.71</v>
      </c>
      <c r="AI16" s="14">
        <v>12.25</v>
      </c>
      <c r="AJ16" s="15">
        <v>2.86</v>
      </c>
    </row>
    <row r="17" spans="1:43" x14ac:dyDescent="0.25">
      <c r="A17" s="14">
        <v>13.25</v>
      </c>
      <c r="B17" s="15">
        <v>1.93</v>
      </c>
      <c r="C17" s="15">
        <v>0.25</v>
      </c>
      <c r="E17" s="14">
        <v>13.25</v>
      </c>
      <c r="F17" s="15">
        <v>2.61</v>
      </c>
      <c r="G17" s="15">
        <v>0.25</v>
      </c>
      <c r="I17" s="14">
        <v>13.25</v>
      </c>
      <c r="J17" s="15">
        <v>2.73</v>
      </c>
      <c r="K17" s="15">
        <v>0.25</v>
      </c>
      <c r="M17" s="14">
        <v>13.25</v>
      </c>
      <c r="N17" s="15">
        <v>0.25</v>
      </c>
      <c r="O17" s="15">
        <v>0.25</v>
      </c>
      <c r="Q17" s="14">
        <v>13.25</v>
      </c>
      <c r="R17" s="15">
        <v>1.3</v>
      </c>
      <c r="S17" s="15">
        <v>5.32</v>
      </c>
      <c r="U17" s="14">
        <v>13.25</v>
      </c>
      <c r="V17" s="15">
        <v>0.25</v>
      </c>
      <c r="W17" s="15">
        <v>0.25</v>
      </c>
      <c r="Y17" s="14">
        <v>13.25</v>
      </c>
      <c r="Z17" s="15">
        <v>3.94</v>
      </c>
      <c r="AA17" s="15">
        <v>1.02</v>
      </c>
      <c r="AC17" s="14">
        <v>13.25</v>
      </c>
      <c r="AD17" s="15">
        <v>0.25</v>
      </c>
      <c r="AF17" s="14">
        <v>13.25</v>
      </c>
      <c r="AG17" s="15">
        <v>0.87</v>
      </c>
      <c r="AI17" s="14">
        <v>13.25</v>
      </c>
      <c r="AJ17" s="15">
        <v>3.14</v>
      </c>
    </row>
    <row r="18" spans="1:43" x14ac:dyDescent="0.25">
      <c r="A18" s="14">
        <v>14.25</v>
      </c>
      <c r="B18" s="15">
        <v>1.9</v>
      </c>
      <c r="E18" s="14">
        <v>14.25</v>
      </c>
      <c r="F18" s="15">
        <v>2.2799999999999998</v>
      </c>
      <c r="AI18" s="14">
        <v>14.25</v>
      </c>
      <c r="AJ18" s="15">
        <v>2.95</v>
      </c>
    </row>
    <row r="19" spans="1:43" x14ac:dyDescent="0.25">
      <c r="A19" s="14">
        <v>15.25</v>
      </c>
      <c r="B19" s="15">
        <v>1.42</v>
      </c>
      <c r="E19" s="14">
        <v>15.25</v>
      </c>
      <c r="F19" s="15">
        <v>1.53</v>
      </c>
      <c r="AI19" s="14">
        <v>15.25</v>
      </c>
      <c r="AJ19" s="15">
        <v>2.5099999999999998</v>
      </c>
    </row>
    <row r="20" spans="1:43" x14ac:dyDescent="0.25">
      <c r="A20" s="14">
        <v>16.25</v>
      </c>
      <c r="B20" s="15">
        <v>1.02</v>
      </c>
      <c r="E20" s="14">
        <v>16.25</v>
      </c>
      <c r="F20" s="15">
        <v>1.31</v>
      </c>
      <c r="AI20" s="14">
        <v>16.25</v>
      </c>
      <c r="AJ20" s="15">
        <v>1.99</v>
      </c>
    </row>
    <row r="21" spans="1:43" s="9" customFormat="1" x14ac:dyDescent="0.25">
      <c r="A21" s="9" t="s">
        <v>190</v>
      </c>
      <c r="B21" s="16">
        <f>SUM(B3*A3,B4*A3,B5:B20)</f>
        <v>57.176250000000003</v>
      </c>
      <c r="C21" s="16">
        <f>SUM(C3*A3,C4*A3,C5:C20)</f>
        <v>3.3125</v>
      </c>
      <c r="F21" s="16">
        <f>SUM(F3*E3,F4*E3,F5:F20)</f>
        <v>64.516249999999985</v>
      </c>
      <c r="G21" s="16">
        <f>SUM(G3*E3,G4*E3,G5:G20)</f>
        <v>4.9725000000000001</v>
      </c>
      <c r="J21" s="16">
        <f>SUM(J3*I3,J4*I3,J5:J20)</f>
        <v>133.72125</v>
      </c>
      <c r="K21" s="16">
        <f>SUM(K3*I3,K4*I3,K5:K20)</f>
        <v>7.4125000000000005</v>
      </c>
      <c r="N21" s="16">
        <f>SUM(N3*M3,N4*M3,N5:N20)</f>
        <v>10.712499999999997</v>
      </c>
      <c r="O21" s="16">
        <f>SUM(O3*M3,O4*M3,O5:O20)</f>
        <v>4.4725000000000001</v>
      </c>
      <c r="R21" s="16">
        <f>SUM(R3*Q3,R4*Q3,R5:R20)</f>
        <v>81.214999999999989</v>
      </c>
      <c r="S21" s="16">
        <f>SUM(S3*Q3,S4*Q3,S5:S20)</f>
        <v>2057.9475000000002</v>
      </c>
      <c r="V21" s="16">
        <f>SUM(V3*U3,V4*U3,V5:V20)</f>
        <v>11.842499999999998</v>
      </c>
      <c r="W21" s="16">
        <f>SUM(W3*U3,W4*U3,W5:W20)</f>
        <v>3.3125</v>
      </c>
      <c r="Z21" s="16">
        <f>SUM(Z3*Y3,Z4*Y3,Z5:Z20)</f>
        <v>299.41624999999999</v>
      </c>
      <c r="AA21" s="16">
        <f>SUM(AA3*Y3,AA4*Y3,AA5:AA20)</f>
        <v>19.197499999999998</v>
      </c>
      <c r="AD21" s="16"/>
      <c r="AE21" s="16"/>
      <c r="AH21" s="16"/>
      <c r="AI21" s="16"/>
      <c r="AL21" s="16"/>
      <c r="AM21" s="16"/>
      <c r="AP21" s="16"/>
      <c r="AQ21" s="16"/>
    </row>
    <row r="22" spans="1:43" s="9" customFormat="1" x14ac:dyDescent="0.25">
      <c r="A22" s="9" t="s">
        <v>193</v>
      </c>
      <c r="B22" s="16">
        <f>SUM(B21,F21,J21,N21,R21,V21,Z21,AD21,AH21,AL21,AP21,AT21)</f>
        <v>658.59999999999991</v>
      </c>
      <c r="C22" s="16">
        <f>SUM(C21,G21,K21,O21,S21,W21,AA21,AE21,AI21,AM21,AQ21,AU21)</f>
        <v>2100.6275000000005</v>
      </c>
    </row>
    <row r="23" spans="1:43" s="9" customFormat="1" x14ac:dyDescent="0.25">
      <c r="A23" s="9" t="s">
        <v>191</v>
      </c>
      <c r="B23" s="16"/>
      <c r="C23" s="16">
        <f>B21-C21</f>
        <v>53.863750000000003</v>
      </c>
      <c r="F23" s="16"/>
      <c r="G23" s="16">
        <f>F21-G21</f>
        <v>59.543749999999989</v>
      </c>
      <c r="J23" s="16"/>
      <c r="K23" s="16">
        <f>J21-K21</f>
        <v>126.30875</v>
      </c>
      <c r="N23" s="16"/>
      <c r="O23" s="16">
        <f>N21-O21</f>
        <v>6.2399999999999967</v>
      </c>
      <c r="R23" s="16"/>
      <c r="S23" s="16">
        <f>R21-S21</f>
        <v>-1976.7325000000003</v>
      </c>
      <c r="V23" s="16"/>
      <c r="W23" s="16">
        <f>V21-W21</f>
        <v>8.5299999999999976</v>
      </c>
      <c r="Z23" s="16"/>
      <c r="AA23" s="16">
        <f>Z21-AA21</f>
        <v>280.21875</v>
      </c>
      <c r="AD23" s="16"/>
      <c r="AE23" s="16"/>
      <c r="AH23" s="16"/>
      <c r="AI23" s="16"/>
      <c r="AL23" s="16"/>
      <c r="AM23" s="16"/>
      <c r="AP23" s="16"/>
      <c r="AQ23" s="16"/>
    </row>
    <row r="24" spans="1:43" s="9" customFormat="1" x14ac:dyDescent="0.25">
      <c r="B24" s="9" t="s">
        <v>192</v>
      </c>
      <c r="C24" s="16">
        <f>SUM(C23:AT23)</f>
        <v>-1442.0275000000004</v>
      </c>
    </row>
    <row r="25" spans="1:43" x14ac:dyDescent="0.25">
      <c r="A25" s="9" t="s">
        <v>194</v>
      </c>
      <c r="B25" s="17">
        <f>SUM(B21,F21,J21,N21,V21,Z21,AD21,AH21,AL21,AP21,AT21)</f>
        <v>577.38499999999999</v>
      </c>
      <c r="C25" s="17">
        <f>SUM(C21,G21,K21,O21,W21,AA21,AE21,AI21,AM21,AQ21,AU21)</f>
        <v>42.68</v>
      </c>
    </row>
    <row r="26" spans="1:43" x14ac:dyDescent="0.25">
      <c r="C26" s="17">
        <f>B25-C25</f>
        <v>534.70500000000004</v>
      </c>
    </row>
    <row r="27" spans="1:43" x14ac:dyDescent="0.25">
      <c r="C27">
        <f>C26/B25</f>
        <v>0.92608051819842918</v>
      </c>
    </row>
  </sheetData>
  <mergeCells count="10">
    <mergeCell ref="Y1:AA1"/>
    <mergeCell ref="AC1:AD1"/>
    <mergeCell ref="AF1:AG1"/>
    <mergeCell ref="AI1:AJ1"/>
    <mergeCell ref="A1:C1"/>
    <mergeCell ref="E1:G1"/>
    <mergeCell ref="I1:K1"/>
    <mergeCell ref="M1:O1"/>
    <mergeCell ref="Q1:S1"/>
    <mergeCell ref="U1:W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FDE9D-A657-4728-AE0D-F99EA46D173C}">
  <dimension ref="A1:K27"/>
  <sheetViews>
    <sheetView tabSelected="1" topLeftCell="A13" workbookViewId="0">
      <selection activeCell="I24" sqref="I24"/>
    </sheetView>
  </sheetViews>
  <sheetFormatPr defaultRowHeight="15" x14ac:dyDescent="0.25"/>
  <cols>
    <col min="1" max="16384" width="9.140625" style="8"/>
  </cols>
  <sheetData>
    <row r="1" spans="1:11" ht="34.5" customHeight="1" x14ac:dyDescent="0.25">
      <c r="A1" s="8" t="s">
        <v>195</v>
      </c>
    </row>
    <row r="2" spans="1:11" x14ac:dyDescent="0.25">
      <c r="B2" s="18" t="s">
        <v>196</v>
      </c>
      <c r="C2" s="18"/>
      <c r="D2" s="18"/>
      <c r="E2" s="18"/>
      <c r="F2" s="18"/>
      <c r="G2" s="18" t="s">
        <v>197</v>
      </c>
      <c r="H2" s="18"/>
      <c r="I2" s="18"/>
      <c r="J2" s="18"/>
      <c r="K2" s="18"/>
    </row>
    <row r="3" spans="1:11" ht="36" x14ac:dyDescent="0.25">
      <c r="A3" s="19"/>
      <c r="B3" s="20" t="s">
        <v>198</v>
      </c>
      <c r="C3" s="20" t="s">
        <v>199</v>
      </c>
      <c r="D3" s="20" t="s">
        <v>200</v>
      </c>
      <c r="E3" s="20" t="s">
        <v>201</v>
      </c>
      <c r="F3" s="20" t="s">
        <v>202</v>
      </c>
      <c r="G3" s="20" t="s">
        <v>198</v>
      </c>
      <c r="H3" s="20" t="s">
        <v>203</v>
      </c>
      <c r="I3" s="20" t="s">
        <v>200</v>
      </c>
      <c r="J3" s="20" t="s">
        <v>201</v>
      </c>
      <c r="K3" s="20" t="s">
        <v>202</v>
      </c>
    </row>
    <row r="4" spans="1:11" x14ac:dyDescent="0.25">
      <c r="A4" s="19" t="s">
        <v>204</v>
      </c>
      <c r="B4" s="21">
        <v>1</v>
      </c>
      <c r="C4" s="21">
        <f>12/12</f>
        <v>1</v>
      </c>
      <c r="D4" s="21">
        <f>12/12</f>
        <v>1</v>
      </c>
      <c r="E4" s="21">
        <f>12/12</f>
        <v>1</v>
      </c>
      <c r="F4" s="21">
        <f>12/12</f>
        <v>1</v>
      </c>
      <c r="G4" s="22">
        <f>0/11</f>
        <v>0</v>
      </c>
      <c r="H4" s="22">
        <f>1/11</f>
        <v>9.0909090909090912E-2</v>
      </c>
      <c r="I4" s="22">
        <f>4/11</f>
        <v>0.36363636363636365</v>
      </c>
      <c r="J4" s="22">
        <f>0/11</f>
        <v>0</v>
      </c>
      <c r="K4" s="22">
        <f>0/11</f>
        <v>0</v>
      </c>
    </row>
    <row r="5" spans="1:11" x14ac:dyDescent="0.25">
      <c r="A5" s="19" t="s">
        <v>205</v>
      </c>
      <c r="B5" s="22">
        <v>1</v>
      </c>
      <c r="C5" s="22">
        <v>1</v>
      </c>
      <c r="D5" s="22">
        <v>1</v>
      </c>
      <c r="E5" s="22">
        <v>1</v>
      </c>
      <c r="F5" s="22">
        <v>1</v>
      </c>
      <c r="G5" s="22">
        <v>9.0909090909090912E-2</v>
      </c>
      <c r="H5" s="22">
        <v>0.18181818181818182</v>
      </c>
      <c r="I5" s="22">
        <v>0.36363636363636365</v>
      </c>
      <c r="J5" s="22">
        <v>9.0909090909090912E-2</v>
      </c>
      <c r="K5" s="22">
        <v>0.18181818181818182</v>
      </c>
    </row>
    <row r="6" spans="1:11" x14ac:dyDescent="0.25">
      <c r="A6" s="19" t="s">
        <v>206</v>
      </c>
      <c r="B6" s="22">
        <v>1</v>
      </c>
      <c r="C6" s="22">
        <v>0.91666666666666663</v>
      </c>
      <c r="D6" s="22">
        <v>1</v>
      </c>
      <c r="E6" s="22">
        <v>1</v>
      </c>
      <c r="F6" s="22">
        <v>1</v>
      </c>
      <c r="G6" s="22">
        <v>9.0909090909090912E-2</v>
      </c>
      <c r="H6" s="22">
        <v>0.18181818181818182</v>
      </c>
      <c r="I6" s="22">
        <v>0.54545454545454541</v>
      </c>
      <c r="J6" s="22">
        <v>9.0909090909090912E-2</v>
      </c>
      <c r="K6" s="22">
        <v>0.18181818181818182</v>
      </c>
    </row>
    <row r="7" spans="1:11" x14ac:dyDescent="0.25">
      <c r="A7" s="19" t="s">
        <v>207</v>
      </c>
      <c r="B7" s="22">
        <v>0.91666666666666663</v>
      </c>
      <c r="C7" s="22">
        <v>0.91666666666666663</v>
      </c>
      <c r="D7" s="22">
        <v>0.91666666666666663</v>
      </c>
      <c r="E7" s="22">
        <v>1</v>
      </c>
      <c r="F7" s="22">
        <v>1</v>
      </c>
      <c r="G7" s="22">
        <v>9.0909090909090912E-2</v>
      </c>
      <c r="H7" s="22">
        <v>0.18181818181818182</v>
      </c>
      <c r="I7" s="22">
        <v>0.63636363636363635</v>
      </c>
      <c r="J7" s="22">
        <v>9.0909090909090912E-2</v>
      </c>
      <c r="K7" s="22">
        <v>0.18181818181818182</v>
      </c>
    </row>
    <row r="8" spans="1:11" x14ac:dyDescent="0.25">
      <c r="A8" s="19" t="s">
        <v>208</v>
      </c>
      <c r="B8" s="22">
        <v>0.91666666666666663</v>
      </c>
      <c r="C8" s="22">
        <v>0.91666666666666663</v>
      </c>
      <c r="D8" s="22">
        <v>0.83333333333333337</v>
      </c>
      <c r="E8" s="22">
        <v>1</v>
      </c>
      <c r="F8" s="22">
        <v>1</v>
      </c>
      <c r="G8" s="22">
        <v>9.0909090909090912E-2</v>
      </c>
      <c r="H8" s="22">
        <v>0.18181818181818182</v>
      </c>
      <c r="I8" s="22">
        <v>0.72727272727272729</v>
      </c>
      <c r="J8" s="22">
        <v>0.18181818181818182</v>
      </c>
      <c r="K8" s="22">
        <v>0.18181818181818182</v>
      </c>
    </row>
    <row r="9" spans="1:11" x14ac:dyDescent="0.25">
      <c r="A9" s="19" t="s">
        <v>209</v>
      </c>
      <c r="B9" s="22">
        <v>0.91666666666666696</v>
      </c>
      <c r="C9" s="22">
        <v>0.91666666666666696</v>
      </c>
      <c r="D9" s="22">
        <v>0.75</v>
      </c>
      <c r="E9" s="22">
        <v>1</v>
      </c>
      <c r="F9" s="22">
        <v>1</v>
      </c>
      <c r="G9" s="22">
        <v>0.36363636363636365</v>
      </c>
      <c r="H9" s="22">
        <v>0.27272727272727271</v>
      </c>
      <c r="I9" s="22">
        <v>0.90909090909090906</v>
      </c>
      <c r="J9" s="22">
        <v>0.63636363636363635</v>
      </c>
      <c r="K9" s="22">
        <v>0.72727272727272729</v>
      </c>
    </row>
    <row r="12" spans="1:11" x14ac:dyDescent="0.25">
      <c r="A12" s="8" t="s">
        <v>210</v>
      </c>
    </row>
    <row r="13" spans="1:11" x14ac:dyDescent="0.25">
      <c r="B13" s="18" t="s">
        <v>196</v>
      </c>
      <c r="C13" s="18"/>
      <c r="D13" s="18"/>
      <c r="E13" s="18"/>
      <c r="F13" s="18"/>
      <c r="G13" s="18" t="s">
        <v>197</v>
      </c>
      <c r="H13" s="18"/>
      <c r="I13" s="18"/>
      <c r="J13" s="18"/>
      <c r="K13" s="18"/>
    </row>
    <row r="14" spans="1:11" ht="36" x14ac:dyDescent="0.25">
      <c r="A14" s="19"/>
      <c r="B14" s="20" t="s">
        <v>198</v>
      </c>
      <c r="C14" s="20" t="s">
        <v>199</v>
      </c>
      <c r="D14" s="20" t="s">
        <v>200</v>
      </c>
      <c r="E14" s="20" t="s">
        <v>201</v>
      </c>
      <c r="F14" s="20" t="s">
        <v>202</v>
      </c>
      <c r="G14" s="20" t="s">
        <v>198</v>
      </c>
      <c r="H14" s="20" t="s">
        <v>203</v>
      </c>
      <c r="I14" s="20" t="s">
        <v>200</v>
      </c>
      <c r="J14" s="20" t="s">
        <v>201</v>
      </c>
      <c r="K14" s="20" t="s">
        <v>202</v>
      </c>
    </row>
    <row r="15" spans="1:11" x14ac:dyDescent="0.25">
      <c r="A15" s="19" t="s">
        <v>204</v>
      </c>
      <c r="B15" s="22">
        <f>9/10</f>
        <v>0.9</v>
      </c>
      <c r="C15" s="22">
        <f>9/10</f>
        <v>0.9</v>
      </c>
      <c r="D15" s="22">
        <f>6/10</f>
        <v>0.6</v>
      </c>
      <c r="E15" s="22">
        <f>10/10</f>
        <v>1</v>
      </c>
      <c r="F15" s="22">
        <f>10/10</f>
        <v>1</v>
      </c>
      <c r="G15" s="22">
        <f>3/7</f>
        <v>0.42857142857142855</v>
      </c>
      <c r="H15" s="22">
        <f>2/7</f>
        <v>0.2857142857142857</v>
      </c>
      <c r="I15" s="22">
        <f>6/7</f>
        <v>0.8571428571428571</v>
      </c>
      <c r="J15" s="22">
        <f>5/7</f>
        <v>0.7142857142857143</v>
      </c>
      <c r="K15" s="22">
        <f>1/7</f>
        <v>0.14285714285714285</v>
      </c>
    </row>
    <row r="16" spans="1:11" x14ac:dyDescent="0.25">
      <c r="A16" s="19" t="s">
        <v>205</v>
      </c>
      <c r="B16" s="22">
        <v>0.6</v>
      </c>
      <c r="C16" s="22">
        <v>0.9</v>
      </c>
      <c r="D16" s="22">
        <v>0.6</v>
      </c>
      <c r="E16" s="22">
        <v>0.9</v>
      </c>
      <c r="F16" s="22">
        <v>1</v>
      </c>
      <c r="G16" s="22">
        <v>0.7142857142857143</v>
      </c>
      <c r="H16" s="22">
        <v>0.7142857142857143</v>
      </c>
      <c r="I16" s="22">
        <v>0.8571428571428571</v>
      </c>
      <c r="J16" s="22">
        <v>0.7142857142857143</v>
      </c>
      <c r="K16" s="22">
        <v>0.14285714285714285</v>
      </c>
    </row>
    <row r="17" spans="1:11" x14ac:dyDescent="0.25">
      <c r="A17" s="19" t="s">
        <v>206</v>
      </c>
      <c r="B17" s="22">
        <v>0.5</v>
      </c>
      <c r="C17" s="22">
        <v>0.7</v>
      </c>
      <c r="D17" s="22">
        <v>0.4</v>
      </c>
      <c r="E17" s="22">
        <v>0.7</v>
      </c>
      <c r="F17" s="22">
        <v>0.7</v>
      </c>
      <c r="G17" s="22">
        <v>0.7142857142857143</v>
      </c>
      <c r="H17" s="22">
        <v>0.7142857142857143</v>
      </c>
      <c r="I17" s="22">
        <v>0.8571428571428571</v>
      </c>
      <c r="J17" s="22">
        <v>0.8571428571428571</v>
      </c>
      <c r="K17" s="22">
        <v>0.14285714285714285</v>
      </c>
    </row>
    <row r="18" spans="1:11" x14ac:dyDescent="0.25">
      <c r="A18" s="19" t="s">
        <v>207</v>
      </c>
      <c r="B18" s="22">
        <v>0.5</v>
      </c>
      <c r="C18" s="22">
        <v>0.7</v>
      </c>
      <c r="D18" s="22">
        <v>0.2</v>
      </c>
      <c r="E18" s="22">
        <v>0.7</v>
      </c>
      <c r="F18" s="22">
        <v>0.7</v>
      </c>
      <c r="G18" s="22">
        <v>0.8571428571428571</v>
      </c>
      <c r="H18" s="22">
        <v>0.7142857142857143</v>
      </c>
      <c r="I18" s="22">
        <v>0.8571428571428571</v>
      </c>
      <c r="J18" s="22">
        <v>0.8571428571428571</v>
      </c>
      <c r="K18" s="22">
        <v>0.14285714285714285</v>
      </c>
    </row>
    <row r="19" spans="1:11" x14ac:dyDescent="0.25">
      <c r="A19" s="19" t="s">
        <v>208</v>
      </c>
      <c r="B19" s="22">
        <v>0.5</v>
      </c>
      <c r="C19" s="22">
        <v>0.5</v>
      </c>
      <c r="D19" s="22">
        <v>0.1</v>
      </c>
      <c r="E19" s="22">
        <v>0.6</v>
      </c>
      <c r="F19" s="22">
        <v>0.7</v>
      </c>
      <c r="G19" s="22">
        <v>0.8571428571428571</v>
      </c>
      <c r="H19" s="22">
        <v>0.7142857142857143</v>
      </c>
      <c r="I19" s="22">
        <v>0.8571428571428571</v>
      </c>
      <c r="J19" s="22">
        <v>0.8571428571428571</v>
      </c>
      <c r="K19" s="22">
        <v>0.14285714285714285</v>
      </c>
    </row>
    <row r="20" spans="1:11" x14ac:dyDescent="0.25">
      <c r="A20" s="19" t="s">
        <v>209</v>
      </c>
      <c r="B20" s="22">
        <f>4/10</f>
        <v>0.4</v>
      </c>
      <c r="C20" s="22">
        <f>5/10</f>
        <v>0.5</v>
      </c>
      <c r="D20" s="22">
        <f>0/10</f>
        <v>0</v>
      </c>
      <c r="E20" s="22">
        <f>6/10</f>
        <v>0.6</v>
      </c>
      <c r="F20" s="22">
        <f>7/10</f>
        <v>0.7</v>
      </c>
      <c r="G20" s="22">
        <f>6/7</f>
        <v>0.8571428571428571</v>
      </c>
      <c r="H20" s="22">
        <f>6/7</f>
        <v>0.8571428571428571</v>
      </c>
      <c r="I20" s="22">
        <f>7/7</f>
        <v>1</v>
      </c>
      <c r="J20" s="22">
        <f>6/7</f>
        <v>0.8571428571428571</v>
      </c>
      <c r="K20" s="22">
        <f>5/7</f>
        <v>0.7142857142857143</v>
      </c>
    </row>
    <row r="22" spans="1:11" x14ac:dyDescent="0.25">
      <c r="A22" s="23" t="s">
        <v>211</v>
      </c>
    </row>
    <row r="23" spans="1:11" x14ac:dyDescent="0.25">
      <c r="A23" s="23" t="s">
        <v>212</v>
      </c>
    </row>
    <row r="24" spans="1:11" x14ac:dyDescent="0.25">
      <c r="A24" s="23" t="s">
        <v>213</v>
      </c>
    </row>
    <row r="25" spans="1:11" x14ac:dyDescent="0.25">
      <c r="A25" s="23" t="s">
        <v>214</v>
      </c>
    </row>
    <row r="26" spans="1:11" x14ac:dyDescent="0.25">
      <c r="A26" s="23" t="s">
        <v>215</v>
      </c>
    </row>
    <row r="27" spans="1:11" x14ac:dyDescent="0.25">
      <c r="A27" s="23" t="s">
        <v>216</v>
      </c>
    </row>
  </sheetData>
  <mergeCells count="4">
    <mergeCell ref="B2:F2"/>
    <mergeCell ref="G2:K2"/>
    <mergeCell ref="B13:F13"/>
    <mergeCell ref="G13:K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</vt:lpstr>
      <vt:lpstr>Figure 1</vt:lpstr>
      <vt:lpstr>Sheet2</vt:lpstr>
      <vt:lpstr>Figure 3</vt:lpstr>
      <vt:lpstr>Figure 4</vt:lpstr>
      <vt:lpstr>Figure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Tang, Min</dc:creator>
  <cp:lastModifiedBy>Tang, Min</cp:lastModifiedBy>
  <dcterms:created xsi:type="dcterms:W3CDTF">2015-06-05T18:17:20Z</dcterms:created>
  <dcterms:modified xsi:type="dcterms:W3CDTF">2021-03-29T17:44:52Z</dcterms:modified>
</cp:coreProperties>
</file>