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dsal\OneDrive - Environmental Protection Agency (EPA)\Profile\Documents\Projects\Magnuson\Surrogate Transport\3_Data\ScienceHubDataCor\"/>
    </mc:Choice>
  </mc:AlternateContent>
  <xr:revisionPtr revIDLastSave="0" documentId="13_ncr:1_{10034240-6B07-4615-891E-75A66F1D17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S2" sheetId="1" r:id="rId1"/>
    <sheet name="COD" sheetId="2" r:id="rId2"/>
    <sheet name="NH3" sheetId="3" r:id="rId3"/>
    <sheet name="TSS" sheetId="4" r:id="rId4"/>
    <sheet name="DO" sheetId="5" r:id="rId5"/>
    <sheet name="Temp" sheetId="6" r:id="rId6"/>
    <sheet name="Data Dictionar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  <c r="D5" i="2"/>
  <c r="E8" i="1"/>
  <c r="E7" i="1"/>
  <c r="E6" i="1"/>
  <c r="E5" i="1"/>
  <c r="C12" i="6" l="1"/>
  <c r="C11" i="6"/>
  <c r="C10" i="6"/>
  <c r="C9" i="6"/>
  <c r="C8" i="6"/>
  <c r="C7" i="6"/>
  <c r="C6" i="6"/>
  <c r="C12" i="5"/>
  <c r="C11" i="5"/>
  <c r="C10" i="5"/>
  <c r="C9" i="5"/>
  <c r="C8" i="5"/>
  <c r="C7" i="5"/>
  <c r="C6" i="5"/>
  <c r="I15" i="3"/>
  <c r="C15" i="3"/>
  <c r="I14" i="3"/>
  <c r="C14" i="3"/>
  <c r="I13" i="3"/>
  <c r="C13" i="3"/>
  <c r="I12" i="3"/>
  <c r="C12" i="3"/>
  <c r="I11" i="3"/>
  <c r="C11" i="3"/>
  <c r="I10" i="3"/>
  <c r="C10" i="3"/>
  <c r="I9" i="3"/>
  <c r="C9" i="3"/>
  <c r="I8" i="3"/>
  <c r="I7" i="3"/>
  <c r="I6" i="3"/>
  <c r="I5" i="3"/>
  <c r="I4" i="3"/>
  <c r="J15" i="2"/>
  <c r="C15" i="2"/>
  <c r="D15" i="2" s="1"/>
  <c r="J14" i="2"/>
  <c r="C14" i="2"/>
  <c r="D14" i="2" s="1"/>
  <c r="J13" i="2"/>
  <c r="C13" i="2"/>
  <c r="D13" i="2" s="1"/>
  <c r="J12" i="2"/>
  <c r="C12" i="2"/>
  <c r="D12" i="2" s="1"/>
  <c r="J11" i="2"/>
  <c r="C11" i="2"/>
  <c r="D11" i="2" s="1"/>
  <c r="J10" i="2"/>
  <c r="C10" i="2"/>
  <c r="D10" i="2" s="1"/>
  <c r="J9" i="2"/>
  <c r="C9" i="2"/>
  <c r="D9" i="2" s="1"/>
  <c r="J8" i="2"/>
  <c r="J7" i="2"/>
  <c r="J6" i="2"/>
  <c r="J5" i="2"/>
  <c r="J4" i="2"/>
  <c r="D15" i="1" l="1"/>
  <c r="E15" i="1" s="1"/>
  <c r="D14" i="1"/>
  <c r="E14" i="1" s="1"/>
  <c r="D13" i="1"/>
  <c r="E13" i="1" s="1"/>
  <c r="D12" i="1"/>
  <c r="E12" i="1" s="1"/>
  <c r="G11" i="1"/>
  <c r="F11" i="1"/>
  <c r="D11" i="1"/>
  <c r="E11" i="1" s="1"/>
  <c r="J10" i="1"/>
  <c r="G10" i="1"/>
  <c r="D10" i="1"/>
  <c r="E10" i="1" s="1"/>
  <c r="G9" i="1"/>
  <c r="D9" i="1"/>
  <c r="E9" i="1" s="1"/>
  <c r="J8" i="1"/>
  <c r="I8" i="1"/>
  <c r="H8" i="1"/>
  <c r="F8" i="1"/>
  <c r="I7" i="1"/>
  <c r="G7" i="1"/>
  <c r="F7" i="1"/>
  <c r="J6" i="1"/>
  <c r="G6" i="1"/>
  <c r="F6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<sst xmlns="http://schemas.openxmlformats.org/spreadsheetml/2006/main" count="172" uniqueCount="88">
  <si>
    <t>SP-01</t>
  </si>
  <si>
    <t>SP-03</t>
  </si>
  <si>
    <t>SP-04</t>
  </si>
  <si>
    <t>SP-05</t>
  </si>
  <si>
    <t>SP-06</t>
  </si>
  <si>
    <t>W01-T0</t>
  </si>
  <si>
    <t>W01-04H</t>
  </si>
  <si>
    <t>W01-24H</t>
  </si>
  <si>
    <t>W01-48H</t>
  </si>
  <si>
    <t>W01-72H</t>
  </si>
  <si>
    <t>W02</t>
  </si>
  <si>
    <t>W03</t>
  </si>
  <si>
    <t>W04</t>
  </si>
  <si>
    <t>W05</t>
  </si>
  <si>
    <t>W06</t>
  </si>
  <si>
    <t>W07</t>
  </si>
  <si>
    <t>W08</t>
  </si>
  <si>
    <t>"1" entered representing zero for graphing purposes.</t>
  </si>
  <si>
    <t>Estimated value.  Sample was diluted too much.</t>
  </si>
  <si>
    <t>Sample ID</t>
  </si>
  <si>
    <t>24H</t>
  </si>
  <si>
    <t>48H</t>
  </si>
  <si>
    <t>72H</t>
  </si>
  <si>
    <t>W2</t>
  </si>
  <si>
    <t>W3</t>
  </si>
  <si>
    <t>W4</t>
  </si>
  <si>
    <t>W5</t>
  </si>
  <si>
    <t>W6</t>
  </si>
  <si>
    <t>W7</t>
  </si>
  <si>
    <t>W8</t>
  </si>
  <si>
    <t>Time in hours</t>
  </si>
  <si>
    <t>DO in mg/L</t>
  </si>
  <si>
    <t>4 hr</t>
  </si>
  <si>
    <t>Sampling Date</t>
  </si>
  <si>
    <t>Sample Time (hrs)</t>
  </si>
  <si>
    <t>Sample Time (days)</t>
  </si>
  <si>
    <t>Influent</t>
  </si>
  <si>
    <t>Primary Clarifier Effluent</t>
  </si>
  <si>
    <t>Return Activated Sludge</t>
  </si>
  <si>
    <t>Aeration Basin Effluent</t>
  </si>
  <si>
    <t>Effluent</t>
  </si>
  <si>
    <t>COD Removal (%)</t>
  </si>
  <si>
    <t>NH3 Removal (%)</t>
  </si>
  <si>
    <t>Stage</t>
  </si>
  <si>
    <t>Pre-contamination</t>
  </si>
  <si>
    <t xml:space="preserve">During Contamination </t>
  </si>
  <si>
    <t>Post-Contamination</t>
  </si>
  <si>
    <r>
      <t>MS2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(PFU/100 mL)</t>
    </r>
  </si>
  <si>
    <t>COD mg/L</t>
  </si>
  <si>
    <r>
      <t>NH3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(mg/L)</t>
    </r>
  </si>
  <si>
    <t>TSS mg/L</t>
  </si>
  <si>
    <t>Temp C</t>
  </si>
  <si>
    <t>Acronym</t>
  </si>
  <si>
    <t>Definition</t>
  </si>
  <si>
    <t>COD</t>
  </si>
  <si>
    <t>Chemcial Oxygen Demand</t>
  </si>
  <si>
    <t>SP</t>
  </si>
  <si>
    <t>Sample Point</t>
  </si>
  <si>
    <t>NH3</t>
  </si>
  <si>
    <t>Ammonia</t>
  </si>
  <si>
    <t>ID</t>
  </si>
  <si>
    <t>Identification</t>
  </si>
  <si>
    <t>TSS</t>
  </si>
  <si>
    <t>Total Suspended Solids</t>
  </si>
  <si>
    <t>VSS</t>
  </si>
  <si>
    <t>Volatile Suspended Solids</t>
  </si>
  <si>
    <t>C</t>
  </si>
  <si>
    <t>Celcius</t>
  </si>
  <si>
    <t>DO</t>
  </si>
  <si>
    <t>Dissolved Oxygen</t>
  </si>
  <si>
    <t>SRT</t>
  </si>
  <si>
    <t>Solids Retention Time</t>
  </si>
  <si>
    <t>MLSS</t>
  </si>
  <si>
    <t>Mixed Liquor Suspended Solids</t>
  </si>
  <si>
    <t>SVI</t>
  </si>
  <si>
    <t>Sludge Volume Index</t>
  </si>
  <si>
    <t>Phi-6</t>
  </si>
  <si>
    <t>Surrogate virus phi-6</t>
  </si>
  <si>
    <t>MS-2</t>
  </si>
  <si>
    <t>Surrogate virus MS-2</t>
  </si>
  <si>
    <t>BG</t>
  </si>
  <si>
    <t>Bacillus globigii</t>
  </si>
  <si>
    <t>PFU</t>
  </si>
  <si>
    <t>Plaque Forming Unit</t>
  </si>
  <si>
    <t>GAC</t>
  </si>
  <si>
    <t>Granular Activated Cardon</t>
  </si>
  <si>
    <t>Temp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</si>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</sst>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164" fontId="0" fillId="0" borderId="3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/>
    <xf numFmtId="0" fontId="0" fillId="0" borderId="0" xfId="0" applyFill="1"/>
    <xf numFmtId="1" fontId="1" fillId="0" borderId="3" xfId="1" applyNumberForma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1" fontId="1" fillId="0" borderId="3" xfId="1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1" fontId="0" fillId="0" borderId="3" xfId="0" applyNumberFormat="1" applyBorder="1"/>
    <xf numFmtId="1" fontId="3" fillId="4" borderId="3" xfId="3" applyNumberFormat="1" applyBorder="1"/>
    <xf numFmtId="0" fontId="0" fillId="3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6" borderId="3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6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/>
    <xf numFmtId="0" fontId="0" fillId="0" borderId="5" xfId="0" applyFill="1" applyBorder="1" applyAlignment="1">
      <alignment horizontal="center" wrapText="1"/>
    </xf>
    <xf numFmtId="0" fontId="6" fillId="0" borderId="3" xfId="0" applyFont="1" applyBorder="1"/>
    <xf numFmtId="0" fontId="0" fillId="0" borderId="0" xfId="0" applyAlignment="1"/>
    <xf numFmtId="1" fontId="0" fillId="0" borderId="0" xfId="0" applyNumberFormat="1" applyFill="1" applyBorder="1"/>
    <xf numFmtId="0" fontId="0" fillId="6" borderId="3" xfId="0" applyNumberFormat="1" applyFill="1" applyBorder="1" applyAlignment="1">
      <alignment horizontal="center"/>
    </xf>
    <xf numFmtId="1" fontId="1" fillId="6" borderId="3" xfId="1" applyNumberFormat="1" applyFill="1" applyBorder="1" applyAlignment="1">
      <alignment horizontal="center" vertical="center"/>
    </xf>
    <xf numFmtId="0" fontId="0" fillId="7" borderId="4" xfId="0" applyFill="1" applyBorder="1"/>
    <xf numFmtId="0" fontId="0" fillId="7" borderId="0" xfId="0" applyFill="1"/>
    <xf numFmtId="164" fontId="0" fillId="7" borderId="3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4" fillId="0" borderId="3" xfId="0" applyFont="1" applyBorder="1" applyAlignment="1">
      <alignment vertical="center" readingOrder="2"/>
    </xf>
    <xf numFmtId="0" fontId="0" fillId="0" borderId="3" xfId="0" applyBorder="1" applyAlignment="1"/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Neutral" xfId="3" builtinId="28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3" sqref="H3:I3"/>
    </sheetView>
  </sheetViews>
  <sheetFormatPr defaultRowHeight="14.5" x14ac:dyDescent="0.35"/>
  <cols>
    <col min="1" max="2" width="10.453125" customWidth="1"/>
  </cols>
  <sheetData>
    <row r="1" spans="1:10" x14ac:dyDescent="0.35">
      <c r="E1" s="37"/>
      <c r="F1" s="50" t="s">
        <v>47</v>
      </c>
      <c r="G1" s="51"/>
      <c r="H1" s="51"/>
      <c r="I1" s="51"/>
      <c r="J1" s="52"/>
    </row>
    <row r="2" spans="1:10" x14ac:dyDescent="0.35">
      <c r="F2" s="30" t="s">
        <v>0</v>
      </c>
      <c r="G2" s="27" t="s">
        <v>1</v>
      </c>
      <c r="H2" s="30" t="s">
        <v>2</v>
      </c>
      <c r="I2" s="27" t="s">
        <v>3</v>
      </c>
      <c r="J2" s="30" t="s">
        <v>4</v>
      </c>
    </row>
    <row r="3" spans="1:10" ht="43.5" x14ac:dyDescent="0.35">
      <c r="A3" s="11" t="s">
        <v>43</v>
      </c>
      <c r="B3" s="31" t="s">
        <v>33</v>
      </c>
      <c r="C3" s="31" t="s">
        <v>19</v>
      </c>
      <c r="D3" s="31" t="s">
        <v>34</v>
      </c>
      <c r="E3" s="31" t="s">
        <v>35</v>
      </c>
      <c r="F3" s="32" t="s">
        <v>36</v>
      </c>
      <c r="G3" s="33" t="s">
        <v>37</v>
      </c>
      <c r="H3" s="32" t="s">
        <v>39</v>
      </c>
      <c r="I3" s="33" t="s">
        <v>38</v>
      </c>
      <c r="J3" s="32" t="s">
        <v>40</v>
      </c>
    </row>
    <row r="4" spans="1:10" x14ac:dyDescent="0.35">
      <c r="A4" s="36" t="s">
        <v>44</v>
      </c>
      <c r="B4" s="20">
        <v>43003</v>
      </c>
      <c r="C4" s="1" t="s">
        <v>5</v>
      </c>
      <c r="D4" s="1">
        <v>0</v>
      </c>
      <c r="E4" s="11">
        <v>0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</row>
    <row r="5" spans="1:10" x14ac:dyDescent="0.35">
      <c r="A5" s="47" t="s">
        <v>45</v>
      </c>
      <c r="B5" s="20">
        <v>43003</v>
      </c>
      <c r="C5" s="1" t="s">
        <v>6</v>
      </c>
      <c r="D5" s="1">
        <v>4</v>
      </c>
      <c r="E5" s="34">
        <f>D5/24</f>
        <v>0.16666666666666666</v>
      </c>
      <c r="F5" s="44">
        <f>AVERAGE(6600000,11000000)</f>
        <v>8800000</v>
      </c>
      <c r="G5" s="2">
        <f>AVERAGE(5600000,6000000)</f>
        <v>5800000</v>
      </c>
      <c r="H5" s="44">
        <f>AVERAGE(1900000,1000000)</f>
        <v>1450000</v>
      </c>
      <c r="I5" s="2">
        <f>AVERAGE(3400000,1000000)</f>
        <v>2200000</v>
      </c>
      <c r="J5" s="44">
        <f>AVERAGE(3000000,3000000)</f>
        <v>3000000</v>
      </c>
    </row>
    <row r="6" spans="1:10" x14ac:dyDescent="0.35">
      <c r="A6" s="48"/>
      <c r="B6" s="20">
        <v>43004</v>
      </c>
      <c r="C6" s="1" t="s">
        <v>7</v>
      </c>
      <c r="D6" s="1">
        <v>24</v>
      </c>
      <c r="E6" s="34">
        <f t="shared" ref="E6:E15" si="0">D6/24</f>
        <v>1</v>
      </c>
      <c r="F6" s="44">
        <f>AVERAGE(650000,900000)</f>
        <v>775000</v>
      </c>
      <c r="G6" s="2">
        <f>AVERAGE(850000,900000)</f>
        <v>875000</v>
      </c>
      <c r="H6" s="44">
        <v>50000</v>
      </c>
      <c r="I6" s="2">
        <v>260000</v>
      </c>
      <c r="J6" s="44">
        <f>AVERAGE(4000000,200000)</f>
        <v>2100000</v>
      </c>
    </row>
    <row r="7" spans="1:10" x14ac:dyDescent="0.35">
      <c r="A7" s="48"/>
      <c r="B7" s="20">
        <v>43005</v>
      </c>
      <c r="C7" s="1" t="s">
        <v>8</v>
      </c>
      <c r="D7" s="1">
        <v>48</v>
      </c>
      <c r="E7" s="34">
        <f t="shared" si="0"/>
        <v>2</v>
      </c>
      <c r="F7" s="44">
        <f>AVERAGE(34000,20000)</f>
        <v>27000</v>
      </c>
      <c r="G7" s="2">
        <f>AVERAGE(49000,10000)</f>
        <v>29500</v>
      </c>
      <c r="H7" s="44">
        <v>2000</v>
      </c>
      <c r="I7" s="2">
        <f>AVERAGE(3000,20000)</f>
        <v>11500</v>
      </c>
      <c r="J7" s="3">
        <v>10000</v>
      </c>
    </row>
    <row r="8" spans="1:10" x14ac:dyDescent="0.35">
      <c r="A8" s="48"/>
      <c r="B8" s="20">
        <v>43006</v>
      </c>
      <c r="C8" s="1" t="s">
        <v>9</v>
      </c>
      <c r="D8" s="1">
        <v>72</v>
      </c>
      <c r="E8" s="34">
        <f t="shared" si="0"/>
        <v>3</v>
      </c>
      <c r="F8" s="44">
        <f>AVERAGE(380,600)</f>
        <v>490</v>
      </c>
      <c r="G8" s="2">
        <v>3800</v>
      </c>
      <c r="H8" s="44">
        <f>AVERAGE(320,500)</f>
        <v>410</v>
      </c>
      <c r="I8" s="2">
        <f>AVERAGE(920,1200)</f>
        <v>1060</v>
      </c>
      <c r="J8" s="44">
        <f>AVERAGE(870,900)</f>
        <v>885</v>
      </c>
    </row>
    <row r="9" spans="1:10" x14ac:dyDescent="0.35">
      <c r="A9" s="49" t="s">
        <v>46</v>
      </c>
      <c r="B9" s="20">
        <v>43010</v>
      </c>
      <c r="C9" s="1" t="s">
        <v>10</v>
      </c>
      <c r="D9" s="1">
        <f>24*7</f>
        <v>168</v>
      </c>
      <c r="E9" s="34">
        <f t="shared" si="0"/>
        <v>7</v>
      </c>
      <c r="F9" s="44">
        <v>750</v>
      </c>
      <c r="G9" s="2">
        <f>AVERAGE(280,200)</f>
        <v>240</v>
      </c>
      <c r="H9" s="44">
        <v>320</v>
      </c>
      <c r="I9" s="2">
        <v>340</v>
      </c>
      <c r="J9" s="44">
        <v>420</v>
      </c>
    </row>
    <row r="10" spans="1:10" x14ac:dyDescent="0.35">
      <c r="A10" s="48"/>
      <c r="B10" s="23">
        <v>43017</v>
      </c>
      <c r="C10" s="1" t="s">
        <v>11</v>
      </c>
      <c r="D10" s="1">
        <f>24*14</f>
        <v>336</v>
      </c>
      <c r="E10" s="34">
        <f t="shared" si="0"/>
        <v>14</v>
      </c>
      <c r="F10" s="43">
        <v>1</v>
      </c>
      <c r="G10" s="2">
        <f>AVERAGE(21,40)</f>
        <v>30.5</v>
      </c>
      <c r="H10" s="44">
        <v>1</v>
      </c>
      <c r="I10" s="2">
        <v>4</v>
      </c>
      <c r="J10" s="44">
        <f>AVERAGE(2,10)</f>
        <v>6</v>
      </c>
    </row>
    <row r="11" spans="1:10" x14ac:dyDescent="0.35">
      <c r="A11" s="48"/>
      <c r="B11" s="23">
        <v>43024</v>
      </c>
      <c r="C11" s="1" t="s">
        <v>12</v>
      </c>
      <c r="D11" s="1">
        <f>24*21</f>
        <v>504</v>
      </c>
      <c r="E11" s="34">
        <f t="shared" si="0"/>
        <v>21</v>
      </c>
      <c r="F11" s="44">
        <f>AVERAGE(5,10)</f>
        <v>7.5</v>
      </c>
      <c r="G11" s="2">
        <f>AVERAGE(2,10)</f>
        <v>6</v>
      </c>
      <c r="H11" s="43">
        <v>1</v>
      </c>
      <c r="I11" s="43">
        <v>1</v>
      </c>
      <c r="J11" s="44">
        <v>2</v>
      </c>
    </row>
    <row r="12" spans="1:10" x14ac:dyDescent="0.35">
      <c r="A12" s="48"/>
      <c r="B12" s="23">
        <v>43031</v>
      </c>
      <c r="C12" s="1" t="s">
        <v>13</v>
      </c>
      <c r="D12" s="1">
        <f>24*28</f>
        <v>672</v>
      </c>
      <c r="E12" s="34">
        <f t="shared" si="0"/>
        <v>28</v>
      </c>
      <c r="F12" s="43">
        <v>1</v>
      </c>
      <c r="G12" s="2">
        <v>5</v>
      </c>
      <c r="H12" s="43">
        <v>1</v>
      </c>
      <c r="I12" s="43">
        <v>1</v>
      </c>
      <c r="J12" s="44">
        <v>1</v>
      </c>
    </row>
    <row r="13" spans="1:10" x14ac:dyDescent="0.35">
      <c r="A13" s="48"/>
      <c r="B13" s="23">
        <v>43038</v>
      </c>
      <c r="C13" s="1" t="s">
        <v>14</v>
      </c>
      <c r="D13" s="1">
        <f>24*35</f>
        <v>840</v>
      </c>
      <c r="E13" s="34">
        <f t="shared" si="0"/>
        <v>35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</row>
    <row r="14" spans="1:10" x14ac:dyDescent="0.35">
      <c r="A14" s="48"/>
      <c r="B14" s="23">
        <v>43045</v>
      </c>
      <c r="C14" s="1" t="s">
        <v>15</v>
      </c>
      <c r="D14" s="1">
        <f>24*42</f>
        <v>1008</v>
      </c>
      <c r="E14" s="34">
        <f t="shared" si="0"/>
        <v>42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</row>
    <row r="15" spans="1:10" x14ac:dyDescent="0.35">
      <c r="A15" s="48"/>
      <c r="B15" s="26">
        <v>43052</v>
      </c>
      <c r="C15" s="1" t="s">
        <v>16</v>
      </c>
      <c r="D15" s="1">
        <f>24*49</f>
        <v>1176</v>
      </c>
      <c r="E15" s="34">
        <f t="shared" si="0"/>
        <v>49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</row>
    <row r="17" spans="1:8" x14ac:dyDescent="0.35">
      <c r="A17" s="41" t="s">
        <v>17</v>
      </c>
      <c r="B17" s="42"/>
      <c r="C17" s="42"/>
      <c r="D17" s="42"/>
      <c r="E17" s="42"/>
    </row>
    <row r="18" spans="1:8" x14ac:dyDescent="0.35">
      <c r="A18" s="4" t="s">
        <v>18</v>
      </c>
      <c r="B18" s="5"/>
      <c r="C18" s="5"/>
      <c r="D18" s="5"/>
      <c r="E18" s="5"/>
      <c r="H18" s="6"/>
    </row>
    <row r="19" spans="1:8" x14ac:dyDescent="0.35">
      <c r="H19" s="6"/>
    </row>
  </sheetData>
  <mergeCells count="3">
    <mergeCell ref="A5:A8"/>
    <mergeCell ref="A9:A15"/>
    <mergeCell ref="F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G3" sqref="G3:H3"/>
    </sheetView>
  </sheetViews>
  <sheetFormatPr defaultRowHeight="14.5" x14ac:dyDescent="0.35"/>
  <cols>
    <col min="1" max="1" width="10.453125" customWidth="1"/>
  </cols>
  <sheetData>
    <row r="1" spans="1:11" x14ac:dyDescent="0.35">
      <c r="E1" s="53" t="s">
        <v>48</v>
      </c>
      <c r="F1" s="53"/>
      <c r="G1" s="53"/>
      <c r="H1" s="53"/>
      <c r="I1" s="53"/>
    </row>
    <row r="2" spans="1:11" x14ac:dyDescent="0.35">
      <c r="E2" s="30" t="s">
        <v>0</v>
      </c>
      <c r="F2" s="27" t="s">
        <v>1</v>
      </c>
      <c r="G2" s="30" t="s">
        <v>2</v>
      </c>
      <c r="H2" s="27" t="s">
        <v>3</v>
      </c>
      <c r="I2" s="30" t="s">
        <v>4</v>
      </c>
    </row>
    <row r="3" spans="1:11" ht="43.5" x14ac:dyDescent="0.35">
      <c r="A3" s="31" t="s">
        <v>33</v>
      </c>
      <c r="B3" s="31" t="s">
        <v>19</v>
      </c>
      <c r="C3" s="31" t="s">
        <v>34</v>
      </c>
      <c r="D3" s="31" t="s">
        <v>35</v>
      </c>
      <c r="E3" s="32" t="s">
        <v>36</v>
      </c>
      <c r="F3" s="33" t="s">
        <v>37</v>
      </c>
      <c r="G3" s="32" t="s">
        <v>39</v>
      </c>
      <c r="H3" s="33" t="s">
        <v>38</v>
      </c>
      <c r="I3" s="32" t="s">
        <v>40</v>
      </c>
      <c r="J3" s="35" t="s">
        <v>41</v>
      </c>
    </row>
    <row r="4" spans="1:11" x14ac:dyDescent="0.35">
      <c r="A4" s="20">
        <v>43003</v>
      </c>
      <c r="B4" s="11" t="s">
        <v>5</v>
      </c>
      <c r="C4" s="11">
        <v>0</v>
      </c>
      <c r="D4" s="11">
        <v>0</v>
      </c>
      <c r="E4" s="39">
        <v>238</v>
      </c>
      <c r="F4" s="14">
        <v>212</v>
      </c>
      <c r="G4" s="39"/>
      <c r="H4" s="14">
        <v>80</v>
      </c>
      <c r="I4" s="39">
        <v>76</v>
      </c>
      <c r="J4" s="15">
        <f>(E4-I4)*100/E4</f>
        <v>68.067226890756302</v>
      </c>
    </row>
    <row r="5" spans="1:11" x14ac:dyDescent="0.35">
      <c r="A5" s="20">
        <v>43003</v>
      </c>
      <c r="B5" s="11" t="s">
        <v>6</v>
      </c>
      <c r="C5" s="11">
        <v>4</v>
      </c>
      <c r="D5" s="34">
        <f>C5/24</f>
        <v>0.16666666666666666</v>
      </c>
      <c r="E5" s="39">
        <v>180</v>
      </c>
      <c r="F5" s="14">
        <v>213</v>
      </c>
      <c r="G5" s="39">
        <v>69</v>
      </c>
      <c r="H5" s="14">
        <v>60</v>
      </c>
      <c r="I5" s="39">
        <v>112</v>
      </c>
      <c r="J5" s="15">
        <f t="shared" ref="J5:J15" si="0">(E5-I5)*100/E5</f>
        <v>37.777777777777779</v>
      </c>
    </row>
    <row r="6" spans="1:11" x14ac:dyDescent="0.35">
      <c r="A6" s="20">
        <v>43004</v>
      </c>
      <c r="B6" s="11" t="s">
        <v>7</v>
      </c>
      <c r="C6" s="11">
        <v>24</v>
      </c>
      <c r="D6" s="34">
        <f t="shared" ref="D6:D15" si="1">C6/24</f>
        <v>1</v>
      </c>
      <c r="E6" s="39">
        <v>150</v>
      </c>
      <c r="F6" s="14">
        <v>196</v>
      </c>
      <c r="G6" s="39">
        <v>52</v>
      </c>
      <c r="H6" s="14">
        <v>54</v>
      </c>
      <c r="I6" s="39">
        <v>48</v>
      </c>
      <c r="J6" s="15">
        <f t="shared" si="0"/>
        <v>68</v>
      </c>
    </row>
    <row r="7" spans="1:11" x14ac:dyDescent="0.35">
      <c r="A7" s="20">
        <v>43005</v>
      </c>
      <c r="B7" s="11" t="s">
        <v>8</v>
      </c>
      <c r="C7" s="11">
        <v>48</v>
      </c>
      <c r="D7" s="34">
        <f t="shared" si="1"/>
        <v>2</v>
      </c>
      <c r="E7" s="39">
        <v>202</v>
      </c>
      <c r="F7" s="14">
        <v>217</v>
      </c>
      <c r="G7" s="39">
        <v>90</v>
      </c>
      <c r="H7" s="14">
        <v>95</v>
      </c>
      <c r="I7" s="39">
        <v>80</v>
      </c>
      <c r="J7" s="15">
        <f t="shared" si="0"/>
        <v>60.396039603960396</v>
      </c>
      <c r="K7" s="11"/>
    </row>
    <row r="8" spans="1:11" x14ac:dyDescent="0.35">
      <c r="A8" s="20">
        <v>43006</v>
      </c>
      <c r="B8" s="11" t="s">
        <v>9</v>
      </c>
      <c r="C8" s="11">
        <v>72</v>
      </c>
      <c r="D8" s="34">
        <f t="shared" si="1"/>
        <v>3</v>
      </c>
      <c r="E8" s="39">
        <v>229</v>
      </c>
      <c r="F8" s="14">
        <v>219</v>
      </c>
      <c r="G8" s="39">
        <v>73</v>
      </c>
      <c r="H8" s="14">
        <v>81</v>
      </c>
      <c r="I8" s="39">
        <v>66</v>
      </c>
      <c r="J8" s="15">
        <f t="shared" si="0"/>
        <v>71.179039301310041</v>
      </c>
      <c r="K8" s="13"/>
    </row>
    <row r="9" spans="1:11" x14ac:dyDescent="0.35">
      <c r="A9" s="20">
        <v>43010</v>
      </c>
      <c r="B9" s="11" t="s">
        <v>10</v>
      </c>
      <c r="C9" s="11">
        <f>24*7</f>
        <v>168</v>
      </c>
      <c r="D9" s="34">
        <f t="shared" si="1"/>
        <v>7</v>
      </c>
      <c r="E9" s="39">
        <v>290</v>
      </c>
      <c r="F9" s="14">
        <v>213</v>
      </c>
      <c r="G9" s="39">
        <v>79</v>
      </c>
      <c r="H9" s="14">
        <v>81</v>
      </c>
      <c r="I9" s="39">
        <v>70</v>
      </c>
      <c r="J9" s="15">
        <f t="shared" si="0"/>
        <v>75.862068965517238</v>
      </c>
    </row>
    <row r="10" spans="1:11" x14ac:dyDescent="0.35">
      <c r="A10" s="23">
        <v>43017</v>
      </c>
      <c r="B10" s="11" t="s">
        <v>11</v>
      </c>
      <c r="C10" s="11">
        <f>24*14</f>
        <v>336</v>
      </c>
      <c r="D10" s="34">
        <f t="shared" si="1"/>
        <v>14</v>
      </c>
      <c r="E10" s="39">
        <v>213</v>
      </c>
      <c r="F10" s="14">
        <v>212</v>
      </c>
      <c r="G10" s="39">
        <v>76</v>
      </c>
      <c r="H10" s="14">
        <v>77</v>
      </c>
      <c r="I10" s="39">
        <v>70</v>
      </c>
      <c r="J10" s="15">
        <f t="shared" si="0"/>
        <v>67.136150234741791</v>
      </c>
    </row>
    <row r="11" spans="1:11" x14ac:dyDescent="0.35">
      <c r="A11" s="23">
        <v>43024</v>
      </c>
      <c r="B11" s="11" t="s">
        <v>12</v>
      </c>
      <c r="C11" s="11">
        <f>24*21</f>
        <v>504</v>
      </c>
      <c r="D11" s="34">
        <f t="shared" si="1"/>
        <v>21</v>
      </c>
      <c r="E11" s="39">
        <v>244</v>
      </c>
      <c r="F11" s="14">
        <v>207</v>
      </c>
      <c r="G11" s="39">
        <v>121</v>
      </c>
      <c r="H11" s="14">
        <v>77</v>
      </c>
      <c r="I11" s="39">
        <v>76</v>
      </c>
      <c r="J11" s="15">
        <f t="shared" si="0"/>
        <v>68.852459016393439</v>
      </c>
    </row>
    <row r="12" spans="1:11" x14ac:dyDescent="0.35">
      <c r="A12" s="23">
        <v>43031</v>
      </c>
      <c r="B12" s="11" t="s">
        <v>13</v>
      </c>
      <c r="C12" s="11">
        <f>24*28</f>
        <v>672</v>
      </c>
      <c r="D12" s="34">
        <f t="shared" si="1"/>
        <v>28</v>
      </c>
      <c r="E12" s="39">
        <v>218</v>
      </c>
      <c r="F12" s="14">
        <v>209</v>
      </c>
      <c r="G12" s="39">
        <v>75</v>
      </c>
      <c r="H12" s="14">
        <v>60</v>
      </c>
      <c r="I12" s="39">
        <v>64</v>
      </c>
      <c r="J12" s="15">
        <f t="shared" si="0"/>
        <v>70.642201834862391</v>
      </c>
    </row>
    <row r="13" spans="1:11" x14ac:dyDescent="0.35">
      <c r="A13" s="23">
        <v>43038</v>
      </c>
      <c r="B13" s="11" t="s">
        <v>14</v>
      </c>
      <c r="C13" s="11">
        <f>24*35</f>
        <v>840</v>
      </c>
      <c r="D13" s="34">
        <f t="shared" si="1"/>
        <v>35</v>
      </c>
      <c r="E13" s="39">
        <v>299</v>
      </c>
      <c r="F13" s="14">
        <v>250</v>
      </c>
      <c r="G13" s="39">
        <v>66</v>
      </c>
      <c r="H13" s="14">
        <v>67</v>
      </c>
      <c r="I13" s="39">
        <v>73</v>
      </c>
      <c r="J13" s="15">
        <f t="shared" si="0"/>
        <v>75.585284280936449</v>
      </c>
    </row>
    <row r="14" spans="1:11" x14ac:dyDescent="0.35">
      <c r="A14" s="23">
        <v>43045</v>
      </c>
      <c r="B14" s="11" t="s">
        <v>15</v>
      </c>
      <c r="C14" s="11">
        <f>24*42</f>
        <v>1008</v>
      </c>
      <c r="D14" s="34">
        <f t="shared" si="1"/>
        <v>42</v>
      </c>
      <c r="E14" s="39">
        <v>144</v>
      </c>
      <c r="F14" s="14">
        <v>209</v>
      </c>
      <c r="G14" s="39">
        <v>57</v>
      </c>
      <c r="H14" s="14">
        <v>70</v>
      </c>
      <c r="I14" s="39">
        <v>53</v>
      </c>
      <c r="J14" s="15">
        <f t="shared" si="0"/>
        <v>63.194444444444443</v>
      </c>
    </row>
    <row r="15" spans="1:11" x14ac:dyDescent="0.35">
      <c r="A15" s="26">
        <v>43052</v>
      </c>
      <c r="B15" s="11" t="s">
        <v>16</v>
      </c>
      <c r="C15" s="11">
        <f>24*49</f>
        <v>1176</v>
      </c>
      <c r="D15" s="34">
        <f t="shared" si="1"/>
        <v>49</v>
      </c>
      <c r="E15" s="39">
        <v>159</v>
      </c>
      <c r="F15" s="14">
        <v>203</v>
      </c>
      <c r="G15" s="39">
        <v>71</v>
      </c>
      <c r="H15" s="14">
        <v>72</v>
      </c>
      <c r="I15" s="39">
        <v>70</v>
      </c>
      <c r="J15" s="15">
        <f t="shared" si="0"/>
        <v>55.974842767295598</v>
      </c>
    </row>
    <row r="16" spans="1:11" x14ac:dyDescent="0.35">
      <c r="J16" s="38"/>
    </row>
  </sheetData>
  <mergeCells count="1">
    <mergeCell ref="E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workbookViewId="0">
      <selection activeCell="F3" sqref="F3:G3"/>
    </sheetView>
  </sheetViews>
  <sheetFormatPr defaultRowHeight="14.5" x14ac:dyDescent="0.35"/>
  <cols>
    <col min="1" max="1" width="11.1796875" customWidth="1"/>
  </cols>
  <sheetData>
    <row r="1" spans="1:9" x14ac:dyDescent="0.35">
      <c r="D1" s="50" t="s">
        <v>49</v>
      </c>
      <c r="E1" s="51"/>
      <c r="F1" s="51"/>
      <c r="G1" s="51"/>
      <c r="H1" s="52"/>
    </row>
    <row r="2" spans="1:9" x14ac:dyDescent="0.35">
      <c r="D2" s="30" t="s">
        <v>0</v>
      </c>
      <c r="E2" s="27" t="s">
        <v>1</v>
      </c>
      <c r="F2" s="30" t="s">
        <v>2</v>
      </c>
      <c r="G2" s="27" t="s">
        <v>3</v>
      </c>
      <c r="H2" s="30" t="s">
        <v>4</v>
      </c>
    </row>
    <row r="3" spans="1:9" ht="43.5" x14ac:dyDescent="0.35">
      <c r="A3" s="31" t="s">
        <v>33</v>
      </c>
      <c r="B3" s="31" t="s">
        <v>19</v>
      </c>
      <c r="C3" s="31" t="s">
        <v>34</v>
      </c>
      <c r="D3" s="32" t="s">
        <v>36</v>
      </c>
      <c r="E3" s="33" t="s">
        <v>37</v>
      </c>
      <c r="F3" s="32" t="s">
        <v>39</v>
      </c>
      <c r="G3" s="33" t="s">
        <v>38</v>
      </c>
      <c r="H3" s="32" t="s">
        <v>40</v>
      </c>
      <c r="I3" s="35" t="s">
        <v>42</v>
      </c>
    </row>
    <row r="4" spans="1:9" x14ac:dyDescent="0.35">
      <c r="A4" s="20">
        <v>43003</v>
      </c>
      <c r="B4" s="11" t="s">
        <v>5</v>
      </c>
      <c r="C4" s="11">
        <v>0</v>
      </c>
      <c r="D4" s="39">
        <v>23.7</v>
      </c>
      <c r="E4" s="14">
        <v>24.4</v>
      </c>
      <c r="F4" s="39">
        <v>12.2</v>
      </c>
      <c r="G4" s="14">
        <v>7.01</v>
      </c>
      <c r="H4" s="39">
        <v>6.83</v>
      </c>
      <c r="I4" s="15">
        <f>(D4-H4)*100/D4</f>
        <v>71.181434599156105</v>
      </c>
    </row>
    <row r="5" spans="1:9" x14ac:dyDescent="0.35">
      <c r="A5" s="20">
        <v>43003</v>
      </c>
      <c r="B5" s="11" t="s">
        <v>6</v>
      </c>
      <c r="C5" s="11">
        <v>4</v>
      </c>
      <c r="D5" s="39">
        <v>18.2</v>
      </c>
      <c r="E5" s="14">
        <v>23.8</v>
      </c>
      <c r="F5" s="39">
        <v>14.1</v>
      </c>
      <c r="G5" s="14">
        <v>14.3</v>
      </c>
      <c r="H5" s="39">
        <v>13.8</v>
      </c>
      <c r="I5" s="15">
        <f t="shared" ref="I5:I13" si="0">(D5-H5)*100/D5</f>
        <v>24.175824175824172</v>
      </c>
    </row>
    <row r="6" spans="1:9" x14ac:dyDescent="0.35">
      <c r="A6" s="20">
        <v>43004</v>
      </c>
      <c r="B6" s="11" t="s">
        <v>7</v>
      </c>
      <c r="C6" s="11">
        <v>24</v>
      </c>
      <c r="D6" s="39">
        <v>22.5</v>
      </c>
      <c r="E6" s="14">
        <v>22.3</v>
      </c>
      <c r="F6" s="39">
        <v>9.14</v>
      </c>
      <c r="G6" s="14">
        <v>8.7899999999999991</v>
      </c>
      <c r="H6" s="39">
        <v>10.8</v>
      </c>
      <c r="I6" s="15">
        <f t="shared" si="0"/>
        <v>52</v>
      </c>
    </row>
    <row r="7" spans="1:9" x14ac:dyDescent="0.35">
      <c r="A7" s="20">
        <v>43005</v>
      </c>
      <c r="B7" s="11" t="s">
        <v>8</v>
      </c>
      <c r="C7" s="11">
        <v>48</v>
      </c>
      <c r="D7" s="39">
        <v>20.100000000000001</v>
      </c>
      <c r="E7" s="14">
        <v>22.4</v>
      </c>
      <c r="F7" s="39">
        <v>5.93</v>
      </c>
      <c r="G7" s="14">
        <v>5.75</v>
      </c>
      <c r="H7" s="39">
        <v>6.85</v>
      </c>
      <c r="I7" s="15">
        <f t="shared" si="0"/>
        <v>65.920398009950262</v>
      </c>
    </row>
    <row r="8" spans="1:9" x14ac:dyDescent="0.35">
      <c r="A8" s="20">
        <v>43006</v>
      </c>
      <c r="B8" s="11" t="s">
        <v>9</v>
      </c>
      <c r="C8" s="11">
        <v>72</v>
      </c>
      <c r="D8" s="39">
        <v>22.2</v>
      </c>
      <c r="E8" s="14">
        <v>22.3</v>
      </c>
      <c r="F8" s="39">
        <v>3.28</v>
      </c>
      <c r="G8" s="14">
        <v>3.25</v>
      </c>
      <c r="H8" s="39">
        <v>3.56</v>
      </c>
      <c r="I8" s="15">
        <f t="shared" si="0"/>
        <v>83.963963963963963</v>
      </c>
    </row>
    <row r="9" spans="1:9" x14ac:dyDescent="0.35">
      <c r="A9" s="20">
        <v>43010</v>
      </c>
      <c r="B9" s="11" t="s">
        <v>10</v>
      </c>
      <c r="C9" s="11">
        <f>24*7</f>
        <v>168</v>
      </c>
      <c r="D9" s="39">
        <v>27.2</v>
      </c>
      <c r="E9" s="14">
        <v>23.8</v>
      </c>
      <c r="F9" s="39">
        <v>2.65</v>
      </c>
      <c r="G9" s="14">
        <v>3.05</v>
      </c>
      <c r="H9" s="39">
        <v>2.81</v>
      </c>
      <c r="I9" s="15">
        <f t="shared" si="0"/>
        <v>89.669117647058826</v>
      </c>
    </row>
    <row r="10" spans="1:9" x14ac:dyDescent="0.35">
      <c r="A10" s="23">
        <v>43017</v>
      </c>
      <c r="B10" s="11" t="s">
        <v>11</v>
      </c>
      <c r="C10" s="11">
        <f>24*14</f>
        <v>336</v>
      </c>
      <c r="D10" s="39">
        <v>27.8</v>
      </c>
      <c r="E10" s="14">
        <v>29</v>
      </c>
      <c r="F10" s="39">
        <v>11.7</v>
      </c>
      <c r="G10" s="14">
        <v>11.7</v>
      </c>
      <c r="H10" s="39">
        <v>12.3</v>
      </c>
      <c r="I10" s="15">
        <f t="shared" si="0"/>
        <v>55.755395683453237</v>
      </c>
    </row>
    <row r="11" spans="1:9" x14ac:dyDescent="0.35">
      <c r="A11" s="23">
        <v>43024</v>
      </c>
      <c r="B11" s="11" t="s">
        <v>12</v>
      </c>
      <c r="C11" s="11">
        <f>24*21</f>
        <v>504</v>
      </c>
      <c r="D11" s="39">
        <v>25.9</v>
      </c>
      <c r="E11" s="14">
        <v>24.9</v>
      </c>
      <c r="F11" s="39">
        <v>7.19</v>
      </c>
      <c r="G11" s="14">
        <v>7.33</v>
      </c>
      <c r="H11" s="39">
        <v>7.01</v>
      </c>
      <c r="I11" s="15">
        <f t="shared" si="0"/>
        <v>72.934362934362937</v>
      </c>
    </row>
    <row r="12" spans="1:9" x14ac:dyDescent="0.35">
      <c r="A12" s="23">
        <v>43031</v>
      </c>
      <c r="B12" s="11" t="s">
        <v>13</v>
      </c>
      <c r="C12" s="11">
        <f>24*28</f>
        <v>672</v>
      </c>
      <c r="D12" s="39">
        <v>22.1</v>
      </c>
      <c r="E12" s="14">
        <v>23.7</v>
      </c>
      <c r="F12" s="39">
        <v>7.63</v>
      </c>
      <c r="G12" s="14">
        <v>5.99</v>
      </c>
      <c r="H12" s="39">
        <v>6.27</v>
      </c>
      <c r="I12" s="15">
        <f t="shared" si="0"/>
        <v>71.628959276018108</v>
      </c>
    </row>
    <row r="13" spans="1:9" x14ac:dyDescent="0.35">
      <c r="A13" s="23">
        <v>43038</v>
      </c>
      <c r="B13" s="11" t="s">
        <v>14</v>
      </c>
      <c r="C13" s="11">
        <f>24*35</f>
        <v>840</v>
      </c>
      <c r="D13" s="39">
        <v>25.6</v>
      </c>
      <c r="E13" s="14">
        <v>23.3</v>
      </c>
      <c r="F13" s="39">
        <v>5.74</v>
      </c>
      <c r="G13" s="14">
        <v>5.92</v>
      </c>
      <c r="H13" s="39">
        <v>6.04</v>
      </c>
      <c r="I13" s="15">
        <f t="shared" si="0"/>
        <v>76.40625</v>
      </c>
    </row>
    <row r="14" spans="1:9" x14ac:dyDescent="0.35">
      <c r="A14" s="23">
        <v>43045</v>
      </c>
      <c r="B14" s="11" t="s">
        <v>15</v>
      </c>
      <c r="C14" s="11">
        <f>24*42</f>
        <v>1008</v>
      </c>
      <c r="D14" s="39">
        <v>5.79</v>
      </c>
      <c r="E14" s="14">
        <v>21.9</v>
      </c>
      <c r="F14" s="39">
        <v>16.8</v>
      </c>
      <c r="G14" s="14">
        <v>16.5</v>
      </c>
      <c r="H14" s="39">
        <v>16.8</v>
      </c>
      <c r="I14" s="16">
        <f>(E14-H14)*100/E14</f>
        <v>23.287671232876704</v>
      </c>
    </row>
    <row r="15" spans="1:9" x14ac:dyDescent="0.35">
      <c r="A15" s="26">
        <v>43052</v>
      </c>
      <c r="B15" s="11" t="s">
        <v>16</v>
      </c>
      <c r="C15" s="11">
        <f>24*49</f>
        <v>1176</v>
      </c>
      <c r="D15" s="39">
        <v>14.1</v>
      </c>
      <c r="E15" s="14">
        <v>21.8</v>
      </c>
      <c r="F15" s="39">
        <v>19.8</v>
      </c>
      <c r="G15" s="14">
        <v>19.3</v>
      </c>
      <c r="H15" s="39">
        <v>20.5</v>
      </c>
      <c r="I15" s="16">
        <f>(E15-H15)*100/E15</f>
        <v>5.96330275229358</v>
      </c>
    </row>
    <row r="16" spans="1:9" x14ac:dyDescent="0.35">
      <c r="I16" s="38"/>
    </row>
  </sheetData>
  <mergeCells count="1">
    <mergeCell ref="D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activeCell="H24" sqref="H24"/>
    </sheetView>
  </sheetViews>
  <sheetFormatPr defaultRowHeight="14.5" x14ac:dyDescent="0.35"/>
  <cols>
    <col min="1" max="1" width="10.81640625" customWidth="1"/>
    <col min="2" max="2" width="11.1796875" customWidth="1"/>
    <col min="3" max="3" width="9.7265625" customWidth="1"/>
    <col min="4" max="4" width="9.81640625" customWidth="1"/>
  </cols>
  <sheetData>
    <row r="1" spans="1:7" x14ac:dyDescent="0.35">
      <c r="B1" s="53" t="s">
        <v>50</v>
      </c>
      <c r="C1" s="53"/>
      <c r="D1" s="53"/>
      <c r="E1" s="53"/>
      <c r="F1" s="53"/>
      <c r="G1" s="53"/>
    </row>
    <row r="2" spans="1:7" ht="29" x14ac:dyDescent="0.35">
      <c r="A2" s="29" t="s">
        <v>33</v>
      </c>
      <c r="B2" s="11" t="s">
        <v>19</v>
      </c>
      <c r="C2" s="30" t="s">
        <v>0</v>
      </c>
      <c r="D2" s="27" t="s">
        <v>1</v>
      </c>
      <c r="E2" s="30" t="s">
        <v>2</v>
      </c>
      <c r="F2" s="27" t="s">
        <v>3</v>
      </c>
      <c r="G2" s="30" t="s">
        <v>4</v>
      </c>
    </row>
    <row r="3" spans="1:7" x14ac:dyDescent="0.35">
      <c r="A3" s="20">
        <v>43004</v>
      </c>
      <c r="B3" s="8" t="s">
        <v>20</v>
      </c>
      <c r="C3" s="40">
        <v>76.923076923076991</v>
      </c>
      <c r="D3" s="7">
        <v>14.705882352941188</v>
      </c>
      <c r="E3" s="40">
        <v>247.79411764705887</v>
      </c>
      <c r="F3" s="7">
        <v>303.67647058823519</v>
      </c>
      <c r="G3" s="40">
        <v>6.569343065693416</v>
      </c>
    </row>
    <row r="4" spans="1:7" x14ac:dyDescent="0.35">
      <c r="A4" s="20">
        <v>43005</v>
      </c>
      <c r="B4" s="8" t="s">
        <v>21</v>
      </c>
      <c r="C4" s="40">
        <v>1188.0281690140846</v>
      </c>
      <c r="D4" s="7">
        <v>20.325203252032537</v>
      </c>
      <c r="E4" s="40">
        <v>468.5714285714285</v>
      </c>
      <c r="F4" s="7">
        <v>340.57971014492762</v>
      </c>
      <c r="G4" s="40">
        <v>4.2253521126759823</v>
      </c>
    </row>
    <row r="5" spans="1:7" x14ac:dyDescent="0.35">
      <c r="A5" s="20">
        <v>43006</v>
      </c>
      <c r="B5" s="8" t="s">
        <v>22</v>
      </c>
      <c r="C5" s="40">
        <v>51.908396946564778</v>
      </c>
      <c r="D5" s="7">
        <v>21.014492753623085</v>
      </c>
      <c r="E5" s="40">
        <v>642.30769230769226</v>
      </c>
      <c r="F5" s="7">
        <v>399.99999999999983</v>
      </c>
      <c r="G5" s="40">
        <v>93.18181818181823</v>
      </c>
    </row>
    <row r="6" spans="1:7" x14ac:dyDescent="0.35">
      <c r="A6" s="20">
        <v>43010</v>
      </c>
      <c r="B6" s="8" t="s">
        <v>23</v>
      </c>
      <c r="C6" s="40">
        <v>302.94117647058823</v>
      </c>
      <c r="D6" s="7">
        <v>17.391304347826182</v>
      </c>
      <c r="E6" s="40">
        <v>2735.7142857142853</v>
      </c>
      <c r="F6" s="7">
        <v>706.83760683760681</v>
      </c>
      <c r="G6" s="40">
        <v>60.273972602739747</v>
      </c>
    </row>
    <row r="7" spans="1:7" x14ac:dyDescent="0.35">
      <c r="A7" s="23">
        <v>43017</v>
      </c>
      <c r="B7" s="8" t="s">
        <v>24</v>
      </c>
      <c r="C7" s="40">
        <v>1712.1428571428571</v>
      </c>
      <c r="D7" s="7">
        <v>25.563909774436194</v>
      </c>
      <c r="E7" s="40">
        <v>1914.1791044776119</v>
      </c>
      <c r="F7" s="7">
        <v>841.04477611940285</v>
      </c>
      <c r="G7" s="40">
        <v>30.83333333333341</v>
      </c>
    </row>
    <row r="8" spans="1:7" x14ac:dyDescent="0.35">
      <c r="A8" s="23">
        <v>43024</v>
      </c>
      <c r="B8" s="9" t="s">
        <v>25</v>
      </c>
      <c r="C8" s="40">
        <v>652.6315789473681</v>
      </c>
      <c r="D8" s="10">
        <v>26.22950819672138</v>
      </c>
      <c r="E8" s="40">
        <v>1856.4285714285716</v>
      </c>
      <c r="F8" s="10">
        <v>591.79104477611941</v>
      </c>
      <c r="G8" s="40">
        <v>28.571428571428555</v>
      </c>
    </row>
    <row r="9" spans="1:7" x14ac:dyDescent="0.35">
      <c r="A9" s="23">
        <v>43031</v>
      </c>
      <c r="B9" s="8" t="s">
        <v>26</v>
      </c>
      <c r="C9" s="40">
        <v>104.92957746478872</v>
      </c>
      <c r="D9" s="7">
        <v>18.18181818181807</v>
      </c>
      <c r="E9" s="40">
        <v>4961.1111111111113</v>
      </c>
      <c r="F9" s="7">
        <v>829</v>
      </c>
      <c r="G9" s="40">
        <v>8.45070422535216</v>
      </c>
    </row>
    <row r="10" spans="1:7" x14ac:dyDescent="0.35">
      <c r="A10" s="23">
        <v>43038</v>
      </c>
      <c r="B10" s="8" t="s">
        <v>27</v>
      </c>
      <c r="C10" s="40">
        <v>2206</v>
      </c>
      <c r="D10" s="7">
        <v>41.911764705882426</v>
      </c>
      <c r="E10" s="40">
        <v>2044.318181818182</v>
      </c>
      <c r="F10" s="7">
        <v>746.66666666666674</v>
      </c>
      <c r="G10" s="40">
        <v>28.873239436619862</v>
      </c>
    </row>
    <row r="11" spans="1:7" x14ac:dyDescent="0.35">
      <c r="A11" s="23">
        <v>43045</v>
      </c>
      <c r="B11" s="8" t="s">
        <v>28</v>
      </c>
      <c r="C11" s="40">
        <v>330.55555555555617</v>
      </c>
      <c r="D11" s="10">
        <v>87.121212121212196</v>
      </c>
      <c r="E11" s="40">
        <v>1374.6268656716416</v>
      </c>
      <c r="F11" s="10">
        <v>537.87878787878799</v>
      </c>
      <c r="G11" s="40">
        <v>18.032786885245962</v>
      </c>
    </row>
    <row r="12" spans="1:7" x14ac:dyDescent="0.35">
      <c r="A12" s="26">
        <v>43052</v>
      </c>
      <c r="B12" s="8" t="s">
        <v>29</v>
      </c>
      <c r="C12" s="40">
        <v>260.00000000000006</v>
      </c>
      <c r="D12" s="10">
        <v>45.967741935483957</v>
      </c>
      <c r="E12" s="40">
        <v>632.83582089552226</v>
      </c>
      <c r="F12" s="10">
        <v>190.62499999999983</v>
      </c>
      <c r="G12" s="40">
        <v>15.384615384615437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F20" sqref="F20"/>
    </sheetView>
  </sheetViews>
  <sheetFormatPr defaultRowHeight="14.5" x14ac:dyDescent="0.35"/>
  <cols>
    <col min="1" max="1" width="11.54296875" customWidth="1"/>
  </cols>
  <sheetData>
    <row r="1" spans="1:4" ht="29" x14ac:dyDescent="0.35">
      <c r="A1" s="17" t="s">
        <v>33</v>
      </c>
      <c r="B1" s="17" t="s">
        <v>19</v>
      </c>
      <c r="C1" s="17" t="s">
        <v>30</v>
      </c>
      <c r="D1" s="19" t="s">
        <v>31</v>
      </c>
    </row>
    <row r="2" spans="1:4" x14ac:dyDescent="0.35">
      <c r="A2" s="20">
        <v>43003</v>
      </c>
      <c r="B2" s="12" t="s">
        <v>32</v>
      </c>
      <c r="C2" s="11">
        <v>4</v>
      </c>
      <c r="D2" s="21">
        <v>5.39</v>
      </c>
    </row>
    <row r="3" spans="1:4" x14ac:dyDescent="0.35">
      <c r="A3" s="20">
        <v>43004</v>
      </c>
      <c r="B3" s="22" t="s">
        <v>20</v>
      </c>
      <c r="C3" s="11">
        <v>24</v>
      </c>
      <c r="D3" s="21">
        <v>4.59</v>
      </c>
    </row>
    <row r="4" spans="1:4" x14ac:dyDescent="0.35">
      <c r="A4" s="20">
        <v>43005</v>
      </c>
      <c r="B4" s="22" t="s">
        <v>21</v>
      </c>
      <c r="C4" s="11">
        <v>48</v>
      </c>
      <c r="D4" s="21">
        <v>5.64</v>
      </c>
    </row>
    <row r="5" spans="1:4" x14ac:dyDescent="0.35">
      <c r="A5" s="20">
        <v>43006</v>
      </c>
      <c r="B5" s="22" t="s">
        <v>22</v>
      </c>
      <c r="C5" s="11">
        <v>72</v>
      </c>
      <c r="D5" s="21">
        <v>4.9400000000000004</v>
      </c>
    </row>
    <row r="6" spans="1:4" x14ac:dyDescent="0.35">
      <c r="A6" s="20">
        <v>43010</v>
      </c>
      <c r="B6" s="22" t="s">
        <v>23</v>
      </c>
      <c r="C6" s="11">
        <f>24*7</f>
        <v>168</v>
      </c>
      <c r="D6" s="21">
        <v>4.6399999999999997</v>
      </c>
    </row>
    <row r="7" spans="1:4" x14ac:dyDescent="0.35">
      <c r="A7" s="23">
        <v>43017</v>
      </c>
      <c r="B7" s="22" t="s">
        <v>24</v>
      </c>
      <c r="C7" s="11">
        <f>24*14</f>
        <v>336</v>
      </c>
      <c r="D7" s="24">
        <v>4.17</v>
      </c>
    </row>
    <row r="8" spans="1:4" x14ac:dyDescent="0.35">
      <c r="A8" s="23">
        <v>43024</v>
      </c>
      <c r="B8" s="25" t="s">
        <v>25</v>
      </c>
      <c r="C8" s="11">
        <f>24*21</f>
        <v>504</v>
      </c>
      <c r="D8" s="21">
        <v>4.54</v>
      </c>
    </row>
    <row r="9" spans="1:4" x14ac:dyDescent="0.35">
      <c r="A9" s="23">
        <v>43031</v>
      </c>
      <c r="B9" s="22" t="s">
        <v>26</v>
      </c>
      <c r="C9" s="11">
        <f>24*28</f>
        <v>672</v>
      </c>
      <c r="D9" s="21">
        <v>4.8600000000000003</v>
      </c>
    </row>
    <row r="10" spans="1:4" x14ac:dyDescent="0.35">
      <c r="A10" s="23">
        <v>43038</v>
      </c>
      <c r="B10" s="22" t="s">
        <v>27</v>
      </c>
      <c r="C10" s="11">
        <f>24*35</f>
        <v>840</v>
      </c>
      <c r="D10" s="24">
        <v>4.93</v>
      </c>
    </row>
    <row r="11" spans="1:4" x14ac:dyDescent="0.35">
      <c r="A11" s="23">
        <v>43045</v>
      </c>
      <c r="B11" s="22" t="s">
        <v>28</v>
      </c>
      <c r="C11" s="11">
        <f>24*42</f>
        <v>1008</v>
      </c>
      <c r="D11" s="24">
        <v>4.9800000000000004</v>
      </c>
    </row>
    <row r="12" spans="1:4" x14ac:dyDescent="0.35">
      <c r="A12" s="26">
        <v>43052</v>
      </c>
      <c r="B12" s="22" t="s">
        <v>29</v>
      </c>
      <c r="C12" s="11">
        <f>24*49</f>
        <v>1176</v>
      </c>
      <c r="D12" s="21">
        <v>5.7</v>
      </c>
    </row>
    <row r="13" spans="1:4" x14ac:dyDescent="0.35">
      <c r="D13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D13" sqref="D13"/>
    </sheetView>
  </sheetViews>
  <sheetFormatPr defaultRowHeight="14.5" x14ac:dyDescent="0.35"/>
  <cols>
    <col min="1" max="1" width="11.1796875" customWidth="1"/>
  </cols>
  <sheetData>
    <row r="1" spans="1:4" ht="29" x14ac:dyDescent="0.35">
      <c r="A1" s="17" t="s">
        <v>33</v>
      </c>
      <c r="B1" s="17" t="s">
        <v>19</v>
      </c>
      <c r="C1" s="17" t="s">
        <v>30</v>
      </c>
      <c r="D1" s="18" t="s">
        <v>51</v>
      </c>
    </row>
    <row r="2" spans="1:4" x14ac:dyDescent="0.35">
      <c r="A2" s="20">
        <v>43003</v>
      </c>
      <c r="B2" s="12" t="s">
        <v>32</v>
      </c>
      <c r="C2" s="11">
        <v>4</v>
      </c>
      <c r="D2" s="21">
        <v>27.1</v>
      </c>
    </row>
    <row r="3" spans="1:4" x14ac:dyDescent="0.35">
      <c r="A3" s="20">
        <v>43004</v>
      </c>
      <c r="B3" s="22" t="s">
        <v>20</v>
      </c>
      <c r="C3" s="11">
        <v>24</v>
      </c>
      <c r="D3" s="21">
        <v>27.7</v>
      </c>
    </row>
    <row r="4" spans="1:4" x14ac:dyDescent="0.35">
      <c r="A4" s="20">
        <v>43005</v>
      </c>
      <c r="B4" s="22" t="s">
        <v>21</v>
      </c>
      <c r="C4" s="11">
        <v>48</v>
      </c>
      <c r="D4" s="21">
        <v>26.2</v>
      </c>
    </row>
    <row r="5" spans="1:4" x14ac:dyDescent="0.35">
      <c r="A5" s="20">
        <v>43006</v>
      </c>
      <c r="B5" s="22" t="s">
        <v>22</v>
      </c>
      <c r="C5" s="11">
        <v>72</v>
      </c>
      <c r="D5" s="21">
        <v>26.8</v>
      </c>
    </row>
    <row r="6" spans="1:4" x14ac:dyDescent="0.35">
      <c r="A6" s="20">
        <v>43010</v>
      </c>
      <c r="B6" s="22" t="s">
        <v>23</v>
      </c>
      <c r="C6" s="11">
        <f>24*7</f>
        <v>168</v>
      </c>
      <c r="D6" s="21">
        <v>26.5</v>
      </c>
    </row>
    <row r="7" spans="1:4" x14ac:dyDescent="0.35">
      <c r="A7" s="23">
        <v>43017</v>
      </c>
      <c r="B7" s="22" t="s">
        <v>24</v>
      </c>
      <c r="C7" s="11">
        <f>24*14</f>
        <v>336</v>
      </c>
      <c r="D7" s="24">
        <v>27</v>
      </c>
    </row>
    <row r="8" spans="1:4" x14ac:dyDescent="0.35">
      <c r="A8" s="23">
        <v>43024</v>
      </c>
      <c r="B8" s="25" t="s">
        <v>25</v>
      </c>
      <c r="C8" s="11">
        <f>24*21</f>
        <v>504</v>
      </c>
      <c r="D8" s="21">
        <v>24.6</v>
      </c>
    </row>
    <row r="9" spans="1:4" x14ac:dyDescent="0.35">
      <c r="A9" s="23">
        <v>43031</v>
      </c>
      <c r="B9" s="22" t="s">
        <v>26</v>
      </c>
      <c r="C9" s="11">
        <f>24*28</f>
        <v>672</v>
      </c>
      <c r="D9" s="21">
        <v>25.4</v>
      </c>
    </row>
    <row r="10" spans="1:4" x14ac:dyDescent="0.35">
      <c r="A10" s="23">
        <v>43038</v>
      </c>
      <c r="B10" s="22" t="s">
        <v>27</v>
      </c>
      <c r="C10" s="11">
        <f>24*35</f>
        <v>840</v>
      </c>
      <c r="D10" s="24">
        <v>21.7</v>
      </c>
    </row>
    <row r="11" spans="1:4" x14ac:dyDescent="0.35">
      <c r="A11" s="23">
        <v>43045</v>
      </c>
      <c r="B11" s="22" t="s">
        <v>28</v>
      </c>
      <c r="C11" s="11">
        <f>24*42</f>
        <v>1008</v>
      </c>
      <c r="D11" s="24">
        <v>23.2</v>
      </c>
    </row>
    <row r="12" spans="1:4" x14ac:dyDescent="0.35">
      <c r="A12" s="26">
        <v>43052</v>
      </c>
      <c r="B12" s="22" t="s">
        <v>29</v>
      </c>
      <c r="C12" s="11">
        <f>24*49</f>
        <v>1176</v>
      </c>
      <c r="D12" s="21">
        <v>20.7</v>
      </c>
    </row>
    <row r="13" spans="1:4" x14ac:dyDescent="0.35">
      <c r="D13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BCD7-1B66-456D-8DFB-E163ED7393EA}">
  <dimension ref="A1:B18"/>
  <sheetViews>
    <sheetView workbookViewId="0">
      <selection activeCell="B19" sqref="B19"/>
    </sheetView>
  </sheetViews>
  <sheetFormatPr defaultRowHeight="14.5" x14ac:dyDescent="0.35"/>
  <cols>
    <col min="2" max="2" width="29.81640625" customWidth="1"/>
  </cols>
  <sheetData>
    <row r="1" spans="1:2" x14ac:dyDescent="0.35">
      <c r="A1" s="45" t="s">
        <v>52</v>
      </c>
      <c r="B1" s="45" t="s">
        <v>53</v>
      </c>
    </row>
    <row r="2" spans="1:2" x14ac:dyDescent="0.35">
      <c r="A2" t="s">
        <v>54</v>
      </c>
      <c r="B2" t="s">
        <v>55</v>
      </c>
    </row>
    <row r="3" spans="1:2" x14ac:dyDescent="0.35">
      <c r="A3" t="s">
        <v>56</v>
      </c>
      <c r="B3" t="s">
        <v>57</v>
      </c>
    </row>
    <row r="4" spans="1:2" x14ac:dyDescent="0.35">
      <c r="A4" t="s">
        <v>58</v>
      </c>
      <c r="B4" t="s">
        <v>59</v>
      </c>
    </row>
    <row r="5" spans="1:2" x14ac:dyDescent="0.35">
      <c r="A5" t="s">
        <v>60</v>
      </c>
      <c r="B5" t="s">
        <v>61</v>
      </c>
    </row>
    <row r="6" spans="1:2" x14ac:dyDescent="0.35">
      <c r="A6" t="s">
        <v>62</v>
      </c>
      <c r="B6" t="s">
        <v>63</v>
      </c>
    </row>
    <row r="7" spans="1:2" x14ac:dyDescent="0.35">
      <c r="A7" t="s">
        <v>64</v>
      </c>
      <c r="B7" t="s">
        <v>65</v>
      </c>
    </row>
    <row r="8" spans="1:2" x14ac:dyDescent="0.35">
      <c r="A8" t="s">
        <v>66</v>
      </c>
      <c r="B8" t="s">
        <v>67</v>
      </c>
    </row>
    <row r="9" spans="1:2" x14ac:dyDescent="0.35">
      <c r="A9" t="s">
        <v>68</v>
      </c>
      <c r="B9" t="s">
        <v>69</v>
      </c>
    </row>
    <row r="10" spans="1:2" x14ac:dyDescent="0.35">
      <c r="A10" t="s">
        <v>70</v>
      </c>
      <c r="B10" t="s">
        <v>71</v>
      </c>
    </row>
    <row r="11" spans="1:2" x14ac:dyDescent="0.35">
      <c r="A11" t="s">
        <v>72</v>
      </c>
      <c r="B11" t="s">
        <v>73</v>
      </c>
    </row>
    <row r="12" spans="1:2" x14ac:dyDescent="0.35">
      <c r="A12" t="s">
        <v>74</v>
      </c>
      <c r="B12" t="s">
        <v>75</v>
      </c>
    </row>
    <row r="13" spans="1:2" x14ac:dyDescent="0.35">
      <c r="A13" t="s">
        <v>76</v>
      </c>
      <c r="B13" t="s">
        <v>77</v>
      </c>
    </row>
    <row r="14" spans="1:2" x14ac:dyDescent="0.35">
      <c r="A14" t="s">
        <v>78</v>
      </c>
      <c r="B14" t="s">
        <v>79</v>
      </c>
    </row>
    <row r="15" spans="1:2" x14ac:dyDescent="0.35">
      <c r="A15" t="s">
        <v>80</v>
      </c>
      <c r="B15" s="46" t="s">
        <v>81</v>
      </c>
    </row>
    <row r="16" spans="1:2" x14ac:dyDescent="0.35">
      <c r="A16" t="s">
        <v>82</v>
      </c>
      <c r="B16" t="s">
        <v>83</v>
      </c>
    </row>
    <row r="17" spans="1:2" x14ac:dyDescent="0.35">
      <c r="A17" t="s">
        <v>84</v>
      </c>
      <c r="B17" t="s">
        <v>85</v>
      </c>
    </row>
    <row r="18" spans="1:2" x14ac:dyDescent="0.35">
      <c r="A18" t="s">
        <v>86</v>
      </c>
      <c r="B18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MS2</vt:lpstr>
      <vt:lpstr>COD</vt:lpstr>
      <vt:lpstr>NH3</vt:lpstr>
      <vt:lpstr>TSS</vt:lpstr>
      <vt:lpstr>DO</vt:lpstr>
      <vt:lpstr>Temp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Gune</dc:creator>
  <cp:lastModifiedBy>Burdsall, Adam</cp:lastModifiedBy>
  <dcterms:created xsi:type="dcterms:W3CDTF">2018-05-18T18:51:58Z</dcterms:created>
  <dcterms:modified xsi:type="dcterms:W3CDTF">2022-10-03T15:36:59Z</dcterms:modified>
</cp:coreProperties>
</file>