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burdsall_adam_epa_gov/Documents/Profile/Documents/Projects/Magnuson/Surrogate Transport/3_Data/ScienceHubDataCor/"/>
    </mc:Choice>
  </mc:AlternateContent>
  <xr:revisionPtr revIDLastSave="33" documentId="10_ncr:100000_{D429BB09-C432-4625-BEA0-77CBE0D1FEFC}" xr6:coauthVersionLast="47" xr6:coauthVersionMax="47" xr10:uidLastSave="{F5018752-ABBF-4419-897D-B8770D87E2DC}"/>
  <bookViews>
    <workbookView xWindow="-110" yWindow="-110" windowWidth="19420" windowHeight="10420" xr2:uid="{00000000-000D-0000-FFFF-FFFF00000000}"/>
  </bookViews>
  <sheets>
    <sheet name="BG" sheetId="3" r:id="rId1"/>
    <sheet name="COD" sheetId="4" r:id="rId2"/>
    <sheet name="NH3" sheetId="5" r:id="rId3"/>
    <sheet name="TSS" sheetId="6" r:id="rId4"/>
    <sheet name="DO" sheetId="7" r:id="rId5"/>
    <sheet name="Temp" sheetId="8" r:id="rId6"/>
    <sheet name="Data Dictionary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5" l="1"/>
  <c r="O11" i="5" l="1"/>
  <c r="O10" i="5"/>
  <c r="O9" i="5"/>
  <c r="O8" i="5"/>
  <c r="O7" i="5"/>
  <c r="O6" i="5"/>
  <c r="O5" i="5"/>
  <c r="O4" i="5"/>
  <c r="O5" i="4" l="1"/>
  <c r="O6" i="4"/>
  <c r="O7" i="4"/>
  <c r="O8" i="4"/>
  <c r="O9" i="4"/>
  <c r="O10" i="4"/>
  <c r="O11" i="4"/>
  <c r="O12" i="4"/>
  <c r="O4" i="4"/>
  <c r="O5" i="3"/>
  <c r="P5" i="3"/>
  <c r="O6" i="3"/>
  <c r="Q6" i="3"/>
  <c r="R6" i="3"/>
  <c r="S6" i="3"/>
  <c r="U6" i="3"/>
  <c r="W6" i="3"/>
  <c r="O7" i="3"/>
  <c r="Q7" i="3"/>
  <c r="T7" i="3"/>
  <c r="U7" i="3"/>
  <c r="W7" i="3"/>
  <c r="Q8" i="3"/>
  <c r="W8" i="3"/>
  <c r="O9" i="3"/>
  <c r="U9" i="3"/>
  <c r="W9" i="3"/>
  <c r="X9" i="3"/>
  <c r="U10" i="3"/>
  <c r="O11" i="3"/>
  <c r="Q11" i="3"/>
  <c r="R11" i="3"/>
  <c r="S11" i="3"/>
  <c r="U11" i="3"/>
  <c r="W11" i="3"/>
  <c r="Q12" i="3"/>
  <c r="S12" i="3"/>
  <c r="T12" i="3"/>
  <c r="U12" i="3"/>
  <c r="W12" i="3"/>
  <c r="O13" i="3"/>
  <c r="S13" i="3"/>
  <c r="U13" i="3"/>
  <c r="V13" i="3"/>
  <c r="W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Silva, Gune</author>
  </authors>
  <commentList>
    <comment ref="N2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Silva, Gune:</t>
        </r>
        <r>
          <rPr>
            <sz val="9"/>
            <color indexed="81"/>
            <rFont val="Tahoma"/>
            <family val="2"/>
          </rPr>
          <t xml:space="preserve">
Effluent was collected after disturbances due to line block.</t>
        </r>
      </text>
    </comment>
  </commentList>
</comments>
</file>

<file path=xl/sharedStrings.xml><?xml version="1.0" encoding="utf-8"?>
<sst xmlns="http://schemas.openxmlformats.org/spreadsheetml/2006/main" count="271" uniqueCount="91">
  <si>
    <t>SP-01</t>
  </si>
  <si>
    <t>SP-03</t>
  </si>
  <si>
    <t>SP-04</t>
  </si>
  <si>
    <t>SP-05</t>
  </si>
  <si>
    <t>SP-06</t>
  </si>
  <si>
    <t>W01-00</t>
  </si>
  <si>
    <t>W01-04</t>
  </si>
  <si>
    <t>SP-01 Dup</t>
  </si>
  <si>
    <r>
      <rPr>
        <i/>
        <sz val="11"/>
        <color theme="1"/>
        <rFont val="Calibri"/>
        <family val="2"/>
        <scheme val="minor"/>
      </rPr>
      <t>B. globigii</t>
    </r>
    <r>
      <rPr>
        <sz val="11"/>
        <color theme="1"/>
        <rFont val="Calibri"/>
        <family val="2"/>
        <scheme val="minor"/>
      </rPr>
      <t xml:space="preserve"> (CFU/mL)</t>
    </r>
  </si>
  <si>
    <t>SP-03 Dup</t>
  </si>
  <si>
    <t>W02</t>
  </si>
  <si>
    <t>SP-04 Dup</t>
  </si>
  <si>
    <t>W03</t>
  </si>
  <si>
    <t>&lt;5</t>
  </si>
  <si>
    <t>SP-05 Dup</t>
  </si>
  <si>
    <t>W04</t>
  </si>
  <si>
    <t>SP-06 Dup</t>
  </si>
  <si>
    <t>W05</t>
  </si>
  <si>
    <t>W06</t>
  </si>
  <si>
    <t>W07</t>
  </si>
  <si>
    <t>W08</t>
  </si>
  <si>
    <t>Stage</t>
  </si>
  <si>
    <t>Sampling Date</t>
  </si>
  <si>
    <t>Sample ID</t>
  </si>
  <si>
    <t>Influent</t>
  </si>
  <si>
    <t>Primary Clarifier Effluent</t>
  </si>
  <si>
    <t>Return Activated Sludge</t>
  </si>
  <si>
    <t>Aeration Basin Effluent</t>
  </si>
  <si>
    <t>Effluent</t>
  </si>
  <si>
    <t>Pre-contamination</t>
  </si>
  <si>
    <t>Post-Contamination</t>
  </si>
  <si>
    <t xml:space="preserve">During Contamination </t>
  </si>
  <si>
    <t>COD Removal (%)</t>
  </si>
  <si>
    <t>&lt; 5</t>
  </si>
  <si>
    <t>Non-Heat Shocked</t>
  </si>
  <si>
    <t xml:space="preserve">Heat Shocked </t>
  </si>
  <si>
    <t>W= Week</t>
  </si>
  <si>
    <t>SP= Sample Port</t>
  </si>
  <si>
    <t>Week followed by numbers denote hours</t>
  </si>
  <si>
    <t>COD (mg/L)</t>
  </si>
  <si>
    <t>NH3 (mg/L)</t>
  </si>
  <si>
    <t>TSS (mg/L)</t>
  </si>
  <si>
    <t>DO (mg/L)</t>
  </si>
  <si>
    <t>Sample Time (Days)</t>
  </si>
  <si>
    <t xml:space="preserve">Aeration Basin </t>
  </si>
  <si>
    <r>
      <t>Temperature (</t>
    </r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Calibri"/>
        <family val="2"/>
        <scheme val="minor"/>
      </rPr>
      <t>C)</t>
    </r>
  </si>
  <si>
    <t>For W08</t>
  </si>
  <si>
    <t xml:space="preserve">300 mg/L COD standard </t>
  </si>
  <si>
    <t>284 mg/L</t>
  </si>
  <si>
    <t>800 mg/L Cod standard</t>
  </si>
  <si>
    <t>801 mg/L</t>
  </si>
  <si>
    <t xml:space="preserve">10 mg/L NH3-N standard </t>
  </si>
  <si>
    <t>10.3 mg NH3-N/L</t>
  </si>
  <si>
    <t>Removal calculated between SP3 and SP6</t>
  </si>
  <si>
    <t>NH3 Removal (%)</t>
  </si>
  <si>
    <t>Acronym</t>
  </si>
  <si>
    <t>Definition</t>
  </si>
  <si>
    <t>COD</t>
  </si>
  <si>
    <t>Chemcial Oxygen Demand</t>
  </si>
  <si>
    <t>SP</t>
  </si>
  <si>
    <t>Sample Point</t>
  </si>
  <si>
    <t>NH3</t>
  </si>
  <si>
    <t>Ammonia</t>
  </si>
  <si>
    <t>ID</t>
  </si>
  <si>
    <t>Identification</t>
  </si>
  <si>
    <t>TSS</t>
  </si>
  <si>
    <t>Total Suspended Solids</t>
  </si>
  <si>
    <t>VSS</t>
  </si>
  <si>
    <t>Volatile Suspended Solids</t>
  </si>
  <si>
    <t>C</t>
  </si>
  <si>
    <t>Celcius</t>
  </si>
  <si>
    <t>DO</t>
  </si>
  <si>
    <t>Dissolved Oxygen</t>
  </si>
  <si>
    <t>SRT</t>
  </si>
  <si>
    <t>Solids Retention Time</t>
  </si>
  <si>
    <t>MLSS</t>
  </si>
  <si>
    <t>Mixed Liquor Suspended Solids</t>
  </si>
  <si>
    <t>SVI</t>
  </si>
  <si>
    <t>Sludge Volume Index</t>
  </si>
  <si>
    <t>Phi-6</t>
  </si>
  <si>
    <t>Surrogate virus phi-6</t>
  </si>
  <si>
    <t>MS-2</t>
  </si>
  <si>
    <t>Surrogate virus MS-2</t>
  </si>
  <si>
    <t>BG</t>
  </si>
  <si>
    <t>Bacillus globigii</t>
  </si>
  <si>
    <t>PFU</t>
  </si>
  <si>
    <t>Plaque Forming Unit</t>
  </si>
  <si>
    <t>GAC</t>
  </si>
  <si>
    <t>Granular Activated Cardon</t>
  </si>
  <si>
    <t>Temp</t>
  </si>
  <si>
    <t>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</si>
</sst>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E+00"/>
    <numFmt numFmtId="165" formatCode="0.0000"/>
    <numFmt numFmtId="166" formatCode="0.0"/>
  </numFmts>
  <fonts count="1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Symbol"/>
      <family val="1"/>
      <charset val="2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5" borderId="0" applyNumberFormat="0" applyBorder="0" applyAlignment="0" applyProtection="0"/>
  </cellStyleXfs>
  <cellXfs count="94">
    <xf numFmtId="0" fontId="0" fillId="0" borderId="0" xfId="0"/>
    <xf numFmtId="164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/>
    <xf numFmtId="14" fontId="0" fillId="0" borderId="1" xfId="0" applyNumberFormat="1" applyBorder="1"/>
    <xf numFmtId="166" fontId="0" fillId="0" borderId="1" xfId="0" applyNumberFormat="1" applyBorder="1" applyAlignment="1">
      <alignment horizontal="center"/>
    </xf>
    <xf numFmtId="0" fontId="0" fillId="0" borderId="1" xfId="0" applyFill="1" applyBorder="1"/>
    <xf numFmtId="0" fontId="2" fillId="0" borderId="6" xfId="0" applyFont="1" applyBorder="1" applyAlignment="1">
      <alignment vertical="center" readingOrder="2"/>
    </xf>
    <xf numFmtId="0" fontId="2" fillId="0" borderId="7" xfId="0" applyFont="1" applyBorder="1" applyAlignment="1">
      <alignment vertical="center" readingOrder="2"/>
    </xf>
    <xf numFmtId="0" fontId="2" fillId="0" borderId="3" xfId="0" applyFont="1" applyBorder="1" applyAlignment="1">
      <alignment vertical="center" readingOrder="2"/>
    </xf>
    <xf numFmtId="0" fontId="6" fillId="0" borderId="7" xfId="0" applyFont="1" applyBorder="1" applyAlignment="1">
      <alignment vertical="center"/>
    </xf>
    <xf numFmtId="14" fontId="0" fillId="0" borderId="0" xfId="0" applyNumberFormat="1"/>
    <xf numFmtId="2" fontId="0" fillId="0" borderId="0" xfId="0" applyNumberFormat="1"/>
    <xf numFmtId="16" fontId="0" fillId="0" borderId="0" xfId="0" applyNumberFormat="1"/>
    <xf numFmtId="0" fontId="0" fillId="0" borderId="6" xfId="0" applyFill="1" applyBorder="1" applyAlignment="1">
      <alignment horizontal="center" wrapText="1"/>
    </xf>
    <xf numFmtId="0" fontId="2" fillId="0" borderId="0" xfId="0" applyFont="1" applyBorder="1" applyAlignment="1">
      <alignment vertical="center" readingOrder="2"/>
    </xf>
    <xf numFmtId="1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Fill="1" applyBorder="1"/>
    <xf numFmtId="166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vertical="center" readingOrder="2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0" fontId="0" fillId="0" borderId="3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Border="1"/>
    <xf numFmtId="16" fontId="0" fillId="0" borderId="0" xfId="0" applyNumberFormat="1" applyBorder="1"/>
    <xf numFmtId="0" fontId="0" fillId="4" borderId="1" xfId="0" applyFill="1" applyBorder="1"/>
    <xf numFmtId="166" fontId="10" fillId="5" borderId="1" xfId="1" applyNumberFormat="1" applyBorder="1" applyAlignment="1">
      <alignment horizontal="center"/>
    </xf>
    <xf numFmtId="0" fontId="0" fillId="0" borderId="0" xfId="0" applyNumberFormat="1" applyBorder="1"/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NumberFormat="1" applyFill="1" applyBorder="1" applyAlignment="1">
      <alignment horizontal="center"/>
    </xf>
    <xf numFmtId="164" fontId="0" fillId="6" borderId="1" xfId="0" applyNumberFormat="1" applyFill="1" applyBorder="1"/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1" fontId="0" fillId="6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tabSelected="1" topLeftCell="F1" zoomScale="90" zoomScaleNormal="90" workbookViewId="0">
      <selection activeCell="V4" sqref="V4"/>
    </sheetView>
  </sheetViews>
  <sheetFormatPr defaultRowHeight="14.5" x14ac:dyDescent="0.35"/>
  <cols>
    <col min="1" max="1" width="20.26953125" customWidth="1"/>
    <col min="2" max="2" width="15.453125" customWidth="1"/>
    <col min="3" max="3" width="9.26953125" bestFit="1" customWidth="1"/>
    <col min="4" max="4" width="9.26953125" customWidth="1"/>
    <col min="5" max="5" width="8.453125" bestFit="1" customWidth="1"/>
    <col min="6" max="6" width="9.26953125" bestFit="1" customWidth="1"/>
    <col min="7" max="7" width="11.1796875" customWidth="1"/>
    <col min="8" max="8" width="9.26953125" bestFit="1" customWidth="1"/>
    <col min="9" max="9" width="8.54296875" bestFit="1" customWidth="1"/>
    <col min="10" max="10" width="9.26953125" bestFit="1" customWidth="1"/>
    <col min="11" max="11" width="9.26953125" customWidth="1"/>
    <col min="12" max="12" width="12" bestFit="1" customWidth="1"/>
    <col min="13" max="13" width="8.26953125" bestFit="1" customWidth="1"/>
    <col min="14" max="14" width="12" bestFit="1" customWidth="1"/>
    <col min="15" max="15" width="8.26953125" bestFit="1" customWidth="1"/>
    <col min="16" max="16" width="12" bestFit="1" customWidth="1"/>
    <col min="17" max="17" width="8.26953125" bestFit="1" customWidth="1"/>
    <col min="18" max="18" width="12" bestFit="1" customWidth="1"/>
    <col min="19" max="19" width="9.7265625" customWidth="1"/>
    <col min="20" max="20" width="12" bestFit="1" customWidth="1"/>
  </cols>
  <sheetData>
    <row r="1" spans="1:24" x14ac:dyDescent="0.35">
      <c r="E1" s="76" t="s">
        <v>8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8"/>
    </row>
    <row r="2" spans="1:24" x14ac:dyDescent="0.35">
      <c r="E2" s="76" t="s">
        <v>34</v>
      </c>
      <c r="F2" s="77"/>
      <c r="G2" s="77"/>
      <c r="H2" s="77"/>
      <c r="I2" s="77"/>
      <c r="J2" s="77"/>
      <c r="K2" s="77"/>
      <c r="L2" s="77"/>
      <c r="M2" s="77"/>
      <c r="N2" s="78"/>
      <c r="O2" s="79" t="s">
        <v>35</v>
      </c>
      <c r="P2" s="80"/>
      <c r="Q2" s="80"/>
      <c r="R2" s="80"/>
      <c r="S2" s="80"/>
      <c r="T2" s="80"/>
      <c r="U2" s="80"/>
      <c r="V2" s="80"/>
      <c r="W2" s="80"/>
      <c r="X2" s="81"/>
    </row>
    <row r="3" spans="1:24" x14ac:dyDescent="0.35">
      <c r="E3" s="65" t="s">
        <v>0</v>
      </c>
      <c r="F3" s="52" t="s">
        <v>7</v>
      </c>
      <c r="G3" s="52" t="s">
        <v>1</v>
      </c>
      <c r="H3" s="52" t="s">
        <v>9</v>
      </c>
      <c r="I3" s="65" t="s">
        <v>2</v>
      </c>
      <c r="J3" s="52" t="s">
        <v>11</v>
      </c>
      <c r="K3" s="52" t="s">
        <v>3</v>
      </c>
      <c r="L3" s="52" t="s">
        <v>14</v>
      </c>
      <c r="M3" s="65" t="s">
        <v>4</v>
      </c>
      <c r="N3" s="52" t="s">
        <v>16</v>
      </c>
      <c r="O3" s="65" t="s">
        <v>0</v>
      </c>
      <c r="P3" s="2" t="s">
        <v>7</v>
      </c>
      <c r="Q3" s="2" t="s">
        <v>1</v>
      </c>
      <c r="R3" s="2" t="s">
        <v>9</v>
      </c>
      <c r="S3" s="65" t="s">
        <v>2</v>
      </c>
      <c r="T3" s="2" t="s">
        <v>11</v>
      </c>
      <c r="U3" s="2" t="s">
        <v>3</v>
      </c>
      <c r="V3" s="2" t="s">
        <v>14</v>
      </c>
      <c r="W3" s="65" t="s">
        <v>4</v>
      </c>
      <c r="X3" s="2" t="s">
        <v>16</v>
      </c>
    </row>
    <row r="4" spans="1:24" ht="43.5" x14ac:dyDescent="0.35">
      <c r="A4" s="16" t="s">
        <v>21</v>
      </c>
      <c r="B4" s="17" t="s">
        <v>22</v>
      </c>
      <c r="C4" s="17" t="s">
        <v>23</v>
      </c>
      <c r="D4" s="17" t="s">
        <v>43</v>
      </c>
      <c r="E4" s="66" t="s">
        <v>24</v>
      </c>
      <c r="F4" s="40" t="s">
        <v>24</v>
      </c>
      <c r="G4" s="40" t="s">
        <v>25</v>
      </c>
      <c r="H4" s="40" t="s">
        <v>25</v>
      </c>
      <c r="I4" s="66" t="s">
        <v>26</v>
      </c>
      <c r="J4" s="40" t="s">
        <v>26</v>
      </c>
      <c r="K4" s="40" t="s">
        <v>27</v>
      </c>
      <c r="L4" s="40" t="s">
        <v>27</v>
      </c>
      <c r="M4" s="66" t="s">
        <v>28</v>
      </c>
      <c r="N4" s="40" t="s">
        <v>28</v>
      </c>
      <c r="O4" s="66" t="s">
        <v>24</v>
      </c>
      <c r="P4" s="53" t="s">
        <v>24</v>
      </c>
      <c r="Q4" s="53" t="s">
        <v>25</v>
      </c>
      <c r="R4" s="53" t="s">
        <v>25</v>
      </c>
      <c r="S4" s="66" t="s">
        <v>27</v>
      </c>
      <c r="T4" s="53" t="s">
        <v>27</v>
      </c>
      <c r="U4" s="53" t="s">
        <v>26</v>
      </c>
      <c r="V4" s="53" t="s">
        <v>26</v>
      </c>
      <c r="W4" s="66" t="s">
        <v>28</v>
      </c>
      <c r="X4" s="53" t="s">
        <v>28</v>
      </c>
    </row>
    <row r="5" spans="1:24" x14ac:dyDescent="0.35">
      <c r="A5" s="19" t="s">
        <v>29</v>
      </c>
      <c r="B5" s="20">
        <v>42807</v>
      </c>
      <c r="C5" s="16" t="s">
        <v>5</v>
      </c>
      <c r="D5" s="16">
        <v>0</v>
      </c>
      <c r="E5" s="67" t="s">
        <v>33</v>
      </c>
      <c r="F5" s="41" t="s">
        <v>33</v>
      </c>
      <c r="G5" s="41" t="s">
        <v>33</v>
      </c>
      <c r="H5" s="41"/>
      <c r="I5" s="67" t="s">
        <v>33</v>
      </c>
      <c r="J5" s="41"/>
      <c r="K5" s="41" t="s">
        <v>33</v>
      </c>
      <c r="L5" s="41"/>
      <c r="M5" s="68">
        <v>390</v>
      </c>
      <c r="N5" s="41"/>
      <c r="O5" s="69">
        <f>AVERAGE(0.5,1.3)</f>
        <v>0.9</v>
      </c>
      <c r="P5" s="1">
        <f>AVERAGE(2,1.1)</f>
        <v>1.55</v>
      </c>
      <c r="Q5" s="1">
        <v>26</v>
      </c>
      <c r="R5" s="51"/>
      <c r="S5" s="69">
        <v>25</v>
      </c>
      <c r="T5" s="51"/>
      <c r="U5" s="1">
        <v>15</v>
      </c>
      <c r="V5" s="51"/>
      <c r="W5" s="69">
        <v>0.4</v>
      </c>
      <c r="X5" s="51"/>
    </row>
    <row r="6" spans="1:24" x14ac:dyDescent="0.35">
      <c r="A6" s="24" t="s">
        <v>31</v>
      </c>
      <c r="B6" s="20">
        <v>42807</v>
      </c>
      <c r="C6" s="16" t="s">
        <v>6</v>
      </c>
      <c r="D6" s="16">
        <v>0.16700000000000001</v>
      </c>
      <c r="E6" s="68">
        <v>370000</v>
      </c>
      <c r="F6" s="49"/>
      <c r="G6" s="49">
        <v>360000</v>
      </c>
      <c r="H6" s="49">
        <v>330000</v>
      </c>
      <c r="I6" s="68">
        <v>390000</v>
      </c>
      <c r="J6" s="49"/>
      <c r="K6" s="49">
        <v>77000</v>
      </c>
      <c r="L6" s="49"/>
      <c r="M6" s="68">
        <v>14000</v>
      </c>
      <c r="N6" s="50"/>
      <c r="O6" s="69">
        <f>AVERAGE(200000,260000,190000)</f>
        <v>216666.66666666666</v>
      </c>
      <c r="P6" s="51"/>
      <c r="Q6" s="1">
        <f>AVERAGE(100000,460000)</f>
        <v>280000</v>
      </c>
      <c r="R6" s="1">
        <f>AVERAGE(300000,400000)</f>
        <v>350000</v>
      </c>
      <c r="S6" s="69">
        <f>AVERAGE(100000,140000,110000)</f>
        <v>116666.66666666667</v>
      </c>
      <c r="T6" s="51"/>
      <c r="U6" s="1">
        <f>AVERAGE(70000,59000)</f>
        <v>64500</v>
      </c>
      <c r="V6" s="51"/>
      <c r="W6" s="69">
        <f>AVERAGE(15000,18000,17000)</f>
        <v>16666.666666666668</v>
      </c>
      <c r="X6" s="51"/>
    </row>
    <row r="7" spans="1:24" x14ac:dyDescent="0.35">
      <c r="A7" s="82" t="s">
        <v>30</v>
      </c>
      <c r="B7" s="20">
        <v>42814</v>
      </c>
      <c r="C7" s="16" t="s">
        <v>10</v>
      </c>
      <c r="D7" s="16">
        <v>7</v>
      </c>
      <c r="E7" s="67" t="s">
        <v>33</v>
      </c>
      <c r="F7" s="50"/>
      <c r="G7" s="49">
        <v>1000</v>
      </c>
      <c r="H7" s="50"/>
      <c r="I7" s="68">
        <v>380000</v>
      </c>
      <c r="J7" s="49">
        <v>380000</v>
      </c>
      <c r="K7" s="49">
        <v>71000</v>
      </c>
      <c r="L7" s="50"/>
      <c r="M7" s="68">
        <v>6700</v>
      </c>
      <c r="N7" s="50"/>
      <c r="O7" s="69">
        <f>AVERAGE(150,220,170)</f>
        <v>180</v>
      </c>
      <c r="P7" s="51"/>
      <c r="Q7" s="1">
        <f>AVERAGE(1300,1400)</f>
        <v>1350</v>
      </c>
      <c r="R7" s="51"/>
      <c r="S7" s="69">
        <v>570000</v>
      </c>
      <c r="T7" s="1">
        <f>AVERAGE(210000,190000)</f>
        <v>200000</v>
      </c>
      <c r="U7" s="1">
        <f>AVERAGE(50000,100000)</f>
        <v>75000</v>
      </c>
      <c r="V7" s="51"/>
      <c r="W7" s="69">
        <f>AVERAGE(5000,5000,5000)</f>
        <v>5000</v>
      </c>
      <c r="X7" s="51"/>
    </row>
    <row r="8" spans="1:24" x14ac:dyDescent="0.35">
      <c r="A8" s="83"/>
      <c r="B8" s="20">
        <v>42821</v>
      </c>
      <c r="C8" s="16" t="s">
        <v>12</v>
      </c>
      <c r="D8" s="16">
        <v>14</v>
      </c>
      <c r="E8" s="67" t="s">
        <v>33</v>
      </c>
      <c r="F8" s="41"/>
      <c r="G8" s="41" t="s">
        <v>33</v>
      </c>
      <c r="H8" s="50"/>
      <c r="I8" s="68">
        <v>17000</v>
      </c>
      <c r="J8" s="41"/>
      <c r="K8" s="49">
        <v>4200</v>
      </c>
      <c r="L8" s="49">
        <v>4100</v>
      </c>
      <c r="M8" s="68">
        <v>280</v>
      </c>
      <c r="N8" s="50"/>
      <c r="O8" s="69">
        <v>3.5</v>
      </c>
      <c r="P8" s="51"/>
      <c r="Q8" s="1">
        <f>AVERAGE(5,8.5)</f>
        <v>6.75</v>
      </c>
      <c r="R8" s="51"/>
      <c r="S8" s="69">
        <v>11000</v>
      </c>
      <c r="T8" s="51"/>
      <c r="U8" s="1">
        <v>3500</v>
      </c>
      <c r="V8" s="1">
        <v>4800</v>
      </c>
      <c r="W8" s="69">
        <f>AVERAGE(500,480)</f>
        <v>490</v>
      </c>
      <c r="X8" s="51"/>
    </row>
    <row r="9" spans="1:24" x14ac:dyDescent="0.35">
      <c r="A9" s="83"/>
      <c r="B9" s="20">
        <v>42829</v>
      </c>
      <c r="C9" s="16" t="s">
        <v>15</v>
      </c>
      <c r="D9" s="16">
        <v>21</v>
      </c>
      <c r="E9" s="67" t="s">
        <v>33</v>
      </c>
      <c r="F9" s="41"/>
      <c r="G9" s="41" t="s">
        <v>33</v>
      </c>
      <c r="H9" s="50"/>
      <c r="I9" s="68">
        <v>17000</v>
      </c>
      <c r="J9" s="41"/>
      <c r="K9" s="49">
        <v>1200</v>
      </c>
      <c r="L9" s="50"/>
      <c r="M9" s="68">
        <v>140</v>
      </c>
      <c r="N9" s="49">
        <v>190</v>
      </c>
      <c r="O9" s="69">
        <f>AVERAGE(5,5)</f>
        <v>5</v>
      </c>
      <c r="P9" s="51"/>
      <c r="Q9" s="1">
        <v>9</v>
      </c>
      <c r="R9" s="51"/>
      <c r="S9" s="69">
        <v>27000</v>
      </c>
      <c r="T9" s="51"/>
      <c r="U9" s="1">
        <f>AVERAGE(1500,2400,1700)</f>
        <v>1866.6666666666667</v>
      </c>
      <c r="V9" s="51"/>
      <c r="W9" s="69">
        <f>AVERAGE(250,160)</f>
        <v>205</v>
      </c>
      <c r="X9" s="1">
        <f>AVERAGE(2000,1000,440)</f>
        <v>1146.6666666666667</v>
      </c>
    </row>
    <row r="10" spans="1:24" x14ac:dyDescent="0.35">
      <c r="A10" s="83"/>
      <c r="B10" s="20">
        <v>42836</v>
      </c>
      <c r="C10" s="16" t="s">
        <v>17</v>
      </c>
      <c r="D10" s="16">
        <v>28</v>
      </c>
      <c r="E10" s="69">
        <v>6</v>
      </c>
      <c r="F10" s="50">
        <v>3.8</v>
      </c>
      <c r="G10" s="49">
        <v>20</v>
      </c>
      <c r="H10" s="50"/>
      <c r="I10" s="68">
        <v>2500</v>
      </c>
      <c r="J10" s="50"/>
      <c r="K10" s="49">
        <v>250</v>
      </c>
      <c r="L10" s="50"/>
      <c r="M10" s="68">
        <v>30</v>
      </c>
      <c r="N10" s="50"/>
      <c r="O10" s="69" t="s">
        <v>13</v>
      </c>
      <c r="P10" s="1" t="s">
        <v>13</v>
      </c>
      <c r="Q10" s="1">
        <v>5</v>
      </c>
      <c r="R10" s="51"/>
      <c r="S10" s="69">
        <v>12000</v>
      </c>
      <c r="T10" s="51"/>
      <c r="U10" s="1">
        <f>AVERAGE(200,170)</f>
        <v>185</v>
      </c>
      <c r="V10" s="51"/>
      <c r="W10" s="69">
        <v>75</v>
      </c>
      <c r="X10" s="51"/>
    </row>
    <row r="11" spans="1:24" x14ac:dyDescent="0.35">
      <c r="A11" s="83"/>
      <c r="B11" s="20">
        <v>42842</v>
      </c>
      <c r="C11" s="16" t="s">
        <v>18</v>
      </c>
      <c r="D11" s="16">
        <v>35</v>
      </c>
      <c r="E11" s="69">
        <v>4</v>
      </c>
      <c r="F11" s="50"/>
      <c r="G11" s="49">
        <v>10</v>
      </c>
      <c r="H11" s="49">
        <v>15</v>
      </c>
      <c r="I11" s="68">
        <v>400</v>
      </c>
      <c r="J11" s="50"/>
      <c r="K11" s="49">
        <v>50</v>
      </c>
      <c r="L11" s="50"/>
      <c r="M11" s="68">
        <v>0</v>
      </c>
      <c r="N11" s="50"/>
      <c r="O11" s="69">
        <f>AVERAGE(10,7)</f>
        <v>8.5</v>
      </c>
      <c r="P11" s="51"/>
      <c r="Q11" s="1">
        <f>AVERAGE(15,13)</f>
        <v>14</v>
      </c>
      <c r="R11" s="1">
        <f>AVERAGE(20,19)</f>
        <v>19.5</v>
      </c>
      <c r="S11" s="69">
        <f>AVERAGE(950,520)</f>
        <v>735</v>
      </c>
      <c r="T11" s="51"/>
      <c r="U11" s="1">
        <f>AVERAGE(450,350)</f>
        <v>400</v>
      </c>
      <c r="V11" s="51"/>
      <c r="W11" s="69">
        <f>AVERAGE(50,55,58)</f>
        <v>54.333333333333336</v>
      </c>
      <c r="X11" s="51"/>
    </row>
    <row r="12" spans="1:24" x14ac:dyDescent="0.35">
      <c r="A12" s="83"/>
      <c r="B12" s="20">
        <v>42849</v>
      </c>
      <c r="C12" s="16" t="s">
        <v>19</v>
      </c>
      <c r="D12" s="16">
        <v>42</v>
      </c>
      <c r="E12" s="67" t="s">
        <v>33</v>
      </c>
      <c r="F12" s="41"/>
      <c r="G12" s="41" t="s">
        <v>33</v>
      </c>
      <c r="H12" s="50"/>
      <c r="I12" s="68">
        <v>190</v>
      </c>
      <c r="J12" s="49">
        <v>170</v>
      </c>
      <c r="K12" s="49">
        <v>200</v>
      </c>
      <c r="L12" s="50"/>
      <c r="M12" s="68">
        <v>28</v>
      </c>
      <c r="N12" s="50"/>
      <c r="O12" s="69">
        <v>1</v>
      </c>
      <c r="P12" s="51"/>
      <c r="Q12" s="1">
        <f>AVERAGE(45,26)</f>
        <v>35.5</v>
      </c>
      <c r="R12" s="51"/>
      <c r="S12" s="69">
        <f>AVERAGE(1700,1400)</f>
        <v>1550</v>
      </c>
      <c r="T12" s="1">
        <f>AVERAGE(350,590)</f>
        <v>470</v>
      </c>
      <c r="U12" s="1">
        <f>AVERAGE(150,210,160)</f>
        <v>173.33333333333334</v>
      </c>
      <c r="V12" s="51"/>
      <c r="W12" s="69">
        <f>AVERAGE(30,33)</f>
        <v>31.5</v>
      </c>
      <c r="X12" s="51"/>
    </row>
    <row r="13" spans="1:24" x14ac:dyDescent="0.35">
      <c r="A13" s="84"/>
      <c r="B13" s="20">
        <v>42856</v>
      </c>
      <c r="C13" s="16" t="s">
        <v>20</v>
      </c>
      <c r="D13" s="16">
        <v>48</v>
      </c>
      <c r="E13" s="69">
        <v>35</v>
      </c>
      <c r="F13" s="41"/>
      <c r="G13" s="50" t="s">
        <v>33</v>
      </c>
      <c r="H13" s="50"/>
      <c r="I13" s="68">
        <v>600</v>
      </c>
      <c r="J13" s="41"/>
      <c r="K13" s="49">
        <v>100</v>
      </c>
      <c r="L13" s="49">
        <v>300</v>
      </c>
      <c r="M13" s="68">
        <v>30</v>
      </c>
      <c r="N13" s="50"/>
      <c r="O13" s="69">
        <f>AVERAGE(10,26)</f>
        <v>18</v>
      </c>
      <c r="P13" s="51"/>
      <c r="Q13" s="1">
        <v>3.5</v>
      </c>
      <c r="R13" s="51"/>
      <c r="S13" s="69">
        <f>AVERAGE(500,395)</f>
        <v>447.5</v>
      </c>
      <c r="T13" s="51"/>
      <c r="U13" s="1">
        <f>AVERAGE(250,280)</f>
        <v>265</v>
      </c>
      <c r="V13" s="1">
        <f>AVERAGE(350,390)</f>
        <v>370</v>
      </c>
      <c r="W13" s="69">
        <f>AVERAGE(30,38.5)</f>
        <v>34.25</v>
      </c>
      <c r="X13" s="51"/>
    </row>
    <row r="14" spans="1:24" x14ac:dyDescent="0.35">
      <c r="A14" s="31"/>
      <c r="B14" s="32"/>
      <c r="C14" s="33"/>
      <c r="D14" s="33"/>
      <c r="E14" s="38"/>
      <c r="F14" s="38"/>
      <c r="G14" s="38"/>
      <c r="H14" s="38"/>
      <c r="I14" s="38"/>
    </row>
    <row r="15" spans="1:24" x14ac:dyDescent="0.35">
      <c r="A15" s="31"/>
      <c r="B15" s="32"/>
      <c r="C15" s="33"/>
      <c r="D15" s="33"/>
      <c r="E15" s="38"/>
      <c r="F15" s="38"/>
      <c r="G15" s="38"/>
      <c r="H15" s="38"/>
      <c r="I15" s="38"/>
    </row>
    <row r="16" spans="1:24" x14ac:dyDescent="0.35">
      <c r="A16" s="33" t="s">
        <v>36</v>
      </c>
      <c r="B16" s="32"/>
      <c r="C16" s="33"/>
      <c r="D16" s="33"/>
      <c r="E16" s="38"/>
      <c r="F16" s="38"/>
      <c r="G16" s="39"/>
      <c r="H16" s="38"/>
      <c r="I16" s="38"/>
    </row>
    <row r="17" spans="1:24" x14ac:dyDescent="0.35">
      <c r="A17" s="34" t="s">
        <v>37</v>
      </c>
      <c r="B17" s="32"/>
      <c r="C17" s="33"/>
      <c r="D17" s="33"/>
      <c r="E17" s="38"/>
      <c r="F17" s="38"/>
      <c r="G17" s="38"/>
      <c r="H17" s="38"/>
      <c r="I17" s="38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x14ac:dyDescent="0.35">
      <c r="A18" s="34" t="s">
        <v>38</v>
      </c>
      <c r="B18" s="32"/>
      <c r="C18" s="33"/>
      <c r="D18" s="33"/>
      <c r="E18" s="38"/>
      <c r="F18" s="38"/>
      <c r="G18" s="38"/>
      <c r="H18" s="38"/>
      <c r="I18" s="38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x14ac:dyDescent="0.35">
      <c r="A19" s="35"/>
      <c r="B19" s="32"/>
      <c r="C19" s="36"/>
      <c r="D19" s="36"/>
      <c r="E19" s="38"/>
      <c r="F19" s="38"/>
      <c r="G19" s="38"/>
      <c r="H19" s="38"/>
      <c r="I19" s="38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x14ac:dyDescent="0.35">
      <c r="A20" s="35"/>
      <c r="B20" s="32"/>
      <c r="C20" s="36"/>
      <c r="D20" s="36"/>
      <c r="E20" s="38"/>
      <c r="F20" s="38"/>
      <c r="G20" s="38"/>
      <c r="H20" s="38"/>
      <c r="I20" s="38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x14ac:dyDescent="0.35">
      <c r="A21" s="35"/>
      <c r="B21" s="32"/>
      <c r="C21" s="36"/>
      <c r="D21" s="36"/>
      <c r="E21" s="38"/>
      <c r="F21" s="38"/>
      <c r="G21" s="38"/>
      <c r="H21" s="38"/>
      <c r="I21" s="38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x14ac:dyDescent="0.35">
      <c r="A22" s="35"/>
      <c r="B22" s="32"/>
      <c r="C22" s="36"/>
      <c r="D22" s="36"/>
      <c r="E22" s="38"/>
      <c r="F22" s="38"/>
      <c r="G22" s="38"/>
      <c r="H22" s="38"/>
      <c r="I22" s="3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x14ac:dyDescent="0.35"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x14ac:dyDescent="0.35"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x14ac:dyDescent="0.35"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 x14ac:dyDescent="0.35"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x14ac:dyDescent="0.35">
      <c r="D27">
        <v>100</v>
      </c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</row>
    <row r="28" spans="1:24" x14ac:dyDescent="0.35"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x14ac:dyDescent="0.35"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x14ac:dyDescent="0.35"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x14ac:dyDescent="0.35"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4" x14ac:dyDescent="0.35"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5:24" x14ac:dyDescent="0.35"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5:24" x14ac:dyDescent="0.35"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5:24" x14ac:dyDescent="0.35"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5:24" x14ac:dyDescent="0.35"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5:24" x14ac:dyDescent="0.35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5:24" x14ac:dyDescent="0.35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</sheetData>
  <mergeCells count="5">
    <mergeCell ref="E1:X1"/>
    <mergeCell ref="O2:X2"/>
    <mergeCell ref="A7:A13"/>
    <mergeCell ref="E2:N2"/>
    <mergeCell ref="E27:X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2"/>
  <sheetViews>
    <sheetView workbookViewId="0">
      <selection activeCell="I3" sqref="I3:L3"/>
    </sheetView>
  </sheetViews>
  <sheetFormatPr defaultRowHeight="14.5" x14ac:dyDescent="0.35"/>
  <cols>
    <col min="1" max="1" width="21.26953125" customWidth="1"/>
    <col min="2" max="2" width="10.54296875" customWidth="1"/>
    <col min="19" max="19" width="11.81640625" customWidth="1"/>
  </cols>
  <sheetData>
    <row r="1" spans="1:26" x14ac:dyDescent="0.35">
      <c r="E1" s="89" t="s">
        <v>39</v>
      </c>
      <c r="F1" s="90"/>
      <c r="G1" s="90"/>
      <c r="H1" s="90"/>
      <c r="I1" s="90"/>
      <c r="J1" s="90"/>
      <c r="K1" s="90"/>
      <c r="L1" s="90"/>
      <c r="M1" s="91"/>
      <c r="N1" s="58"/>
      <c r="O1" s="36"/>
    </row>
    <row r="2" spans="1:26" x14ac:dyDescent="0.35">
      <c r="E2" s="65" t="s">
        <v>0</v>
      </c>
      <c r="F2" s="52" t="s">
        <v>7</v>
      </c>
      <c r="G2" s="52" t="s">
        <v>1</v>
      </c>
      <c r="H2" s="52" t="s">
        <v>9</v>
      </c>
      <c r="I2" s="65" t="s">
        <v>2</v>
      </c>
      <c r="J2" s="52" t="s">
        <v>11</v>
      </c>
      <c r="K2" s="52" t="s">
        <v>3</v>
      </c>
      <c r="L2" s="52" t="s">
        <v>14</v>
      </c>
      <c r="M2" s="65" t="s">
        <v>4</v>
      </c>
      <c r="N2" s="52" t="s">
        <v>16</v>
      </c>
      <c r="O2" s="22"/>
      <c r="S2" s="87"/>
      <c r="T2" s="88"/>
      <c r="U2" s="87"/>
      <c r="V2" s="87"/>
      <c r="W2" s="87"/>
      <c r="X2" s="87"/>
      <c r="Y2" s="87"/>
      <c r="Z2" s="87"/>
    </row>
    <row r="3" spans="1:26" ht="43.5" x14ac:dyDescent="0.35">
      <c r="A3" s="16" t="s">
        <v>21</v>
      </c>
      <c r="B3" s="17" t="s">
        <v>22</v>
      </c>
      <c r="C3" s="17" t="s">
        <v>23</v>
      </c>
      <c r="D3" s="17" t="s">
        <v>43</v>
      </c>
      <c r="E3" s="66" t="s">
        <v>24</v>
      </c>
      <c r="F3" s="40" t="s">
        <v>24</v>
      </c>
      <c r="G3" s="40" t="s">
        <v>25</v>
      </c>
      <c r="H3" s="40" t="s">
        <v>25</v>
      </c>
      <c r="I3" s="66" t="s">
        <v>27</v>
      </c>
      <c r="J3" s="40" t="s">
        <v>27</v>
      </c>
      <c r="K3" s="40" t="s">
        <v>26</v>
      </c>
      <c r="L3" s="40" t="s">
        <v>26</v>
      </c>
      <c r="M3" s="66" t="s">
        <v>28</v>
      </c>
      <c r="N3" s="40" t="s">
        <v>28</v>
      </c>
      <c r="O3" s="30" t="s">
        <v>32</v>
      </c>
      <c r="S3" s="87"/>
      <c r="T3" s="88"/>
      <c r="U3" s="87"/>
      <c r="V3" s="87"/>
      <c r="W3" s="87"/>
      <c r="X3" s="87"/>
      <c r="Y3" s="87"/>
      <c r="Z3" s="87"/>
    </row>
    <row r="4" spans="1:26" x14ac:dyDescent="0.35">
      <c r="A4" s="19" t="s">
        <v>29</v>
      </c>
      <c r="B4" s="20">
        <v>42807</v>
      </c>
      <c r="C4" s="16" t="s">
        <v>5</v>
      </c>
      <c r="D4" s="16">
        <v>0</v>
      </c>
      <c r="E4" s="70">
        <v>221</v>
      </c>
      <c r="F4" s="16">
        <v>244</v>
      </c>
      <c r="G4" s="16">
        <v>261</v>
      </c>
      <c r="H4" s="16"/>
      <c r="I4" s="70">
        <v>37</v>
      </c>
      <c r="J4" s="16"/>
      <c r="K4" s="16">
        <v>40</v>
      </c>
      <c r="L4" s="16"/>
      <c r="M4" s="70">
        <v>37</v>
      </c>
      <c r="N4" s="16"/>
      <c r="O4" s="21">
        <f>(E4-M4)/E4*100</f>
        <v>83.257918552036202</v>
      </c>
      <c r="S4" s="87"/>
      <c r="T4" s="87"/>
      <c r="U4" s="87"/>
      <c r="V4" s="87"/>
      <c r="W4" s="87"/>
      <c r="X4" s="87"/>
      <c r="Y4" s="87"/>
      <c r="Z4" s="87"/>
    </row>
    <row r="5" spans="1:26" x14ac:dyDescent="0.35">
      <c r="A5" s="24" t="s">
        <v>31</v>
      </c>
      <c r="B5" s="20">
        <v>42807</v>
      </c>
      <c r="C5" s="16" t="s">
        <v>6</v>
      </c>
      <c r="D5" s="16">
        <v>0.16700000000000001</v>
      </c>
      <c r="E5" s="70">
        <v>242</v>
      </c>
      <c r="F5" s="16"/>
      <c r="G5" s="16">
        <v>242</v>
      </c>
      <c r="H5" s="16">
        <v>231</v>
      </c>
      <c r="I5" s="70">
        <v>96</v>
      </c>
      <c r="J5" s="16"/>
      <c r="K5" s="16">
        <v>80</v>
      </c>
      <c r="L5" s="16"/>
      <c r="M5" s="70">
        <v>64</v>
      </c>
      <c r="N5" s="16"/>
      <c r="O5" s="21">
        <f t="shared" ref="O5:O12" si="0">(E5-M5)/E5*100</f>
        <v>73.553719008264466</v>
      </c>
      <c r="S5" s="27"/>
    </row>
    <row r="6" spans="1:26" x14ac:dyDescent="0.35">
      <c r="A6" s="82" t="s">
        <v>30</v>
      </c>
      <c r="B6" s="20">
        <v>42814</v>
      </c>
      <c r="C6" s="16" t="s">
        <v>10</v>
      </c>
      <c r="D6" s="16">
        <v>7</v>
      </c>
      <c r="E6" s="70">
        <v>249</v>
      </c>
      <c r="F6" s="16"/>
      <c r="G6" s="16">
        <v>255</v>
      </c>
      <c r="H6" s="16"/>
      <c r="I6" s="70">
        <v>73</v>
      </c>
      <c r="J6" s="16">
        <v>61</v>
      </c>
      <c r="K6" s="16">
        <v>55</v>
      </c>
      <c r="L6" s="16"/>
      <c r="M6" s="70">
        <v>43</v>
      </c>
      <c r="N6" s="16"/>
      <c r="O6" s="21">
        <f t="shared" si="0"/>
        <v>82.730923694779108</v>
      </c>
      <c r="S6" s="27"/>
      <c r="Y6" s="28"/>
      <c r="Z6" s="28"/>
    </row>
    <row r="7" spans="1:26" x14ac:dyDescent="0.35">
      <c r="A7" s="83"/>
      <c r="B7" s="20">
        <v>42821</v>
      </c>
      <c r="C7" s="16" t="s">
        <v>12</v>
      </c>
      <c r="D7" s="16">
        <v>14</v>
      </c>
      <c r="E7" s="70">
        <v>206</v>
      </c>
      <c r="F7" s="16"/>
      <c r="G7" s="16">
        <v>229</v>
      </c>
      <c r="H7" s="16"/>
      <c r="I7" s="70">
        <v>95</v>
      </c>
      <c r="J7" s="16"/>
      <c r="K7" s="16">
        <v>66</v>
      </c>
      <c r="L7" s="16">
        <v>70</v>
      </c>
      <c r="M7" s="70">
        <v>68</v>
      </c>
      <c r="N7" s="16"/>
      <c r="O7" s="21">
        <f t="shared" si="0"/>
        <v>66.990291262135926</v>
      </c>
      <c r="S7" s="29"/>
      <c r="Y7" s="28"/>
      <c r="Z7" s="28"/>
    </row>
    <row r="8" spans="1:26" x14ac:dyDescent="0.35">
      <c r="A8" s="83"/>
      <c r="B8" s="20">
        <v>42829</v>
      </c>
      <c r="C8" s="16" t="s">
        <v>15</v>
      </c>
      <c r="D8" s="16">
        <v>21</v>
      </c>
      <c r="E8" s="70">
        <v>203</v>
      </c>
      <c r="F8" s="16"/>
      <c r="G8" s="16">
        <v>182</v>
      </c>
      <c r="H8" s="16"/>
      <c r="I8" s="70">
        <v>90</v>
      </c>
      <c r="J8" s="16"/>
      <c r="K8" s="16">
        <v>65</v>
      </c>
      <c r="L8" s="16"/>
      <c r="M8" s="70">
        <v>48</v>
      </c>
      <c r="N8" s="16">
        <v>50</v>
      </c>
      <c r="O8" s="21">
        <f t="shared" si="0"/>
        <v>76.354679802955658</v>
      </c>
      <c r="S8" s="27"/>
      <c r="Y8" s="28"/>
      <c r="Z8" s="28"/>
    </row>
    <row r="9" spans="1:26" x14ac:dyDescent="0.35">
      <c r="A9" s="83"/>
      <c r="B9" s="20">
        <v>42836</v>
      </c>
      <c r="C9" s="16" t="s">
        <v>17</v>
      </c>
      <c r="D9" s="16">
        <v>28</v>
      </c>
      <c r="E9" s="70">
        <v>222</v>
      </c>
      <c r="F9" s="16">
        <v>159</v>
      </c>
      <c r="G9" s="16">
        <v>221</v>
      </c>
      <c r="H9" s="16"/>
      <c r="I9" s="70">
        <v>68</v>
      </c>
      <c r="J9" s="16"/>
      <c r="K9" s="16">
        <v>54</v>
      </c>
      <c r="L9" s="16"/>
      <c r="M9" s="70">
        <v>29</v>
      </c>
      <c r="N9" s="16"/>
      <c r="O9" s="21">
        <f t="shared" si="0"/>
        <v>86.936936936936931</v>
      </c>
      <c r="S9" s="27"/>
      <c r="Y9" s="28"/>
      <c r="Z9" s="28"/>
    </row>
    <row r="10" spans="1:26" x14ac:dyDescent="0.35">
      <c r="A10" s="83"/>
      <c r="B10" s="20">
        <v>42842</v>
      </c>
      <c r="C10" s="16" t="s">
        <v>18</v>
      </c>
      <c r="D10" s="16">
        <v>35</v>
      </c>
      <c r="E10" s="70">
        <v>199</v>
      </c>
      <c r="F10" s="16"/>
      <c r="G10" s="16">
        <v>301</v>
      </c>
      <c r="H10" s="16">
        <v>303</v>
      </c>
      <c r="I10" s="70">
        <v>122</v>
      </c>
      <c r="J10" s="16"/>
      <c r="K10" s="16">
        <v>42</v>
      </c>
      <c r="L10" s="16"/>
      <c r="M10" s="70">
        <v>90</v>
      </c>
      <c r="N10" s="16"/>
      <c r="O10" s="21">
        <f t="shared" si="0"/>
        <v>54.773869346733676</v>
      </c>
      <c r="S10" s="27"/>
      <c r="Y10" s="28"/>
      <c r="Z10" s="28"/>
    </row>
    <row r="11" spans="1:26" x14ac:dyDescent="0.35">
      <c r="A11" s="83"/>
      <c r="B11" s="20">
        <v>42849</v>
      </c>
      <c r="C11" s="16" t="s">
        <v>19</v>
      </c>
      <c r="D11" s="16">
        <v>42</v>
      </c>
      <c r="E11" s="70">
        <v>223</v>
      </c>
      <c r="F11" s="16"/>
      <c r="G11" s="16">
        <v>247</v>
      </c>
      <c r="H11" s="16"/>
      <c r="I11" s="70">
        <v>78</v>
      </c>
      <c r="J11" s="16">
        <v>81</v>
      </c>
      <c r="K11" s="16">
        <v>68</v>
      </c>
      <c r="L11" s="16"/>
      <c r="M11" s="70">
        <v>62</v>
      </c>
      <c r="N11" s="16"/>
      <c r="O11" s="21">
        <f t="shared" si="0"/>
        <v>72.197309417040358</v>
      </c>
      <c r="S11" s="27"/>
      <c r="Y11" s="28"/>
      <c r="Z11" s="28"/>
    </row>
    <row r="12" spans="1:26" x14ac:dyDescent="0.35">
      <c r="A12" s="84"/>
      <c r="B12" s="20">
        <v>42856</v>
      </c>
      <c r="C12" s="16" t="s">
        <v>20</v>
      </c>
      <c r="D12" s="16">
        <v>48</v>
      </c>
      <c r="E12" s="62">
        <v>112</v>
      </c>
      <c r="F12" s="22"/>
      <c r="G12" s="16">
        <v>225</v>
      </c>
      <c r="H12" s="16"/>
      <c r="I12" s="70">
        <v>69</v>
      </c>
      <c r="J12" s="16"/>
      <c r="K12" s="16">
        <v>18</v>
      </c>
      <c r="L12" s="16">
        <v>23</v>
      </c>
      <c r="M12" s="70">
        <v>62</v>
      </c>
      <c r="N12" s="16"/>
      <c r="O12" s="21">
        <f t="shared" si="0"/>
        <v>44.642857142857146</v>
      </c>
      <c r="S12" s="27"/>
      <c r="Y12" s="28"/>
      <c r="Z12" s="28"/>
    </row>
    <row r="13" spans="1:26" x14ac:dyDescent="0.35">
      <c r="A13" s="44"/>
      <c r="B13" s="42"/>
      <c r="C13" s="36"/>
      <c r="D13" s="36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37"/>
      <c r="S13" s="27"/>
      <c r="Y13" s="28"/>
      <c r="Z13" s="28"/>
    </row>
    <row r="14" spans="1:26" x14ac:dyDescent="0.35">
      <c r="A14" s="44"/>
      <c r="B14" s="42"/>
      <c r="C14" s="36"/>
      <c r="D14" s="36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37"/>
      <c r="S14" s="27"/>
      <c r="Y14" s="28"/>
      <c r="Z14" s="28"/>
    </row>
    <row r="15" spans="1:26" x14ac:dyDescent="0.35">
      <c r="A15" s="45"/>
      <c r="B15" s="42"/>
      <c r="C15" s="36"/>
      <c r="D15" s="36" t="s">
        <v>46</v>
      </c>
      <c r="E15" s="36"/>
      <c r="F15" s="43"/>
      <c r="G15" s="43"/>
      <c r="H15" s="43"/>
      <c r="I15" s="43"/>
      <c r="J15" s="43"/>
      <c r="K15" s="43"/>
      <c r="L15" s="43"/>
      <c r="M15" s="43"/>
      <c r="N15" s="43"/>
      <c r="O15" s="37"/>
      <c r="S15" s="27"/>
      <c r="Y15" s="28"/>
      <c r="Z15" s="28"/>
    </row>
    <row r="16" spans="1:26" x14ac:dyDescent="0.35">
      <c r="A16" s="46"/>
      <c r="B16" s="42"/>
      <c r="C16" s="36"/>
      <c r="D16" s="36" t="s">
        <v>47</v>
      </c>
      <c r="E16" s="36"/>
      <c r="F16" s="43"/>
      <c r="G16" s="43" t="s">
        <v>48</v>
      </c>
      <c r="H16" s="43"/>
      <c r="I16" s="43"/>
      <c r="J16" s="43"/>
      <c r="K16" s="43"/>
      <c r="L16" s="43"/>
      <c r="M16" s="43"/>
      <c r="N16" s="43"/>
      <c r="O16" s="37"/>
      <c r="S16" s="27"/>
      <c r="Y16" s="28"/>
      <c r="Z16" s="28"/>
    </row>
    <row r="17" spans="1:26" x14ac:dyDescent="0.35">
      <c r="A17" s="46"/>
      <c r="B17" s="42"/>
      <c r="C17" s="36"/>
      <c r="D17" s="36" t="s">
        <v>49</v>
      </c>
      <c r="E17" s="36"/>
      <c r="F17" s="43"/>
      <c r="G17" s="43" t="s">
        <v>50</v>
      </c>
      <c r="H17" s="43"/>
      <c r="I17" s="43"/>
      <c r="J17" s="43"/>
      <c r="K17" s="43"/>
      <c r="L17" s="43"/>
      <c r="M17" s="43"/>
      <c r="N17" s="43"/>
      <c r="O17" s="37"/>
      <c r="S17" s="27"/>
      <c r="Y17" s="28"/>
      <c r="Z17" s="28"/>
    </row>
    <row r="18" spans="1:26" x14ac:dyDescent="0.35">
      <c r="A18" s="46"/>
      <c r="B18" s="42"/>
      <c r="C18" s="36"/>
      <c r="D18" s="36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37"/>
      <c r="S18" s="27"/>
      <c r="Y18" s="28"/>
      <c r="Z18" s="28"/>
    </row>
    <row r="19" spans="1:26" x14ac:dyDescent="0.35">
      <c r="A19" s="46"/>
      <c r="B19" s="42"/>
      <c r="C19" s="36"/>
      <c r="D19" s="36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37"/>
      <c r="S19" s="27"/>
      <c r="Y19" s="28"/>
      <c r="Z19" s="28"/>
    </row>
    <row r="20" spans="1:26" x14ac:dyDescent="0.35">
      <c r="A20" s="46"/>
      <c r="B20" s="42"/>
      <c r="C20" s="36"/>
      <c r="D20" s="36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37"/>
      <c r="S20" s="27"/>
      <c r="Y20" s="28"/>
      <c r="Z20" s="28"/>
    </row>
    <row r="21" spans="1:26" x14ac:dyDescent="0.35">
      <c r="A21" s="46"/>
      <c r="B21" s="42"/>
      <c r="C21" s="36"/>
      <c r="D21" s="36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37"/>
      <c r="S21" s="27"/>
      <c r="Y21" s="28"/>
      <c r="Z21" s="28"/>
    </row>
    <row r="22" spans="1:26" x14ac:dyDescent="0.35">
      <c r="A22" s="46"/>
      <c r="B22" s="42"/>
      <c r="C22" s="36"/>
      <c r="D22" s="36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37"/>
      <c r="S22" s="27"/>
      <c r="Y22" s="28"/>
      <c r="Z22" s="28"/>
    </row>
    <row r="23" spans="1:26" x14ac:dyDescent="0.35">
      <c r="A23" s="46"/>
      <c r="B23" s="42"/>
      <c r="C23" s="36"/>
      <c r="D23" s="36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37"/>
      <c r="S23" s="27"/>
      <c r="Y23" s="28"/>
      <c r="Z23" s="28"/>
    </row>
    <row r="24" spans="1:26" x14ac:dyDescent="0.35">
      <c r="A24" s="46"/>
      <c r="B24" s="42"/>
      <c r="C24" s="36"/>
      <c r="D24" s="3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37"/>
      <c r="S24" s="27"/>
      <c r="Y24" s="28"/>
      <c r="Z24" s="28"/>
    </row>
    <row r="25" spans="1:26" x14ac:dyDescent="0.35">
      <c r="A25" s="46"/>
      <c r="B25" s="42"/>
      <c r="C25" s="36"/>
      <c r="D25" s="3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37"/>
      <c r="S25" s="27"/>
      <c r="Y25" s="28"/>
      <c r="Z25" s="28"/>
    </row>
    <row r="26" spans="1:26" x14ac:dyDescent="0.35">
      <c r="A26" s="46"/>
      <c r="B26" s="42"/>
      <c r="C26" s="36"/>
      <c r="D26" s="3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37"/>
      <c r="S26" s="27"/>
      <c r="Y26" s="28"/>
      <c r="Z26" s="28"/>
    </row>
    <row r="27" spans="1:26" x14ac:dyDescent="0.35">
      <c r="A27" s="46"/>
      <c r="B27" s="42"/>
      <c r="C27" s="36"/>
      <c r="D27" s="3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37"/>
      <c r="S27" s="27"/>
      <c r="Y27" s="28"/>
      <c r="Z27" s="28"/>
    </row>
    <row r="28" spans="1:26" x14ac:dyDescent="0.35">
      <c r="A28" s="46"/>
      <c r="B28" s="42"/>
      <c r="C28" s="36"/>
      <c r="D28" s="3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37"/>
      <c r="S28" s="27"/>
      <c r="Y28" s="28"/>
      <c r="Z28" s="28"/>
    </row>
    <row r="29" spans="1:26" x14ac:dyDescent="0.35">
      <c r="A29" s="46"/>
      <c r="B29" s="42"/>
      <c r="C29" s="36"/>
      <c r="D29" s="36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7"/>
      <c r="S29" s="27"/>
      <c r="Y29" s="28"/>
      <c r="Z29" s="28"/>
    </row>
    <row r="30" spans="1:26" x14ac:dyDescent="0.35">
      <c r="A30" s="47"/>
      <c r="B30" s="42"/>
      <c r="C30" s="36"/>
      <c r="D30" s="36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37"/>
      <c r="S30" s="27"/>
      <c r="Y30" s="28"/>
      <c r="Z30" s="28"/>
    </row>
    <row r="31" spans="1:26" x14ac:dyDescent="0.35">
      <c r="A31" s="47"/>
      <c r="B31" s="42"/>
      <c r="C31" s="36"/>
      <c r="D31" s="36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37"/>
      <c r="S31" s="27"/>
      <c r="Y31" s="28"/>
      <c r="Z31" s="28"/>
    </row>
    <row r="32" spans="1:26" x14ac:dyDescent="0.35">
      <c r="A32" s="47"/>
      <c r="B32" s="42"/>
      <c r="C32" s="36"/>
      <c r="D32" s="36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37"/>
      <c r="S32" s="27"/>
      <c r="Y32" s="28"/>
      <c r="Z32" s="28"/>
    </row>
    <row r="33" spans="1:26" x14ac:dyDescent="0.35">
      <c r="A33" s="47"/>
      <c r="B33" s="42"/>
      <c r="C33" s="36"/>
      <c r="D33" s="36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37"/>
      <c r="S33" s="27"/>
      <c r="Y33" s="28"/>
      <c r="Z33" s="28"/>
    </row>
    <row r="34" spans="1:26" x14ac:dyDescent="0.35">
      <c r="S34" s="87"/>
      <c r="T34" s="87"/>
      <c r="U34" s="87"/>
      <c r="V34" s="87"/>
      <c r="W34" s="87"/>
      <c r="X34" s="87"/>
      <c r="Y34" s="87"/>
      <c r="Z34" s="87"/>
    </row>
    <row r="35" spans="1:26" x14ac:dyDescent="0.35">
      <c r="S35" s="27"/>
      <c r="Y35" s="28"/>
      <c r="Z35" s="28"/>
    </row>
    <row r="36" spans="1:26" x14ac:dyDescent="0.35">
      <c r="S36" s="27"/>
      <c r="Y36" s="28"/>
      <c r="Z36" s="28"/>
    </row>
    <row r="37" spans="1:26" x14ac:dyDescent="0.35">
      <c r="S37" s="27"/>
      <c r="Y37" s="28"/>
      <c r="Z37" s="28"/>
    </row>
    <row r="38" spans="1:26" x14ac:dyDescent="0.35">
      <c r="S38" s="27"/>
      <c r="Y38" s="28"/>
      <c r="Z38" s="28"/>
    </row>
    <row r="39" spans="1:26" x14ac:dyDescent="0.35">
      <c r="S39" s="27"/>
      <c r="Y39" s="28"/>
      <c r="Z39" s="28"/>
    </row>
    <row r="40" spans="1:26" x14ac:dyDescent="0.35">
      <c r="S40" s="27"/>
      <c r="Y40" s="28"/>
      <c r="Z40" s="28"/>
    </row>
    <row r="41" spans="1:26" x14ac:dyDescent="0.35">
      <c r="S41" s="27"/>
      <c r="Y41" s="28"/>
      <c r="Z41" s="28"/>
    </row>
    <row r="42" spans="1:26" x14ac:dyDescent="0.35">
      <c r="S42" s="27"/>
      <c r="Y42" s="28"/>
      <c r="Z42" s="28"/>
    </row>
  </sheetData>
  <mergeCells count="12">
    <mergeCell ref="E1:M1"/>
    <mergeCell ref="W2:W3"/>
    <mergeCell ref="X2:X3"/>
    <mergeCell ref="Y2:Y3"/>
    <mergeCell ref="Z2:Z3"/>
    <mergeCell ref="A6:A12"/>
    <mergeCell ref="S4:Z4"/>
    <mergeCell ref="S34:Z34"/>
    <mergeCell ref="S2:S3"/>
    <mergeCell ref="T2:T3"/>
    <mergeCell ref="U2:U3"/>
    <mergeCell ref="V2:V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9"/>
  <sheetViews>
    <sheetView workbookViewId="0">
      <selection activeCell="I3" sqref="I3:L3"/>
    </sheetView>
  </sheetViews>
  <sheetFormatPr defaultRowHeight="14.5" x14ac:dyDescent="0.35"/>
  <cols>
    <col min="1" max="1" width="20.7265625" customWidth="1"/>
    <col min="2" max="2" width="10.81640625" customWidth="1"/>
    <col min="16" max="16" width="12" customWidth="1"/>
  </cols>
  <sheetData>
    <row r="1" spans="1:24" x14ac:dyDescent="0.35">
      <c r="E1" s="89" t="s">
        <v>40</v>
      </c>
      <c r="F1" s="90"/>
      <c r="G1" s="90"/>
      <c r="H1" s="90"/>
      <c r="I1" s="90"/>
      <c r="J1" s="90"/>
      <c r="K1" s="90"/>
      <c r="L1" s="90"/>
      <c r="M1" s="91"/>
      <c r="P1" s="33"/>
      <c r="Q1" s="33"/>
      <c r="R1" s="33"/>
      <c r="S1" s="33"/>
      <c r="T1" s="33"/>
      <c r="U1" s="33"/>
      <c r="V1" s="33"/>
      <c r="W1" s="33"/>
      <c r="X1" s="33"/>
    </row>
    <row r="2" spans="1:24" x14ac:dyDescent="0.35">
      <c r="E2" s="65" t="s">
        <v>0</v>
      </c>
      <c r="F2" s="52" t="s">
        <v>7</v>
      </c>
      <c r="G2" s="52" t="s">
        <v>1</v>
      </c>
      <c r="H2" s="52" t="s">
        <v>9</v>
      </c>
      <c r="I2" s="65" t="s">
        <v>2</v>
      </c>
      <c r="J2" s="52" t="s">
        <v>11</v>
      </c>
      <c r="K2" s="52" t="s">
        <v>3</v>
      </c>
      <c r="L2" s="52" t="s">
        <v>14</v>
      </c>
      <c r="M2" s="65" t="s">
        <v>4</v>
      </c>
      <c r="N2" s="52" t="s">
        <v>16</v>
      </c>
      <c r="P2" s="48"/>
      <c r="Q2" s="48"/>
      <c r="R2" s="48"/>
      <c r="S2" s="48"/>
      <c r="T2" s="48"/>
      <c r="U2" s="48"/>
      <c r="V2" s="48"/>
      <c r="W2" s="48"/>
      <c r="X2" s="33"/>
    </row>
    <row r="3" spans="1:24" ht="43.5" x14ac:dyDescent="0.35">
      <c r="A3" s="16" t="s">
        <v>21</v>
      </c>
      <c r="B3" s="17" t="s">
        <v>22</v>
      </c>
      <c r="C3" s="17" t="s">
        <v>23</v>
      </c>
      <c r="D3" s="17" t="s">
        <v>43</v>
      </c>
      <c r="E3" s="66" t="s">
        <v>24</v>
      </c>
      <c r="F3" s="40" t="s">
        <v>24</v>
      </c>
      <c r="G3" s="40" t="s">
        <v>25</v>
      </c>
      <c r="H3" s="40" t="s">
        <v>25</v>
      </c>
      <c r="I3" s="66" t="s">
        <v>27</v>
      </c>
      <c r="J3" s="40" t="s">
        <v>27</v>
      </c>
      <c r="K3" s="40" t="s">
        <v>26</v>
      </c>
      <c r="L3" s="40" t="s">
        <v>26</v>
      </c>
      <c r="M3" s="66" t="s">
        <v>28</v>
      </c>
      <c r="N3" s="40" t="s">
        <v>28</v>
      </c>
      <c r="O3" s="30" t="s">
        <v>54</v>
      </c>
      <c r="P3" s="48"/>
      <c r="Q3" s="48"/>
      <c r="R3" s="48"/>
      <c r="S3" s="48"/>
      <c r="T3" s="48"/>
      <c r="U3" s="48"/>
      <c r="V3" s="48"/>
      <c r="W3" s="48"/>
      <c r="X3" s="33"/>
    </row>
    <row r="4" spans="1:24" x14ac:dyDescent="0.35">
      <c r="A4" s="19" t="s">
        <v>29</v>
      </c>
      <c r="B4" s="20">
        <v>42807</v>
      </c>
      <c r="C4" s="16" t="s">
        <v>5</v>
      </c>
      <c r="D4" s="16">
        <v>0</v>
      </c>
      <c r="E4" s="70">
        <v>24</v>
      </c>
      <c r="F4" s="16">
        <v>24.2</v>
      </c>
      <c r="G4" s="16">
        <v>27.5</v>
      </c>
      <c r="H4" s="16"/>
      <c r="I4" s="70">
        <v>16.2</v>
      </c>
      <c r="J4" s="16"/>
      <c r="K4" s="16">
        <v>15.7</v>
      </c>
      <c r="L4" s="16"/>
      <c r="M4" s="70">
        <v>14.9</v>
      </c>
      <c r="N4" s="16"/>
      <c r="O4" s="21">
        <f>(E4-M4)/E4*100</f>
        <v>37.916666666666664</v>
      </c>
      <c r="P4" s="48"/>
      <c r="Q4" s="48"/>
      <c r="R4" s="48"/>
      <c r="S4" s="48"/>
      <c r="T4" s="48"/>
      <c r="U4" s="48"/>
      <c r="V4" s="48"/>
      <c r="W4" s="48"/>
      <c r="X4" s="33"/>
    </row>
    <row r="5" spans="1:24" x14ac:dyDescent="0.35">
      <c r="A5" s="24" t="s">
        <v>31</v>
      </c>
      <c r="B5" s="20">
        <v>42807</v>
      </c>
      <c r="C5" s="16" t="s">
        <v>6</v>
      </c>
      <c r="D5" s="16">
        <v>0.16700000000000001</v>
      </c>
      <c r="E5" s="70">
        <v>22.6</v>
      </c>
      <c r="F5" s="16"/>
      <c r="G5" s="16">
        <v>23.7</v>
      </c>
      <c r="H5" s="16">
        <v>20.5</v>
      </c>
      <c r="I5" s="70">
        <v>16.600000000000001</v>
      </c>
      <c r="J5" s="16"/>
      <c r="K5" s="16">
        <v>15.7</v>
      </c>
      <c r="L5" s="16"/>
      <c r="M5" s="70">
        <v>14.8</v>
      </c>
      <c r="N5" s="16"/>
      <c r="O5" s="21">
        <f t="shared" ref="O5:O11" si="0">(E5-M5)/E5*100</f>
        <v>34.513274336283189</v>
      </c>
      <c r="P5" s="32"/>
      <c r="Q5" s="33"/>
      <c r="R5" s="33"/>
      <c r="S5" s="33"/>
      <c r="T5" s="33"/>
      <c r="U5" s="33"/>
      <c r="V5" s="60"/>
      <c r="W5" s="60"/>
      <c r="X5" s="33"/>
    </row>
    <row r="6" spans="1:24" x14ac:dyDescent="0.35">
      <c r="A6" s="82" t="s">
        <v>30</v>
      </c>
      <c r="B6" s="20">
        <v>42814</v>
      </c>
      <c r="C6" s="16" t="s">
        <v>10</v>
      </c>
      <c r="D6" s="16">
        <v>7</v>
      </c>
      <c r="E6" s="70">
        <v>24</v>
      </c>
      <c r="F6" s="16"/>
      <c r="G6" s="16">
        <v>27</v>
      </c>
      <c r="H6" s="16"/>
      <c r="I6" s="70">
        <v>16.8</v>
      </c>
      <c r="J6" s="16">
        <v>16.7</v>
      </c>
      <c r="K6" s="16">
        <v>14.9</v>
      </c>
      <c r="L6" s="16"/>
      <c r="M6" s="70">
        <v>15.7</v>
      </c>
      <c r="N6" s="16"/>
      <c r="O6" s="21">
        <f t="shared" si="0"/>
        <v>34.583333333333336</v>
      </c>
      <c r="P6" s="61"/>
      <c r="Q6" s="33"/>
      <c r="R6" s="33"/>
      <c r="S6" s="33"/>
      <c r="T6" s="33"/>
      <c r="U6" s="33"/>
      <c r="V6" s="60"/>
      <c r="W6" s="60"/>
      <c r="X6" s="33"/>
    </row>
    <row r="7" spans="1:24" x14ac:dyDescent="0.35">
      <c r="A7" s="83"/>
      <c r="B7" s="20">
        <v>42821</v>
      </c>
      <c r="C7" s="16" t="s">
        <v>12</v>
      </c>
      <c r="D7" s="16">
        <v>14</v>
      </c>
      <c r="E7" s="70">
        <v>23.1</v>
      </c>
      <c r="F7" s="16"/>
      <c r="G7" s="16">
        <v>24.6</v>
      </c>
      <c r="H7" s="16"/>
      <c r="I7" s="70">
        <v>17</v>
      </c>
      <c r="J7" s="16"/>
      <c r="K7" s="16">
        <v>15.7</v>
      </c>
      <c r="L7" s="16">
        <v>16.399999999999999</v>
      </c>
      <c r="M7" s="70">
        <v>17.100000000000001</v>
      </c>
      <c r="N7" s="16"/>
      <c r="O7" s="21">
        <f t="shared" si="0"/>
        <v>25.97402597402597</v>
      </c>
      <c r="P7" s="32"/>
      <c r="Q7" s="33"/>
      <c r="R7" s="33"/>
      <c r="S7" s="33"/>
      <c r="T7" s="33"/>
      <c r="U7" s="33"/>
      <c r="V7" s="60"/>
      <c r="W7" s="60"/>
      <c r="X7" s="33"/>
    </row>
    <row r="8" spans="1:24" x14ac:dyDescent="0.35">
      <c r="A8" s="83"/>
      <c r="B8" s="20">
        <v>42829</v>
      </c>
      <c r="C8" s="16" t="s">
        <v>15</v>
      </c>
      <c r="D8" s="16">
        <v>21</v>
      </c>
      <c r="E8" s="70">
        <v>22.6</v>
      </c>
      <c r="F8" s="16"/>
      <c r="G8" s="16">
        <v>21.3</v>
      </c>
      <c r="H8" s="16"/>
      <c r="I8" s="70">
        <v>20.7</v>
      </c>
      <c r="J8" s="16"/>
      <c r="K8" s="16">
        <v>14.8</v>
      </c>
      <c r="L8" s="16"/>
      <c r="M8" s="70">
        <v>14.5</v>
      </c>
      <c r="N8" s="16">
        <v>14.6</v>
      </c>
      <c r="O8" s="21">
        <f t="shared" si="0"/>
        <v>35.840707964601776</v>
      </c>
      <c r="P8" s="32"/>
      <c r="Q8" s="33"/>
      <c r="R8" s="33"/>
      <c r="S8" s="33"/>
      <c r="T8" s="33"/>
      <c r="U8" s="33"/>
      <c r="V8" s="60"/>
      <c r="W8" s="60"/>
      <c r="X8" s="33"/>
    </row>
    <row r="9" spans="1:24" x14ac:dyDescent="0.35">
      <c r="A9" s="83"/>
      <c r="B9" s="20">
        <v>42836</v>
      </c>
      <c r="C9" s="16" t="s">
        <v>17</v>
      </c>
      <c r="D9" s="16">
        <v>28</v>
      </c>
      <c r="E9" s="70">
        <v>23.9</v>
      </c>
      <c r="F9" s="16">
        <v>23</v>
      </c>
      <c r="G9" s="16">
        <v>24.1</v>
      </c>
      <c r="H9" s="16"/>
      <c r="I9" s="70">
        <v>18</v>
      </c>
      <c r="J9" s="16"/>
      <c r="K9" s="16">
        <v>17.7</v>
      </c>
      <c r="L9" s="16"/>
      <c r="M9" s="70">
        <v>18.3</v>
      </c>
      <c r="N9" s="16"/>
      <c r="O9" s="21">
        <f t="shared" si="0"/>
        <v>23.430962343096226</v>
      </c>
      <c r="P9" s="32"/>
      <c r="Q9" s="33"/>
      <c r="R9" s="33"/>
      <c r="S9" s="33"/>
      <c r="T9" s="33"/>
      <c r="U9" s="33"/>
      <c r="V9" s="60"/>
      <c r="W9" s="60"/>
      <c r="X9" s="33"/>
    </row>
    <row r="10" spans="1:24" x14ac:dyDescent="0.35">
      <c r="A10" s="83"/>
      <c r="B10" s="20">
        <v>42842</v>
      </c>
      <c r="C10" s="16" t="s">
        <v>18</v>
      </c>
      <c r="D10" s="16">
        <v>35</v>
      </c>
      <c r="E10" s="70">
        <v>21.3</v>
      </c>
      <c r="F10" s="16"/>
      <c r="G10" s="16">
        <v>31.5</v>
      </c>
      <c r="H10" s="16">
        <v>31.2</v>
      </c>
      <c r="I10" s="70">
        <v>14.6</v>
      </c>
      <c r="J10" s="16"/>
      <c r="K10" s="16">
        <v>12.2</v>
      </c>
      <c r="L10" s="16"/>
      <c r="M10" s="70">
        <v>9.93</v>
      </c>
      <c r="N10" s="16"/>
      <c r="O10" s="21">
        <f t="shared" si="0"/>
        <v>53.380281690140855</v>
      </c>
      <c r="P10" s="32"/>
      <c r="Q10" s="33"/>
      <c r="R10" s="33"/>
      <c r="S10" s="33"/>
      <c r="T10" s="33"/>
      <c r="U10" s="33"/>
      <c r="V10" s="60"/>
      <c r="W10" s="60"/>
      <c r="X10" s="33"/>
    </row>
    <row r="11" spans="1:24" x14ac:dyDescent="0.35">
      <c r="A11" s="83"/>
      <c r="B11" s="20">
        <v>42849</v>
      </c>
      <c r="C11" s="16" t="s">
        <v>19</v>
      </c>
      <c r="D11" s="16">
        <v>42</v>
      </c>
      <c r="E11" s="70">
        <v>22.6</v>
      </c>
      <c r="F11" s="16"/>
      <c r="G11" s="16">
        <v>23.1</v>
      </c>
      <c r="H11" s="16"/>
      <c r="I11" s="70">
        <v>19.3</v>
      </c>
      <c r="J11" s="16">
        <v>17.2</v>
      </c>
      <c r="K11" s="16">
        <v>18.7</v>
      </c>
      <c r="L11" s="16"/>
      <c r="M11" s="70">
        <v>18.5</v>
      </c>
      <c r="N11" s="16"/>
      <c r="O11" s="21">
        <f t="shared" si="0"/>
        <v>18.14159292035399</v>
      </c>
      <c r="P11" s="32"/>
      <c r="Q11" s="33"/>
      <c r="R11" s="33"/>
      <c r="S11" s="33"/>
      <c r="T11" s="33"/>
      <c r="U11" s="33"/>
      <c r="V11" s="60"/>
      <c r="W11" s="60"/>
      <c r="X11" s="33"/>
    </row>
    <row r="12" spans="1:24" x14ac:dyDescent="0.35">
      <c r="A12" s="84"/>
      <c r="B12" s="20">
        <v>42856</v>
      </c>
      <c r="C12" s="16" t="s">
        <v>20</v>
      </c>
      <c r="D12" s="16">
        <v>48</v>
      </c>
      <c r="E12" s="62">
        <v>12.2</v>
      </c>
      <c r="F12" s="22"/>
      <c r="G12" s="16">
        <v>24.9</v>
      </c>
      <c r="H12" s="16"/>
      <c r="I12" s="70">
        <v>22.6</v>
      </c>
      <c r="J12" s="16"/>
      <c r="K12" s="16">
        <v>22.5</v>
      </c>
      <c r="L12" s="16">
        <v>22.1</v>
      </c>
      <c r="M12" s="70">
        <v>21</v>
      </c>
      <c r="N12" s="16"/>
      <c r="O12" s="63">
        <f>(G12-M12)/G12*100</f>
        <v>15.662650602409634</v>
      </c>
      <c r="P12" s="32"/>
      <c r="Q12" s="33"/>
      <c r="R12" s="33"/>
      <c r="S12" s="33"/>
      <c r="T12" s="33"/>
      <c r="U12" s="33"/>
      <c r="V12" s="60"/>
      <c r="W12" s="60"/>
      <c r="X12" s="33"/>
    </row>
    <row r="13" spans="1:24" x14ac:dyDescent="0.35">
      <c r="O13" s="37"/>
      <c r="P13" s="32"/>
      <c r="Q13" s="33"/>
      <c r="R13" s="33"/>
      <c r="S13" s="33"/>
      <c r="T13" s="33"/>
      <c r="U13" s="33"/>
      <c r="V13" s="60"/>
      <c r="W13" s="60"/>
      <c r="X13" s="33"/>
    </row>
    <row r="14" spans="1:24" x14ac:dyDescent="0.35">
      <c r="O14" t="s">
        <v>53</v>
      </c>
      <c r="P14" s="32"/>
      <c r="Q14" s="33"/>
      <c r="R14" s="33"/>
      <c r="S14" s="33"/>
      <c r="T14" s="33"/>
      <c r="U14" s="33"/>
      <c r="V14" s="60"/>
      <c r="W14" s="60"/>
      <c r="X14" s="33"/>
    </row>
    <row r="15" spans="1:24" x14ac:dyDescent="0.35">
      <c r="B15" t="s">
        <v>20</v>
      </c>
      <c r="P15" s="32"/>
      <c r="Q15" s="33"/>
      <c r="R15" s="33"/>
      <c r="S15" s="33"/>
      <c r="T15" s="33"/>
      <c r="U15" s="33"/>
      <c r="V15" s="60"/>
      <c r="W15" s="60"/>
      <c r="X15" s="33"/>
    </row>
    <row r="16" spans="1:24" x14ac:dyDescent="0.35">
      <c r="B16" t="s">
        <v>51</v>
      </c>
      <c r="E16" t="s">
        <v>52</v>
      </c>
      <c r="P16" s="32"/>
      <c r="Q16" s="33"/>
      <c r="R16" s="33"/>
      <c r="S16" s="33"/>
      <c r="T16" s="33"/>
      <c r="U16" s="33"/>
      <c r="V16" s="60"/>
      <c r="W16" s="60"/>
      <c r="X16" s="33"/>
    </row>
    <row r="17" spans="2:24" x14ac:dyDescent="0.35">
      <c r="B17" s="36"/>
      <c r="C17" s="36"/>
      <c r="D17" s="43"/>
      <c r="E17" s="43"/>
      <c r="P17" s="32"/>
      <c r="Q17" s="33"/>
      <c r="R17" s="33"/>
      <c r="S17" s="33"/>
      <c r="T17" s="33"/>
      <c r="U17" s="33"/>
      <c r="V17" s="60"/>
      <c r="W17" s="60"/>
      <c r="X17" s="33"/>
    </row>
    <row r="18" spans="2:24" x14ac:dyDescent="0.35">
      <c r="P18" s="32"/>
      <c r="Q18" s="33"/>
      <c r="R18" s="33"/>
      <c r="S18" s="33"/>
      <c r="T18" s="33"/>
      <c r="U18" s="33"/>
      <c r="V18" s="60"/>
      <c r="W18" s="60"/>
      <c r="X18" s="33"/>
    </row>
    <row r="19" spans="2:24" x14ac:dyDescent="0.35">
      <c r="P19" s="32"/>
      <c r="Q19" s="33"/>
      <c r="R19" s="33"/>
      <c r="S19" s="33"/>
      <c r="T19" s="33"/>
      <c r="U19" s="33"/>
      <c r="V19" s="60"/>
      <c r="W19" s="60"/>
      <c r="X19" s="33"/>
    </row>
    <row r="20" spans="2:24" x14ac:dyDescent="0.35">
      <c r="P20" s="32"/>
      <c r="Q20" s="33"/>
      <c r="R20" s="33"/>
      <c r="S20" s="33"/>
      <c r="T20" s="33"/>
      <c r="U20" s="33"/>
      <c r="V20" s="60"/>
      <c r="W20" s="60"/>
      <c r="X20" s="33"/>
    </row>
    <row r="21" spans="2:24" x14ac:dyDescent="0.35">
      <c r="P21" s="32"/>
      <c r="Q21" s="33"/>
      <c r="R21" s="33"/>
      <c r="S21" s="33"/>
      <c r="T21" s="33"/>
      <c r="U21" s="33"/>
      <c r="V21" s="60"/>
      <c r="W21" s="60"/>
      <c r="X21" s="33"/>
    </row>
    <row r="22" spans="2:24" x14ac:dyDescent="0.35">
      <c r="P22" s="32"/>
      <c r="Q22" s="33"/>
      <c r="R22" s="33"/>
      <c r="S22" s="33"/>
      <c r="T22" s="33"/>
      <c r="U22" s="33"/>
      <c r="V22" s="60"/>
      <c r="W22" s="60"/>
      <c r="X22" s="33"/>
    </row>
    <row r="23" spans="2:24" x14ac:dyDescent="0.35">
      <c r="P23" s="32"/>
      <c r="Q23" s="33"/>
      <c r="R23" s="33"/>
      <c r="S23" s="33"/>
      <c r="T23" s="33"/>
      <c r="U23" s="33"/>
      <c r="V23" s="60"/>
      <c r="W23" s="60"/>
      <c r="X23" s="33"/>
    </row>
    <row r="24" spans="2:24" x14ac:dyDescent="0.35">
      <c r="P24" s="32"/>
      <c r="Q24" s="33"/>
      <c r="R24" s="33"/>
      <c r="S24" s="33"/>
      <c r="T24" s="33"/>
      <c r="U24" s="33"/>
      <c r="V24" s="60"/>
      <c r="W24" s="60"/>
      <c r="X24" s="33"/>
    </row>
    <row r="25" spans="2:24" x14ac:dyDescent="0.35">
      <c r="P25" s="32"/>
      <c r="Q25" s="33"/>
      <c r="R25" s="33"/>
      <c r="S25" s="33"/>
      <c r="T25" s="33"/>
      <c r="U25" s="33"/>
      <c r="V25" s="60"/>
      <c r="W25" s="60"/>
      <c r="X25" s="33"/>
    </row>
    <row r="26" spans="2:24" x14ac:dyDescent="0.35">
      <c r="P26" s="32"/>
      <c r="Q26" s="33"/>
      <c r="R26" s="33"/>
      <c r="S26" s="33"/>
      <c r="T26" s="33"/>
      <c r="U26" s="33"/>
      <c r="V26" s="60"/>
      <c r="W26" s="60"/>
      <c r="X26" s="33"/>
    </row>
    <row r="27" spans="2:24" x14ac:dyDescent="0.35">
      <c r="P27" s="32"/>
      <c r="Q27" s="33"/>
      <c r="R27" s="33"/>
      <c r="S27" s="33"/>
      <c r="T27" s="33"/>
      <c r="U27" s="33"/>
      <c r="V27" s="60"/>
      <c r="W27" s="60"/>
      <c r="X27" s="33"/>
    </row>
    <row r="28" spans="2:24" x14ac:dyDescent="0.35">
      <c r="P28" s="32"/>
      <c r="Q28" s="33"/>
      <c r="R28" s="33"/>
      <c r="S28" s="33"/>
      <c r="T28" s="33"/>
      <c r="U28" s="33"/>
      <c r="V28" s="60"/>
      <c r="W28" s="60"/>
      <c r="X28" s="33"/>
    </row>
    <row r="29" spans="2:24" x14ac:dyDescent="0.35">
      <c r="P29" s="32"/>
      <c r="Q29" s="33"/>
      <c r="R29" s="33"/>
      <c r="S29" s="33"/>
      <c r="T29" s="33"/>
      <c r="U29" s="33"/>
      <c r="V29" s="60"/>
      <c r="W29" s="60"/>
      <c r="X29" s="33"/>
    </row>
    <row r="30" spans="2:24" x14ac:dyDescent="0.35">
      <c r="P30" s="92"/>
      <c r="Q30" s="92"/>
      <c r="R30" s="92"/>
      <c r="S30" s="92"/>
      <c r="T30" s="92"/>
      <c r="U30" s="92"/>
      <c r="V30" s="92"/>
      <c r="W30" s="92"/>
      <c r="X30" s="33"/>
    </row>
    <row r="31" spans="2:24" x14ac:dyDescent="0.35">
      <c r="P31" s="32"/>
      <c r="Q31" s="33"/>
      <c r="R31" s="33"/>
      <c r="S31" s="33"/>
      <c r="T31" s="33"/>
      <c r="U31" s="33"/>
      <c r="V31" s="60"/>
      <c r="W31" s="60"/>
      <c r="X31" s="33"/>
    </row>
    <row r="32" spans="2:24" x14ac:dyDescent="0.35">
      <c r="P32" s="32"/>
      <c r="Q32" s="33"/>
      <c r="R32" s="33"/>
      <c r="S32" s="33"/>
      <c r="T32" s="33"/>
      <c r="U32" s="33"/>
      <c r="V32" s="60"/>
      <c r="W32" s="60"/>
      <c r="X32" s="33"/>
    </row>
    <row r="33" spans="16:24" x14ac:dyDescent="0.35">
      <c r="P33" s="32"/>
      <c r="Q33" s="33"/>
      <c r="R33" s="33"/>
      <c r="S33" s="33"/>
      <c r="T33" s="33"/>
      <c r="U33" s="33"/>
      <c r="V33" s="60"/>
      <c r="W33" s="60"/>
      <c r="X33" s="33"/>
    </row>
    <row r="34" spans="16:24" x14ac:dyDescent="0.35">
      <c r="P34" s="32"/>
      <c r="Q34" s="33"/>
      <c r="R34" s="33"/>
      <c r="S34" s="33"/>
      <c r="T34" s="33"/>
      <c r="U34" s="33"/>
      <c r="V34" s="60"/>
      <c r="W34" s="60"/>
      <c r="X34" s="33"/>
    </row>
    <row r="35" spans="16:24" x14ac:dyDescent="0.35">
      <c r="P35" s="32"/>
      <c r="Q35" s="33"/>
      <c r="R35" s="33"/>
      <c r="S35" s="33"/>
      <c r="T35" s="33"/>
      <c r="U35" s="33"/>
      <c r="V35" s="60"/>
      <c r="W35" s="60"/>
      <c r="X35" s="33"/>
    </row>
    <row r="36" spans="16:24" x14ac:dyDescent="0.35">
      <c r="P36" s="32"/>
      <c r="Q36" s="33"/>
      <c r="R36" s="33"/>
      <c r="S36" s="33"/>
      <c r="T36" s="33"/>
      <c r="U36" s="33"/>
      <c r="V36" s="60"/>
      <c r="W36" s="60"/>
      <c r="X36" s="33"/>
    </row>
    <row r="37" spans="16:24" x14ac:dyDescent="0.35">
      <c r="P37" s="32"/>
      <c r="Q37" s="33"/>
      <c r="R37" s="33"/>
      <c r="S37" s="33"/>
      <c r="T37" s="33"/>
      <c r="U37" s="33"/>
      <c r="V37" s="60"/>
      <c r="W37" s="60"/>
      <c r="X37" s="33"/>
    </row>
    <row r="38" spans="16:24" x14ac:dyDescent="0.35">
      <c r="P38" s="32"/>
      <c r="Q38" s="33"/>
      <c r="R38" s="33"/>
      <c r="S38" s="33"/>
      <c r="T38" s="33"/>
      <c r="U38" s="33"/>
      <c r="V38" s="60"/>
      <c r="W38" s="60"/>
      <c r="X38" s="33"/>
    </row>
    <row r="39" spans="16:24" x14ac:dyDescent="0.35">
      <c r="P39" s="33"/>
      <c r="Q39" s="33"/>
      <c r="R39" s="33"/>
      <c r="S39" s="33"/>
      <c r="T39" s="33"/>
      <c r="U39" s="33"/>
      <c r="V39" s="33"/>
      <c r="W39" s="33"/>
      <c r="X39" s="33"/>
    </row>
    <row r="40" spans="16:24" x14ac:dyDescent="0.35">
      <c r="P40" s="33"/>
      <c r="Q40" s="33"/>
      <c r="R40" s="33"/>
      <c r="S40" s="33"/>
      <c r="T40" s="33"/>
      <c r="U40" s="33"/>
      <c r="V40" s="33"/>
      <c r="W40" s="33"/>
      <c r="X40" s="33"/>
    </row>
    <row r="41" spans="16:24" x14ac:dyDescent="0.35">
      <c r="P41" s="33"/>
      <c r="Q41" s="33"/>
      <c r="R41" s="33"/>
      <c r="S41" s="33"/>
      <c r="T41" s="33"/>
      <c r="U41" s="33"/>
      <c r="V41" s="33"/>
      <c r="W41" s="33"/>
      <c r="X41" s="33"/>
    </row>
    <row r="42" spans="16:24" x14ac:dyDescent="0.35">
      <c r="P42" s="33"/>
      <c r="Q42" s="33"/>
      <c r="R42" s="33"/>
      <c r="S42" s="33"/>
      <c r="T42" s="33"/>
      <c r="U42" s="33"/>
      <c r="V42" s="33"/>
      <c r="W42" s="33"/>
      <c r="X42" s="33"/>
    </row>
    <row r="43" spans="16:24" x14ac:dyDescent="0.35">
      <c r="P43" s="33"/>
      <c r="Q43" s="33"/>
      <c r="R43" s="33"/>
      <c r="S43" s="33"/>
      <c r="T43" s="33"/>
      <c r="U43" s="33"/>
      <c r="V43" s="33"/>
      <c r="W43" s="33"/>
      <c r="X43" s="33"/>
    </row>
    <row r="44" spans="16:24" x14ac:dyDescent="0.35">
      <c r="P44" s="33"/>
      <c r="Q44" s="33"/>
      <c r="R44" s="33"/>
      <c r="S44" s="33"/>
      <c r="T44" s="33"/>
      <c r="U44" s="33"/>
      <c r="V44" s="33"/>
      <c r="W44" s="33"/>
      <c r="X44" s="33"/>
    </row>
    <row r="45" spans="16:24" x14ac:dyDescent="0.35">
      <c r="P45" s="33"/>
      <c r="Q45" s="33"/>
      <c r="R45" s="33"/>
      <c r="S45" s="33"/>
      <c r="T45" s="33"/>
      <c r="U45" s="33"/>
      <c r="V45" s="33"/>
      <c r="W45" s="33"/>
      <c r="X45" s="33"/>
    </row>
    <row r="46" spans="16:24" x14ac:dyDescent="0.35">
      <c r="P46" s="33"/>
      <c r="Q46" s="33"/>
      <c r="R46" s="33"/>
      <c r="S46" s="33"/>
      <c r="T46" s="33"/>
      <c r="U46" s="33"/>
      <c r="V46" s="33"/>
      <c r="W46" s="33"/>
      <c r="X46" s="33"/>
    </row>
    <row r="47" spans="16:24" x14ac:dyDescent="0.35">
      <c r="P47" s="33"/>
      <c r="Q47" s="33"/>
      <c r="R47" s="33"/>
      <c r="S47" s="33"/>
      <c r="T47" s="33"/>
      <c r="U47" s="33"/>
      <c r="V47" s="33"/>
      <c r="W47" s="33"/>
      <c r="X47" s="33"/>
    </row>
    <row r="48" spans="16:24" x14ac:dyDescent="0.35">
      <c r="P48" s="33"/>
      <c r="Q48" s="33"/>
      <c r="R48" s="33"/>
      <c r="S48" s="33"/>
      <c r="T48" s="33"/>
      <c r="U48" s="33"/>
      <c r="V48" s="33"/>
      <c r="W48" s="33"/>
      <c r="X48" s="33"/>
    </row>
    <row r="49" spans="16:24" x14ac:dyDescent="0.35">
      <c r="P49" s="33"/>
      <c r="Q49" s="33"/>
      <c r="R49" s="33"/>
      <c r="S49" s="33"/>
      <c r="T49" s="33"/>
      <c r="U49" s="33"/>
      <c r="V49" s="33"/>
      <c r="W49" s="33"/>
      <c r="X49" s="33"/>
    </row>
  </sheetData>
  <mergeCells count="3">
    <mergeCell ref="P30:W30"/>
    <mergeCell ref="E1:M1"/>
    <mergeCell ref="A6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9"/>
  <sheetViews>
    <sheetView workbookViewId="0">
      <selection activeCell="I3" sqref="I3:L3"/>
    </sheetView>
  </sheetViews>
  <sheetFormatPr defaultRowHeight="14.5" x14ac:dyDescent="0.35"/>
  <cols>
    <col min="1" max="1" width="20.7265625" customWidth="1"/>
    <col min="2" max="2" width="11.26953125" customWidth="1"/>
    <col min="11" max="13" width="10.7265625" customWidth="1"/>
  </cols>
  <sheetData>
    <row r="1" spans="1:28" x14ac:dyDescent="0.35">
      <c r="E1" s="89" t="s">
        <v>41</v>
      </c>
      <c r="F1" s="90"/>
      <c r="G1" s="90"/>
      <c r="H1" s="90"/>
      <c r="I1" s="90"/>
      <c r="J1" s="90"/>
      <c r="K1" s="90"/>
      <c r="L1" s="90"/>
      <c r="M1" s="90"/>
      <c r="N1" s="91"/>
      <c r="W1" s="93"/>
      <c r="X1" s="93"/>
      <c r="Y1" s="93"/>
      <c r="Z1" s="93"/>
      <c r="AA1" s="93"/>
      <c r="AB1" s="93"/>
    </row>
    <row r="2" spans="1:28" x14ac:dyDescent="0.35">
      <c r="E2" s="65" t="s">
        <v>0</v>
      </c>
      <c r="F2" s="52" t="s">
        <v>7</v>
      </c>
      <c r="G2" s="52" t="s">
        <v>1</v>
      </c>
      <c r="H2" s="52" t="s">
        <v>9</v>
      </c>
      <c r="I2" s="65" t="s">
        <v>2</v>
      </c>
      <c r="J2" s="52" t="s">
        <v>11</v>
      </c>
      <c r="K2" s="52" t="s">
        <v>3</v>
      </c>
      <c r="L2" s="52" t="s">
        <v>14</v>
      </c>
      <c r="M2" s="65" t="s">
        <v>4</v>
      </c>
      <c r="N2" s="52" t="s">
        <v>16</v>
      </c>
      <c r="W2" s="3"/>
      <c r="X2" s="4"/>
      <c r="Y2" s="4"/>
      <c r="Z2" s="4"/>
      <c r="AA2" s="4"/>
      <c r="AB2" s="4"/>
    </row>
    <row r="3" spans="1:28" ht="43.5" x14ac:dyDescent="0.35">
      <c r="A3" s="16" t="s">
        <v>21</v>
      </c>
      <c r="B3" s="17" t="s">
        <v>22</v>
      </c>
      <c r="C3" s="17" t="s">
        <v>23</v>
      </c>
      <c r="D3" s="17" t="s">
        <v>43</v>
      </c>
      <c r="E3" s="66" t="s">
        <v>24</v>
      </c>
      <c r="F3" s="40" t="s">
        <v>24</v>
      </c>
      <c r="G3" s="40" t="s">
        <v>25</v>
      </c>
      <c r="H3" s="40" t="s">
        <v>25</v>
      </c>
      <c r="I3" s="66" t="s">
        <v>27</v>
      </c>
      <c r="J3" s="40" t="s">
        <v>27</v>
      </c>
      <c r="K3" s="40" t="s">
        <v>26</v>
      </c>
      <c r="L3" s="40" t="s">
        <v>26</v>
      </c>
      <c r="M3" s="66" t="s">
        <v>28</v>
      </c>
      <c r="N3" s="40" t="s">
        <v>28</v>
      </c>
      <c r="W3" s="3"/>
      <c r="X3" s="5"/>
      <c r="Y3" s="5"/>
      <c r="Z3" s="5"/>
      <c r="AA3" s="5"/>
      <c r="AB3" s="5"/>
    </row>
    <row r="4" spans="1:28" x14ac:dyDescent="0.35">
      <c r="A4" s="19" t="s">
        <v>29</v>
      </c>
      <c r="B4" s="20">
        <v>42807</v>
      </c>
      <c r="C4" s="16" t="s">
        <v>5</v>
      </c>
      <c r="D4" s="16">
        <v>0</v>
      </c>
      <c r="E4" s="71">
        <v>15.313557116835796</v>
      </c>
      <c r="F4" s="54">
        <v>16</v>
      </c>
      <c r="G4" s="54">
        <v>35</v>
      </c>
      <c r="H4" s="54"/>
      <c r="I4" s="71">
        <v>953.70370370370358</v>
      </c>
      <c r="J4" s="54"/>
      <c r="K4" s="54">
        <v>1043.1818181818182</v>
      </c>
      <c r="L4" s="54"/>
      <c r="M4" s="71">
        <v>6.6666666666667256</v>
      </c>
      <c r="N4" s="16"/>
      <c r="W4" s="3"/>
      <c r="X4" s="5"/>
      <c r="Y4" s="5"/>
      <c r="Z4" s="6"/>
      <c r="AA4" s="6"/>
      <c r="AB4" s="5"/>
    </row>
    <row r="5" spans="1:28" x14ac:dyDescent="0.35">
      <c r="A5" s="24" t="s">
        <v>31</v>
      </c>
      <c r="B5" s="20">
        <v>42807</v>
      </c>
      <c r="C5" s="16" t="s">
        <v>6</v>
      </c>
      <c r="D5" s="16">
        <v>0.16700000000000001</v>
      </c>
      <c r="E5" s="71">
        <v>20.175438596491194</v>
      </c>
      <c r="F5" s="54"/>
      <c r="G5" s="54">
        <v>20</v>
      </c>
      <c r="H5" s="54">
        <v>22</v>
      </c>
      <c r="I5" s="72">
        <v>1301.9999999999998</v>
      </c>
      <c r="J5" s="55"/>
      <c r="K5" s="55">
        <v>926.3157894736845</v>
      </c>
      <c r="L5" s="55"/>
      <c r="M5" s="71">
        <v>11</v>
      </c>
      <c r="N5" s="16"/>
      <c r="W5" s="3"/>
      <c r="X5" s="7"/>
      <c r="Y5" s="7"/>
      <c r="Z5" s="7"/>
      <c r="AA5" s="7"/>
      <c r="AB5" s="7"/>
    </row>
    <row r="6" spans="1:28" x14ac:dyDescent="0.35">
      <c r="A6" s="82" t="s">
        <v>30</v>
      </c>
      <c r="B6" s="20">
        <v>42814</v>
      </c>
      <c r="C6" s="16" t="s">
        <v>10</v>
      </c>
      <c r="D6" s="16">
        <v>7</v>
      </c>
      <c r="E6" s="71">
        <v>27</v>
      </c>
      <c r="F6" s="54"/>
      <c r="G6" s="54">
        <v>31.192660550458847</v>
      </c>
      <c r="H6" s="54"/>
      <c r="I6" s="71">
        <v>835</v>
      </c>
      <c r="J6" s="54">
        <v>1307</v>
      </c>
      <c r="K6" s="54">
        <v>741.99999999999989</v>
      </c>
      <c r="L6" s="54"/>
      <c r="M6" s="71">
        <v>5.9829059829060354</v>
      </c>
      <c r="N6" s="16"/>
      <c r="W6" s="3"/>
      <c r="X6" s="5"/>
      <c r="Y6" s="5"/>
      <c r="Z6" s="5"/>
      <c r="AA6" s="5"/>
      <c r="AB6" s="5"/>
    </row>
    <row r="7" spans="1:28" x14ac:dyDescent="0.35">
      <c r="A7" s="83"/>
      <c r="B7" s="20">
        <v>42821</v>
      </c>
      <c r="C7" s="16" t="s">
        <v>12</v>
      </c>
      <c r="D7" s="16">
        <v>14</v>
      </c>
      <c r="E7" s="71">
        <v>36.936936936936867</v>
      </c>
      <c r="F7" s="54"/>
      <c r="G7" s="54">
        <v>31</v>
      </c>
      <c r="H7" s="54"/>
      <c r="I7" s="71">
        <v>363.46153846153845</v>
      </c>
      <c r="J7" s="54"/>
      <c r="K7" s="54">
        <v>459</v>
      </c>
      <c r="L7" s="54">
        <v>460</v>
      </c>
      <c r="M7" s="71">
        <v>6.481481481481282</v>
      </c>
      <c r="N7" s="16"/>
      <c r="W7" s="3"/>
      <c r="X7" s="7"/>
      <c r="Y7" s="7"/>
      <c r="Z7" s="7"/>
      <c r="AA7" s="7"/>
      <c r="AB7" s="5"/>
    </row>
    <row r="8" spans="1:28" x14ac:dyDescent="0.35">
      <c r="A8" s="83"/>
      <c r="B8" s="20">
        <v>42829</v>
      </c>
      <c r="C8" s="16" t="s">
        <v>15</v>
      </c>
      <c r="D8" s="16">
        <v>21</v>
      </c>
      <c r="E8" s="71">
        <v>8.8557993730407603</v>
      </c>
      <c r="F8" s="54"/>
      <c r="G8" s="54">
        <v>5</v>
      </c>
      <c r="H8" s="54"/>
      <c r="I8" s="71">
        <v>543.63636363636328</v>
      </c>
      <c r="J8" s="54"/>
      <c r="K8" s="54">
        <v>313.84615384615341</v>
      </c>
      <c r="L8" s="54"/>
      <c r="M8" s="71">
        <v>1.4160839160840197</v>
      </c>
      <c r="N8" s="16">
        <v>2</v>
      </c>
      <c r="W8" s="3"/>
      <c r="X8" s="7"/>
      <c r="Y8" s="7"/>
      <c r="Z8" s="7"/>
      <c r="AA8" s="7"/>
      <c r="AB8" s="7"/>
    </row>
    <row r="9" spans="1:28" x14ac:dyDescent="0.35">
      <c r="A9" s="83"/>
      <c r="B9" s="20">
        <v>42836</v>
      </c>
      <c r="C9" s="16" t="s">
        <v>17</v>
      </c>
      <c r="D9" s="16">
        <v>28</v>
      </c>
      <c r="E9" s="71">
        <v>9.6511033330452474</v>
      </c>
      <c r="F9" s="54">
        <v>9</v>
      </c>
      <c r="G9" s="54">
        <v>115.96638655462168</v>
      </c>
      <c r="H9" s="54"/>
      <c r="I9" s="71">
        <v>488.88888888888903</v>
      </c>
      <c r="J9" s="54"/>
      <c r="K9" s="54">
        <v>243.63636363636354</v>
      </c>
      <c r="L9" s="54"/>
      <c r="M9" s="71">
        <v>27.826086956521568</v>
      </c>
      <c r="N9" s="16"/>
      <c r="W9" s="3"/>
      <c r="X9" s="7"/>
      <c r="Y9" s="7"/>
      <c r="Z9" s="7"/>
      <c r="AA9" s="7"/>
      <c r="AB9" s="7"/>
    </row>
    <row r="10" spans="1:28" x14ac:dyDescent="0.35">
      <c r="A10" s="83"/>
      <c r="B10" s="20">
        <v>42842</v>
      </c>
      <c r="C10" s="16" t="s">
        <v>18</v>
      </c>
      <c r="D10" s="16">
        <v>35</v>
      </c>
      <c r="E10" s="71">
        <v>10.185185185185091</v>
      </c>
      <c r="F10" s="54"/>
      <c r="G10" s="54">
        <v>16.7404129793509</v>
      </c>
      <c r="H10" s="54">
        <v>17</v>
      </c>
      <c r="I10" s="71">
        <v>282</v>
      </c>
      <c r="J10" s="54"/>
      <c r="K10" s="54">
        <v>288.88888888888897</v>
      </c>
      <c r="L10" s="54"/>
      <c r="M10" s="71">
        <v>22</v>
      </c>
      <c r="N10" s="16"/>
      <c r="W10" s="3"/>
      <c r="X10" s="6"/>
      <c r="Y10" s="5"/>
      <c r="Z10" s="5"/>
      <c r="AA10" s="6"/>
      <c r="AB10" s="6"/>
    </row>
    <row r="11" spans="1:28" x14ac:dyDescent="0.35">
      <c r="A11" s="83"/>
      <c r="B11" s="20">
        <v>42849</v>
      </c>
      <c r="C11" s="16" t="s">
        <v>19</v>
      </c>
      <c r="D11" s="16">
        <v>42</v>
      </c>
      <c r="E11" s="72">
        <v>1.6949152542373367</v>
      </c>
      <c r="F11" s="55"/>
      <c r="G11" s="54">
        <v>26</v>
      </c>
      <c r="H11" s="54"/>
      <c r="I11" s="71">
        <v>305</v>
      </c>
      <c r="J11" s="54">
        <v>271</v>
      </c>
      <c r="K11" s="55">
        <v>211.76470588235304</v>
      </c>
      <c r="L11" s="55"/>
      <c r="M11" s="72">
        <v>34.057971014492615</v>
      </c>
      <c r="N11" s="16"/>
      <c r="W11" s="3"/>
      <c r="X11" s="8"/>
      <c r="Y11" s="9"/>
      <c r="Z11" s="5"/>
      <c r="AA11" s="8"/>
      <c r="AB11" s="5"/>
    </row>
    <row r="12" spans="1:28" x14ac:dyDescent="0.35">
      <c r="A12" s="84"/>
      <c r="B12" s="20">
        <v>42856</v>
      </c>
      <c r="C12" s="16" t="s">
        <v>20</v>
      </c>
      <c r="D12" s="16">
        <v>48</v>
      </c>
      <c r="E12" s="73">
        <v>13.559322033898459</v>
      </c>
      <c r="F12" s="56"/>
      <c r="G12" s="57">
        <v>26.470588235294198</v>
      </c>
      <c r="H12" s="57"/>
      <c r="I12" s="71">
        <v>321.15384615384602</v>
      </c>
      <c r="J12" s="54"/>
      <c r="K12" s="56">
        <v>320</v>
      </c>
      <c r="L12" s="56">
        <v>360</v>
      </c>
      <c r="M12" s="71">
        <v>31.462585034013603</v>
      </c>
      <c r="N12" s="16"/>
      <c r="W12" s="3"/>
      <c r="X12" s="10"/>
      <c r="Y12" s="3"/>
      <c r="Z12" s="3"/>
      <c r="AA12" s="5"/>
      <c r="AB12" s="5"/>
    </row>
    <row r="13" spans="1:28" x14ac:dyDescent="0.35">
      <c r="A13" s="46"/>
      <c r="B13" s="42"/>
      <c r="C13" s="36"/>
      <c r="D13" s="36"/>
      <c r="E13" s="43"/>
      <c r="F13" s="43"/>
      <c r="G13" s="43"/>
      <c r="H13" s="43"/>
      <c r="I13" s="43"/>
      <c r="J13" s="43"/>
      <c r="K13" s="43"/>
      <c r="L13" s="43"/>
      <c r="M13" s="43"/>
      <c r="N13" s="43"/>
      <c r="W13" s="3"/>
      <c r="X13" s="10"/>
      <c r="Y13" s="3"/>
      <c r="Z13" s="3"/>
      <c r="AA13" s="5"/>
      <c r="AB13" s="5"/>
    </row>
    <row r="14" spans="1:28" x14ac:dyDescent="0.35">
      <c r="A14" s="46"/>
      <c r="B14" s="42"/>
      <c r="C14" s="36"/>
      <c r="D14" s="36"/>
      <c r="E14" s="43"/>
      <c r="F14" s="43"/>
      <c r="G14" s="43"/>
      <c r="H14" s="43"/>
      <c r="I14" s="43"/>
      <c r="J14" s="43"/>
      <c r="K14" s="43"/>
      <c r="L14" s="43"/>
      <c r="M14" s="43"/>
      <c r="N14" s="43"/>
      <c r="W14" s="3"/>
      <c r="X14" s="5"/>
      <c r="Y14" s="5"/>
      <c r="Z14" s="3"/>
      <c r="AA14" s="5"/>
      <c r="AB14" s="5"/>
    </row>
    <row r="15" spans="1:28" x14ac:dyDescent="0.35">
      <c r="A15" s="46"/>
      <c r="B15" s="42"/>
      <c r="C15" s="36"/>
      <c r="D15" s="36"/>
      <c r="E15" s="43"/>
      <c r="F15" s="43"/>
      <c r="G15" s="43"/>
      <c r="H15" s="43"/>
      <c r="I15" s="43"/>
      <c r="J15" s="43"/>
      <c r="K15" s="43"/>
      <c r="L15" s="43"/>
      <c r="M15" s="43"/>
      <c r="N15" s="43"/>
      <c r="W15" s="3"/>
      <c r="X15" s="5"/>
      <c r="Y15" s="5"/>
      <c r="Z15" s="5"/>
      <c r="AA15" s="5"/>
      <c r="AB15" s="5"/>
    </row>
    <row r="16" spans="1:28" x14ac:dyDescent="0.35">
      <c r="A16" s="46"/>
      <c r="B16" s="42"/>
      <c r="C16" s="36"/>
      <c r="D16" s="36"/>
      <c r="E16" s="43"/>
      <c r="F16" s="43"/>
      <c r="G16" s="43"/>
      <c r="H16" s="43"/>
      <c r="I16" s="43"/>
      <c r="J16" s="43"/>
      <c r="K16" s="43"/>
      <c r="L16" s="43"/>
      <c r="M16" s="43"/>
      <c r="N16" s="43"/>
      <c r="W16" s="3"/>
      <c r="X16" s="5"/>
      <c r="Y16" s="5"/>
      <c r="Z16" s="5"/>
      <c r="AA16" s="5"/>
      <c r="AB16" s="5"/>
    </row>
    <row r="17" spans="1:28" x14ac:dyDescent="0.35">
      <c r="A17" s="46"/>
      <c r="B17" s="42"/>
      <c r="C17" s="36"/>
      <c r="D17" s="36"/>
      <c r="E17" s="43"/>
      <c r="F17" s="43"/>
      <c r="G17" s="43"/>
      <c r="H17" s="43"/>
      <c r="I17" s="43"/>
      <c r="J17" s="43"/>
      <c r="K17" s="43"/>
      <c r="L17" s="43"/>
      <c r="M17" s="43"/>
      <c r="N17" s="43"/>
      <c r="W17" s="3"/>
      <c r="X17" s="5"/>
      <c r="Y17" s="5"/>
      <c r="Z17" s="5"/>
      <c r="AA17" s="5"/>
      <c r="AB17" s="5"/>
    </row>
    <row r="18" spans="1:28" x14ac:dyDescent="0.35">
      <c r="A18" s="46"/>
      <c r="B18" s="42"/>
      <c r="C18" s="36"/>
      <c r="D18" s="36"/>
      <c r="E18" s="43"/>
      <c r="F18" s="43"/>
      <c r="G18" s="43"/>
      <c r="H18" s="43"/>
      <c r="I18" s="43"/>
      <c r="J18" s="43"/>
      <c r="K18" s="43"/>
      <c r="L18" s="43"/>
      <c r="M18" s="43"/>
      <c r="N18" s="43"/>
      <c r="W18" s="3"/>
      <c r="X18" s="3"/>
      <c r="Y18" s="3"/>
      <c r="Z18" s="3"/>
      <c r="AA18" s="3"/>
      <c r="AB18" s="3"/>
    </row>
    <row r="19" spans="1:28" x14ac:dyDescent="0.35">
      <c r="A19" s="46"/>
      <c r="B19" s="42"/>
      <c r="C19" s="36"/>
      <c r="D19" s="36"/>
      <c r="E19" s="43"/>
      <c r="F19" s="43"/>
      <c r="G19" s="43"/>
      <c r="H19" s="43"/>
      <c r="I19" s="43"/>
      <c r="J19" s="43"/>
      <c r="K19" s="43"/>
      <c r="L19" s="43"/>
      <c r="M19" s="43"/>
      <c r="N19" s="43"/>
      <c r="W19" s="93"/>
      <c r="X19" s="93"/>
      <c r="Y19" s="93"/>
      <c r="Z19" s="93"/>
      <c r="AA19" s="93"/>
      <c r="AB19" s="93"/>
    </row>
    <row r="20" spans="1:28" x14ac:dyDescent="0.35">
      <c r="A20" s="46"/>
      <c r="B20" s="42"/>
      <c r="C20" s="36"/>
      <c r="D20" s="36"/>
      <c r="E20" s="43"/>
      <c r="F20" s="43"/>
      <c r="G20" s="43"/>
      <c r="H20" s="43"/>
      <c r="I20" s="43"/>
      <c r="J20" s="43"/>
      <c r="K20" s="43"/>
      <c r="L20" s="43"/>
      <c r="M20" s="43"/>
      <c r="N20" s="43"/>
      <c r="W20" s="3"/>
      <c r="X20" s="4"/>
      <c r="Y20" s="4"/>
      <c r="Z20" s="4"/>
      <c r="AA20" s="4"/>
      <c r="AB20" s="4"/>
    </row>
    <row r="21" spans="1:28" x14ac:dyDescent="0.35">
      <c r="A21" s="46"/>
      <c r="B21" s="42"/>
      <c r="C21" s="36"/>
      <c r="D21" s="36"/>
      <c r="E21" s="43"/>
      <c r="F21" s="43"/>
      <c r="G21" s="43"/>
      <c r="H21" s="43"/>
      <c r="I21" s="43"/>
      <c r="J21" s="43"/>
      <c r="K21" s="43"/>
      <c r="L21" s="43"/>
      <c r="M21" s="43"/>
      <c r="N21" s="43"/>
      <c r="W21" s="3"/>
      <c r="X21" s="11"/>
      <c r="Y21" s="11"/>
      <c r="Z21" s="11"/>
      <c r="AA21" s="11"/>
      <c r="AB21" s="11"/>
    </row>
    <row r="22" spans="1:28" x14ac:dyDescent="0.35">
      <c r="A22" s="46"/>
      <c r="B22" s="42"/>
      <c r="C22" s="36"/>
      <c r="D22" s="36"/>
      <c r="E22" s="43"/>
      <c r="F22" s="43"/>
      <c r="G22" s="43"/>
      <c r="H22" s="43"/>
      <c r="I22" s="43"/>
      <c r="J22" s="43"/>
      <c r="K22" s="43"/>
      <c r="L22" s="43"/>
      <c r="M22" s="43"/>
      <c r="N22" s="43"/>
      <c r="W22" s="3"/>
      <c r="X22" s="11"/>
      <c r="Y22" s="11"/>
      <c r="Z22" s="11"/>
      <c r="AA22" s="11"/>
      <c r="AB22" s="11"/>
    </row>
    <row r="23" spans="1:28" x14ac:dyDescent="0.35">
      <c r="A23" s="47"/>
      <c r="B23" s="42"/>
      <c r="C23" s="36"/>
      <c r="D23" s="36"/>
      <c r="E23" s="43"/>
      <c r="F23" s="43"/>
      <c r="G23" s="43"/>
      <c r="H23" s="43"/>
      <c r="I23" s="43"/>
      <c r="J23" s="43"/>
      <c r="K23" s="43"/>
      <c r="L23" s="43"/>
      <c r="M23" s="43"/>
      <c r="N23" s="43"/>
      <c r="W23" s="3"/>
      <c r="X23" s="11"/>
      <c r="Y23" s="11"/>
      <c r="Z23" s="11"/>
      <c r="AA23" s="11"/>
      <c r="AB23" s="11"/>
    </row>
    <row r="24" spans="1:28" x14ac:dyDescent="0.35">
      <c r="A24" s="47"/>
      <c r="B24" s="42"/>
      <c r="C24" s="36"/>
      <c r="D24" s="36"/>
      <c r="E24" s="43"/>
      <c r="F24" s="43"/>
      <c r="G24" s="43"/>
      <c r="H24" s="43"/>
      <c r="I24" s="43"/>
      <c r="J24" s="43"/>
      <c r="K24" s="43"/>
      <c r="L24" s="43"/>
      <c r="M24" s="43"/>
      <c r="N24" s="43"/>
      <c r="W24" s="3"/>
      <c r="X24" s="11"/>
      <c r="Y24" s="11"/>
      <c r="Z24" s="11"/>
      <c r="AA24" s="11"/>
      <c r="AB24" s="11"/>
    </row>
    <row r="25" spans="1:28" x14ac:dyDescent="0.35">
      <c r="A25" s="47"/>
      <c r="B25" s="42"/>
      <c r="C25" s="36"/>
      <c r="D25" s="36"/>
      <c r="E25" s="43"/>
      <c r="F25" s="43"/>
      <c r="G25" s="43"/>
      <c r="H25" s="43"/>
      <c r="I25" s="43"/>
      <c r="J25" s="43"/>
      <c r="K25" s="43"/>
      <c r="L25" s="43"/>
      <c r="M25" s="43"/>
      <c r="N25" s="43"/>
      <c r="W25" s="3"/>
      <c r="X25" s="12"/>
      <c r="Y25" s="13"/>
      <c r="Z25" s="13"/>
      <c r="AA25" s="13"/>
      <c r="AB25" s="12"/>
    </row>
    <row r="26" spans="1:28" x14ac:dyDescent="0.35">
      <c r="A26" s="47"/>
      <c r="B26" s="42"/>
      <c r="C26" s="36"/>
      <c r="D26" s="36"/>
      <c r="E26" s="43"/>
      <c r="F26" s="43"/>
      <c r="G26" s="43"/>
      <c r="H26" s="43"/>
      <c r="I26" s="43"/>
      <c r="J26" s="43"/>
      <c r="K26" s="43"/>
      <c r="L26" s="43"/>
      <c r="M26" s="43"/>
      <c r="N26" s="43"/>
      <c r="W26" s="3"/>
      <c r="X26" s="12"/>
      <c r="Y26" s="13"/>
      <c r="Z26" s="13"/>
      <c r="AA26" s="13"/>
      <c r="AB26" s="13"/>
    </row>
    <row r="27" spans="1:28" x14ac:dyDescent="0.3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W27" s="3"/>
      <c r="X27" s="11"/>
      <c r="Y27" s="11"/>
      <c r="Z27" s="11"/>
      <c r="AA27" s="11"/>
      <c r="AB27" s="11"/>
    </row>
    <row r="28" spans="1:28" x14ac:dyDescent="0.3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W28" s="3"/>
      <c r="X28" s="13"/>
      <c r="Y28" s="14"/>
      <c r="Z28" s="12"/>
      <c r="AA28" s="13"/>
      <c r="AB28" s="13"/>
    </row>
    <row r="29" spans="1:28" x14ac:dyDescent="0.35">
      <c r="W29" s="3"/>
      <c r="X29" s="12"/>
      <c r="Y29" s="15"/>
      <c r="Z29" s="15"/>
      <c r="AA29" s="12"/>
      <c r="AB29" s="12"/>
    </row>
  </sheetData>
  <mergeCells count="4">
    <mergeCell ref="W1:AB1"/>
    <mergeCell ref="W19:AB19"/>
    <mergeCell ref="E1:N1"/>
    <mergeCell ref="A6:A1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workbookViewId="0">
      <selection activeCell="K7" sqref="K7"/>
    </sheetView>
  </sheetViews>
  <sheetFormatPr defaultRowHeight="14.5" x14ac:dyDescent="0.35"/>
  <cols>
    <col min="1" max="1" width="20.7265625" customWidth="1"/>
    <col min="2" max="2" width="10.7265625" customWidth="1"/>
  </cols>
  <sheetData>
    <row r="1" spans="1:9" x14ac:dyDescent="0.35">
      <c r="E1" s="59" t="s">
        <v>42</v>
      </c>
      <c r="F1" s="48"/>
      <c r="G1" s="48"/>
      <c r="H1" s="48"/>
      <c r="I1" s="48"/>
    </row>
    <row r="2" spans="1:9" ht="43.5" x14ac:dyDescent="0.35">
      <c r="A2" s="16" t="s">
        <v>21</v>
      </c>
      <c r="B2" s="17" t="s">
        <v>22</v>
      </c>
      <c r="C2" s="17" t="s">
        <v>23</v>
      </c>
      <c r="D2" s="17" t="s">
        <v>43</v>
      </c>
      <c r="E2" s="18" t="s">
        <v>44</v>
      </c>
    </row>
    <row r="3" spans="1:9" x14ac:dyDescent="0.35">
      <c r="A3" s="19" t="s">
        <v>29</v>
      </c>
      <c r="B3" s="20">
        <v>42807</v>
      </c>
      <c r="C3" s="16" t="s">
        <v>5</v>
      </c>
      <c r="D3" s="16">
        <v>0</v>
      </c>
      <c r="E3" s="16">
        <v>6.6</v>
      </c>
    </row>
    <row r="4" spans="1:9" x14ac:dyDescent="0.35">
      <c r="A4" s="24" t="s">
        <v>31</v>
      </c>
      <c r="B4" s="20">
        <v>42807</v>
      </c>
      <c r="C4" s="16" t="s">
        <v>6</v>
      </c>
      <c r="D4" s="16">
        <v>0.16700000000000001</v>
      </c>
      <c r="E4" s="16">
        <v>6.6</v>
      </c>
    </row>
    <row r="5" spans="1:9" x14ac:dyDescent="0.35">
      <c r="A5" s="26" t="s">
        <v>30</v>
      </c>
      <c r="B5" s="20">
        <v>42814</v>
      </c>
      <c r="C5" s="16" t="s">
        <v>10</v>
      </c>
      <c r="D5" s="16">
        <v>7</v>
      </c>
      <c r="E5" s="16">
        <v>5.63</v>
      </c>
    </row>
    <row r="6" spans="1:9" x14ac:dyDescent="0.35">
      <c r="A6" s="23"/>
      <c r="B6" s="20">
        <v>42821</v>
      </c>
      <c r="C6" s="16" t="s">
        <v>12</v>
      </c>
      <c r="D6" s="16">
        <v>14</v>
      </c>
      <c r="E6" s="16">
        <v>6.93</v>
      </c>
    </row>
    <row r="7" spans="1:9" x14ac:dyDescent="0.35">
      <c r="A7" s="23"/>
      <c r="B7" s="20">
        <v>42829</v>
      </c>
      <c r="C7" s="16" t="s">
        <v>15</v>
      </c>
      <c r="D7" s="16">
        <v>21</v>
      </c>
      <c r="E7" s="16">
        <v>4.9000000000000004</v>
      </c>
    </row>
    <row r="8" spans="1:9" x14ac:dyDescent="0.35">
      <c r="A8" s="23"/>
      <c r="B8" s="20">
        <v>42836</v>
      </c>
      <c r="C8" s="16" t="s">
        <v>17</v>
      </c>
      <c r="D8" s="16">
        <v>28</v>
      </c>
      <c r="E8" s="16">
        <v>4.3499999999999996</v>
      </c>
    </row>
    <row r="9" spans="1:9" x14ac:dyDescent="0.35">
      <c r="A9" s="23"/>
      <c r="B9" s="20">
        <v>42842</v>
      </c>
      <c r="C9" s="16" t="s">
        <v>18</v>
      </c>
      <c r="D9" s="16">
        <v>35</v>
      </c>
      <c r="E9" s="16">
        <v>5.69</v>
      </c>
    </row>
    <row r="10" spans="1:9" x14ac:dyDescent="0.35">
      <c r="A10" s="23"/>
      <c r="B10" s="20">
        <v>42849</v>
      </c>
      <c r="C10" s="16" t="s">
        <v>19</v>
      </c>
      <c r="D10" s="16">
        <v>42</v>
      </c>
      <c r="E10" s="16">
        <v>4.41</v>
      </c>
    </row>
    <row r="11" spans="1:9" x14ac:dyDescent="0.35">
      <c r="A11" s="25"/>
      <c r="B11" s="20">
        <v>42856</v>
      </c>
      <c r="C11" s="16" t="s">
        <v>20</v>
      </c>
      <c r="D11" s="16">
        <v>48</v>
      </c>
      <c r="E11" s="16">
        <v>4.49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workbookViewId="0">
      <selection activeCell="G14" sqref="G14"/>
    </sheetView>
  </sheetViews>
  <sheetFormatPr defaultRowHeight="14.5" x14ac:dyDescent="0.35"/>
  <cols>
    <col min="1" max="1" width="21.54296875" customWidth="1"/>
    <col min="2" max="2" width="10.453125" customWidth="1"/>
  </cols>
  <sheetData>
    <row r="1" spans="1:5" x14ac:dyDescent="0.35">
      <c r="E1" s="59" t="s">
        <v>45</v>
      </c>
    </row>
    <row r="2" spans="1:5" ht="43.5" x14ac:dyDescent="0.35">
      <c r="A2" s="16" t="s">
        <v>21</v>
      </c>
      <c r="B2" s="17" t="s">
        <v>22</v>
      </c>
      <c r="C2" s="17" t="s">
        <v>23</v>
      </c>
      <c r="D2" s="17" t="s">
        <v>43</v>
      </c>
      <c r="E2" s="18" t="s">
        <v>44</v>
      </c>
    </row>
    <row r="3" spans="1:5" x14ac:dyDescent="0.35">
      <c r="A3" s="19" t="s">
        <v>29</v>
      </c>
      <c r="B3" s="20">
        <v>42807</v>
      </c>
      <c r="C3" s="16" t="s">
        <v>5</v>
      </c>
      <c r="D3" s="16">
        <v>0</v>
      </c>
      <c r="E3" s="16">
        <v>18.600000000000001</v>
      </c>
    </row>
    <row r="4" spans="1:5" x14ac:dyDescent="0.35">
      <c r="A4" s="24" t="s">
        <v>31</v>
      </c>
      <c r="B4" s="20">
        <v>42807</v>
      </c>
      <c r="C4" s="16" t="s">
        <v>6</v>
      </c>
      <c r="D4" s="16">
        <v>0.16700000000000001</v>
      </c>
      <c r="E4" s="16">
        <v>18.600000000000001</v>
      </c>
    </row>
    <row r="5" spans="1:5" x14ac:dyDescent="0.35">
      <c r="A5" s="26" t="s">
        <v>30</v>
      </c>
      <c r="B5" s="20">
        <v>42814</v>
      </c>
      <c r="C5" s="16" t="s">
        <v>10</v>
      </c>
      <c r="D5" s="16">
        <v>7</v>
      </c>
      <c r="E5" s="16">
        <v>18.3</v>
      </c>
    </row>
    <row r="6" spans="1:5" x14ac:dyDescent="0.35">
      <c r="A6" s="23"/>
      <c r="B6" s="20">
        <v>42821</v>
      </c>
      <c r="C6" s="16" t="s">
        <v>12</v>
      </c>
      <c r="D6" s="16">
        <v>14</v>
      </c>
      <c r="E6" s="16">
        <v>20.5</v>
      </c>
    </row>
    <row r="7" spans="1:5" x14ac:dyDescent="0.35">
      <c r="A7" s="23"/>
      <c r="B7" s="20">
        <v>42829</v>
      </c>
      <c r="C7" s="16" t="s">
        <v>15</v>
      </c>
      <c r="D7" s="16">
        <v>21</v>
      </c>
      <c r="E7" s="16">
        <v>20.7</v>
      </c>
    </row>
    <row r="8" spans="1:5" x14ac:dyDescent="0.35">
      <c r="A8" s="23"/>
      <c r="B8" s="20">
        <v>42836</v>
      </c>
      <c r="C8" s="16" t="s">
        <v>17</v>
      </c>
      <c r="D8" s="16">
        <v>28</v>
      </c>
      <c r="E8" s="16">
        <v>21.1</v>
      </c>
    </row>
    <row r="9" spans="1:5" x14ac:dyDescent="0.35">
      <c r="A9" s="23"/>
      <c r="B9" s="20">
        <v>42842</v>
      </c>
      <c r="C9" s="16" t="s">
        <v>18</v>
      </c>
      <c r="D9" s="16">
        <v>35</v>
      </c>
      <c r="E9" s="16">
        <v>22</v>
      </c>
    </row>
    <row r="10" spans="1:5" x14ac:dyDescent="0.35">
      <c r="A10" s="23"/>
      <c r="B10" s="20">
        <v>42849</v>
      </c>
      <c r="C10" s="16" t="s">
        <v>19</v>
      </c>
      <c r="D10" s="16">
        <v>42</v>
      </c>
      <c r="E10" s="16">
        <v>21.5</v>
      </c>
    </row>
    <row r="11" spans="1:5" x14ac:dyDescent="0.35">
      <c r="A11" s="25"/>
      <c r="B11" s="20">
        <v>42856</v>
      </c>
      <c r="C11" s="16" t="s">
        <v>20</v>
      </c>
      <c r="D11" s="16">
        <v>48</v>
      </c>
      <c r="E11" s="16">
        <v>23.3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0374-EA5B-423E-B2B4-79B16F5693F0}">
  <dimension ref="A1:B18"/>
  <sheetViews>
    <sheetView workbookViewId="0">
      <selection activeCell="B19" sqref="B19"/>
    </sheetView>
  </sheetViews>
  <sheetFormatPr defaultRowHeight="14.5" x14ac:dyDescent="0.35"/>
  <cols>
    <col min="2" max="2" width="29.81640625" customWidth="1"/>
  </cols>
  <sheetData>
    <row r="1" spans="1:2" x14ac:dyDescent="0.35">
      <c r="A1" s="74" t="s">
        <v>55</v>
      </c>
      <c r="B1" s="74" t="s">
        <v>56</v>
      </c>
    </row>
    <row r="2" spans="1:2" x14ac:dyDescent="0.35">
      <c r="A2" t="s">
        <v>57</v>
      </c>
      <c r="B2" t="s">
        <v>58</v>
      </c>
    </row>
    <row r="3" spans="1:2" x14ac:dyDescent="0.35">
      <c r="A3" t="s">
        <v>59</v>
      </c>
      <c r="B3" t="s">
        <v>60</v>
      </c>
    </row>
    <row r="4" spans="1:2" x14ac:dyDescent="0.35">
      <c r="A4" t="s">
        <v>61</v>
      </c>
      <c r="B4" t="s">
        <v>62</v>
      </c>
    </row>
    <row r="5" spans="1:2" x14ac:dyDescent="0.35">
      <c r="A5" t="s">
        <v>63</v>
      </c>
      <c r="B5" t="s">
        <v>64</v>
      </c>
    </row>
    <row r="6" spans="1:2" x14ac:dyDescent="0.35">
      <c r="A6" t="s">
        <v>65</v>
      </c>
      <c r="B6" t="s">
        <v>66</v>
      </c>
    </row>
    <row r="7" spans="1:2" x14ac:dyDescent="0.35">
      <c r="A7" t="s">
        <v>67</v>
      </c>
      <c r="B7" t="s">
        <v>68</v>
      </c>
    </row>
    <row r="8" spans="1:2" x14ac:dyDescent="0.35">
      <c r="A8" t="s">
        <v>69</v>
      </c>
      <c r="B8" t="s">
        <v>70</v>
      </c>
    </row>
    <row r="9" spans="1:2" x14ac:dyDescent="0.35">
      <c r="A9" t="s">
        <v>71</v>
      </c>
      <c r="B9" t="s">
        <v>72</v>
      </c>
    </row>
    <row r="10" spans="1:2" x14ac:dyDescent="0.35">
      <c r="A10" t="s">
        <v>73</v>
      </c>
      <c r="B10" t="s">
        <v>74</v>
      </c>
    </row>
    <row r="11" spans="1:2" x14ac:dyDescent="0.35">
      <c r="A11" t="s">
        <v>75</v>
      </c>
      <c r="B11" t="s">
        <v>76</v>
      </c>
    </row>
    <row r="12" spans="1:2" x14ac:dyDescent="0.35">
      <c r="A12" t="s">
        <v>77</v>
      </c>
      <c r="B12" t="s">
        <v>78</v>
      </c>
    </row>
    <row r="13" spans="1:2" x14ac:dyDescent="0.35">
      <c r="A13" t="s">
        <v>79</v>
      </c>
      <c r="B13" t="s">
        <v>80</v>
      </c>
    </row>
    <row r="14" spans="1:2" x14ac:dyDescent="0.35">
      <c r="A14" t="s">
        <v>81</v>
      </c>
      <c r="B14" t="s">
        <v>82</v>
      </c>
    </row>
    <row r="15" spans="1:2" x14ac:dyDescent="0.35">
      <c r="A15" t="s">
        <v>83</v>
      </c>
      <c r="B15" s="75" t="s">
        <v>84</v>
      </c>
    </row>
    <row r="16" spans="1:2" x14ac:dyDescent="0.35">
      <c r="A16" t="s">
        <v>85</v>
      </c>
      <c r="B16" t="s">
        <v>86</v>
      </c>
    </row>
    <row r="17" spans="1:2" x14ac:dyDescent="0.35">
      <c r="A17" t="s">
        <v>87</v>
      </c>
      <c r="B17" t="s">
        <v>88</v>
      </c>
    </row>
    <row r="18" spans="1:2" x14ac:dyDescent="0.35">
      <c r="A18" t="s">
        <v>89</v>
      </c>
      <c r="B18" t="s">
        <v>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BG</vt:lpstr>
      <vt:lpstr>COD</vt:lpstr>
      <vt:lpstr>NH3</vt:lpstr>
      <vt:lpstr>TSS</vt:lpstr>
      <vt:lpstr>DO</vt:lpstr>
      <vt:lpstr>Temp</vt:lpstr>
      <vt:lpstr>Data 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Heckman</dc:creator>
  <cp:lastModifiedBy>Burdsall, Adam</cp:lastModifiedBy>
  <dcterms:created xsi:type="dcterms:W3CDTF">2016-06-14T14:39:24Z</dcterms:created>
  <dcterms:modified xsi:type="dcterms:W3CDTF">2022-10-03T15:35:03Z</dcterms:modified>
</cp:coreProperties>
</file>