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ood_joe_epa_gov/Documents/DTRL - EP-C-15-08 JTI contract/WA 4-095 heat treament soil/sci hub/"/>
    </mc:Choice>
  </mc:AlternateContent>
  <xr:revisionPtr revIDLastSave="0" documentId="8_{2C41EC5E-7684-41E5-A000-5B7665A1B16F}" xr6:coauthVersionLast="44" xr6:coauthVersionMax="44" xr10:uidLastSave="{00000000-0000-0000-0000-000000000000}"/>
  <bookViews>
    <workbookView xWindow="-23148" yWindow="-108" windowWidth="23256" windowHeight="12576" xr2:uid="{00000000-000D-0000-FFFF-FFFF00000000}"/>
  </bookViews>
  <sheets>
    <sheet name="Summary" sheetId="2" r:id="rId1"/>
    <sheet name="Inoculation Controls(0)" sheetId="1" r:id="rId2"/>
    <sheet name="extraction plates (0)" sheetId="4" r:id="rId3"/>
    <sheet name="Filter Plates " sheetId="5" r:id="rId4"/>
    <sheet name="BIs Result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7" i="2" l="1"/>
  <c r="P156" i="2"/>
  <c r="P155" i="2"/>
  <c r="P154" i="2"/>
  <c r="P153" i="2"/>
  <c r="L157" i="2"/>
  <c r="L156" i="2"/>
  <c r="L155" i="2"/>
  <c r="L154" i="2"/>
  <c r="L153" i="2"/>
  <c r="P152" i="2"/>
  <c r="P151" i="2"/>
  <c r="P150" i="2"/>
  <c r="P149" i="2"/>
  <c r="L152" i="2"/>
  <c r="L151" i="2"/>
  <c r="L150" i="2"/>
  <c r="L149" i="2"/>
  <c r="P148" i="2"/>
  <c r="L148" i="2"/>
  <c r="P147" i="2"/>
  <c r="P146" i="2"/>
  <c r="P145" i="2"/>
  <c r="P144" i="2"/>
  <c r="N146" i="2"/>
  <c r="M146" i="2" s="1"/>
  <c r="N144" i="2"/>
  <c r="M144" i="2" s="1"/>
  <c r="L147" i="2"/>
  <c r="L146" i="2"/>
  <c r="L145" i="2"/>
  <c r="L144" i="2"/>
  <c r="L143" i="2"/>
  <c r="N143" i="2"/>
  <c r="M143" i="2" s="1"/>
  <c r="P143" i="2"/>
  <c r="N141" i="2"/>
  <c r="N142" i="2"/>
  <c r="O142" i="2" s="1"/>
  <c r="L141" i="2"/>
  <c r="N139" i="2"/>
  <c r="O139" i="2" s="1"/>
  <c r="N138" i="2"/>
  <c r="O138" i="2" s="1"/>
  <c r="L142" i="2"/>
  <c r="L140" i="2"/>
  <c r="L139" i="2"/>
  <c r="L138" i="2"/>
  <c r="K181" i="4"/>
  <c r="K178" i="4"/>
  <c r="K175" i="4"/>
  <c r="K172" i="4"/>
  <c r="K169" i="4"/>
  <c r="P77" i="2"/>
  <c r="P76" i="2"/>
  <c r="P75" i="2"/>
  <c r="P74" i="2"/>
  <c r="P73" i="2"/>
  <c r="K166" i="4"/>
  <c r="N135" i="2"/>
  <c r="M135" i="2" s="1"/>
  <c r="L136" i="2"/>
  <c r="L135" i="2"/>
  <c r="L134" i="2"/>
  <c r="L133" i="2"/>
  <c r="L132" i="2"/>
  <c r="L131" i="2"/>
  <c r="L130" i="2"/>
  <c r="L129" i="2"/>
  <c r="L128" i="2"/>
  <c r="L127" i="2"/>
  <c r="N123" i="2"/>
  <c r="M123" i="2" s="1"/>
  <c r="L123" i="2"/>
  <c r="L122" i="2"/>
  <c r="L126" i="2"/>
  <c r="L125" i="2"/>
  <c r="L124" i="2"/>
  <c r="L121" i="2"/>
  <c r="L120" i="2"/>
  <c r="L119" i="2"/>
  <c r="L118" i="2"/>
  <c r="L117" i="2"/>
  <c r="L116" i="2"/>
  <c r="L115" i="2"/>
  <c r="L114" i="2"/>
  <c r="P110" i="2"/>
  <c r="P109" i="2"/>
  <c r="P108" i="2"/>
  <c r="L110" i="2"/>
  <c r="L109" i="2"/>
  <c r="L108" i="2"/>
  <c r="N112" i="2"/>
  <c r="M112" i="2" s="1"/>
  <c r="P112" i="2"/>
  <c r="P111" i="2"/>
  <c r="L112" i="2"/>
  <c r="L111" i="2"/>
  <c r="K14" i="5"/>
  <c r="K17" i="5"/>
  <c r="N127" i="2" s="1"/>
  <c r="O127" i="2" s="1"/>
  <c r="K11" i="5"/>
  <c r="N122" i="2" s="1"/>
  <c r="K309" i="4"/>
  <c r="K306" i="4"/>
  <c r="N31" i="2" s="1"/>
  <c r="K303" i="4"/>
  <c r="N29" i="2" s="1"/>
  <c r="K300" i="4"/>
  <c r="K297" i="4"/>
  <c r="N23" i="2" s="1"/>
  <c r="O23" i="2" s="1"/>
  <c r="K294" i="4"/>
  <c r="N157" i="2" s="1"/>
  <c r="O157" i="2" s="1"/>
  <c r="K291" i="4"/>
  <c r="N156" i="2" s="1"/>
  <c r="M156" i="2" s="1"/>
  <c r="K288" i="4"/>
  <c r="N155" i="2" s="1"/>
  <c r="O155" i="2" s="1"/>
  <c r="K285" i="4"/>
  <c r="N154" i="2" s="1"/>
  <c r="M154" i="2" s="1"/>
  <c r="K282" i="4"/>
  <c r="N153" i="2" s="1"/>
  <c r="K279" i="4"/>
  <c r="K276" i="4"/>
  <c r="N104" i="2" s="1"/>
  <c r="K266" i="4"/>
  <c r="N110" i="2" s="1"/>
  <c r="O110" i="2" s="1"/>
  <c r="K263" i="4"/>
  <c r="N109" i="2" s="1"/>
  <c r="K260" i="4"/>
  <c r="N108" i="2" s="1"/>
  <c r="M108" i="2" s="1"/>
  <c r="K257" i="4"/>
  <c r="N100" i="2" s="1"/>
  <c r="K254" i="4"/>
  <c r="N99" i="2" s="1"/>
  <c r="K251" i="4"/>
  <c r="K248" i="4"/>
  <c r="N97" i="2" s="1"/>
  <c r="K242" i="4"/>
  <c r="K245" i="4"/>
  <c r="N96" i="2" s="1"/>
  <c r="K236" i="4"/>
  <c r="N93" i="2" s="1"/>
  <c r="M93" i="2" s="1"/>
  <c r="K233" i="4"/>
  <c r="N92" i="2" s="1"/>
  <c r="K239" i="4"/>
  <c r="N94" i="2" s="1"/>
  <c r="M94" i="2" s="1"/>
  <c r="K230" i="4"/>
  <c r="K227" i="4"/>
  <c r="N90" i="2" s="1"/>
  <c r="K224" i="4"/>
  <c r="K221" i="4"/>
  <c r="N88" i="2" s="1"/>
  <c r="K211" i="4"/>
  <c r="K208" i="4"/>
  <c r="N86" i="2" s="1"/>
  <c r="K205" i="4"/>
  <c r="N85" i="2" s="1"/>
  <c r="K202" i="4"/>
  <c r="N84" i="2" s="1"/>
  <c r="M84" i="2" s="1"/>
  <c r="K199" i="4"/>
  <c r="N83" i="2" s="1"/>
  <c r="M83" i="2" s="1"/>
  <c r="K196" i="4"/>
  <c r="N152" i="2" s="1"/>
  <c r="K193" i="4"/>
  <c r="N151" i="2" s="1"/>
  <c r="K190" i="4"/>
  <c r="N150" i="2" s="1"/>
  <c r="M150" i="2" s="1"/>
  <c r="K187" i="4"/>
  <c r="N149" i="2" s="1"/>
  <c r="K184" i="4"/>
  <c r="N148" i="2" s="1"/>
  <c r="K156" i="4"/>
  <c r="K153" i="4"/>
  <c r="K150" i="4"/>
  <c r="K147" i="4"/>
  <c r="K144" i="4"/>
  <c r="K141" i="4"/>
  <c r="K135" i="4"/>
  <c r="K138" i="4"/>
  <c r="K132" i="4"/>
  <c r="K129" i="4"/>
  <c r="K126" i="4"/>
  <c r="K123" i="4"/>
  <c r="K117" i="4"/>
  <c r="K120" i="4"/>
  <c r="K114" i="4"/>
  <c r="K111" i="4"/>
  <c r="K101" i="4"/>
  <c r="K98" i="4"/>
  <c r="N147" i="2" s="1"/>
  <c r="M147" i="2" s="1"/>
  <c r="K95" i="4"/>
  <c r="K92" i="4"/>
  <c r="N145" i="2" s="1"/>
  <c r="K89" i="4"/>
  <c r="K86" i="4"/>
  <c r="K83" i="4"/>
  <c r="K80" i="4"/>
  <c r="K77" i="4"/>
  <c r="K74" i="4"/>
  <c r="K71" i="4"/>
  <c r="K68" i="4"/>
  <c r="K65" i="4"/>
  <c r="K62" i="4"/>
  <c r="K59" i="4"/>
  <c r="K56" i="4"/>
  <c r="K47" i="4"/>
  <c r="K44" i="4"/>
  <c r="K41" i="4"/>
  <c r="K38" i="4"/>
  <c r="K35" i="4"/>
  <c r="K32" i="4"/>
  <c r="K29" i="4"/>
  <c r="K26" i="4"/>
  <c r="K23" i="4"/>
  <c r="K20" i="4"/>
  <c r="K14" i="4"/>
  <c r="K11" i="4"/>
  <c r="P36" i="2"/>
  <c r="P35" i="2"/>
  <c r="P34" i="2"/>
  <c r="P33" i="2"/>
  <c r="N36" i="2"/>
  <c r="M36" i="2" s="1"/>
  <c r="L36" i="2"/>
  <c r="L35" i="2"/>
  <c r="L34" i="2"/>
  <c r="L33" i="2"/>
  <c r="P32" i="2"/>
  <c r="L32" i="2"/>
  <c r="P31" i="2"/>
  <c r="L31" i="2"/>
  <c r="L30" i="2"/>
  <c r="P29" i="2"/>
  <c r="L29" i="2"/>
  <c r="P30" i="2"/>
  <c r="P28" i="2"/>
  <c r="L28" i="2"/>
  <c r="L27" i="2"/>
  <c r="P27" i="2"/>
  <c r="K88" i="5"/>
  <c r="K85" i="5"/>
  <c r="K82" i="5"/>
  <c r="N140" i="2" s="1"/>
  <c r="O140" i="2" s="1"/>
  <c r="K79" i="5"/>
  <c r="K76" i="5"/>
  <c r="K73" i="5"/>
  <c r="K70" i="5"/>
  <c r="N35" i="2" s="1"/>
  <c r="M35" i="2" s="1"/>
  <c r="K67" i="5"/>
  <c r="N34" i="2" s="1"/>
  <c r="K64" i="5"/>
  <c r="N33" i="2" s="1"/>
  <c r="M33" i="2" s="1"/>
  <c r="K61" i="5"/>
  <c r="N32" i="2" s="1"/>
  <c r="K58" i="5"/>
  <c r="N30" i="2" s="1"/>
  <c r="M30" i="2" s="1"/>
  <c r="K55" i="5"/>
  <c r="N28" i="2" s="1"/>
  <c r="M28" i="2" s="1"/>
  <c r="K52" i="5"/>
  <c r="N27" i="2" s="1"/>
  <c r="K44" i="5"/>
  <c r="N136" i="2" s="1"/>
  <c r="M136" i="2" s="1"/>
  <c r="K41" i="5"/>
  <c r="K38" i="5"/>
  <c r="N134" i="2" s="1"/>
  <c r="K35" i="5"/>
  <c r="N133" i="2" s="1"/>
  <c r="M133" i="2" s="1"/>
  <c r="K32" i="5"/>
  <c r="N132" i="2" s="1"/>
  <c r="M132" i="2" s="1"/>
  <c r="K29" i="5"/>
  <c r="N131" i="2" s="1"/>
  <c r="K26" i="5"/>
  <c r="N130" i="2" s="1"/>
  <c r="M130" i="2" s="1"/>
  <c r="K23" i="5"/>
  <c r="N129" i="2" s="1"/>
  <c r="O129" i="2" s="1"/>
  <c r="K20" i="5"/>
  <c r="N128" i="2" s="1"/>
  <c r="M128" i="2" s="1"/>
  <c r="P25" i="2"/>
  <c r="P24" i="2"/>
  <c r="N24" i="2"/>
  <c r="L24" i="2"/>
  <c r="L23" i="2"/>
  <c r="L26" i="2"/>
  <c r="L25" i="2"/>
  <c r="L21" i="2"/>
  <c r="L20" i="2"/>
  <c r="L22" i="2"/>
  <c r="L19" i="2"/>
  <c r="L18" i="2"/>
  <c r="L17" i="2"/>
  <c r="P103" i="2"/>
  <c r="P102" i="2"/>
  <c r="P101" i="2"/>
  <c r="N102" i="2"/>
  <c r="N101" i="2"/>
  <c r="P105" i="2"/>
  <c r="P104" i="2"/>
  <c r="N105" i="2"/>
  <c r="L105" i="2"/>
  <c r="L104" i="2"/>
  <c r="L103" i="2"/>
  <c r="L102" i="2"/>
  <c r="L101" i="2"/>
  <c r="P100" i="2"/>
  <c r="P99" i="2"/>
  <c r="P98" i="2"/>
  <c r="P97" i="2"/>
  <c r="P96" i="2"/>
  <c r="N98" i="2"/>
  <c r="L100" i="2"/>
  <c r="L99" i="2"/>
  <c r="L98" i="2"/>
  <c r="L97" i="2"/>
  <c r="L96" i="2"/>
  <c r="P95" i="2"/>
  <c r="P94" i="2"/>
  <c r="P93" i="2"/>
  <c r="P92" i="2"/>
  <c r="N95" i="2"/>
  <c r="M95" i="2" s="1"/>
  <c r="P91" i="2"/>
  <c r="N91" i="2"/>
  <c r="M91" i="2" s="1"/>
  <c r="L95" i="2"/>
  <c r="L94" i="2"/>
  <c r="L93" i="2"/>
  <c r="L92" i="2"/>
  <c r="L91" i="2"/>
  <c r="P90" i="2"/>
  <c r="P89" i="2"/>
  <c r="N89" i="2"/>
  <c r="P88" i="2"/>
  <c r="P87" i="2"/>
  <c r="N87" i="2"/>
  <c r="P86" i="2"/>
  <c r="L90" i="2"/>
  <c r="L89" i="2"/>
  <c r="L88" i="2"/>
  <c r="L87" i="2"/>
  <c r="L86" i="2"/>
  <c r="P85" i="2"/>
  <c r="P84" i="2"/>
  <c r="L85" i="2"/>
  <c r="L84" i="2"/>
  <c r="P83" i="2"/>
  <c r="L83" i="2"/>
  <c r="O18" i="2"/>
  <c r="O117" i="2"/>
  <c r="O126" i="2"/>
  <c r="O118" i="2"/>
  <c r="O26" i="2"/>
  <c r="O22" i="2"/>
  <c r="O20" i="2"/>
  <c r="O25" i="2"/>
  <c r="O17" i="2"/>
  <c r="O115" i="2"/>
  <c r="O121" i="2"/>
  <c r="O116" i="2"/>
  <c r="O119" i="2"/>
  <c r="O21" i="2"/>
  <c r="O125" i="2"/>
  <c r="O120" i="2"/>
  <c r="O19" i="2"/>
  <c r="O114" i="2"/>
  <c r="O124" i="2"/>
  <c r="N103" i="2" l="1"/>
  <c r="N111" i="2"/>
  <c r="M111" i="2" s="1"/>
  <c r="O35" i="2"/>
  <c r="O151" i="2"/>
  <c r="I108" i="2"/>
  <c r="O150" i="2"/>
  <c r="M139" i="2"/>
  <c r="O145" i="2"/>
  <c r="I138" i="2"/>
  <c r="O141" i="2"/>
  <c r="M141" i="2"/>
  <c r="O143" i="2"/>
  <c r="O154" i="2"/>
  <c r="H143" i="2"/>
  <c r="I143" i="2"/>
  <c r="O153" i="2"/>
  <c r="I153" i="2"/>
  <c r="M153" i="2"/>
  <c r="H153" i="2"/>
  <c r="O156" i="2"/>
  <c r="M155" i="2"/>
  <c r="M157" i="2"/>
  <c r="O152" i="2"/>
  <c r="O149" i="2"/>
  <c r="M152" i="2"/>
  <c r="M151" i="2"/>
  <c r="H148" i="2"/>
  <c r="I148" i="2"/>
  <c r="J148" i="2" s="1"/>
  <c r="M149" i="2"/>
  <c r="O148" i="2"/>
  <c r="M148" i="2"/>
  <c r="O147" i="2"/>
  <c r="O146" i="2"/>
  <c r="O144" i="2"/>
  <c r="M145" i="2"/>
  <c r="F143" i="2" s="1"/>
  <c r="H138" i="2"/>
  <c r="M142" i="2"/>
  <c r="M140" i="2"/>
  <c r="M138" i="2"/>
  <c r="M131" i="2"/>
  <c r="O131" i="2"/>
  <c r="O134" i="2"/>
  <c r="O133" i="2"/>
  <c r="M134" i="2"/>
  <c r="O135" i="2"/>
  <c r="O136" i="2"/>
  <c r="O132" i="2"/>
  <c r="O130" i="2"/>
  <c r="M129" i="2"/>
  <c r="O128" i="2"/>
  <c r="M127" i="2"/>
  <c r="O123" i="2"/>
  <c r="O122" i="2"/>
  <c r="M122" i="2"/>
  <c r="N119" i="2"/>
  <c r="M119" i="2" s="1"/>
  <c r="N124" i="2"/>
  <c r="M124" i="2" s="1"/>
  <c r="N116" i="2"/>
  <c r="M116" i="2" s="1"/>
  <c r="N121" i="2"/>
  <c r="M121" i="2" s="1"/>
  <c r="N126" i="2"/>
  <c r="M126" i="2" s="1"/>
  <c r="N118" i="2"/>
  <c r="M118" i="2" s="1"/>
  <c r="N115" i="2"/>
  <c r="M115" i="2" s="1"/>
  <c r="N120" i="2"/>
  <c r="M120" i="2" s="1"/>
  <c r="N125" i="2"/>
  <c r="M125" i="2" s="1"/>
  <c r="N117" i="2"/>
  <c r="M117" i="2" s="1"/>
  <c r="N114" i="2"/>
  <c r="O27" i="2"/>
  <c r="O112" i="2"/>
  <c r="O109" i="2"/>
  <c r="O111" i="2"/>
  <c r="O108" i="2"/>
  <c r="M110" i="2"/>
  <c r="H108" i="2"/>
  <c r="J108" i="2" s="1"/>
  <c r="M109" i="2"/>
  <c r="O28" i="2"/>
  <c r="O34" i="2"/>
  <c r="O36" i="2"/>
  <c r="O33" i="2"/>
  <c r="M34" i="2"/>
  <c r="O32" i="2"/>
  <c r="M32" i="2"/>
  <c r="O31" i="2"/>
  <c r="M31" i="2"/>
  <c r="O29" i="2"/>
  <c r="O30" i="2"/>
  <c r="M29" i="2"/>
  <c r="M27" i="2"/>
  <c r="O24" i="2"/>
  <c r="N21" i="2"/>
  <c r="M21" i="2" s="1"/>
  <c r="N26" i="2"/>
  <c r="M26" i="2" s="1"/>
  <c r="N18" i="2"/>
  <c r="M18" i="2" s="1"/>
  <c r="M24" i="2"/>
  <c r="M23" i="2"/>
  <c r="N20" i="2"/>
  <c r="M20" i="2" s="1"/>
  <c r="N25" i="2"/>
  <c r="M25" i="2" s="1"/>
  <c r="N17" i="2"/>
  <c r="N22" i="2"/>
  <c r="M22" i="2" s="1"/>
  <c r="N19" i="2"/>
  <c r="M19" i="2" s="1"/>
  <c r="H83" i="2"/>
  <c r="I83" i="2"/>
  <c r="O83" i="2"/>
  <c r="O92" i="2"/>
  <c r="O95" i="2"/>
  <c r="O93" i="2"/>
  <c r="O91" i="2"/>
  <c r="M92" i="2"/>
  <c r="F91" i="2" s="1"/>
  <c r="O94" i="2"/>
  <c r="O85" i="2"/>
  <c r="O84" i="2"/>
  <c r="M85" i="2"/>
  <c r="F83" i="2" s="1"/>
  <c r="P82" i="2"/>
  <c r="P81" i="2"/>
  <c r="P80" i="2"/>
  <c r="P79" i="2"/>
  <c r="P78" i="2"/>
  <c r="N82" i="2"/>
  <c r="M82" i="2" s="1"/>
  <c r="N81" i="2"/>
  <c r="M81" i="2" s="1"/>
  <c r="N80" i="2"/>
  <c r="M80" i="2" s="1"/>
  <c r="N79" i="2"/>
  <c r="N78" i="2"/>
  <c r="M78" i="2" s="1"/>
  <c r="L82" i="2"/>
  <c r="L81" i="2"/>
  <c r="L80" i="2"/>
  <c r="L79" i="2"/>
  <c r="L78" i="2"/>
  <c r="L77" i="2"/>
  <c r="N77" i="2"/>
  <c r="N76" i="2"/>
  <c r="M76" i="2" s="1"/>
  <c r="N75" i="2"/>
  <c r="N74" i="2"/>
  <c r="N73" i="2"/>
  <c r="L76" i="2"/>
  <c r="L75" i="2"/>
  <c r="L74" i="2"/>
  <c r="L73" i="2"/>
  <c r="P72" i="2"/>
  <c r="P71" i="2"/>
  <c r="P70" i="2"/>
  <c r="P69" i="2"/>
  <c r="P68" i="2"/>
  <c r="N64" i="2"/>
  <c r="M64" i="2" s="1"/>
  <c r="N72" i="2"/>
  <c r="M72" i="2" s="1"/>
  <c r="N71" i="2"/>
  <c r="N70" i="2"/>
  <c r="N69" i="2"/>
  <c r="M69" i="2" s="1"/>
  <c r="N68" i="2"/>
  <c r="M68" i="2" s="1"/>
  <c r="L72" i="2"/>
  <c r="L71" i="2"/>
  <c r="L70" i="2"/>
  <c r="L69" i="2"/>
  <c r="L68" i="2"/>
  <c r="P67" i="2"/>
  <c r="P66" i="2"/>
  <c r="P65" i="2"/>
  <c r="P64" i="2"/>
  <c r="P63" i="2"/>
  <c r="N67" i="2"/>
  <c r="M67" i="2" s="1"/>
  <c r="N66" i="2"/>
  <c r="M66" i="2" s="1"/>
  <c r="L66" i="2"/>
  <c r="N65" i="2"/>
  <c r="N63" i="2"/>
  <c r="L67" i="2"/>
  <c r="L65" i="2"/>
  <c r="L64" i="2"/>
  <c r="L63" i="2"/>
  <c r="M104" i="2"/>
  <c r="O103" i="2"/>
  <c r="M101" i="2"/>
  <c r="O99" i="2"/>
  <c r="M99" i="2"/>
  <c r="M98" i="2"/>
  <c r="O97" i="2"/>
  <c r="M90" i="2"/>
  <c r="M89" i="2"/>
  <c r="P59" i="2"/>
  <c r="P58" i="2"/>
  <c r="P57" i="2"/>
  <c r="P56" i="2"/>
  <c r="P55" i="2"/>
  <c r="N59" i="2"/>
  <c r="M59" i="2" s="1"/>
  <c r="N58" i="2"/>
  <c r="N57" i="2"/>
  <c r="M57" i="2" s="1"/>
  <c r="N56" i="2"/>
  <c r="N55" i="2"/>
  <c r="M55" i="2" s="1"/>
  <c r="L59" i="2"/>
  <c r="L58" i="2"/>
  <c r="L57" i="2"/>
  <c r="L56" i="2"/>
  <c r="L55" i="2"/>
  <c r="P54" i="2"/>
  <c r="P53" i="2"/>
  <c r="P52" i="2"/>
  <c r="P51" i="2"/>
  <c r="P50" i="2"/>
  <c r="N54" i="2"/>
  <c r="N53" i="2"/>
  <c r="M53" i="2" s="1"/>
  <c r="N52" i="2"/>
  <c r="N51" i="2"/>
  <c r="N50" i="2"/>
  <c r="L54" i="2"/>
  <c r="L53" i="2"/>
  <c r="L52" i="2"/>
  <c r="L51" i="2"/>
  <c r="L50" i="2"/>
  <c r="P49" i="2"/>
  <c r="P48" i="2"/>
  <c r="P47" i="2"/>
  <c r="P46" i="2"/>
  <c r="P45" i="2"/>
  <c r="N49" i="2"/>
  <c r="N48" i="2"/>
  <c r="M48" i="2" s="1"/>
  <c r="N47" i="2"/>
  <c r="M47" i="2" s="1"/>
  <c r="N46" i="2"/>
  <c r="M46" i="2" s="1"/>
  <c r="N45" i="2"/>
  <c r="L49" i="2"/>
  <c r="L48" i="2"/>
  <c r="L47" i="2"/>
  <c r="L46" i="2"/>
  <c r="L45" i="2"/>
  <c r="P44" i="2"/>
  <c r="P43" i="2"/>
  <c r="P42" i="2"/>
  <c r="P41" i="2"/>
  <c r="N44" i="2"/>
  <c r="M44" i="2" s="1"/>
  <c r="N43" i="2"/>
  <c r="N42" i="2"/>
  <c r="M42" i="2" s="1"/>
  <c r="N41" i="2"/>
  <c r="M41" i="2" s="1"/>
  <c r="L44" i="2"/>
  <c r="L43" i="2"/>
  <c r="L42" i="2"/>
  <c r="L41" i="2"/>
  <c r="P40" i="2"/>
  <c r="N40" i="2"/>
  <c r="M40" i="2" s="1"/>
  <c r="L40" i="2"/>
  <c r="P107" i="2"/>
  <c r="N107" i="2"/>
  <c r="M107" i="2" s="1"/>
  <c r="L107" i="2"/>
  <c r="P106" i="2"/>
  <c r="N106" i="2"/>
  <c r="M106" i="2" s="1"/>
  <c r="E106" i="2" s="1"/>
  <c r="E143" i="2" l="1"/>
  <c r="F153" i="2"/>
  <c r="J153" i="2"/>
  <c r="E153" i="2"/>
  <c r="F148" i="2"/>
  <c r="E148" i="2"/>
  <c r="G143" i="2"/>
  <c r="J143" i="2"/>
  <c r="F138" i="2"/>
  <c r="E138" i="2"/>
  <c r="I114" i="2"/>
  <c r="H132" i="2"/>
  <c r="H122" i="2"/>
  <c r="I122" i="2"/>
  <c r="I117" i="2"/>
  <c r="H117" i="2"/>
  <c r="H127" i="2"/>
  <c r="I127" i="2"/>
  <c r="E127" i="2"/>
  <c r="I132" i="2"/>
  <c r="H114" i="2"/>
  <c r="M114" i="2"/>
  <c r="E114" i="2" s="1"/>
  <c r="F117" i="2"/>
  <c r="E117" i="2"/>
  <c r="F132" i="2"/>
  <c r="E132" i="2"/>
  <c r="J83" i="2"/>
  <c r="F108" i="2"/>
  <c r="E108" i="2"/>
  <c r="O75" i="2"/>
  <c r="I17" i="2"/>
  <c r="E32" i="2"/>
  <c r="I22" i="2"/>
  <c r="H27" i="2"/>
  <c r="H22" i="2"/>
  <c r="F22" i="2"/>
  <c r="I32" i="2"/>
  <c r="H32" i="2"/>
  <c r="F32" i="2"/>
  <c r="M17" i="2"/>
  <c r="E17" i="2" s="1"/>
  <c r="H17" i="2"/>
  <c r="E22" i="2"/>
  <c r="E27" i="2"/>
  <c r="I27" i="2"/>
  <c r="O76" i="2"/>
  <c r="O72" i="2"/>
  <c r="I68" i="2"/>
  <c r="I73" i="2"/>
  <c r="O82" i="2"/>
  <c r="E83" i="2"/>
  <c r="I63" i="2"/>
  <c r="H63" i="2"/>
  <c r="I50" i="2"/>
  <c r="O88" i="2"/>
  <c r="H86" i="2"/>
  <c r="O87" i="2"/>
  <c r="O105" i="2"/>
  <c r="I96" i="2"/>
  <c r="O65" i="2"/>
  <c r="O74" i="2"/>
  <c r="H55" i="2"/>
  <c r="H78" i="2"/>
  <c r="H40" i="2"/>
  <c r="O49" i="2"/>
  <c r="M87" i="2"/>
  <c r="O71" i="2"/>
  <c r="O78" i="2"/>
  <c r="H50" i="2"/>
  <c r="I78" i="2"/>
  <c r="O79" i="2"/>
  <c r="O46" i="2"/>
  <c r="O102" i="2"/>
  <c r="O80" i="2"/>
  <c r="H73" i="2"/>
  <c r="O42" i="2"/>
  <c r="O100" i="2"/>
  <c r="O77" i="2"/>
  <c r="I55" i="2"/>
  <c r="M74" i="2"/>
  <c r="O70" i="2"/>
  <c r="O64" i="2"/>
  <c r="M70" i="2"/>
  <c r="O68" i="2"/>
  <c r="O66" i="2"/>
  <c r="O86" i="2"/>
  <c r="M88" i="2"/>
  <c r="M97" i="2"/>
  <c r="O67" i="2"/>
  <c r="O69" i="2"/>
  <c r="M71" i="2"/>
  <c r="F68" i="2" s="1"/>
  <c r="M73" i="2"/>
  <c r="O81" i="2"/>
  <c r="M103" i="2"/>
  <c r="M63" i="2"/>
  <c r="O73" i="2"/>
  <c r="M75" i="2"/>
  <c r="I101" i="2"/>
  <c r="I91" i="2"/>
  <c r="O101" i="2"/>
  <c r="O63" i="2"/>
  <c r="M65" i="2"/>
  <c r="M77" i="2"/>
  <c r="M79" i="2"/>
  <c r="E78" i="2" s="1"/>
  <c r="H68" i="2"/>
  <c r="I45" i="2"/>
  <c r="I86" i="2"/>
  <c r="O89" i="2"/>
  <c r="O98" i="2"/>
  <c r="M100" i="2"/>
  <c r="O90" i="2"/>
  <c r="M96" i="2"/>
  <c r="O104" i="2"/>
  <c r="H45" i="2"/>
  <c r="I40" i="2"/>
  <c r="O47" i="2"/>
  <c r="M86" i="2"/>
  <c r="E91" i="2"/>
  <c r="G91" i="2" s="1"/>
  <c r="O96" i="2"/>
  <c r="H101" i="2"/>
  <c r="M105" i="2"/>
  <c r="H96" i="2"/>
  <c r="M102" i="2"/>
  <c r="O40" i="2"/>
  <c r="H91" i="2"/>
  <c r="O41" i="2"/>
  <c r="O58" i="2"/>
  <c r="O56" i="2"/>
  <c r="O59" i="2"/>
  <c r="O54" i="2"/>
  <c r="O52" i="2"/>
  <c r="O51" i="2"/>
  <c r="O50" i="2"/>
  <c r="M54" i="2"/>
  <c r="M52" i="2"/>
  <c r="M50" i="2"/>
  <c r="M45" i="2"/>
  <c r="O43" i="2"/>
  <c r="M56" i="2"/>
  <c r="O57" i="2"/>
  <c r="O55" i="2"/>
  <c r="M58" i="2"/>
  <c r="M43" i="2"/>
  <c r="F40" i="2" s="1"/>
  <c r="O44" i="2"/>
  <c r="O53" i="2"/>
  <c r="M51" i="2"/>
  <c r="O48" i="2"/>
  <c r="M49" i="2"/>
  <c r="O45" i="2"/>
  <c r="I106" i="2"/>
  <c r="O107" i="2"/>
  <c r="F106" i="2"/>
  <c r="G106" i="2" s="1"/>
  <c r="O106" i="2"/>
  <c r="H106" i="2"/>
  <c r="K88" i="3"/>
  <c r="K85" i="3"/>
  <c r="K82" i="3"/>
  <c r="K79" i="3"/>
  <c r="K76" i="3"/>
  <c r="K73" i="3"/>
  <c r="K70" i="3"/>
  <c r="K67" i="3"/>
  <c r="K64" i="3"/>
  <c r="K61" i="3"/>
  <c r="K58" i="3"/>
  <c r="K55" i="3"/>
  <c r="K52" i="3"/>
  <c r="K44" i="3"/>
  <c r="K41" i="3"/>
  <c r="K38" i="3"/>
  <c r="K35" i="3"/>
  <c r="K32" i="3"/>
  <c r="K29" i="3"/>
  <c r="K26" i="3"/>
  <c r="K23" i="3"/>
  <c r="K20" i="3"/>
  <c r="K17" i="3"/>
  <c r="K14" i="3"/>
  <c r="K11" i="3"/>
  <c r="G83" i="2" l="1"/>
  <c r="K91" i="2"/>
  <c r="K108" i="2"/>
  <c r="K127" i="2"/>
  <c r="K132" i="2"/>
  <c r="K117" i="2"/>
  <c r="G153" i="2"/>
  <c r="G148" i="2"/>
  <c r="J138" i="2"/>
  <c r="J114" i="2"/>
  <c r="J117" i="2"/>
  <c r="J132" i="2"/>
  <c r="J127" i="2"/>
  <c r="J122" i="2"/>
  <c r="F127" i="2"/>
  <c r="G127" i="2" s="1"/>
  <c r="F122" i="2"/>
  <c r="E122" i="2"/>
  <c r="K122" i="2" s="1"/>
  <c r="F114" i="2"/>
  <c r="G114" i="2" s="1"/>
  <c r="G132" i="2"/>
  <c r="G117" i="2"/>
  <c r="G108" i="2"/>
  <c r="J86" i="2"/>
  <c r="J68" i="2"/>
  <c r="J17" i="2"/>
  <c r="J32" i="2"/>
  <c r="G32" i="2"/>
  <c r="J27" i="2"/>
  <c r="F17" i="2"/>
  <c r="G17" i="2" s="1"/>
  <c r="J22" i="2"/>
  <c r="G22" i="2"/>
  <c r="F27" i="2"/>
  <c r="G27" i="2" s="1"/>
  <c r="J50" i="2"/>
  <c r="J73" i="2"/>
  <c r="E101" i="2"/>
  <c r="F101" i="2"/>
  <c r="J101" i="2"/>
  <c r="J96" i="2"/>
  <c r="F55" i="2"/>
  <c r="J63" i="2"/>
  <c r="E68" i="2"/>
  <c r="G68" i="2" s="1"/>
  <c r="E50" i="2"/>
  <c r="F50" i="2"/>
  <c r="E55" i="2"/>
  <c r="F78" i="2"/>
  <c r="G78" i="2" s="1"/>
  <c r="J40" i="2"/>
  <c r="F73" i="2"/>
  <c r="E73" i="2"/>
  <c r="J55" i="2"/>
  <c r="J45" i="2"/>
  <c r="E40" i="2"/>
  <c r="G40" i="2" s="1"/>
  <c r="J78" i="2"/>
  <c r="J91" i="2"/>
  <c r="F63" i="2"/>
  <c r="E63" i="2"/>
  <c r="F96" i="2"/>
  <c r="E96" i="2"/>
  <c r="K96" i="2" s="1"/>
  <c r="F86" i="2"/>
  <c r="E86" i="2"/>
  <c r="K86" i="2" s="1"/>
  <c r="F45" i="2"/>
  <c r="E45" i="2"/>
  <c r="J106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P62" i="2"/>
  <c r="N62" i="2"/>
  <c r="M62" i="2" s="1"/>
  <c r="L62" i="2"/>
  <c r="P61" i="2"/>
  <c r="N61" i="2"/>
  <c r="M61" i="2" s="1"/>
  <c r="N60" i="2"/>
  <c r="L61" i="2"/>
  <c r="P60" i="2"/>
  <c r="L60" i="2"/>
  <c r="L39" i="2"/>
  <c r="L38" i="2"/>
  <c r="P38" i="2"/>
  <c r="N38" i="2"/>
  <c r="N37" i="2"/>
  <c r="P37" i="2"/>
  <c r="L37" i="2"/>
  <c r="H274" i="4"/>
  <c r="H219" i="4"/>
  <c r="H164" i="4"/>
  <c r="H109" i="4"/>
  <c r="H54" i="4"/>
  <c r="J17" i="4"/>
  <c r="O13" i="2"/>
  <c r="O12" i="2"/>
  <c r="K17" i="4" l="1"/>
  <c r="N39" i="2" s="1"/>
  <c r="M39" i="2" s="1"/>
  <c r="P39" i="2"/>
  <c r="G138" i="2"/>
  <c r="G122" i="2"/>
  <c r="G101" i="2"/>
  <c r="G55" i="2"/>
  <c r="G45" i="2"/>
  <c r="G63" i="2"/>
  <c r="G73" i="2"/>
  <c r="G96" i="2"/>
  <c r="G50" i="2"/>
  <c r="G86" i="2"/>
  <c r="O38" i="2"/>
  <c r="O37" i="2"/>
  <c r="N12" i="2"/>
  <c r="M12" i="2" s="1"/>
  <c r="N13" i="2"/>
  <c r="M13" i="2" s="1"/>
  <c r="O60" i="2"/>
  <c r="O62" i="2"/>
  <c r="O61" i="2"/>
  <c r="O39" i="2" l="1"/>
  <c r="I60" i="2"/>
  <c r="H60" i="2"/>
  <c r="M60" i="2"/>
  <c r="F60" i="2" l="1"/>
  <c r="E60" i="2"/>
  <c r="J60" i="2"/>
  <c r="K73" i="2" l="1"/>
  <c r="K63" i="2"/>
  <c r="K78" i="2"/>
  <c r="K68" i="2"/>
  <c r="G60" i="2"/>
  <c r="O7" i="2"/>
  <c r="O10" i="2"/>
  <c r="O6" i="2"/>
  <c r="O9" i="2"/>
  <c r="O11" i="2"/>
  <c r="O15" i="2"/>
  <c r="O8" i="2"/>
  <c r="O16" i="2"/>
  <c r="O5" i="2"/>
  <c r="O14" i="2"/>
  <c r="N11" i="2" l="1"/>
  <c r="M11" i="2" s="1"/>
  <c r="N10" i="2"/>
  <c r="M10" i="2" s="1"/>
  <c r="N9" i="2"/>
  <c r="M9" i="2" s="1"/>
  <c r="N8" i="2"/>
  <c r="M8" i="2" s="1"/>
  <c r="N7" i="2"/>
  <c r="M7" i="2" s="1"/>
  <c r="N6" i="2"/>
  <c r="M6" i="2" s="1"/>
  <c r="N5" i="2"/>
  <c r="M5" i="2" s="1"/>
  <c r="N14" i="2"/>
  <c r="M14" i="2" s="1"/>
  <c r="N15" i="2" l="1"/>
  <c r="M15" i="2" s="1"/>
  <c r="O2" i="2"/>
  <c r="O4" i="2"/>
  <c r="O3" i="2"/>
  <c r="M38" i="2" l="1"/>
  <c r="M37" i="2"/>
  <c r="N16" i="2"/>
  <c r="M16" i="2" s="1"/>
  <c r="N2" i="2"/>
  <c r="N4" i="2"/>
  <c r="M4" i="2" s="1"/>
  <c r="N3" i="2"/>
  <c r="M3" i="2" s="1"/>
  <c r="I2" i="2" l="1"/>
  <c r="H2" i="2"/>
  <c r="H14" i="2"/>
  <c r="I14" i="2"/>
  <c r="F37" i="2"/>
  <c r="E37" i="2"/>
  <c r="I37" i="2"/>
  <c r="H37" i="2"/>
  <c r="M2" i="2"/>
  <c r="K45" i="2" l="1"/>
  <c r="K55" i="2"/>
  <c r="K40" i="2"/>
  <c r="K50" i="2"/>
  <c r="E2" i="2"/>
  <c r="F2" i="2"/>
  <c r="J14" i="2"/>
  <c r="F14" i="2"/>
  <c r="E14" i="2"/>
  <c r="G37" i="2"/>
  <c r="J37" i="2"/>
  <c r="J2" i="2"/>
  <c r="K27" i="2" l="1"/>
  <c r="K32" i="2"/>
  <c r="K17" i="2"/>
  <c r="K22" i="2"/>
  <c r="G14" i="2"/>
  <c r="G2" i="2"/>
</calcChain>
</file>

<file path=xl/sharedStrings.xml><?xml version="1.0" encoding="utf-8"?>
<sst xmlns="http://schemas.openxmlformats.org/spreadsheetml/2006/main" count="2462" uniqueCount="392">
  <si>
    <t>Plate No</t>
  </si>
  <si>
    <t>Plate ID</t>
  </si>
  <si>
    <t>Dilution</t>
  </si>
  <si>
    <t>Total Count</t>
  </si>
  <si>
    <t>Count Used</t>
  </si>
  <si>
    <t>Flag</t>
  </si>
  <si>
    <t>Red</t>
  </si>
  <si>
    <t>Blue</t>
  </si>
  <si>
    <t>Violet</t>
  </si>
  <si>
    <t>White</t>
  </si>
  <si>
    <t>Yellow</t>
  </si>
  <si>
    <t>Green</t>
  </si>
  <si>
    <t>Other</t>
  </si>
  <si>
    <t>Avg Diam</t>
  </si>
  <si>
    <t>User ID</t>
  </si>
  <si>
    <t>Date/Time</t>
  </si>
  <si>
    <t>Source</t>
  </si>
  <si>
    <t>Input</t>
  </si>
  <si>
    <t>Min Size</t>
  </si>
  <si>
    <t>Max Size</t>
  </si>
  <si>
    <t>Plater</t>
  </si>
  <si>
    <t>Mode</t>
  </si>
  <si>
    <t>Shutter</t>
  </si>
  <si>
    <t>Light</t>
  </si>
  <si>
    <t>Light Col</t>
  </si>
  <si>
    <t>Reduced Rgn</t>
  </si>
  <si>
    <t>Plate Size</t>
  </si>
  <si>
    <t>Grid</t>
  </si>
  <si>
    <t>Grid Area</t>
  </si>
  <si>
    <t>Samp Volume</t>
  </si>
  <si>
    <t>Area Mult</t>
  </si>
  <si>
    <t>Low Count</t>
  </si>
  <si>
    <t>High Count</t>
  </si>
  <si>
    <t>Admin</t>
  </si>
  <si>
    <t>Spiral</t>
  </si>
  <si>
    <t>Video</t>
  </si>
  <si>
    <t>Autoplate</t>
  </si>
  <si>
    <t>50 Exponential</t>
  </si>
  <si>
    <t>Top</t>
  </si>
  <si>
    <t>True</t>
  </si>
  <si>
    <t>100 mm</t>
  </si>
  <si>
    <t>MEAN:</t>
  </si>
  <si>
    <t>C.V.%:</t>
  </si>
  <si>
    <t>1/60</t>
  </si>
  <si>
    <t>Mean Log CFU/Sample</t>
  </si>
  <si>
    <t>Log CFU/Sample Std Dev</t>
  </si>
  <si>
    <t>Log CFU/Sample %RSD</t>
  </si>
  <si>
    <t>Mean CFU/Sample</t>
  </si>
  <si>
    <t>CFU/Sample Std Dev</t>
  </si>
  <si>
    <t>CFU/Sample %RSD</t>
  </si>
  <si>
    <t>Sample ID</t>
  </si>
  <si>
    <t>Log CFU/Sample</t>
  </si>
  <si>
    <t>CFU/sample</t>
  </si>
  <si>
    <t>CFU/ml</t>
  </si>
  <si>
    <t>Sample Volume (ml)</t>
  </si>
  <si>
    <t>Inoculation Controls</t>
  </si>
  <si>
    <t>1/75</t>
  </si>
  <si>
    <t>-1.#IO</t>
  </si>
  <si>
    <t>QC Reference Plate</t>
  </si>
  <si>
    <t xml:space="preserve"> </t>
  </si>
  <si>
    <t>Positive Controls</t>
  </si>
  <si>
    <t>Serial Dilution/Plating Results Sheet</t>
  </si>
  <si>
    <t>Page   1 of</t>
  </si>
  <si>
    <t>Test Information</t>
  </si>
  <si>
    <t>EPA Project No.</t>
  </si>
  <si>
    <t>PI</t>
  </si>
  <si>
    <t>Analyst Name</t>
  </si>
  <si>
    <t>Test Date</t>
  </si>
  <si>
    <t>Counters Name</t>
  </si>
  <si>
    <t>Test No.</t>
  </si>
  <si>
    <t>Results</t>
  </si>
  <si>
    <t>Date Plated</t>
  </si>
  <si>
    <t>Organism</t>
  </si>
  <si>
    <t>B.g.</t>
  </si>
  <si>
    <t>Temperature</t>
  </si>
  <si>
    <t>35°C</t>
  </si>
  <si>
    <t>Date Counted</t>
  </si>
  <si>
    <t>Volume Plated:</t>
  </si>
  <si>
    <t>varies</t>
  </si>
  <si>
    <t>Extraction Volume:</t>
  </si>
  <si>
    <t>Plate Replicate</t>
  </si>
  <si>
    <t>Plate CFU Counts</t>
  </si>
  <si>
    <t>Dilution Plated</t>
  </si>
  <si>
    <t>Volume Plated (ml)</t>
  </si>
  <si>
    <t>Comments</t>
  </si>
  <si>
    <t>A</t>
  </si>
  <si>
    <t>B</t>
  </si>
  <si>
    <t>C</t>
  </si>
  <si>
    <t>Page 2 of</t>
  </si>
  <si>
    <t>Page 1 of</t>
  </si>
  <si>
    <t>Filter Replates</t>
  </si>
  <si>
    <t>Colony Count</t>
  </si>
  <si>
    <t>Volume Plated (mL)</t>
  </si>
  <si>
    <t>R</t>
  </si>
  <si>
    <t xml:space="preserve">Notes:  </t>
  </si>
  <si>
    <t>R = Remainder</t>
  </si>
  <si>
    <t>Stainless-Steel Inoculation Controls</t>
  </si>
  <si>
    <t>Types of Samples</t>
  </si>
  <si>
    <t>Non-Detects</t>
  </si>
  <si>
    <t>WA-3-95</t>
  </si>
  <si>
    <t>Abdel-Hady/Aslett/May</t>
  </si>
  <si>
    <t>110°C</t>
  </si>
  <si>
    <t xml:space="preserve">Extraction Volume (mL) </t>
  </si>
  <si>
    <t>Total CFU Collected</t>
  </si>
  <si>
    <t>Sample was heat treated at 80°C for 20 minutes prior to plating</t>
  </si>
  <si>
    <t>95-P1-CL-110-PC-0h-1</t>
  </si>
  <si>
    <t>95-P1-CL-110-PC-0h-2</t>
  </si>
  <si>
    <t>95-P1-CL-110-PC-0h-3</t>
  </si>
  <si>
    <t>95-P1-CL-110-TS-4h-1</t>
  </si>
  <si>
    <t>95-P1-CL-110-TS-4h-2</t>
  </si>
  <si>
    <t>95-P1-CL-110-TS-4h-3</t>
  </si>
  <si>
    <t>95-P1-CL-110-TS-4h-4</t>
  </si>
  <si>
    <t>95-P1-CL-110-TS-4h-5</t>
  </si>
  <si>
    <t>95-P1-CL-110-TS-8h-1</t>
  </si>
  <si>
    <t>95-P1-CL-110-TS-8h-2</t>
  </si>
  <si>
    <t>95-P1-CL-110-TS-8h-3</t>
  </si>
  <si>
    <t>95-P1-CL-110-TS-8h-4</t>
  </si>
  <si>
    <t>95-P1-CL-110-TS-8h-5</t>
  </si>
  <si>
    <t>Notes:  Sample not in the countable could not be plated with a larger volume due to background contamination.</t>
  </si>
  <si>
    <t>Largest volume plated was either 250 µl or 500 µl depending on the amount of background contamination.</t>
  </si>
  <si>
    <t>Pictures of representative plates are available on DTRL.</t>
  </si>
  <si>
    <t>95-P1-CL-110-TS-12h-1</t>
  </si>
  <si>
    <t>95-P1-CL-110-TS-12h-2</t>
  </si>
  <si>
    <t>95-P1-CL-110-TS-12h-3</t>
  </si>
  <si>
    <t>95-P1-CL-110-TS-12h-4</t>
  </si>
  <si>
    <t>95-P1-CL-110-TS-12h-5</t>
  </si>
  <si>
    <t>95-P1-CL-110-TS-24h-1</t>
  </si>
  <si>
    <t>95-P1-CL-110-TS-24h-2</t>
  </si>
  <si>
    <t>95-P1-CL-110-TS-24h-3</t>
  </si>
  <si>
    <t>95-P1-CL-110-TS-24h-4</t>
  </si>
  <si>
    <t>95-P1-CL-110-TS-24h-5</t>
  </si>
  <si>
    <t>95-P1-CL-110-NC-0h-1</t>
  </si>
  <si>
    <t>95-P1-CL-110-NC-4h-1</t>
  </si>
  <si>
    <t>95-P1-CL-110-NC-8h-1</t>
  </si>
  <si>
    <t>95-P1-CL-110-NC-12h-1</t>
  </si>
  <si>
    <t>95-P1-CL-110-NC-24h-1</t>
  </si>
  <si>
    <t>95-P1-LO-110-PC-0h-1</t>
  </si>
  <si>
    <t>Page 3 of</t>
  </si>
  <si>
    <t>95-P1-LO-110-PC-0h-2</t>
  </si>
  <si>
    <t>95-P1-LO-110-PC-0h-3</t>
  </si>
  <si>
    <t>95-P1-LO-110-TS-4h-1</t>
  </si>
  <si>
    <t>95-P1-LO-110-TS-4h-2</t>
  </si>
  <si>
    <t>95-P1-LO-110-TS-4h-3</t>
  </si>
  <si>
    <t>95-P1-LO-110-TS-4h-4</t>
  </si>
  <si>
    <t>95-P1-LO-110-TS-4h-5</t>
  </si>
  <si>
    <t>95-P1-LO-110-TS-8h-1</t>
  </si>
  <si>
    <t>95-P1-LO-110-TS-8h-2</t>
  </si>
  <si>
    <t>95-P1-LO-110-TS-8h-3</t>
  </si>
  <si>
    <t>95-P1-LO-110-TS-8h-4</t>
  </si>
  <si>
    <t>95-P1-LO-110-TS-8h-5</t>
  </si>
  <si>
    <t>95-P1-LO-110-TS-12h-1</t>
  </si>
  <si>
    <t>95-P1-LO-110-TS-12h-2</t>
  </si>
  <si>
    <t>95-P1-LO-110-TS-12h-3</t>
  </si>
  <si>
    <t>95-P1-LO-110-TS-12h-4</t>
  </si>
  <si>
    <t>Page 4 of</t>
  </si>
  <si>
    <t>95-P1-LO-110-TS-12h-5</t>
  </si>
  <si>
    <t>95-P1-LO-110-TS-24h-1</t>
  </si>
  <si>
    <t>95-P1-LO-110-TS-24h-2</t>
  </si>
  <si>
    <t>95-P1-LO-110-TS-24h-3</t>
  </si>
  <si>
    <t>95-P1-LO-110-TS-24h-4</t>
  </si>
  <si>
    <t>95-P1-LO-110-TS-24h-5</t>
  </si>
  <si>
    <t>95-P1-LO-110-NC-0h-1</t>
  </si>
  <si>
    <t>95-P1-LO-110-NC-4h-1</t>
  </si>
  <si>
    <t>95-P1-LO-110-NC-8h-1</t>
  </si>
  <si>
    <t>95-P1-LO-110-NC-12h-1</t>
  </si>
  <si>
    <t>95-P1-LO-110-NC-24h-1</t>
  </si>
  <si>
    <t>95-P1-SA-110-PC-0h-1</t>
  </si>
  <si>
    <t>95-P1-SA-110-PC-0h-2</t>
  </si>
  <si>
    <t>95-P1-SA-110-PC-0h-3</t>
  </si>
  <si>
    <t>95-P1-SA-110-TS-4h-1</t>
  </si>
  <si>
    <t>95-P1-SA-110-TS-4h-2</t>
  </si>
  <si>
    <t>Page 5 of</t>
  </si>
  <si>
    <t>95-P1-SA-110-TS-4h-3</t>
  </si>
  <si>
    <t>95-P1-SA-110-TS-4h-4</t>
  </si>
  <si>
    <t>95-P1-SA-110-TS-4h-5</t>
  </si>
  <si>
    <t>95-P1-SA-110-TS-8h-1</t>
  </si>
  <si>
    <t>95-P1-SA-110-TS-8h-2</t>
  </si>
  <si>
    <t>95-P1-SA-110-TS-8h-3</t>
  </si>
  <si>
    <t>95-P1-SA-110-TS-8h-4</t>
  </si>
  <si>
    <t>95-P1-SA-110-TS-8h-5</t>
  </si>
  <si>
    <t>95-P1-SA-110-TS-12h-1</t>
  </si>
  <si>
    <t>95-P1-SA-110-TS-12h-2</t>
  </si>
  <si>
    <t>95-P1-SA-110-TS-12h-3</t>
  </si>
  <si>
    <t>95-P1-SA-110-TS-12h-4</t>
  </si>
  <si>
    <t>95-P1-SA-110-TS-12h-5</t>
  </si>
  <si>
    <t>95-P1-SA-110-TS-24h-1</t>
  </si>
  <si>
    <t>95-P1-SA-110-TS-24h-2</t>
  </si>
  <si>
    <t>95-P1-SA-110-TS-24h-3</t>
  </si>
  <si>
    <t>Page 6 of</t>
  </si>
  <si>
    <t>95-P1-SA-110-TS-24h-4</t>
  </si>
  <si>
    <t>95-P1-SA-110-TS-24h-5</t>
  </si>
  <si>
    <t>95-P1-SA-110-NC-0h-1</t>
  </si>
  <si>
    <t>95-P1-SA-110-NC-4h-1</t>
  </si>
  <si>
    <t>95-P1-SA-110-NC-8h-1</t>
  </si>
  <si>
    <t>95-P1-SA-110-NC-12h-1</t>
  </si>
  <si>
    <t>95-P1-SA-110-NC-24h-1</t>
  </si>
  <si>
    <t>95-P1-SS-110-TS-8h-2</t>
  </si>
  <si>
    <t>95-P1-SS-110-TS-8h-3</t>
  </si>
  <si>
    <t>95-P1-SS-110-TS-12h-3</t>
  </si>
  <si>
    <t>95-P1-SS-110-TS-12h-5</t>
  </si>
  <si>
    <t>95-P1-SS-110-NC-12h-1</t>
  </si>
  <si>
    <t>Cell Spreaders</t>
  </si>
  <si>
    <t>TSA only</t>
  </si>
  <si>
    <t>70°C Inoculated Soil</t>
  </si>
  <si>
    <t>95-P1-BP-110-PC-1</t>
  </si>
  <si>
    <t>Fri Dec 14 2018 10:46:12</t>
  </si>
  <si>
    <t>False</t>
  </si>
  <si>
    <t>Fri Dec 14 2018 10:46:27</t>
  </si>
  <si>
    <t>Fri Dec 14 2018 10:46:40</t>
  </si>
  <si>
    <t>95-P1-BP-110-PC-2</t>
  </si>
  <si>
    <t>Fri Dec 14 2018 10:48:17</t>
  </si>
  <si>
    <t>Fri Dec 14 2018 10:48:22</t>
  </si>
  <si>
    <t>Fri Dec 14 2018 10:48:38</t>
  </si>
  <si>
    <t>95-P1-BP-110-PC-3</t>
  </si>
  <si>
    <t>Fri Dec 14 2018 10:49:19</t>
  </si>
  <si>
    <t>Fri Dec 14 2018 10:49:30</t>
  </si>
  <si>
    <t>Fri Dec 14 2018 10:49:45</t>
  </si>
  <si>
    <t>95-P1-BS-110-TS-4h-1</t>
  </si>
  <si>
    <t>Fri Dec 14 2018 10:50:50</t>
  </si>
  <si>
    <t>Fri Dec 14 2018 10:51:31</t>
  </si>
  <si>
    <t>Fri Dec 14 2018 10:51:50</t>
  </si>
  <si>
    <t>95-P1-BS-110-TS-4h-2</t>
  </si>
  <si>
    <t>Fri Dec 14 2018 10:53:13</t>
  </si>
  <si>
    <t>Fri Dec 14 2018 10:53:30</t>
  </si>
  <si>
    <t xml:space="preserve">  </t>
  </si>
  <si>
    <t>Fri Dec 14 2018 10:53:43</t>
  </si>
  <si>
    <t>95-P1-BS-110-TS-4h-3</t>
  </si>
  <si>
    <t>Fri Dec 14 2018 10:54:05</t>
  </si>
  <si>
    <t>Fri Dec 14 2018 10:54:16</t>
  </si>
  <si>
    <t>Fri Dec 14 2018 10:54:29</t>
  </si>
  <si>
    <t>95-P1-BS-110-TS-4h-4</t>
  </si>
  <si>
    <t>Fri Dec 14 2018 10:55:15</t>
  </si>
  <si>
    <t>Fri Dec 14 2018 10:55:30</t>
  </si>
  <si>
    <t>Fri Dec 14 2018 10:55:42</t>
  </si>
  <si>
    <t>95-P1-BS-110-TS-4h-5</t>
  </si>
  <si>
    <t>Fri Dec 14 2018 10:56:08</t>
  </si>
  <si>
    <t>Fri Dec 14 2018 10:56:22</t>
  </si>
  <si>
    <t>Fri Dec 14 2018 10:56:33</t>
  </si>
  <si>
    <t>95-P1-BS-110-TS-8h-3</t>
  </si>
  <si>
    <t>Fri Dec 14 2018 10:59:24</t>
  </si>
  <si>
    <t>Fri Dec 14 2018 10:59:33</t>
  </si>
  <si>
    <t>Fri Dec 14 2018 10:59:42</t>
  </si>
  <si>
    <t>95-P1-BS-110-TS-8h-4</t>
  </si>
  <si>
    <t>Fri Dec 14 2018 11:00:21</t>
  </si>
  <si>
    <t>Fri Dec 14 2018 11:00:30</t>
  </si>
  <si>
    <t>Fri Dec 14 2018 11:00:39</t>
  </si>
  <si>
    <t>95-P1-BS-110-TS-8h-5</t>
  </si>
  <si>
    <t>Fri Dec 14 2018 11:00:58</t>
  </si>
  <si>
    <t>Fri Dec 14 2018 11:01:07</t>
  </si>
  <si>
    <t>Fri Dec 14 2018 11:01:16</t>
  </si>
  <si>
    <t>95-P1-SS-110-PC-8h-1</t>
  </si>
  <si>
    <t>Fri Dec 14 2018 11:21:18</t>
  </si>
  <si>
    <t>95-P1-SS-110-PC-0h-1</t>
  </si>
  <si>
    <t>Fri Dec 14 2018 11:21:30</t>
  </si>
  <si>
    <t>Fri Dec 14 2018 11:21:42</t>
  </si>
  <si>
    <t>95-P1-SS-110-PC-0h-2</t>
  </si>
  <si>
    <t>Fri Dec 14 2018 11:22:07</t>
  </si>
  <si>
    <t>Fri Dec 14 2018 11:22:29</t>
  </si>
  <si>
    <t>Fri Dec 14 2018 11:22:38</t>
  </si>
  <si>
    <t>95-P1-SS-110-PC-0h-3</t>
  </si>
  <si>
    <t>Fri Dec 14 2018 11:23:06</t>
  </si>
  <si>
    <t>Fri Dec 14 2018 11:23:20</t>
  </si>
  <si>
    <t>Fri Dec 14 2018 11:23:42</t>
  </si>
  <si>
    <t>95-P1-SS-110-TS-4h-1</t>
  </si>
  <si>
    <t>Fri Dec 14 2018 11:24:18</t>
  </si>
  <si>
    <t>Fri Dec 14 2018 11:24:29</t>
  </si>
  <si>
    <t>Fri Dec 14 2018 11:24:38</t>
  </si>
  <si>
    <t>95-P1-SS-110-TS-4h-2</t>
  </si>
  <si>
    <t>Fri Dec 14 2018 11:25:02</t>
  </si>
  <si>
    <t>Fri Dec 14 2018 11:25:12</t>
  </si>
  <si>
    <t>Fri Dec 14 2018 11:25:20</t>
  </si>
  <si>
    <t>95-P1-SS-110-TS-4h-3</t>
  </si>
  <si>
    <t>Fri Dec 14 2018 11:25:39</t>
  </si>
  <si>
    <t>Fri Dec 14 2018 11:25:47</t>
  </si>
  <si>
    <t>Fri Dec 14 2018 11:25:56</t>
  </si>
  <si>
    <t>95-P1-SS-110-TS-4h-4</t>
  </si>
  <si>
    <t>Wed Dec 19 2018 08:44:30</t>
  </si>
  <si>
    <t>Wed Dec 19 2018 08:44:40</t>
  </si>
  <si>
    <t>Wed Dec 19 2018 08:44:51</t>
  </si>
  <si>
    <t>95-P1-SS-110-PC-4h-5</t>
  </si>
  <si>
    <t>Fri Dec 14 2018 11:27:04</t>
  </si>
  <si>
    <t>Fri Dec 14 2018 11:27:18</t>
  </si>
  <si>
    <t>Fri Dec 14 2018 11:27:28</t>
  </si>
  <si>
    <t>95-P1-SS-110-TS-8h-1</t>
  </si>
  <si>
    <t>Wed Dec 19 2018 08:45:19</t>
  </si>
  <si>
    <t>Wed Dec 19 2018 08:45:30</t>
  </si>
  <si>
    <t>Wed Dec 19 2018 08:45:39</t>
  </si>
  <si>
    <t>95-P1-SS-110-TS-8h-4</t>
  </si>
  <si>
    <t>Wed Dec 19 2018 08:47:52</t>
  </si>
  <si>
    <t>Wed Dec 19 2018 08:48:10</t>
  </si>
  <si>
    <t>Wed Dec 19 2018 08:48:40</t>
  </si>
  <si>
    <t>95-P1-SS-110-TS-8h-5</t>
  </si>
  <si>
    <t>Wed Dec 19 2018 08:49:00</t>
  </si>
  <si>
    <t>Wed Dec 19 2018 08:49:09</t>
  </si>
  <si>
    <t>Wed Dec 19 2018 08:49:21</t>
  </si>
  <si>
    <t>95-P1-SS-IC-1</t>
  </si>
  <si>
    <t>Fri Dec 14 2018 10:03:46</t>
  </si>
  <si>
    <t>Fri Dec 14 2018 10:03:53</t>
  </si>
  <si>
    <t>Fri Dec 14 2018 10:04:06</t>
  </si>
  <si>
    <t>95-P1-SS-IC-2</t>
  </si>
  <si>
    <t>Fri Dec 14 2018 10:04:27</t>
  </si>
  <si>
    <t>Fri Dec 14 2018 10:04:41</t>
  </si>
  <si>
    <t>Fri Dec 14 2018 10:05:01</t>
  </si>
  <si>
    <t>95-P1-SS-IC-3</t>
  </si>
  <si>
    <t>Fri Dec 14 2018 10:05:27</t>
  </si>
  <si>
    <t>Fri Dec 14 2018 10:05:36</t>
  </si>
  <si>
    <t>Fri Dec 14 2018 10:05:50</t>
  </si>
  <si>
    <t>95-P1-SS-IC-4</t>
  </si>
  <si>
    <t>Fri Dec 14 2018 10:06:27</t>
  </si>
  <si>
    <t>Fri Dec 14 2018 10:06:39</t>
  </si>
  <si>
    <t>Fri Dec 14 2018 10:06:49</t>
  </si>
  <si>
    <t>95-P1-SS-IC-5</t>
  </si>
  <si>
    <t>Fri Dec 14 2018 10:08:22</t>
  </si>
  <si>
    <t>Fri Dec 14 2018 10:08:32</t>
  </si>
  <si>
    <t>Fri Dec 14 2018 10:08:41</t>
  </si>
  <si>
    <t>95-P1-SS-IC-6</t>
  </si>
  <si>
    <t>Fri Dec 14 2018 10:08:55</t>
  </si>
  <si>
    <t>Fri Dec 14 2018 10:09:08</t>
  </si>
  <si>
    <t>Fri Dec 14 2018 10:09:17</t>
  </si>
  <si>
    <t>95-P1-SS-IC-7</t>
  </si>
  <si>
    <t>Fri Dec 14 2018 10:10:00</t>
  </si>
  <si>
    <t>Fri Dec 14 2018 10:20:11</t>
  </si>
  <si>
    <t>Fri Dec 14 2018 10:20:26</t>
  </si>
  <si>
    <t>95-P1-SS-IC-8</t>
  </si>
  <si>
    <t>Fri Dec 14 2018 10:22:05</t>
  </si>
  <si>
    <t>Fri Dec 14 2018 10:22:22</t>
  </si>
  <si>
    <t>Fri Dec 14 2018 10:22:47</t>
  </si>
  <si>
    <t>95-P1-SS-IC-9</t>
  </si>
  <si>
    <t>Fri Dec 14 2018 10:23:34</t>
  </si>
  <si>
    <t>Fri Dec 14 2018 10:24:16</t>
  </si>
  <si>
    <t>Fri Dec 14 2018 10:24:29</t>
  </si>
  <si>
    <t>95-P1-SS-IC-10</t>
  </si>
  <si>
    <t>Fri Dec 14 2018 10:25:07</t>
  </si>
  <si>
    <t>Fri Dec 14 2018 10:25:16</t>
  </si>
  <si>
    <t>Fri Dec 14 2018 10:25:26</t>
  </si>
  <si>
    <t>95-P1-SS-IC-11</t>
  </si>
  <si>
    <t>Fri Dec 14 2018 10:25:44</t>
  </si>
  <si>
    <t>Fri Dec 14 2018 10:26:32</t>
  </si>
  <si>
    <t>Fri Dec 14 2018 10:27:00</t>
  </si>
  <si>
    <t>95-P1-SS-IC-12</t>
  </si>
  <si>
    <t>Fri Dec 14 2018 10:30:06</t>
  </si>
  <si>
    <t>Fri Dec 14 2018 10:30:15</t>
  </si>
  <si>
    <t>Fri Dec 14 2018 10:30:29</t>
  </si>
  <si>
    <t>Lab Blank</t>
  </si>
  <si>
    <t>Fri Dec 14 2018 11:40:00</t>
  </si>
  <si>
    <t>Fri Dec 14 2018 11:40:13</t>
  </si>
  <si>
    <t>Fri Dec 14 2018 11:40:25</t>
  </si>
  <si>
    <t>Fri Dec 14 2018 11:20:20</t>
  </si>
  <si>
    <t>Fri Dec 14 2018 11:20:25</t>
  </si>
  <si>
    <t>Fri Dec 14 2018 11:20:31</t>
  </si>
  <si>
    <t>95-P1-BS-110-TS-8h-1</t>
  </si>
  <si>
    <t>95-P1-BS-110-TS-8h-2</t>
  </si>
  <si>
    <t>95-P1-BS-110-TS-12h-1</t>
  </si>
  <si>
    <t>95-P1-BS-110-TS-12h-2</t>
  </si>
  <si>
    <t>95-P1-BS-110-TS-12h-3</t>
  </si>
  <si>
    <t>95-P1-BS-110-TS-12h-4</t>
  </si>
  <si>
    <t>95-P1-BS-110-TS-12h-5</t>
  </si>
  <si>
    <t>95-P1-BS-110-TS-24h-1</t>
  </si>
  <si>
    <t>95-P1-BS-110-TS-24h-2</t>
  </si>
  <si>
    <t>95-P1-BS-110-TS-24h-3</t>
  </si>
  <si>
    <t>95-P1-BS-110-TS-24h-4</t>
  </si>
  <si>
    <t>95-P1-BS-110-TS-24h-5</t>
  </si>
  <si>
    <t>Count</t>
  </si>
  <si>
    <t>95-P1-SS-110-TS-12h-1</t>
  </si>
  <si>
    <t>95-P1-SS-110-TS-12h-2</t>
  </si>
  <si>
    <t>95-P1-SS-110-TS-12h-4</t>
  </si>
  <si>
    <t>95-P1-SS-110-TS-24h-1</t>
  </si>
  <si>
    <t>95-P1-SS-110-TS-24h-2</t>
  </si>
  <si>
    <t>95-P1-SS-110-TS-24h-3</t>
  </si>
  <si>
    <t>95-P1-SS-110-TS-24h-4</t>
  </si>
  <si>
    <t>95-P1-SS-110-TS-24h-5</t>
  </si>
  <si>
    <t>95-P1-SS-110-NC-0h-1</t>
  </si>
  <si>
    <t>95-P1-SS-110-NC-4h-1</t>
  </si>
  <si>
    <t>95-P1-SS-110-NC-8h-1</t>
  </si>
  <si>
    <t>95-P1-SS-110-NC-24h-1</t>
  </si>
  <si>
    <t>Sterile dI Water</t>
  </si>
  <si>
    <t>Clayey Soil</t>
  </si>
  <si>
    <t>Post - Inoculation Time</t>
  </si>
  <si>
    <t>Treated Soils</t>
  </si>
  <si>
    <t>Loamy Soil</t>
  </si>
  <si>
    <t>Sandy Soils</t>
  </si>
  <si>
    <t>Sandy Soil</t>
  </si>
  <si>
    <t xml:space="preserve"> Positive Controls</t>
  </si>
  <si>
    <t xml:space="preserve">Stainless-Steel </t>
  </si>
  <si>
    <t>Treated Samples</t>
  </si>
  <si>
    <t>Bio-Indicators</t>
  </si>
  <si>
    <t xml:space="preserve"> Negative Controls </t>
  </si>
  <si>
    <t>Stainless Steel</t>
  </si>
  <si>
    <t>Clayey Soils</t>
  </si>
  <si>
    <t>Loamy Soils</t>
  </si>
  <si>
    <t>Heat Treatment Effectivenss</t>
  </si>
  <si>
    <t>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</si>
</sst>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E+00"/>
    <numFmt numFmtId="166" formatCode="0.0E+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72"/>
      <name val="Microsoft Sans Serif"/>
      <family val="2"/>
    </font>
    <font>
      <b/>
      <sz val="9"/>
      <name val="Microsoft Sans Serif"/>
      <family val="2"/>
    </font>
    <font>
      <sz val="10"/>
      <name val="Microsoft Sans Serif"/>
      <family val="2"/>
    </font>
    <font>
      <sz val="8"/>
      <name val="Microsoft Sans Serif"/>
      <family val="2"/>
    </font>
    <font>
      <b/>
      <sz val="10"/>
      <name val="Microsoft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Microsoft Sans Serif"/>
      <family val="2"/>
    </font>
    <font>
      <sz val="11"/>
      <color rgb="FFC00000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1">
    <xf numFmtId="0" fontId="0" fillId="0" borderId="0" xfId="0"/>
    <xf numFmtId="0" fontId="3" fillId="2" borderId="0" xfId="0" applyNumberFormat="1" applyFont="1" applyFill="1" applyAlignment="1" applyProtection="1">
      <alignment vertical="center"/>
      <protection locked="0"/>
    </xf>
    <xf numFmtId="2" fontId="3" fillId="2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0" borderId="0" xfId="0" applyNumberFormat="1" applyAlignment="1" applyProtection="1">
      <alignment vertical="top"/>
      <protection locked="0"/>
    </xf>
    <xf numFmtId="11" fontId="3" fillId="2" borderId="0" xfId="0" applyNumberFormat="1" applyFont="1" applyFill="1" applyAlignment="1" applyProtection="1">
      <alignment vertical="center"/>
      <protection locked="0"/>
    </xf>
    <xf numFmtId="11" fontId="0" fillId="0" borderId="0" xfId="0" applyNumberForma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0" fillId="0" borderId="5" xfId="0" applyBorder="1"/>
    <xf numFmtId="0" fontId="10" fillId="0" borderId="5" xfId="0" applyFont="1" applyBorder="1"/>
    <xf numFmtId="0" fontId="8" fillId="4" borderId="5" xfId="0" applyFont="1" applyFill="1" applyBorder="1" applyAlignment="1">
      <alignment horizontal="right" vertical="center"/>
    </xf>
    <xf numFmtId="14" fontId="8" fillId="4" borderId="5" xfId="0" applyNumberFormat="1" applyFont="1" applyFill="1" applyBorder="1" applyAlignment="1"/>
    <xf numFmtId="0" fontId="8" fillId="4" borderId="5" xfId="0" applyFont="1" applyFill="1" applyBorder="1" applyAlignment="1"/>
    <xf numFmtId="0" fontId="9" fillId="0" borderId="5" xfId="0" applyFont="1" applyBorder="1" applyAlignment="1">
      <alignment horizontal="right" vertical="center"/>
    </xf>
    <xf numFmtId="14" fontId="0" fillId="0" borderId="5" xfId="0" applyNumberFormat="1" applyBorder="1"/>
    <xf numFmtId="0" fontId="0" fillId="0" borderId="5" xfId="0" applyBorder="1" applyAlignment="1">
      <alignment horizontal="right"/>
    </xf>
    <xf numFmtId="0" fontId="9" fillId="0" borderId="5" xfId="0" applyFont="1" applyBorder="1"/>
    <xf numFmtId="0" fontId="0" fillId="3" borderId="0" xfId="0" applyFill="1"/>
    <xf numFmtId="0" fontId="0" fillId="4" borderId="0" xfId="0" applyFill="1" applyAlignment="1"/>
    <xf numFmtId="0" fontId="11" fillId="3" borderId="0" xfId="0" applyFont="1" applyFill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0" borderId="15" xfId="0" applyFont="1" applyBorder="1" applyAlignment="1"/>
    <xf numFmtId="0" fontId="0" fillId="0" borderId="15" xfId="0" applyBorder="1" applyAlignment="1"/>
    <xf numFmtId="0" fontId="0" fillId="0" borderId="0" xfId="0" applyAlignment="1"/>
    <xf numFmtId="0" fontId="9" fillId="0" borderId="15" xfId="0" applyFont="1" applyBorder="1"/>
    <xf numFmtId="0" fontId="0" fillId="0" borderId="15" xfId="0" applyBorder="1"/>
    <xf numFmtId="0" fontId="0" fillId="8" borderId="5" xfId="0" applyFill="1" applyBorder="1" applyAlignment="1">
      <alignment vertical="center"/>
    </xf>
    <xf numFmtId="11" fontId="0" fillId="8" borderId="5" xfId="0" applyNumberFormat="1" applyFill="1" applyBorder="1" applyAlignment="1">
      <alignment horizontal="center" vertical="center"/>
    </xf>
    <xf numFmtId="0" fontId="0" fillId="9" borderId="5" xfId="0" applyFill="1" applyBorder="1" applyAlignment="1">
      <alignment vertical="center"/>
    </xf>
    <xf numFmtId="11" fontId="0" fillId="9" borderId="5" xfId="0" applyNumberForma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11" fontId="0" fillId="10" borderId="5" xfId="0" applyNumberFormat="1" applyFill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165" fontId="11" fillId="4" borderId="0" xfId="0" applyNumberFormat="1" applyFont="1" applyFill="1" applyAlignment="1">
      <alignment horizontal="center" wrapText="1"/>
    </xf>
    <xf numFmtId="1" fontId="0" fillId="0" borderId="9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3" xfId="0" applyNumberFormat="1" applyBorder="1"/>
    <xf numFmtId="0" fontId="0" fillId="5" borderId="16" xfId="0" applyFill="1" applyBorder="1"/>
    <xf numFmtId="0" fontId="0" fillId="5" borderId="17" xfId="0" applyFill="1" applyBorder="1"/>
    <xf numFmtId="1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/>
    <xf numFmtId="0" fontId="0" fillId="5" borderId="18" xfId="0" applyFill="1" applyBorder="1"/>
    <xf numFmtId="0" fontId="0" fillId="5" borderId="3" xfId="0" applyFill="1" applyBorder="1"/>
    <xf numFmtId="1" fontId="0" fillId="0" borderId="12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4" xfId="0" applyNumberFormat="1" applyBorder="1"/>
    <xf numFmtId="0" fontId="0" fillId="5" borderId="19" xfId="0" applyFill="1" applyBorder="1"/>
    <xf numFmtId="0" fontId="0" fillId="5" borderId="20" xfId="0" applyFill="1" applyBorder="1"/>
    <xf numFmtId="164" fontId="0" fillId="0" borderId="2" xfId="0" applyNumberFormat="1" applyBorder="1"/>
    <xf numFmtId="164" fontId="0" fillId="0" borderId="19" xfId="0" applyNumberFormat="1" applyBorder="1"/>
    <xf numFmtId="164" fontId="0" fillId="0" borderId="9" xfId="0" applyNumberFormat="1" applyBorder="1"/>
    <xf numFmtId="164" fontId="0" fillId="0" borderId="5" xfId="0" applyNumberFormat="1" applyBorder="1"/>
    <xf numFmtId="164" fontId="0" fillId="0" borderId="12" xfId="0" applyNumberFormat="1" applyBorder="1"/>
    <xf numFmtId="164" fontId="0" fillId="0" borderId="15" xfId="0" applyNumberFormat="1" applyBorder="1" applyAlignment="1"/>
    <xf numFmtId="164" fontId="0" fillId="0" borderId="15" xfId="0" applyNumberFormat="1" applyBorder="1"/>
    <xf numFmtId="164" fontId="9" fillId="0" borderId="15" xfId="0" applyNumberFormat="1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2" fontId="0" fillId="8" borderId="5" xfId="0" applyNumberFormat="1" applyFill="1" applyBorder="1" applyAlignment="1">
      <alignment horizontal="center" vertical="center"/>
    </xf>
    <xf numFmtId="2" fontId="0" fillId="10" borderId="5" xfId="0" applyNumberFormat="1" applyFill="1" applyBorder="1" applyAlignment="1">
      <alignment horizontal="center" vertical="center"/>
    </xf>
    <xf numFmtId="2" fontId="0" fillId="9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6" fontId="0" fillId="0" borderId="0" xfId="0" applyNumberFormat="1"/>
    <xf numFmtId="0" fontId="0" fillId="12" borderId="5" xfId="0" applyFill="1" applyBorder="1" applyAlignment="1">
      <alignment horizontal="center"/>
    </xf>
    <xf numFmtId="2" fontId="0" fillId="9" borderId="5" xfId="0" applyNumberFormat="1" applyFill="1" applyBorder="1" applyAlignment="1">
      <alignment horizontal="center" vertical="center"/>
    </xf>
    <xf numFmtId="2" fontId="0" fillId="1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2" fillId="4" borderId="6" xfId="0" applyFont="1" applyFill="1" applyBorder="1" applyAlignment="1"/>
    <xf numFmtId="165" fontId="11" fillId="4" borderId="1" xfId="0" applyNumberFormat="1" applyFont="1" applyFill="1" applyBorder="1" applyAlignment="1">
      <alignment horizontal="center" vertical="center" shrinkToFit="1"/>
    </xf>
    <xf numFmtId="166" fontId="11" fillId="4" borderId="1" xfId="0" applyNumberFormat="1" applyFont="1" applyFill="1" applyBorder="1" applyAlignment="1">
      <alignment vertical="center" shrinkToFit="1"/>
    </xf>
    <xf numFmtId="0" fontId="0" fillId="12" borderId="9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166" fontId="0" fillId="0" borderId="0" xfId="0" applyNumberFormat="1" applyAlignment="1"/>
    <xf numFmtId="0" fontId="9" fillId="0" borderId="3" xfId="0" applyFont="1" applyBorder="1"/>
    <xf numFmtId="0" fontId="0" fillId="0" borderId="3" xfId="0" applyBorder="1"/>
    <xf numFmtId="0" fontId="9" fillId="0" borderId="0" xfId="0" applyFont="1" applyBorder="1"/>
    <xf numFmtId="0" fontId="0" fillId="0" borderId="0" xfId="0" applyBorder="1"/>
    <xf numFmtId="0" fontId="0" fillId="3" borderId="6" xfId="0" applyFill="1" applyBorder="1"/>
    <xf numFmtId="0" fontId="8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0" fillId="6" borderId="0" xfId="0" applyFill="1"/>
    <xf numFmtId="166" fontId="0" fillId="6" borderId="0" xfId="0" applyNumberFormat="1" applyFill="1"/>
    <xf numFmtId="0" fontId="9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3" borderId="5" xfId="0" applyFill="1" applyBorder="1" applyAlignment="1">
      <alignment vertical="center"/>
    </xf>
    <xf numFmtId="2" fontId="0" fillId="13" borderId="5" xfId="0" applyNumberFormat="1" applyFill="1" applyBorder="1" applyAlignment="1">
      <alignment horizontal="center" vertical="center"/>
    </xf>
    <xf numFmtId="11" fontId="0" fillId="13" borderId="5" xfId="0" applyNumberFormat="1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14" borderId="5" xfId="0" applyFill="1" applyBorder="1" applyAlignment="1">
      <alignment vertical="center"/>
    </xf>
    <xf numFmtId="2" fontId="0" fillId="14" borderId="5" xfId="0" applyNumberFormat="1" applyFill="1" applyBorder="1" applyAlignment="1">
      <alignment horizontal="center" vertical="center"/>
    </xf>
    <xf numFmtId="11" fontId="0" fillId="14" borderId="5" xfId="0" applyNumberFormat="1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8" borderId="26" xfId="0" applyFill="1" applyBorder="1" applyAlignment="1">
      <alignment vertical="center"/>
    </xf>
    <xf numFmtId="2" fontId="0" fillId="8" borderId="26" xfId="0" applyNumberFormat="1" applyFill="1" applyBorder="1" applyAlignment="1">
      <alignment horizontal="center" vertical="center"/>
    </xf>
    <xf numFmtId="11" fontId="0" fillId="8" borderId="26" xfId="0" applyNumberFormat="1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43" xfId="0" applyFont="1" applyBorder="1" applyAlignment="1">
      <alignment horizontal="center" vertical="center"/>
    </xf>
    <xf numFmtId="11" fontId="0" fillId="0" borderId="0" xfId="0" applyNumberFormat="1"/>
    <xf numFmtId="11" fontId="11" fillId="4" borderId="1" xfId="0" applyNumberFormat="1" applyFont="1" applyFill="1" applyBorder="1" applyAlignment="1">
      <alignment vertical="center" shrinkToFit="1"/>
    </xf>
    <xf numFmtId="11" fontId="0" fillId="6" borderId="0" xfId="0" applyNumberFormat="1" applyFill="1"/>
    <xf numFmtId="0" fontId="9" fillId="0" borderId="0" xfId="0" applyFont="1"/>
    <xf numFmtId="11" fontId="0" fillId="0" borderId="0" xfId="0" applyNumberFormat="1" applyAlignment="1"/>
    <xf numFmtId="0" fontId="9" fillId="0" borderId="6" xfId="0" applyFont="1" applyBorder="1"/>
    <xf numFmtId="164" fontId="0" fillId="0" borderId="0" xfId="0" applyNumberFormat="1" applyBorder="1"/>
    <xf numFmtId="0" fontId="10" fillId="3" borderId="6" xfId="0" applyFont="1" applyFill="1" applyBorder="1"/>
    <xf numFmtId="0" fontId="14" fillId="4" borderId="6" xfId="0" applyFont="1" applyFill="1" applyBorder="1" applyAlignment="1">
      <alignment horizontal="center"/>
    </xf>
    <xf numFmtId="0" fontId="10" fillId="4" borderId="6" xfId="0" applyFont="1" applyFill="1" applyBorder="1" applyAlignment="1"/>
    <xf numFmtId="0" fontId="14" fillId="3" borderId="0" xfId="0" applyFont="1" applyFill="1" applyAlignment="1">
      <alignment horizontal="center" wrapText="1"/>
    </xf>
    <xf numFmtId="164" fontId="14" fillId="4" borderId="0" xfId="0" applyNumberFormat="1" applyFont="1" applyFill="1" applyAlignment="1">
      <alignment horizontal="center" wrapText="1"/>
    </xf>
    <xf numFmtId="1" fontId="0" fillId="12" borderId="9" xfId="0" applyNumberFormat="1" applyFill="1" applyBorder="1" applyAlignment="1">
      <alignment horizontal="center"/>
    </xf>
    <xf numFmtId="164" fontId="0" fillId="12" borderId="16" xfId="0" applyNumberFormat="1" applyFill="1" applyBorder="1" applyAlignment="1">
      <alignment horizontal="center"/>
    </xf>
    <xf numFmtId="164" fontId="0" fillId="12" borderId="13" xfId="0" applyNumberFormat="1" applyFill="1" applyBorder="1"/>
    <xf numFmtId="1" fontId="0" fillId="12" borderId="5" xfId="0" applyNumberFormat="1" applyFill="1" applyBorder="1" applyAlignment="1">
      <alignment horizontal="center"/>
    </xf>
    <xf numFmtId="164" fontId="0" fillId="12" borderId="2" xfId="0" applyNumberFormat="1" applyFill="1" applyBorder="1" applyAlignment="1">
      <alignment horizontal="center"/>
    </xf>
    <xf numFmtId="164" fontId="0" fillId="12" borderId="4" xfId="0" applyNumberFormat="1" applyFill="1" applyBorder="1"/>
    <xf numFmtId="1" fontId="0" fillId="12" borderId="12" xfId="0" applyNumberFormat="1" applyFill="1" applyBorder="1" applyAlignment="1">
      <alignment horizontal="center"/>
    </xf>
    <xf numFmtId="164" fontId="0" fillId="12" borderId="19" xfId="0" applyNumberFormat="1" applyFill="1" applyBorder="1" applyAlignment="1">
      <alignment horizontal="center"/>
    </xf>
    <xf numFmtId="164" fontId="0" fillId="12" borderId="14" xfId="0" applyNumberFormat="1" applyFill="1" applyBorder="1"/>
    <xf numFmtId="0" fontId="17" fillId="0" borderId="0" xfId="0" applyFont="1"/>
    <xf numFmtId="0" fontId="16" fillId="0" borderId="49" xfId="0" applyFont="1" applyBorder="1" applyAlignment="1">
      <alignment horizontal="center" vertical="center" wrapText="1"/>
    </xf>
    <xf numFmtId="0" fontId="16" fillId="11" borderId="37" xfId="0" applyFont="1" applyFill="1" applyBorder="1" applyAlignment="1">
      <alignment vertical="center" textRotation="90"/>
    </xf>
    <xf numFmtId="0" fontId="0" fillId="6" borderId="5" xfId="0" applyFill="1" applyBorder="1" applyAlignment="1">
      <alignment vertical="center"/>
    </xf>
    <xf numFmtId="2" fontId="0" fillId="6" borderId="5" xfId="0" applyNumberFormat="1" applyFill="1" applyBorder="1" applyAlignment="1">
      <alignment horizontal="center" vertical="center"/>
    </xf>
    <xf numFmtId="11" fontId="0" fillId="6" borderId="5" xfId="0" applyNumberForma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14" borderId="0" xfId="0" applyFill="1"/>
    <xf numFmtId="0" fontId="19" fillId="0" borderId="0" xfId="0" applyFont="1"/>
    <xf numFmtId="0" fontId="17" fillId="9" borderId="5" xfId="0" applyFont="1" applyFill="1" applyBorder="1" applyAlignment="1">
      <alignment vertical="center"/>
    </xf>
    <xf numFmtId="2" fontId="17" fillId="9" borderId="5" xfId="0" applyNumberFormat="1" applyFont="1" applyFill="1" applyBorder="1" applyAlignment="1">
      <alignment horizontal="center" vertical="center"/>
    </xf>
    <xf numFmtId="11" fontId="17" fillId="9" borderId="5" xfId="0" applyNumberFormat="1" applyFont="1" applyFill="1" applyBorder="1" applyAlignment="1">
      <alignment horizontal="center" vertical="center"/>
    </xf>
    <xf numFmtId="0" fontId="17" fillId="9" borderId="29" xfId="0" applyFont="1" applyFill="1" applyBorder="1" applyAlignment="1">
      <alignment horizontal="center" vertical="center"/>
    </xf>
    <xf numFmtId="0" fontId="0" fillId="11" borderId="5" xfId="0" applyFill="1" applyBorder="1" applyAlignment="1">
      <alignment vertical="center"/>
    </xf>
    <xf numFmtId="2" fontId="0" fillId="11" borderId="5" xfId="0" applyNumberFormat="1" applyFill="1" applyBorder="1" applyAlignment="1">
      <alignment horizontal="center" vertical="center"/>
    </xf>
    <xf numFmtId="11" fontId="0" fillId="11" borderId="5" xfId="0" applyNumberFormat="1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17" fillId="11" borderId="5" xfId="0" applyFont="1" applyFill="1" applyBorder="1" applyAlignment="1">
      <alignment vertical="center"/>
    </xf>
    <xf numFmtId="2" fontId="17" fillId="11" borderId="5" xfId="0" applyNumberFormat="1" applyFont="1" applyFill="1" applyBorder="1" applyAlignment="1">
      <alignment horizontal="center" vertical="center"/>
    </xf>
    <xf numFmtId="11" fontId="17" fillId="11" borderId="5" xfId="0" applyNumberFormat="1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vertical="center"/>
    </xf>
    <xf numFmtId="2" fontId="17" fillId="6" borderId="5" xfId="0" applyNumberFormat="1" applyFont="1" applyFill="1" applyBorder="1" applyAlignment="1">
      <alignment horizontal="center" vertical="center"/>
    </xf>
    <xf numFmtId="11" fontId="17" fillId="6" borderId="5" xfId="0" applyNumberFormat="1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17" fillId="13" borderId="5" xfId="0" applyFont="1" applyFill="1" applyBorder="1" applyAlignment="1">
      <alignment vertical="center"/>
    </xf>
    <xf numFmtId="2" fontId="17" fillId="13" borderId="5" xfId="0" applyNumberFormat="1" applyFont="1" applyFill="1" applyBorder="1" applyAlignment="1">
      <alignment horizontal="center" vertical="center"/>
    </xf>
    <xf numFmtId="11" fontId="17" fillId="13" borderId="5" xfId="0" applyNumberFormat="1" applyFont="1" applyFill="1" applyBorder="1" applyAlignment="1">
      <alignment horizontal="center" vertical="center"/>
    </xf>
    <xf numFmtId="0" fontId="17" fillId="13" borderId="29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vertical="center"/>
    </xf>
    <xf numFmtId="2" fontId="17" fillId="9" borderId="26" xfId="0" applyNumberFormat="1" applyFont="1" applyFill="1" applyBorder="1" applyAlignment="1">
      <alignment horizontal="center" vertical="center"/>
    </xf>
    <xf numFmtId="11" fontId="17" fillId="9" borderId="26" xfId="0" applyNumberFormat="1" applyFont="1" applyFill="1" applyBorder="1" applyAlignment="1">
      <alignment horizontal="center" vertical="center"/>
    </xf>
    <xf numFmtId="0" fontId="17" fillId="9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6" borderId="31" xfId="0" applyFont="1" applyFill="1" applyBorder="1" applyAlignment="1">
      <alignment vertical="center"/>
    </xf>
    <xf numFmtId="2" fontId="17" fillId="6" borderId="31" xfId="0" applyNumberFormat="1" applyFont="1" applyFill="1" applyBorder="1" applyAlignment="1">
      <alignment horizontal="center" vertical="center"/>
    </xf>
    <xf numFmtId="11" fontId="17" fillId="6" borderId="31" xfId="0" applyNumberFormat="1" applyFont="1" applyFill="1" applyBorder="1" applyAlignment="1">
      <alignment horizontal="center" vertical="center"/>
    </xf>
    <xf numFmtId="0" fontId="17" fillId="6" borderId="5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7" fillId="6" borderId="26" xfId="0" applyFont="1" applyFill="1" applyBorder="1" applyAlignment="1">
      <alignment vertical="center"/>
    </xf>
    <xf numFmtId="2" fontId="17" fillId="6" borderId="26" xfId="0" applyNumberFormat="1" applyFont="1" applyFill="1" applyBorder="1" applyAlignment="1">
      <alignment horizontal="center" vertical="center"/>
    </xf>
    <xf numFmtId="11" fontId="17" fillId="6" borderId="26" xfId="0" applyNumberFormat="1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vertical="center"/>
    </xf>
    <xf numFmtId="2" fontId="17" fillId="6" borderId="21" xfId="0" applyNumberFormat="1" applyFont="1" applyFill="1" applyBorder="1" applyAlignment="1">
      <alignment horizontal="center" vertical="center"/>
    </xf>
    <xf numFmtId="11" fontId="17" fillId="6" borderId="21" xfId="0" applyNumberFormat="1" applyFont="1" applyFill="1" applyBorder="1" applyAlignment="1">
      <alignment horizontal="center" vertical="center"/>
    </xf>
    <xf numFmtId="0" fontId="17" fillId="6" borderId="54" xfId="0" applyFont="1" applyFill="1" applyBorder="1" applyAlignment="1">
      <alignment horizontal="center" vertical="center"/>
    </xf>
    <xf numFmtId="0" fontId="17" fillId="6" borderId="45" xfId="0" applyFont="1" applyFill="1" applyBorder="1" applyAlignment="1">
      <alignment vertical="center"/>
    </xf>
    <xf numFmtId="0" fontId="9" fillId="0" borderId="55" xfId="0" applyFont="1" applyBorder="1" applyAlignment="1"/>
    <xf numFmtId="0" fontId="0" fillId="0" borderId="56" xfId="0" applyBorder="1" applyAlignment="1"/>
    <xf numFmtId="0" fontId="0" fillId="0" borderId="57" xfId="0" applyBorder="1" applyAlignment="1"/>
    <xf numFmtId="0" fontId="9" fillId="0" borderId="58" xfId="0" applyFont="1" applyBorder="1"/>
    <xf numFmtId="0" fontId="0" fillId="0" borderId="44" xfId="0" applyBorder="1"/>
    <xf numFmtId="0" fontId="9" fillId="0" borderId="59" xfId="0" applyFont="1" applyBorder="1"/>
    <xf numFmtId="0" fontId="0" fillId="0" borderId="47" xfId="0" applyBorder="1"/>
    <xf numFmtId="0" fontId="0" fillId="0" borderId="48" xfId="0" applyBorder="1"/>
    <xf numFmtId="0" fontId="20" fillId="0" borderId="60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0" fillId="14" borderId="4" xfId="0" applyFill="1" applyBorder="1" applyAlignment="1">
      <alignment vertical="center"/>
    </xf>
    <xf numFmtId="0" fontId="0" fillId="13" borderId="4" xfId="0" applyFill="1" applyBorder="1" applyAlignment="1">
      <alignment vertical="center"/>
    </xf>
    <xf numFmtId="9" fontId="0" fillId="12" borderId="64" xfId="1" applyFont="1" applyFill="1" applyBorder="1" applyAlignment="1">
      <alignment horizontal="center" vertical="center"/>
    </xf>
    <xf numFmtId="2" fontId="20" fillId="12" borderId="64" xfId="0" applyNumberFormat="1" applyFont="1" applyFill="1" applyBorder="1" applyAlignment="1">
      <alignment horizontal="center" vertical="center"/>
    </xf>
    <xf numFmtId="2" fontId="20" fillId="6" borderId="64" xfId="0" applyNumberFormat="1" applyFont="1" applyFill="1" applyBorder="1" applyAlignment="1">
      <alignment horizontal="center" vertical="center"/>
    </xf>
    <xf numFmtId="9" fontId="0" fillId="9" borderId="50" xfId="1" applyFont="1" applyFill="1" applyBorder="1" applyAlignment="1">
      <alignment horizontal="center" vertical="center"/>
    </xf>
    <xf numFmtId="9" fontId="0" fillId="9" borderId="37" xfId="1" applyFont="1" applyFill="1" applyBorder="1" applyAlignment="1">
      <alignment horizontal="center" vertical="center"/>
    </xf>
    <xf numFmtId="9" fontId="0" fillId="9" borderId="45" xfId="1" applyFont="1" applyFill="1" applyBorder="1" applyAlignment="1">
      <alignment horizontal="center" vertical="center"/>
    </xf>
    <xf numFmtId="9" fontId="0" fillId="14" borderId="37" xfId="1" applyFont="1" applyFill="1" applyBorder="1" applyAlignment="1">
      <alignment horizontal="center" vertical="center"/>
    </xf>
    <xf numFmtId="9" fontId="0" fillId="14" borderId="21" xfId="1" applyFont="1" applyFill="1" applyBorder="1" applyAlignment="1">
      <alignment horizontal="center" vertical="center"/>
    </xf>
    <xf numFmtId="9" fontId="0" fillId="11" borderId="7" xfId="1" applyFont="1" applyFill="1" applyBorder="1" applyAlignment="1">
      <alignment horizontal="center" vertical="center"/>
    </xf>
    <xf numFmtId="9" fontId="0" fillId="11" borderId="37" xfId="1" applyFont="1" applyFill="1" applyBorder="1" applyAlignment="1">
      <alignment horizontal="center" vertical="center"/>
    </xf>
    <xf numFmtId="9" fontId="0" fillId="11" borderId="21" xfId="1" applyFont="1" applyFill="1" applyBorder="1" applyAlignment="1">
      <alignment horizontal="center" vertical="center"/>
    </xf>
    <xf numFmtId="11" fontId="5" fillId="14" borderId="7" xfId="0" applyNumberFormat="1" applyFont="1" applyFill="1" applyBorder="1" applyAlignment="1">
      <alignment horizontal="center" vertical="center"/>
    </xf>
    <xf numFmtId="11" fontId="5" fillId="14" borderId="37" xfId="0" applyNumberFormat="1" applyFont="1" applyFill="1" applyBorder="1" applyAlignment="1">
      <alignment horizontal="center" vertical="center"/>
    </xf>
    <xf numFmtId="11" fontId="5" fillId="14" borderId="21" xfId="0" applyNumberFormat="1" applyFont="1" applyFill="1" applyBorder="1" applyAlignment="1">
      <alignment horizontal="center" vertical="center"/>
    </xf>
    <xf numFmtId="11" fontId="6" fillId="14" borderId="7" xfId="0" applyNumberFormat="1" applyFont="1" applyFill="1" applyBorder="1" applyAlignment="1">
      <alignment horizontal="center" vertical="center"/>
    </xf>
    <xf numFmtId="11" fontId="6" fillId="14" borderId="37" xfId="0" applyNumberFormat="1" applyFont="1" applyFill="1" applyBorder="1" applyAlignment="1">
      <alignment horizontal="center" vertical="center"/>
    </xf>
    <xf numFmtId="11" fontId="6" fillId="14" borderId="21" xfId="0" applyNumberFormat="1" applyFont="1" applyFill="1" applyBorder="1" applyAlignment="1">
      <alignment horizontal="center" vertical="center"/>
    </xf>
    <xf numFmtId="9" fontId="0" fillId="14" borderId="46" xfId="1" applyFont="1" applyFill="1" applyBorder="1" applyAlignment="1">
      <alignment horizontal="center" vertical="center"/>
    </xf>
    <xf numFmtId="9" fontId="0" fillId="14" borderId="38" xfId="1" applyFont="1" applyFill="1" applyBorder="1" applyAlignment="1">
      <alignment horizontal="center" vertical="center"/>
    </xf>
    <xf numFmtId="9" fontId="0" fillId="14" borderId="18" xfId="1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textRotation="90"/>
    </xf>
    <xf numFmtId="0" fontId="2" fillId="7" borderId="5" xfId="0" applyFont="1" applyFill="1" applyBorder="1" applyAlignment="1">
      <alignment horizontal="center" textRotation="90"/>
    </xf>
    <xf numFmtId="2" fontId="5" fillId="13" borderId="5" xfId="0" applyNumberFormat="1" applyFont="1" applyFill="1" applyBorder="1" applyAlignment="1">
      <alignment horizontal="center" vertical="center"/>
    </xf>
    <xf numFmtId="2" fontId="0" fillId="13" borderId="5" xfId="0" applyNumberFormat="1" applyFill="1" applyBorder="1" applyAlignment="1">
      <alignment horizontal="center" vertical="center"/>
    </xf>
    <xf numFmtId="9" fontId="0" fillId="13" borderId="5" xfId="1" applyFont="1" applyFill="1" applyBorder="1" applyAlignment="1">
      <alignment horizontal="center" vertical="center"/>
    </xf>
    <xf numFmtId="11" fontId="5" fillId="13" borderId="5" xfId="0" applyNumberFormat="1" applyFont="1" applyFill="1" applyBorder="1" applyAlignment="1">
      <alignment horizontal="center" vertical="center"/>
    </xf>
    <xf numFmtId="9" fontId="0" fillId="8" borderId="7" xfId="1" applyFont="1" applyFill="1" applyBorder="1" applyAlignment="1">
      <alignment horizontal="center" vertical="center"/>
    </xf>
    <xf numFmtId="9" fontId="0" fillId="8" borderId="37" xfId="1" applyFont="1" applyFill="1" applyBorder="1" applyAlignment="1">
      <alignment horizontal="center" vertical="center"/>
    </xf>
    <xf numFmtId="9" fontId="0" fillId="8" borderId="21" xfId="1" applyFont="1" applyFill="1" applyBorder="1" applyAlignment="1">
      <alignment horizontal="center" vertical="center"/>
    </xf>
    <xf numFmtId="9" fontId="0" fillId="9" borderId="7" xfId="1" applyFont="1" applyFill="1" applyBorder="1" applyAlignment="1">
      <alignment horizontal="center" vertical="center"/>
    </xf>
    <xf numFmtId="9" fontId="0" fillId="9" borderId="21" xfId="1" applyFont="1" applyFill="1" applyBorder="1" applyAlignment="1">
      <alignment horizontal="center" vertical="center"/>
    </xf>
    <xf numFmtId="9" fontId="0" fillId="10" borderId="37" xfId="1" applyFont="1" applyFill="1" applyBorder="1" applyAlignment="1">
      <alignment horizontal="center" vertical="center"/>
    </xf>
    <xf numFmtId="9" fontId="0" fillId="10" borderId="21" xfId="1" applyFont="1" applyFill="1" applyBorder="1" applyAlignment="1">
      <alignment horizontal="center" vertical="center"/>
    </xf>
    <xf numFmtId="2" fontId="20" fillId="6" borderId="62" xfId="0" applyNumberFormat="1" applyFont="1" applyFill="1" applyBorder="1" applyAlignment="1">
      <alignment horizontal="center" vertical="center"/>
    </xf>
    <xf numFmtId="2" fontId="20" fillId="6" borderId="63" xfId="0" applyNumberFormat="1" applyFont="1" applyFill="1" applyBorder="1" applyAlignment="1">
      <alignment horizontal="center" vertical="center"/>
    </xf>
    <xf numFmtId="2" fontId="20" fillId="6" borderId="65" xfId="0" applyNumberFormat="1" applyFont="1" applyFill="1" applyBorder="1" applyAlignment="1">
      <alignment horizontal="center" vertical="center"/>
    </xf>
    <xf numFmtId="9" fontId="0" fillId="13" borderId="37" xfId="1" applyFont="1" applyFill="1" applyBorder="1" applyAlignment="1">
      <alignment horizontal="center" vertical="center"/>
    </xf>
    <xf numFmtId="9" fontId="0" fillId="13" borderId="21" xfId="1" applyFont="1" applyFill="1" applyBorder="1" applyAlignment="1">
      <alignment horizontal="center" vertical="center"/>
    </xf>
    <xf numFmtId="9" fontId="0" fillId="9" borderId="5" xfId="1" applyFont="1" applyFill="1" applyBorder="1" applyAlignment="1">
      <alignment horizontal="center" vertical="center"/>
    </xf>
    <xf numFmtId="2" fontId="18" fillId="10" borderId="5" xfId="0" applyNumberFormat="1" applyFont="1" applyFill="1" applyBorder="1" applyAlignment="1">
      <alignment horizontal="center" vertical="center"/>
    </xf>
    <xf numFmtId="9" fontId="0" fillId="10" borderId="5" xfId="1" applyFont="1" applyFill="1" applyBorder="1" applyAlignment="1">
      <alignment horizontal="center" vertical="center"/>
    </xf>
    <xf numFmtId="2" fontId="5" fillId="9" borderId="5" xfId="0" applyNumberFormat="1" applyFont="1" applyFill="1" applyBorder="1" applyAlignment="1">
      <alignment horizontal="center" vertical="center"/>
    </xf>
    <xf numFmtId="2" fontId="0" fillId="9" borderId="5" xfId="0" applyNumberFormat="1" applyFill="1" applyBorder="1" applyAlignment="1">
      <alignment horizontal="center" vertical="center"/>
    </xf>
    <xf numFmtId="11" fontId="5" fillId="9" borderId="5" xfId="0" applyNumberFormat="1" applyFont="1" applyFill="1" applyBorder="1" applyAlignment="1">
      <alignment horizontal="center" vertical="center"/>
    </xf>
    <xf numFmtId="9" fontId="0" fillId="10" borderId="7" xfId="1" applyFont="1" applyFill="1" applyBorder="1" applyAlignment="1">
      <alignment horizontal="center" vertical="center"/>
    </xf>
    <xf numFmtId="11" fontId="5" fillId="10" borderId="7" xfId="0" applyNumberFormat="1" applyFont="1" applyFill="1" applyBorder="1" applyAlignment="1">
      <alignment horizontal="center" vertical="center"/>
    </xf>
    <xf numFmtId="11" fontId="5" fillId="10" borderId="37" xfId="0" applyNumberFormat="1" applyFont="1" applyFill="1" applyBorder="1" applyAlignment="1">
      <alignment horizontal="center" vertical="center"/>
    </xf>
    <xf numFmtId="11" fontId="5" fillId="10" borderId="21" xfId="0" applyNumberFormat="1" applyFont="1" applyFill="1" applyBorder="1" applyAlignment="1">
      <alignment horizontal="center" vertical="center"/>
    </xf>
    <xf numFmtId="11" fontId="6" fillId="10" borderId="7" xfId="0" applyNumberFormat="1" applyFont="1" applyFill="1" applyBorder="1" applyAlignment="1">
      <alignment horizontal="center" vertical="center"/>
    </xf>
    <xf numFmtId="11" fontId="6" fillId="10" borderId="37" xfId="0" applyNumberFormat="1" applyFont="1" applyFill="1" applyBorder="1" applyAlignment="1">
      <alignment horizontal="center" vertical="center"/>
    </xf>
    <xf numFmtId="11" fontId="6" fillId="10" borderId="21" xfId="0" applyNumberFormat="1" applyFont="1" applyFill="1" applyBorder="1" applyAlignment="1">
      <alignment horizontal="center" vertical="center"/>
    </xf>
    <xf numFmtId="11" fontId="6" fillId="6" borderId="7" xfId="0" applyNumberFormat="1" applyFont="1" applyFill="1" applyBorder="1" applyAlignment="1">
      <alignment horizontal="center" vertical="center"/>
    </xf>
    <xf numFmtId="11" fontId="6" fillId="6" borderId="37" xfId="0" applyNumberFormat="1" applyFont="1" applyFill="1" applyBorder="1" applyAlignment="1">
      <alignment horizontal="center" vertical="center"/>
    </xf>
    <xf numFmtId="11" fontId="6" fillId="6" borderId="21" xfId="0" applyNumberFormat="1" applyFont="1" applyFill="1" applyBorder="1" applyAlignment="1">
      <alignment horizontal="center" vertical="center"/>
    </xf>
    <xf numFmtId="9" fontId="0" fillId="6" borderId="7" xfId="1" applyFont="1" applyFill="1" applyBorder="1" applyAlignment="1">
      <alignment horizontal="center" vertical="center"/>
    </xf>
    <xf numFmtId="9" fontId="0" fillId="6" borderId="37" xfId="1" applyFont="1" applyFill="1" applyBorder="1" applyAlignment="1">
      <alignment horizontal="center" vertical="center"/>
    </xf>
    <xf numFmtId="9" fontId="0" fillId="6" borderId="21" xfId="1" applyFont="1" applyFill="1" applyBorder="1" applyAlignment="1">
      <alignment horizontal="center" vertical="center"/>
    </xf>
    <xf numFmtId="11" fontId="6" fillId="9" borderId="7" xfId="0" applyNumberFormat="1" applyFont="1" applyFill="1" applyBorder="1" applyAlignment="1">
      <alignment horizontal="center" vertical="center"/>
    </xf>
    <xf numFmtId="11" fontId="6" fillId="9" borderId="37" xfId="0" applyNumberFormat="1" applyFont="1" applyFill="1" applyBorder="1" applyAlignment="1">
      <alignment horizontal="center" vertical="center"/>
    </xf>
    <xf numFmtId="11" fontId="6" fillId="9" borderId="21" xfId="0" applyNumberFormat="1" applyFont="1" applyFill="1" applyBorder="1" applyAlignment="1">
      <alignment horizontal="center" vertical="center"/>
    </xf>
    <xf numFmtId="11" fontId="6" fillId="13" borderId="5" xfId="0" applyNumberFormat="1" applyFont="1" applyFill="1" applyBorder="1" applyAlignment="1">
      <alignment horizontal="center" vertical="center"/>
    </xf>
    <xf numFmtId="9" fontId="0" fillId="13" borderId="2" xfId="1" applyFont="1" applyFill="1" applyBorder="1" applyAlignment="1">
      <alignment horizontal="center" vertical="center"/>
    </xf>
    <xf numFmtId="2" fontId="0" fillId="14" borderId="7" xfId="0" applyNumberFormat="1" applyFill="1" applyBorder="1" applyAlignment="1">
      <alignment horizontal="center" vertical="center"/>
    </xf>
    <xf numFmtId="2" fontId="0" fillId="14" borderId="37" xfId="0" applyNumberFormat="1" applyFill="1" applyBorder="1" applyAlignment="1">
      <alignment horizontal="center" vertical="center"/>
    </xf>
    <xf numFmtId="2" fontId="0" fillId="14" borderId="21" xfId="0" applyNumberFormat="1" applyFill="1" applyBorder="1" applyAlignment="1">
      <alignment horizontal="center" vertical="center"/>
    </xf>
    <xf numFmtId="9" fontId="0" fillId="14" borderId="7" xfId="1" applyFont="1" applyFill="1" applyBorder="1" applyAlignment="1">
      <alignment horizontal="center" vertical="center"/>
    </xf>
    <xf numFmtId="2" fontId="0" fillId="10" borderId="5" xfId="0" applyNumberFormat="1" applyFill="1" applyBorder="1" applyAlignment="1">
      <alignment horizontal="center" vertical="center"/>
    </xf>
    <xf numFmtId="11" fontId="5" fillId="10" borderId="5" xfId="0" applyNumberFormat="1" applyFont="1" applyFill="1" applyBorder="1" applyAlignment="1">
      <alignment horizontal="center" vertical="center"/>
    </xf>
    <xf numFmtId="11" fontId="6" fillId="10" borderId="5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37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2" fontId="5" fillId="10" borderId="7" xfId="0" applyNumberFormat="1" applyFont="1" applyFill="1" applyBorder="1" applyAlignment="1">
      <alignment horizontal="center" vertical="center"/>
    </xf>
    <xf numFmtId="2" fontId="5" fillId="10" borderId="37" xfId="0" applyNumberFormat="1" applyFont="1" applyFill="1" applyBorder="1" applyAlignment="1">
      <alignment horizontal="center" vertical="center"/>
    </xf>
    <xf numFmtId="2" fontId="5" fillId="10" borderId="21" xfId="0" applyNumberFormat="1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 vertical="center" textRotation="1"/>
    </xf>
    <xf numFmtId="2" fontId="0" fillId="10" borderId="7" xfId="0" applyNumberFormat="1" applyFill="1" applyBorder="1" applyAlignment="1">
      <alignment horizontal="center" vertical="center"/>
    </xf>
    <xf numFmtId="2" fontId="0" fillId="10" borderId="37" xfId="0" applyNumberFormat="1" applyFill="1" applyBorder="1" applyAlignment="1">
      <alignment horizontal="center" vertical="center"/>
    </xf>
    <xf numFmtId="2" fontId="0" fillId="10" borderId="21" xfId="0" applyNumberFormat="1" applyFill="1" applyBorder="1" applyAlignment="1">
      <alignment horizontal="center" vertical="center"/>
    </xf>
    <xf numFmtId="2" fontId="5" fillId="9" borderId="7" xfId="0" applyNumberFormat="1" applyFont="1" applyFill="1" applyBorder="1" applyAlignment="1">
      <alignment horizontal="center" vertical="center"/>
    </xf>
    <xf numFmtId="2" fontId="5" fillId="9" borderId="37" xfId="0" applyNumberFormat="1" applyFont="1" applyFill="1" applyBorder="1" applyAlignment="1">
      <alignment horizontal="center" vertical="center"/>
    </xf>
    <xf numFmtId="2" fontId="5" fillId="9" borderId="21" xfId="0" applyNumberFormat="1" applyFont="1" applyFill="1" applyBorder="1" applyAlignment="1">
      <alignment horizontal="center" vertical="center"/>
    </xf>
    <xf numFmtId="2" fontId="0" fillId="9" borderId="7" xfId="0" applyNumberFormat="1" applyFill="1" applyBorder="1" applyAlignment="1">
      <alignment horizontal="center" vertical="center"/>
    </xf>
    <xf numFmtId="2" fontId="0" fillId="9" borderId="37" xfId="0" applyNumberFormat="1" applyFill="1" applyBorder="1" applyAlignment="1">
      <alignment horizontal="center" vertical="center"/>
    </xf>
    <xf numFmtId="2" fontId="0" fillId="9" borderId="21" xfId="0" applyNumberFormat="1" applyFill="1" applyBorder="1" applyAlignment="1">
      <alignment horizontal="center" vertical="center"/>
    </xf>
    <xf numFmtId="11" fontId="5" fillId="9" borderId="7" xfId="0" applyNumberFormat="1" applyFont="1" applyFill="1" applyBorder="1" applyAlignment="1">
      <alignment horizontal="center" vertical="center"/>
    </xf>
    <xf numFmtId="11" fontId="5" fillId="9" borderId="37" xfId="0" applyNumberFormat="1" applyFont="1" applyFill="1" applyBorder="1" applyAlignment="1">
      <alignment horizontal="center" vertical="center"/>
    </xf>
    <xf numFmtId="11" fontId="5" fillId="9" borderId="21" xfId="0" applyNumberFormat="1" applyFont="1" applyFill="1" applyBorder="1" applyAlignment="1">
      <alignment horizontal="center" vertical="center"/>
    </xf>
    <xf numFmtId="9" fontId="0" fillId="8" borderId="26" xfId="1" applyFont="1" applyFill="1" applyBorder="1" applyAlignment="1">
      <alignment horizontal="center" vertical="center"/>
    </xf>
    <xf numFmtId="9" fontId="0" fillId="8" borderId="5" xfId="1" applyFont="1" applyFill="1" applyBorder="1" applyAlignment="1">
      <alignment horizontal="center" vertical="center"/>
    </xf>
    <xf numFmtId="11" fontId="6" fillId="8" borderId="26" xfId="0" applyNumberFormat="1" applyFont="1" applyFill="1" applyBorder="1" applyAlignment="1">
      <alignment horizontal="center" vertical="center"/>
    </xf>
    <xf numFmtId="11" fontId="6" fillId="8" borderId="5" xfId="0" applyNumberFormat="1" applyFont="1" applyFill="1" applyBorder="1" applyAlignment="1">
      <alignment horizontal="center" vertical="center"/>
    </xf>
    <xf numFmtId="11" fontId="5" fillId="8" borderId="26" xfId="0" applyNumberFormat="1" applyFont="1" applyFill="1" applyBorder="1" applyAlignment="1">
      <alignment horizontal="center" vertical="center"/>
    </xf>
    <xf numFmtId="11" fontId="5" fillId="8" borderId="5" xfId="0" applyNumberFormat="1" applyFont="1" applyFill="1" applyBorder="1" applyAlignment="1">
      <alignment horizontal="center" vertical="center"/>
    </xf>
    <xf numFmtId="2" fontId="0" fillId="8" borderId="26" xfId="0" applyNumberForma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2" fontId="5" fillId="8" borderId="26" xfId="0" applyNumberFormat="1" applyFont="1" applyFill="1" applyBorder="1" applyAlignment="1">
      <alignment horizontal="center" vertical="center"/>
    </xf>
    <xf numFmtId="2" fontId="5" fillId="8" borderId="5" xfId="0" applyNumberFormat="1" applyFont="1" applyFill="1" applyBorder="1" applyAlignment="1">
      <alignment horizontal="center" vertical="center"/>
    </xf>
    <xf numFmtId="11" fontId="6" fillId="9" borderId="5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4" fillId="8" borderId="26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left" vertical="center"/>
    </xf>
    <xf numFmtId="0" fontId="7" fillId="9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16" fillId="7" borderId="50" xfId="0" applyFont="1" applyFill="1" applyBorder="1" applyAlignment="1">
      <alignment horizontal="center" vertical="center"/>
    </xf>
    <xf numFmtId="0" fontId="16" fillId="7" borderId="37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center" vertical="center" wrapText="1"/>
    </xf>
    <xf numFmtId="0" fontId="7" fillId="10" borderId="42" xfId="0" applyFont="1" applyFill="1" applyBorder="1" applyAlignment="1">
      <alignment horizontal="center" vertical="center" wrapText="1"/>
    </xf>
    <xf numFmtId="0" fontId="7" fillId="10" borderId="38" xfId="0" applyFont="1" applyFill="1" applyBorder="1" applyAlignment="1">
      <alignment horizontal="center" vertical="center" wrapText="1"/>
    </xf>
    <xf numFmtId="0" fontId="7" fillId="10" borderId="39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7" fillId="10" borderId="51" xfId="0" applyFont="1" applyFill="1" applyBorder="1" applyAlignment="1">
      <alignment horizontal="center" vertical="center" wrapText="1"/>
    </xf>
    <xf numFmtId="0" fontId="7" fillId="9" borderId="46" xfId="0" applyFont="1" applyFill="1" applyBorder="1" applyAlignment="1">
      <alignment horizontal="center" vertical="center" wrapText="1"/>
    </xf>
    <xf numFmtId="0" fontId="7" fillId="9" borderId="42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51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textRotation="1"/>
    </xf>
    <xf numFmtId="0" fontId="16" fillId="9" borderId="7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horizontal="center" vertical="center"/>
    </xf>
    <xf numFmtId="11" fontId="5" fillId="6" borderId="7" xfId="0" applyNumberFormat="1" applyFont="1" applyFill="1" applyBorder="1" applyAlignment="1">
      <alignment horizontal="center" vertical="center"/>
    </xf>
    <xf numFmtId="11" fontId="5" fillId="6" borderId="37" xfId="0" applyNumberFormat="1" applyFont="1" applyFill="1" applyBorder="1" applyAlignment="1">
      <alignment horizontal="center" vertical="center"/>
    </xf>
    <xf numFmtId="11" fontId="5" fillId="6" borderId="21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center" vertical="center"/>
    </xf>
    <xf numFmtId="2" fontId="5" fillId="6" borderId="37" xfId="0" applyNumberFormat="1" applyFont="1" applyFill="1" applyBorder="1" applyAlignment="1">
      <alignment horizontal="center" vertical="center"/>
    </xf>
    <xf numFmtId="2" fontId="5" fillId="6" borderId="21" xfId="0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>
      <alignment horizontal="center" vertical="center"/>
    </xf>
    <xf numFmtId="11" fontId="5" fillId="13" borderId="7" xfId="0" applyNumberFormat="1" applyFont="1" applyFill="1" applyBorder="1" applyAlignment="1">
      <alignment horizontal="center" vertical="center"/>
    </xf>
    <xf numFmtId="11" fontId="5" fillId="13" borderId="37" xfId="0" applyNumberFormat="1" applyFont="1" applyFill="1" applyBorder="1" applyAlignment="1">
      <alignment horizontal="center" vertical="center"/>
    </xf>
    <xf numFmtId="11" fontId="5" fillId="13" borderId="21" xfId="0" applyNumberFormat="1" applyFont="1" applyFill="1" applyBorder="1" applyAlignment="1">
      <alignment horizontal="center" vertical="center"/>
    </xf>
    <xf numFmtId="11" fontId="6" fillId="13" borderId="7" xfId="0" applyNumberFormat="1" applyFont="1" applyFill="1" applyBorder="1" applyAlignment="1">
      <alignment horizontal="center" vertical="center"/>
    </xf>
    <xf numFmtId="11" fontId="6" fillId="13" borderId="37" xfId="0" applyNumberFormat="1" applyFont="1" applyFill="1" applyBorder="1" applyAlignment="1">
      <alignment horizontal="center" vertical="center"/>
    </xf>
    <xf numFmtId="11" fontId="6" fillId="13" borderId="21" xfId="0" applyNumberFormat="1" applyFont="1" applyFill="1" applyBorder="1" applyAlignment="1">
      <alignment horizontal="center" vertical="center"/>
    </xf>
    <xf numFmtId="2" fontId="5" fillId="14" borderId="7" xfId="0" applyNumberFormat="1" applyFont="1" applyFill="1" applyBorder="1" applyAlignment="1">
      <alignment horizontal="center" vertical="center"/>
    </xf>
    <xf numFmtId="2" fontId="5" fillId="14" borderId="37" xfId="0" applyNumberFormat="1" applyFont="1" applyFill="1" applyBorder="1" applyAlignment="1">
      <alignment horizontal="center" vertical="center"/>
    </xf>
    <xf numFmtId="2" fontId="5" fillId="14" borderId="21" xfId="0" applyNumberFormat="1" applyFont="1" applyFill="1" applyBorder="1" applyAlignment="1">
      <alignment horizontal="center" vertical="center"/>
    </xf>
    <xf numFmtId="2" fontId="5" fillId="13" borderId="7" xfId="0" applyNumberFormat="1" applyFont="1" applyFill="1" applyBorder="1" applyAlignment="1">
      <alignment horizontal="center" vertical="center"/>
    </xf>
    <xf numFmtId="2" fontId="5" fillId="13" borderId="37" xfId="0" applyNumberFormat="1" applyFont="1" applyFill="1" applyBorder="1" applyAlignment="1">
      <alignment horizontal="center" vertical="center"/>
    </xf>
    <xf numFmtId="2" fontId="5" fillId="13" borderId="21" xfId="0" applyNumberFormat="1" applyFont="1" applyFill="1" applyBorder="1" applyAlignment="1">
      <alignment horizontal="center" vertical="center"/>
    </xf>
    <xf numFmtId="2" fontId="0" fillId="13" borderId="7" xfId="0" applyNumberFormat="1" applyFill="1" applyBorder="1" applyAlignment="1">
      <alignment horizontal="center" vertical="center"/>
    </xf>
    <xf numFmtId="2" fontId="0" fillId="13" borderId="37" xfId="0" applyNumberFormat="1" applyFill="1" applyBorder="1" applyAlignment="1">
      <alignment horizontal="center" vertical="center"/>
    </xf>
    <xf numFmtId="2" fontId="0" fillId="13" borderId="21" xfId="0" applyNumberForma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textRotation="90"/>
    </xf>
    <xf numFmtId="0" fontId="2" fillId="14" borderId="42" xfId="0" applyFont="1" applyFill="1" applyBorder="1" applyAlignment="1">
      <alignment horizontal="center" vertical="center" textRotation="90"/>
    </xf>
    <xf numFmtId="0" fontId="16" fillId="13" borderId="42" xfId="0" applyFont="1" applyFill="1" applyBorder="1" applyAlignment="1">
      <alignment horizontal="center" vertical="center" textRotation="90"/>
    </xf>
    <xf numFmtId="0" fontId="15" fillId="13" borderId="39" xfId="0" applyFont="1" applyFill="1" applyBorder="1" applyAlignment="1">
      <alignment horizontal="center" vertical="center" textRotation="90"/>
    </xf>
    <xf numFmtId="0" fontId="16" fillId="14" borderId="7" xfId="0" applyFont="1" applyFill="1" applyBorder="1" applyAlignment="1">
      <alignment horizontal="center" vertical="center" textRotation="1"/>
    </xf>
    <xf numFmtId="0" fontId="16" fillId="14" borderId="37" xfId="0" applyFont="1" applyFill="1" applyBorder="1" applyAlignment="1">
      <alignment horizontal="center" vertical="center" textRotation="1"/>
    </xf>
    <xf numFmtId="0" fontId="16" fillId="14" borderId="21" xfId="0" applyFont="1" applyFill="1" applyBorder="1" applyAlignment="1">
      <alignment horizontal="center" vertical="center" textRotation="1"/>
    </xf>
    <xf numFmtId="2" fontId="18" fillId="14" borderId="5" xfId="0" applyNumberFormat="1" applyFont="1" applyFill="1" applyBorder="1" applyAlignment="1">
      <alignment horizontal="center" vertical="center"/>
    </xf>
    <xf numFmtId="2" fontId="0" fillId="14" borderId="5" xfId="0" applyNumberFormat="1" applyFill="1" applyBorder="1" applyAlignment="1">
      <alignment horizontal="center" vertical="center"/>
    </xf>
    <xf numFmtId="9" fontId="0" fillId="14" borderId="5" xfId="1" applyFont="1" applyFill="1" applyBorder="1" applyAlignment="1">
      <alignment horizontal="center" vertical="center"/>
    </xf>
    <xf numFmtId="11" fontId="5" fillId="14" borderId="5" xfId="0" applyNumberFormat="1" applyFont="1" applyFill="1" applyBorder="1" applyAlignment="1">
      <alignment horizontal="center" vertical="center"/>
    </xf>
    <xf numFmtId="11" fontId="6" fillId="14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textRotation="1"/>
    </xf>
    <xf numFmtId="2" fontId="5" fillId="11" borderId="7" xfId="0" applyNumberFormat="1" applyFont="1" applyFill="1" applyBorder="1" applyAlignment="1">
      <alignment horizontal="center" vertical="center"/>
    </xf>
    <xf numFmtId="2" fontId="5" fillId="11" borderId="37" xfId="0" applyNumberFormat="1" applyFont="1" applyFill="1" applyBorder="1" applyAlignment="1">
      <alignment horizontal="center" vertical="center"/>
    </xf>
    <xf numFmtId="2" fontId="5" fillId="11" borderId="21" xfId="0" applyNumberFormat="1" applyFont="1" applyFill="1" applyBorder="1" applyAlignment="1">
      <alignment horizontal="center" vertical="center"/>
    </xf>
    <xf numFmtId="2" fontId="5" fillId="9" borderId="26" xfId="0" applyNumberFormat="1" applyFont="1" applyFill="1" applyBorder="1" applyAlignment="1">
      <alignment horizontal="center" vertical="center"/>
    </xf>
    <xf numFmtId="2" fontId="5" fillId="9" borderId="31" xfId="0" applyNumberFormat="1" applyFont="1" applyFill="1" applyBorder="1" applyAlignment="1">
      <alignment horizontal="center" vertical="center"/>
    </xf>
    <xf numFmtId="2" fontId="0" fillId="9" borderId="26" xfId="0" applyNumberFormat="1" applyFill="1" applyBorder="1" applyAlignment="1">
      <alignment horizontal="center" vertical="center"/>
    </xf>
    <xf numFmtId="2" fontId="0" fillId="9" borderId="31" xfId="0" applyNumberFormat="1" applyFill="1" applyBorder="1" applyAlignment="1">
      <alignment horizontal="center" vertical="center"/>
    </xf>
    <xf numFmtId="2" fontId="0" fillId="11" borderId="7" xfId="0" applyNumberFormat="1" applyFill="1" applyBorder="1" applyAlignment="1">
      <alignment horizontal="center" vertical="center"/>
    </xf>
    <xf numFmtId="2" fontId="0" fillId="11" borderId="37" xfId="0" applyNumberFormat="1" applyFill="1" applyBorder="1" applyAlignment="1">
      <alignment horizontal="center" vertical="center"/>
    </xf>
    <xf numFmtId="2" fontId="0" fillId="11" borderId="21" xfId="0" applyNumberFormat="1" applyFill="1" applyBorder="1" applyAlignment="1">
      <alignment horizontal="center" vertical="center"/>
    </xf>
    <xf numFmtId="0" fontId="2" fillId="11" borderId="42" xfId="0" applyFont="1" applyFill="1" applyBorder="1" applyAlignment="1">
      <alignment horizontal="center" vertical="center" textRotation="90"/>
    </xf>
    <xf numFmtId="0" fontId="2" fillId="11" borderId="39" xfId="0" applyFont="1" applyFill="1" applyBorder="1" applyAlignment="1">
      <alignment horizontal="center" vertical="center" textRotation="90"/>
    </xf>
    <xf numFmtId="0" fontId="2" fillId="11" borderId="51" xfId="0" applyFont="1" applyFill="1" applyBorder="1" applyAlignment="1">
      <alignment horizontal="center" vertical="center" textRotation="90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37" xfId="0" applyFont="1" applyFill="1" applyBorder="1" applyAlignment="1">
      <alignment horizontal="center" vertical="center" textRotation="90"/>
    </xf>
    <xf numFmtId="0" fontId="2" fillId="9" borderId="21" xfId="0" applyFont="1" applyFill="1" applyBorder="1" applyAlignment="1">
      <alignment horizontal="center" vertical="center" textRotation="90"/>
    </xf>
    <xf numFmtId="2" fontId="0" fillId="6" borderId="7" xfId="0" applyNumberFormat="1" applyFill="1" applyBorder="1" applyAlignment="1">
      <alignment horizontal="center" vertical="center"/>
    </xf>
    <xf numFmtId="2" fontId="0" fillId="6" borderId="37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0" fontId="7" fillId="13" borderId="46" xfId="0" applyFont="1" applyFill="1" applyBorder="1" applyAlignment="1">
      <alignment horizontal="center" vertical="center" wrapText="1"/>
    </xf>
    <xf numFmtId="0" fontId="7" fillId="13" borderId="42" xfId="0" applyFont="1" applyFill="1" applyBorder="1" applyAlignment="1">
      <alignment horizontal="center" vertical="center" wrapText="1"/>
    </xf>
    <xf numFmtId="0" fontId="7" fillId="13" borderId="38" xfId="0" applyFont="1" applyFill="1" applyBorder="1" applyAlignment="1">
      <alignment horizontal="center" vertical="center" wrapText="1"/>
    </xf>
    <xf numFmtId="0" fontId="7" fillId="13" borderId="39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7" fillId="13" borderId="51" xfId="0" applyFont="1" applyFill="1" applyBorder="1" applyAlignment="1">
      <alignment horizontal="center" vertical="center" wrapText="1"/>
    </xf>
    <xf numFmtId="0" fontId="16" fillId="13" borderId="7" xfId="0" applyFont="1" applyFill="1" applyBorder="1" applyAlignment="1">
      <alignment horizontal="center" vertical="center" textRotation="90"/>
    </xf>
    <xf numFmtId="0" fontId="16" fillId="13" borderId="37" xfId="0" applyFont="1" applyFill="1" applyBorder="1" applyAlignment="1">
      <alignment horizontal="center" vertical="center" textRotation="90"/>
    </xf>
    <xf numFmtId="0" fontId="16" fillId="13" borderId="21" xfId="0" applyFont="1" applyFill="1" applyBorder="1" applyAlignment="1">
      <alignment horizontal="center" vertical="center" textRotation="90"/>
    </xf>
    <xf numFmtId="0" fontId="7" fillId="13" borderId="5" xfId="0" applyFont="1" applyFill="1" applyBorder="1" applyAlignment="1">
      <alignment horizontal="left" vertical="center" wrapText="1"/>
    </xf>
    <xf numFmtId="0" fontId="4" fillId="13" borderId="5" xfId="0" applyFont="1" applyFill="1" applyBorder="1" applyAlignment="1">
      <alignment horizontal="left" vertical="center" wrapText="1"/>
    </xf>
    <xf numFmtId="0" fontId="2" fillId="10" borderId="7" xfId="0" applyFont="1" applyFill="1" applyBorder="1" applyAlignment="1">
      <alignment horizontal="center" vertical="center" textRotation="90"/>
    </xf>
    <xf numFmtId="0" fontId="2" fillId="10" borderId="37" xfId="0" applyFont="1" applyFill="1" applyBorder="1" applyAlignment="1">
      <alignment horizontal="center" vertical="center" textRotation="90"/>
    </xf>
    <xf numFmtId="0" fontId="2" fillId="10" borderId="21" xfId="0" applyFont="1" applyFill="1" applyBorder="1" applyAlignment="1">
      <alignment horizontal="center" vertical="center" textRotation="90"/>
    </xf>
    <xf numFmtId="0" fontId="7" fillId="11" borderId="5" xfId="0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 textRotation="1"/>
    </xf>
    <xf numFmtId="0" fontId="16" fillId="11" borderId="37" xfId="0" applyFont="1" applyFill="1" applyBorder="1" applyAlignment="1">
      <alignment horizontal="center" vertical="center" textRotation="1"/>
    </xf>
    <xf numFmtId="0" fontId="16" fillId="11" borderId="21" xfId="0" applyFont="1" applyFill="1" applyBorder="1" applyAlignment="1">
      <alignment horizontal="center" vertical="center" textRotation="1"/>
    </xf>
    <xf numFmtId="2" fontId="18" fillId="11" borderId="5" xfId="0" applyNumberFormat="1" applyFont="1" applyFill="1" applyBorder="1" applyAlignment="1">
      <alignment horizontal="center" vertical="center"/>
    </xf>
    <xf numFmtId="2" fontId="0" fillId="11" borderId="5" xfId="0" applyNumberFormat="1" applyFill="1" applyBorder="1" applyAlignment="1">
      <alignment horizontal="center" vertical="center"/>
    </xf>
    <xf numFmtId="9" fontId="0" fillId="11" borderId="5" xfId="1" applyFont="1" applyFill="1" applyBorder="1" applyAlignment="1">
      <alignment horizontal="center" vertical="center"/>
    </xf>
    <xf numFmtId="11" fontId="5" fillId="11" borderId="5" xfId="0" applyNumberFormat="1" applyFont="1" applyFill="1" applyBorder="1" applyAlignment="1">
      <alignment horizontal="center" vertical="center"/>
    </xf>
    <xf numFmtId="11" fontId="6" fillId="11" borderId="5" xfId="0" applyNumberFormat="1" applyFont="1" applyFill="1" applyBorder="1" applyAlignment="1">
      <alignment horizontal="center" vertical="center"/>
    </xf>
    <xf numFmtId="11" fontId="5" fillId="11" borderId="7" xfId="0" applyNumberFormat="1" applyFont="1" applyFill="1" applyBorder="1" applyAlignment="1">
      <alignment horizontal="center" vertical="center"/>
    </xf>
    <xf numFmtId="11" fontId="5" fillId="11" borderId="37" xfId="0" applyNumberFormat="1" applyFont="1" applyFill="1" applyBorder="1" applyAlignment="1">
      <alignment horizontal="center" vertical="center"/>
    </xf>
    <xf numFmtId="11" fontId="5" fillId="11" borderId="21" xfId="0" applyNumberFormat="1" applyFont="1" applyFill="1" applyBorder="1" applyAlignment="1">
      <alignment horizontal="center" vertical="center"/>
    </xf>
    <xf numFmtId="11" fontId="6" fillId="11" borderId="7" xfId="0" applyNumberFormat="1" applyFont="1" applyFill="1" applyBorder="1" applyAlignment="1">
      <alignment horizontal="center" vertical="center"/>
    </xf>
    <xf numFmtId="11" fontId="6" fillId="11" borderId="37" xfId="0" applyNumberFormat="1" applyFont="1" applyFill="1" applyBorder="1" applyAlignment="1">
      <alignment horizontal="center" vertical="center"/>
    </xf>
    <xf numFmtId="11" fontId="6" fillId="11" borderId="21" xfId="0" applyNumberFormat="1" applyFont="1" applyFill="1" applyBorder="1" applyAlignment="1">
      <alignment horizontal="center" vertical="center"/>
    </xf>
    <xf numFmtId="0" fontId="7" fillId="11" borderId="46" xfId="0" applyFont="1" applyFill="1" applyBorder="1" applyAlignment="1">
      <alignment horizontal="center" vertical="center" wrapText="1"/>
    </xf>
    <xf numFmtId="0" fontId="7" fillId="11" borderId="42" xfId="0" applyFont="1" applyFill="1" applyBorder="1" applyAlignment="1">
      <alignment horizontal="center" vertical="center" wrapText="1"/>
    </xf>
    <xf numFmtId="0" fontId="7" fillId="11" borderId="38" xfId="0" applyFont="1" applyFill="1" applyBorder="1" applyAlignment="1">
      <alignment horizontal="center" vertical="center" wrapText="1"/>
    </xf>
    <xf numFmtId="0" fontId="7" fillId="11" borderId="39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7" fillId="11" borderId="51" xfId="0" applyFont="1" applyFill="1" applyBorder="1" applyAlignment="1">
      <alignment horizontal="center" vertical="center" wrapText="1"/>
    </xf>
    <xf numFmtId="2" fontId="5" fillId="6" borderId="5" xfId="0" applyNumberFormat="1" applyFont="1" applyFill="1" applyBorder="1" applyAlignment="1">
      <alignment horizontal="center" vertical="center"/>
    </xf>
    <xf numFmtId="2" fontId="5" fillId="6" borderId="31" xfId="0" applyNumberFormat="1" applyFont="1" applyFill="1" applyBorder="1" applyAlignment="1">
      <alignment horizontal="center" vertical="center"/>
    </xf>
    <xf numFmtId="9" fontId="0" fillId="9" borderId="26" xfId="1" applyFont="1" applyFill="1" applyBorder="1" applyAlignment="1">
      <alignment horizontal="center" vertical="center"/>
    </xf>
    <xf numFmtId="9" fontId="0" fillId="9" borderId="31" xfId="1" applyFont="1" applyFill="1" applyBorder="1" applyAlignment="1">
      <alignment horizontal="center" vertical="center"/>
    </xf>
    <xf numFmtId="11" fontId="5" fillId="9" borderId="26" xfId="0" applyNumberFormat="1" applyFont="1" applyFill="1" applyBorder="1" applyAlignment="1">
      <alignment horizontal="center" vertical="center"/>
    </xf>
    <xf numFmtId="11" fontId="5" fillId="9" borderId="31" xfId="0" applyNumberFormat="1" applyFont="1" applyFill="1" applyBorder="1" applyAlignment="1">
      <alignment horizontal="center" vertical="center"/>
    </xf>
    <xf numFmtId="11" fontId="6" fillId="9" borderId="26" xfId="0" applyNumberFormat="1" applyFont="1" applyFill="1" applyBorder="1" applyAlignment="1">
      <alignment horizontal="center" vertical="center"/>
    </xf>
    <xf numFmtId="11" fontId="6" fillId="9" borderId="31" xfId="0" applyNumberFormat="1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31" xfId="0" applyNumberFormat="1" applyFill="1" applyBorder="1" applyAlignment="1">
      <alignment horizontal="center" vertical="center"/>
    </xf>
    <xf numFmtId="9" fontId="0" fillId="6" borderId="5" xfId="1" applyFont="1" applyFill="1" applyBorder="1" applyAlignment="1">
      <alignment horizontal="center" vertical="center"/>
    </xf>
    <xf numFmtId="9" fontId="0" fillId="6" borderId="31" xfId="1" applyFont="1" applyFill="1" applyBorder="1" applyAlignment="1">
      <alignment horizontal="center" vertical="center"/>
    </xf>
    <xf numFmtId="11" fontId="5" fillId="6" borderId="5" xfId="0" applyNumberFormat="1" applyFont="1" applyFill="1" applyBorder="1" applyAlignment="1">
      <alignment horizontal="center" vertical="center"/>
    </xf>
    <xf numFmtId="11" fontId="5" fillId="6" borderId="31" xfId="0" applyNumberFormat="1" applyFont="1" applyFill="1" applyBorder="1" applyAlignment="1">
      <alignment horizontal="center" vertical="center"/>
    </xf>
    <xf numFmtId="11" fontId="6" fillId="6" borderId="5" xfId="0" applyNumberFormat="1" applyFont="1" applyFill="1" applyBorder="1" applyAlignment="1">
      <alignment horizontal="center" vertical="center"/>
    </xf>
    <xf numFmtId="11" fontId="6" fillId="6" borderId="31" xfId="0" applyNumberFormat="1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10" borderId="53" xfId="0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1" xfId="0" applyFont="1" applyFill="1" applyBorder="1" applyAlignment="1">
      <alignment horizontal="center" vertical="center" wrapText="1"/>
    </xf>
    <xf numFmtId="11" fontId="5" fillId="6" borderId="26" xfId="0" applyNumberFormat="1" applyFont="1" applyFill="1" applyBorder="1" applyAlignment="1">
      <alignment horizontal="center" vertical="center"/>
    </xf>
    <xf numFmtId="11" fontId="6" fillId="6" borderId="26" xfId="0" applyNumberFormat="1" applyFont="1" applyFill="1" applyBorder="1" applyAlignment="1">
      <alignment horizontal="center" vertical="center"/>
    </xf>
    <xf numFmtId="9" fontId="0" fillId="6" borderId="26" xfId="1" applyFont="1" applyFill="1" applyBorder="1" applyAlignment="1">
      <alignment horizontal="center" vertical="center"/>
    </xf>
    <xf numFmtId="0" fontId="2" fillId="14" borderId="53" xfId="0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2" fillId="14" borderId="30" xfId="0" applyFont="1" applyFill="1" applyBorder="1" applyAlignment="1">
      <alignment horizontal="center" vertical="center"/>
    </xf>
    <xf numFmtId="0" fontId="7" fillId="14" borderId="21" xfId="0" applyFont="1" applyFill="1" applyBorder="1" applyAlignment="1">
      <alignment horizontal="center" vertical="center" wrapText="1"/>
    </xf>
    <xf numFmtId="0" fontId="7" fillId="14" borderId="31" xfId="0" applyFont="1" applyFill="1" applyBorder="1" applyAlignment="1">
      <alignment horizontal="center" vertical="center" wrapText="1"/>
    </xf>
    <xf numFmtId="2" fontId="5" fillId="6" borderId="26" xfId="0" applyNumberFormat="1" applyFont="1" applyFill="1" applyBorder="1" applyAlignment="1">
      <alignment horizontal="center" vertical="center"/>
    </xf>
    <xf numFmtId="2" fontId="0" fillId="6" borderId="26" xfId="0" applyNumberFormat="1" applyFill="1" applyBorder="1" applyAlignment="1">
      <alignment horizontal="center" vertical="center"/>
    </xf>
    <xf numFmtId="0" fontId="2" fillId="13" borderId="53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7" fillId="13" borderId="21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31" xfId="0" applyFont="1" applyFill="1" applyBorder="1" applyAlignment="1">
      <alignment horizontal="center" vertical="center" wrapText="1"/>
    </xf>
    <xf numFmtId="0" fontId="0" fillId="12" borderId="33" xfId="0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wrapText="1"/>
    </xf>
    <xf numFmtId="0" fontId="9" fillId="5" borderId="35" xfId="0" applyFont="1" applyFill="1" applyBorder="1" applyAlignment="1">
      <alignment horizontal="center" wrapText="1"/>
    </xf>
    <xf numFmtId="0" fontId="9" fillId="5" borderId="36" xfId="0" applyFont="1" applyFill="1" applyBorder="1" applyAlignment="1">
      <alignment horizontal="center" wrapText="1"/>
    </xf>
    <xf numFmtId="0" fontId="9" fillId="5" borderId="38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9" fillId="5" borderId="39" xfId="0" applyFont="1" applyFill="1" applyBorder="1" applyAlignment="1">
      <alignment horizontal="center" wrapText="1"/>
    </xf>
    <xf numFmtId="0" fontId="9" fillId="5" borderId="40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41" xfId="0" applyFont="1" applyFill="1" applyBorder="1" applyAlignment="1">
      <alignment horizontal="center" wrapText="1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165" fontId="8" fillId="4" borderId="42" xfId="0" applyNumberFormat="1" applyFont="1" applyFill="1" applyBorder="1" applyAlignment="1">
      <alignment horizontal="center" wrapText="1"/>
    </xf>
    <xf numFmtId="165" fontId="8" fillId="4" borderId="41" xfId="0" applyNumberFormat="1" applyFont="1" applyFill="1" applyBorder="1" applyAlignment="1">
      <alignment horizontal="center" wrapText="1"/>
    </xf>
    <xf numFmtId="165" fontId="8" fillId="4" borderId="7" xfId="0" applyNumberFormat="1" applyFont="1" applyFill="1" applyBorder="1" applyAlignment="1">
      <alignment horizontal="center" vertical="center" wrapText="1"/>
    </xf>
    <xf numFmtId="165" fontId="8" fillId="4" borderId="32" xfId="0" applyNumberFormat="1" applyFont="1" applyFill="1" applyBorder="1" applyAlignment="1">
      <alignment horizontal="center" vertical="center" wrapText="1"/>
    </xf>
    <xf numFmtId="165" fontId="8" fillId="4" borderId="7" xfId="0" applyNumberFormat="1" applyFont="1" applyFill="1" applyBorder="1" applyAlignment="1">
      <alignment horizontal="center" wrapText="1"/>
    </xf>
    <xf numFmtId="165" fontId="8" fillId="4" borderId="3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shrinkToFi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shrinkToFit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14" fontId="9" fillId="0" borderId="5" xfId="0" applyNumberFormat="1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11" fillId="4" borderId="7" xfId="0" applyNumberFormat="1" applyFont="1" applyFill="1" applyBorder="1" applyAlignment="1">
      <alignment horizontal="center" wrapText="1"/>
    </xf>
    <xf numFmtId="165" fontId="11" fillId="4" borderId="32" xfId="0" applyNumberFormat="1" applyFont="1" applyFill="1" applyBorder="1" applyAlignment="1">
      <alignment horizontal="center" wrapText="1"/>
    </xf>
    <xf numFmtId="165" fontId="11" fillId="4" borderId="7" xfId="0" applyNumberFormat="1" applyFont="1" applyFill="1" applyBorder="1" applyAlignment="1">
      <alignment horizontal="center" vertical="center" wrapText="1"/>
    </xf>
    <xf numFmtId="165" fontId="11" fillId="4" borderId="32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0" fontId="8" fillId="0" borderId="6" xfId="0" applyFont="1" applyBorder="1" applyAlignment="1">
      <alignment horizontal="center"/>
    </xf>
    <xf numFmtId="0" fontId="8" fillId="4" borderId="2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center"/>
    </xf>
    <xf numFmtId="0" fontId="8" fillId="4" borderId="2" xfId="0" applyFont="1" applyFill="1" applyBorder="1" applyAlignment="1"/>
    <xf numFmtId="0" fontId="8" fillId="4" borderId="4" xfId="0" applyFont="1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/>
    </xf>
    <xf numFmtId="164" fontId="14" fillId="4" borderId="1" xfId="0" applyNumberFormat="1" applyFont="1" applyFill="1" applyBorder="1" applyAlignment="1">
      <alignment horizontal="center" wrapText="1"/>
    </xf>
    <xf numFmtId="165" fontId="14" fillId="4" borderId="1" xfId="0" applyNumberFormat="1" applyFont="1" applyFill="1" applyBorder="1" applyAlignment="1">
      <alignment horizontal="center" shrinkToFi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3"/>
  <sheetViews>
    <sheetView tabSelected="1" zoomScale="75" zoomScaleNormal="75" workbookViewId="0">
      <pane ySplit="1" topLeftCell="A108" activePane="bottomLeft" state="frozen"/>
      <selection activeCell="B1" sqref="B1"/>
      <selection pane="bottomLeft" activeCell="N55" sqref="N55"/>
    </sheetView>
  </sheetViews>
  <sheetFormatPr defaultRowHeight="15" x14ac:dyDescent="0.25"/>
  <cols>
    <col min="1" max="1" width="15.140625" bestFit="1" customWidth="1"/>
    <col min="2" max="2" width="11.140625" style="120" customWidth="1"/>
    <col min="3" max="3" width="9.7109375" style="120" customWidth="1"/>
    <col min="4" max="4" width="15.140625" style="143" customWidth="1"/>
    <col min="5" max="5" width="11.5703125" customWidth="1"/>
    <col min="6" max="6" width="15" customWidth="1"/>
    <col min="7" max="7" width="16.7109375" customWidth="1"/>
    <col min="8" max="8" width="12.42578125" customWidth="1"/>
    <col min="9" max="9" width="11.28515625" customWidth="1"/>
    <col min="10" max="10" width="14.7109375" customWidth="1"/>
    <col min="11" max="11" width="37.28515625" bestFit="1" customWidth="1"/>
    <col min="12" max="12" width="21" customWidth="1"/>
    <col min="13" max="13" width="13" customWidth="1"/>
    <col min="14" max="14" width="11.28515625" customWidth="1"/>
    <col min="16" max="16" width="13.28515625" customWidth="1"/>
    <col min="19" max="19" width="13" customWidth="1"/>
  </cols>
  <sheetData>
    <row r="1" spans="1:19" ht="46.5" thickTop="1" thickBot="1" x14ac:dyDescent="0.3">
      <c r="A1" s="121" t="s">
        <v>97</v>
      </c>
      <c r="B1" s="306" t="s">
        <v>203</v>
      </c>
      <c r="C1" s="307"/>
      <c r="D1" s="144" t="s">
        <v>377</v>
      </c>
      <c r="E1" s="72" t="s">
        <v>44</v>
      </c>
      <c r="F1" s="72" t="s">
        <v>45</v>
      </c>
      <c r="G1" s="72" t="s">
        <v>46</v>
      </c>
      <c r="H1" s="72" t="s">
        <v>47</v>
      </c>
      <c r="I1" s="72" t="s">
        <v>48</v>
      </c>
      <c r="J1" s="72" t="s">
        <v>49</v>
      </c>
      <c r="K1" s="203" t="s">
        <v>390</v>
      </c>
      <c r="L1" s="72" t="s">
        <v>50</v>
      </c>
      <c r="M1" s="72" t="s">
        <v>51</v>
      </c>
      <c r="N1" s="72" t="s">
        <v>52</v>
      </c>
      <c r="O1" s="72" t="s">
        <v>53</v>
      </c>
      <c r="P1" s="73" t="s">
        <v>54</v>
      </c>
      <c r="R1" s="98"/>
      <c r="S1" s="7" t="s">
        <v>98</v>
      </c>
    </row>
    <row r="2" spans="1:19" ht="21" customHeight="1" thickTop="1" x14ac:dyDescent="0.25">
      <c r="A2" s="227" t="s">
        <v>96</v>
      </c>
      <c r="B2" s="308" t="s">
        <v>55</v>
      </c>
      <c r="C2" s="308"/>
      <c r="D2" s="312">
        <v>0</v>
      </c>
      <c r="E2" s="303">
        <f ca="1">AVERAGE(M2:M13)</f>
        <v>7.2013369790150721</v>
      </c>
      <c r="F2" s="301">
        <f ca="1">STDEV(M2:M13)</f>
        <v>0.1663280666199366</v>
      </c>
      <c r="G2" s="295">
        <f ca="1">F2/E2</f>
        <v>2.3096831477907774E-2</v>
      </c>
      <c r="H2" s="299">
        <f ca="1">AVERAGE(N2:N13)</f>
        <v>16860000</v>
      </c>
      <c r="I2" s="297">
        <f ca="1">STDEV(N2:N13)</f>
        <v>5436007.893498851</v>
      </c>
      <c r="J2" s="295">
        <f ca="1">I2/H2</f>
        <v>0.32242039700467678</v>
      </c>
      <c r="K2" s="204" t="s">
        <v>391</v>
      </c>
      <c r="L2" s="115" t="str">
        <f>'Inoculation Controls(0)'!B93</f>
        <v>95-P1-SS-IC-1</v>
      </c>
      <c r="M2" s="116">
        <f t="shared" ref="M2:M4" ca="1" si="0">LOG(N2)</f>
        <v>7.1702617153949575</v>
      </c>
      <c r="N2" s="117">
        <f t="shared" ref="N2:N4" ca="1" si="1">O2*P2</f>
        <v>14800000</v>
      </c>
      <c r="O2" s="117">
        <f ca="1">OFFSET(INDIRECT("'Inoculation Controls(0)'!A"&amp;MATCH(L2,'Inoculation Controls(0)'!$B:$B,0)),3,3,1)</f>
        <v>740000</v>
      </c>
      <c r="P2" s="118">
        <v>20</v>
      </c>
    </row>
    <row r="3" spans="1:19" ht="16.149999999999999" customHeight="1" x14ac:dyDescent="0.25">
      <c r="A3" s="228"/>
      <c r="B3" s="309"/>
      <c r="C3" s="309"/>
      <c r="D3" s="313"/>
      <c r="E3" s="304"/>
      <c r="F3" s="302"/>
      <c r="G3" s="296"/>
      <c r="H3" s="300"/>
      <c r="I3" s="298"/>
      <c r="J3" s="296"/>
      <c r="K3" s="233"/>
      <c r="L3" s="40" t="str">
        <f>'Inoculation Controls(0)'!B97</f>
        <v>95-P1-SS-IC-2</v>
      </c>
      <c r="M3" s="74">
        <f t="shared" ca="1" si="0"/>
        <v>6.7979596437371965</v>
      </c>
      <c r="N3" s="41">
        <f t="shared" ca="1" si="1"/>
        <v>6280000</v>
      </c>
      <c r="O3" s="41">
        <f ca="1">OFFSET(INDIRECT("'Inoculation Controls(0)'!A"&amp;MATCH(L3,'Inoculation Controls(0)'!$B:$B,0)),3,3,1)</f>
        <v>314000</v>
      </c>
      <c r="P3" s="119">
        <v>20</v>
      </c>
    </row>
    <row r="4" spans="1:19" ht="17.45" customHeight="1" x14ac:dyDescent="0.25">
      <c r="A4" s="228"/>
      <c r="B4" s="309"/>
      <c r="C4" s="309"/>
      <c r="D4" s="313"/>
      <c r="E4" s="304"/>
      <c r="F4" s="302"/>
      <c r="G4" s="296"/>
      <c r="H4" s="300"/>
      <c r="I4" s="298"/>
      <c r="J4" s="296"/>
      <c r="K4" s="234"/>
      <c r="L4" s="40" t="str">
        <f>'Inoculation Controls(0)'!B101</f>
        <v>95-P1-SS-IC-3</v>
      </c>
      <c r="M4" s="74">
        <f t="shared" ca="1" si="0"/>
        <v>7.1772478362556233</v>
      </c>
      <c r="N4" s="41">
        <f t="shared" ca="1" si="1"/>
        <v>15040000</v>
      </c>
      <c r="O4" s="41">
        <f ca="1">OFFSET(INDIRECT("'Inoculation Controls(0)'!A"&amp;MATCH(L4,'Inoculation Controls(0)'!$B:$B,0)),3,3,1)</f>
        <v>752000</v>
      </c>
      <c r="P4" s="119">
        <v>20</v>
      </c>
    </row>
    <row r="5" spans="1:19" ht="18" customHeight="1" x14ac:dyDescent="0.25">
      <c r="A5" s="228"/>
      <c r="B5" s="309"/>
      <c r="C5" s="309"/>
      <c r="D5" s="313"/>
      <c r="E5" s="304"/>
      <c r="F5" s="302"/>
      <c r="G5" s="296"/>
      <c r="H5" s="300"/>
      <c r="I5" s="298"/>
      <c r="J5" s="296"/>
      <c r="K5" s="234"/>
      <c r="L5" s="40" t="str">
        <f>'Inoculation Controls(0)'!B105</f>
        <v>95-P1-SS-IC-4</v>
      </c>
      <c r="M5" s="74">
        <f t="shared" ref="M5:M11" ca="1" si="2">LOG(N5)</f>
        <v>7.20682587603185</v>
      </c>
      <c r="N5" s="41">
        <f t="shared" ref="N5:N11" ca="1" si="3">O5*P5</f>
        <v>16100000</v>
      </c>
      <c r="O5" s="41">
        <f ca="1">OFFSET(INDIRECT("'Inoculation Controls(0)'!A"&amp;MATCH(L5,'Inoculation Controls(0)'!$B:$B,0)),3,3,1)</f>
        <v>805000</v>
      </c>
      <c r="P5" s="119">
        <v>20</v>
      </c>
    </row>
    <row r="6" spans="1:19" ht="20.45" customHeight="1" x14ac:dyDescent="0.25">
      <c r="A6" s="228"/>
      <c r="B6" s="309"/>
      <c r="C6" s="309"/>
      <c r="D6" s="313"/>
      <c r="E6" s="304"/>
      <c r="F6" s="302"/>
      <c r="G6" s="296"/>
      <c r="H6" s="300"/>
      <c r="I6" s="298"/>
      <c r="J6" s="296"/>
      <c r="K6" s="234"/>
      <c r="L6" s="40" t="str">
        <f>'Inoculation Controls(0)'!B109</f>
        <v>95-P1-SS-IC-5</v>
      </c>
      <c r="M6" s="74">
        <f t="shared" ca="1" si="2"/>
        <v>7.3138672203691533</v>
      </c>
      <c r="N6" s="41">
        <f t="shared" ca="1" si="3"/>
        <v>20600000</v>
      </c>
      <c r="O6" s="41">
        <f ca="1">OFFSET(INDIRECT("'Inoculation Controls(0)'!A"&amp;MATCH(L6,'Inoculation Controls(0)'!$B:$B,0)),3,3,1)</f>
        <v>1030000</v>
      </c>
      <c r="P6" s="119">
        <v>20</v>
      </c>
    </row>
    <row r="7" spans="1:19" x14ac:dyDescent="0.25">
      <c r="A7" s="228"/>
      <c r="B7" s="309"/>
      <c r="C7" s="309"/>
      <c r="D7" s="313"/>
      <c r="E7" s="304"/>
      <c r="F7" s="302"/>
      <c r="G7" s="296"/>
      <c r="H7" s="300"/>
      <c r="I7" s="298"/>
      <c r="J7" s="296"/>
      <c r="K7" s="234"/>
      <c r="L7" s="40" t="str">
        <f>'Inoculation Controls(0)'!B113</f>
        <v>95-P1-SS-IC-6</v>
      </c>
      <c r="M7" s="74">
        <f t="shared" ca="1" si="2"/>
        <v>7.3654879848908994</v>
      </c>
      <c r="N7" s="41">
        <f t="shared" ca="1" si="3"/>
        <v>23200000</v>
      </c>
      <c r="O7" s="41">
        <f ca="1">OFFSET(INDIRECT("'Inoculation Controls(0)'!A"&amp;MATCH(L7,'Inoculation Controls(0)'!$B:$B,0)),3,3,1)</f>
        <v>1160000</v>
      </c>
      <c r="P7" s="119">
        <v>20</v>
      </c>
    </row>
    <row r="8" spans="1:19" x14ac:dyDescent="0.25">
      <c r="A8" s="228"/>
      <c r="B8" s="309"/>
      <c r="C8" s="309"/>
      <c r="D8" s="313"/>
      <c r="E8" s="304"/>
      <c r="F8" s="302"/>
      <c r="G8" s="296"/>
      <c r="H8" s="300"/>
      <c r="I8" s="298"/>
      <c r="J8" s="296"/>
      <c r="K8" s="234"/>
      <c r="L8" s="40" t="str">
        <f>'Inoculation Controls(0)'!B117</f>
        <v>95-P1-SS-IC-7</v>
      </c>
      <c r="M8" s="74">
        <f t="shared" ca="1" si="2"/>
        <v>7.2474822606770539</v>
      </c>
      <c r="N8" s="41">
        <f t="shared" ca="1" si="3"/>
        <v>17680000</v>
      </c>
      <c r="O8" s="41">
        <f ca="1">OFFSET(INDIRECT("'Inoculation Controls(0)'!A"&amp;MATCH(L8,'Inoculation Controls(0)'!$B:$B,0)),3,3,1)</f>
        <v>884000</v>
      </c>
      <c r="P8" s="119">
        <v>20</v>
      </c>
    </row>
    <row r="9" spans="1:19" x14ac:dyDescent="0.25">
      <c r="A9" s="228"/>
      <c r="B9" s="309"/>
      <c r="C9" s="309"/>
      <c r="D9" s="313"/>
      <c r="E9" s="304"/>
      <c r="F9" s="302"/>
      <c r="G9" s="296"/>
      <c r="H9" s="300"/>
      <c r="I9" s="298"/>
      <c r="J9" s="296"/>
      <c r="K9" s="234"/>
      <c r="L9" s="40" t="str">
        <f>'Inoculation Controls(0)'!B121</f>
        <v>95-P1-SS-IC-8</v>
      </c>
      <c r="M9" s="74">
        <f t="shared" ca="1" si="2"/>
        <v>7.2713768718940743</v>
      </c>
      <c r="N9" s="41">
        <f t="shared" ca="1" si="3"/>
        <v>18680000</v>
      </c>
      <c r="O9" s="41">
        <f ca="1">OFFSET(INDIRECT("'Inoculation Controls(0)'!A"&amp;MATCH(L9,'Inoculation Controls(0)'!$B:$B,0)),3,3,1)</f>
        <v>934000</v>
      </c>
      <c r="P9" s="119">
        <v>20</v>
      </c>
    </row>
    <row r="10" spans="1:19" x14ac:dyDescent="0.25">
      <c r="A10" s="228"/>
      <c r="B10" s="309"/>
      <c r="C10" s="309"/>
      <c r="D10" s="313"/>
      <c r="E10" s="304"/>
      <c r="F10" s="302"/>
      <c r="G10" s="296"/>
      <c r="H10" s="300"/>
      <c r="I10" s="298"/>
      <c r="J10" s="296"/>
      <c r="K10" s="234"/>
      <c r="L10" s="40" t="str">
        <f>'Inoculation Controls(0)'!B125</f>
        <v>95-P1-SS-IC-9</v>
      </c>
      <c r="M10" s="74">
        <f t="shared" ca="1" si="2"/>
        <v>7.4216039268698308</v>
      </c>
      <c r="N10" s="41">
        <f t="shared" ca="1" si="3"/>
        <v>26400000</v>
      </c>
      <c r="O10" s="41">
        <f ca="1">OFFSET(INDIRECT("'Inoculation Controls(0)'!A"&amp;MATCH(L10,'Inoculation Controls(0)'!$B:$B,0)),3,3,1)</f>
        <v>1320000</v>
      </c>
      <c r="P10" s="119">
        <v>20</v>
      </c>
    </row>
    <row r="11" spans="1:19" x14ac:dyDescent="0.25">
      <c r="A11" s="228"/>
      <c r="B11" s="309"/>
      <c r="C11" s="309"/>
      <c r="D11" s="313"/>
      <c r="E11" s="304"/>
      <c r="F11" s="302"/>
      <c r="G11" s="296"/>
      <c r="H11" s="300"/>
      <c r="I11" s="298"/>
      <c r="J11" s="296"/>
      <c r="K11" s="234"/>
      <c r="L11" s="40" t="str">
        <f>'Inoculation Controls(0)'!B129</f>
        <v>95-P1-SS-IC-10</v>
      </c>
      <c r="M11" s="74">
        <f t="shared" ca="1" si="2"/>
        <v>7.0119931146592567</v>
      </c>
      <c r="N11" s="41">
        <f t="shared" ca="1" si="3"/>
        <v>10280000</v>
      </c>
      <c r="O11" s="41">
        <f ca="1">OFFSET(INDIRECT("'Inoculation Controls(0)'!A"&amp;MATCH(L11,'Inoculation Controls(0)'!$B:$B,0)),3,3,1)</f>
        <v>514000</v>
      </c>
      <c r="P11" s="119">
        <v>20</v>
      </c>
    </row>
    <row r="12" spans="1:19" x14ac:dyDescent="0.25">
      <c r="A12" s="228"/>
      <c r="B12" s="309"/>
      <c r="C12" s="309"/>
      <c r="D12" s="313"/>
      <c r="E12" s="304"/>
      <c r="F12" s="302"/>
      <c r="G12" s="296"/>
      <c r="H12" s="300"/>
      <c r="I12" s="298"/>
      <c r="J12" s="296"/>
      <c r="K12" s="234"/>
      <c r="L12" s="40" t="str">
        <f>'Inoculation Controls(0)'!B133</f>
        <v>95-P1-SS-IC-11</v>
      </c>
      <c r="M12" s="74">
        <f t="shared" ref="M12:M13" ca="1" si="4">LOG(N12)</f>
        <v>7.1504494094608804</v>
      </c>
      <c r="N12" s="41">
        <f t="shared" ref="N12:N13" ca="1" si="5">O12*P12</f>
        <v>14140000</v>
      </c>
      <c r="O12" s="41">
        <f ca="1">OFFSET(INDIRECT("'Inoculation Controls(0)'!A"&amp;MATCH(L12,'Inoculation Controls(0)'!$B:$B,0)),3,3,1)</f>
        <v>707000</v>
      </c>
      <c r="P12" s="119">
        <v>20</v>
      </c>
    </row>
    <row r="13" spans="1:19" x14ac:dyDescent="0.25">
      <c r="A13" s="228"/>
      <c r="B13" s="309"/>
      <c r="C13" s="309"/>
      <c r="D13" s="314"/>
      <c r="E13" s="304"/>
      <c r="F13" s="302"/>
      <c r="G13" s="296"/>
      <c r="H13" s="300"/>
      <c r="I13" s="298"/>
      <c r="J13" s="296"/>
      <c r="K13" s="235"/>
      <c r="L13" s="40" t="str">
        <f>'Inoculation Controls(0)'!B137</f>
        <v>95-P1-SS-IC-12</v>
      </c>
      <c r="M13" s="74">
        <f t="shared" ca="1" si="4"/>
        <v>7.2814878879400808</v>
      </c>
      <c r="N13" s="41">
        <f t="shared" ca="1" si="5"/>
        <v>19120000</v>
      </c>
      <c r="O13" s="41">
        <f ca="1">OFFSET(INDIRECT("'Inoculation Controls(0)'!A"&amp;MATCH(L13,'Inoculation Controls(0)'!$B:$B,0)),3,3,1)</f>
        <v>956000</v>
      </c>
      <c r="P13" s="119">
        <v>20</v>
      </c>
    </row>
    <row r="14" spans="1:19" ht="15" customHeight="1" x14ac:dyDescent="0.25">
      <c r="A14" s="383" t="s">
        <v>383</v>
      </c>
      <c r="B14" s="310" t="s">
        <v>382</v>
      </c>
      <c r="C14" s="311"/>
      <c r="D14" s="330">
        <v>0</v>
      </c>
      <c r="E14" s="248">
        <f ca="1">AVERAGE(M14:M16)</f>
        <v>7.1646777116452514</v>
      </c>
      <c r="F14" s="249">
        <f ca="1">STDEV(M14:M16)</f>
        <v>2.4821125774318078E-2</v>
      </c>
      <c r="G14" s="245">
        <f ca="1">F14/E14</f>
        <v>3.464374361735011E-3</v>
      </c>
      <c r="H14" s="250">
        <f ca="1">AVERAGE(N14:N16)</f>
        <v>14626666.666666666</v>
      </c>
      <c r="I14" s="305">
        <f ca="1">STDEV(N14:N16)</f>
        <v>822030.00756257877</v>
      </c>
      <c r="J14" s="245">
        <f ca="1">I14/H14</f>
        <v>5.6200775357514506E-2</v>
      </c>
      <c r="K14" s="236"/>
      <c r="L14" s="42" t="str">
        <f>'Inoculation Controls(0)'!B49</f>
        <v>95-P1-SS-110-PC-0h-1</v>
      </c>
      <c r="M14" s="76">
        <f t="shared" ref="M14:M16" ca="1" si="6">LOG(N14)</f>
        <v>7.1360860973840978</v>
      </c>
      <c r="N14" s="43">
        <f t="shared" ref="N14:N16" ca="1" si="7">O14*P14</f>
        <v>13680000</v>
      </c>
      <c r="O14" s="43">
        <f ca="1">OFFSET(INDIRECT("'Inoculation Controls(0)'!A"&amp;MATCH(L14,'Inoculation Controls(0)'!$B:$B,0)),3,3,1)</f>
        <v>684000</v>
      </c>
      <c r="P14" s="110">
        <v>20</v>
      </c>
    </row>
    <row r="15" spans="1:19" x14ac:dyDescent="0.25">
      <c r="A15" s="384"/>
      <c r="B15" s="311"/>
      <c r="C15" s="311"/>
      <c r="D15" s="331"/>
      <c r="E15" s="248"/>
      <c r="F15" s="249"/>
      <c r="G15" s="245"/>
      <c r="H15" s="250"/>
      <c r="I15" s="305"/>
      <c r="J15" s="245"/>
      <c r="K15" s="211"/>
      <c r="L15" s="42" t="str">
        <f>'Inoculation Controls(0)'!B53</f>
        <v>95-P1-SS-110-PC-0h-2</v>
      </c>
      <c r="M15" s="76">
        <f t="shared" ca="1" si="6"/>
        <v>7.1772478362556233</v>
      </c>
      <c r="N15" s="43">
        <f t="shared" ca="1" si="7"/>
        <v>15040000</v>
      </c>
      <c r="O15" s="43">
        <f ca="1">OFFSET(INDIRECT("'Inoculation Controls(0)'!A"&amp;MATCH(L15,'Inoculation Controls(0)'!$B:$B,0)),3,3,1)</f>
        <v>752000</v>
      </c>
      <c r="P15" s="110">
        <v>20</v>
      </c>
    </row>
    <row r="16" spans="1:19" ht="15.75" thickBot="1" x14ac:dyDescent="0.3">
      <c r="A16" s="384"/>
      <c r="B16" s="311"/>
      <c r="C16" s="311"/>
      <c r="D16" s="332"/>
      <c r="E16" s="248"/>
      <c r="F16" s="249"/>
      <c r="G16" s="245"/>
      <c r="H16" s="250"/>
      <c r="I16" s="305"/>
      <c r="J16" s="245"/>
      <c r="K16" s="237"/>
      <c r="L16" s="42" t="str">
        <f>'Inoculation Controls(0)'!B57</f>
        <v>95-P1-SS-110-PC-0h-3</v>
      </c>
      <c r="M16" s="76">
        <f t="shared" ca="1" si="6"/>
        <v>7.1806992012960347</v>
      </c>
      <c r="N16" s="43">
        <f t="shared" ca="1" si="7"/>
        <v>15160000</v>
      </c>
      <c r="O16" s="43">
        <f ca="1">OFFSET(INDIRECT("'Inoculation Controls(0)'!A"&amp;MATCH(L16,'Inoculation Controls(0)'!$B:$B,0)),3,3,1)</f>
        <v>758000</v>
      </c>
      <c r="P16" s="110">
        <v>20</v>
      </c>
    </row>
    <row r="17" spans="1:18" ht="14.45" customHeight="1" thickTop="1" thickBot="1" x14ac:dyDescent="0.3">
      <c r="A17" s="384"/>
      <c r="B17" s="323" t="s">
        <v>384</v>
      </c>
      <c r="C17" s="324"/>
      <c r="D17" s="329">
        <v>4</v>
      </c>
      <c r="E17" s="286">
        <f ca="1">AVERAGE(M17:M21)</f>
        <v>5.2915647479675973</v>
      </c>
      <c r="F17" s="289">
        <f ca="1">STDEV(M17:M21)</f>
        <v>8.6457710200742957E-2</v>
      </c>
      <c r="G17" s="236">
        <f ca="1">F17/E17</f>
        <v>1.6338779608422997E-2</v>
      </c>
      <c r="H17" s="292">
        <f ca="1">AVERAGE(N17:N21)</f>
        <v>198920</v>
      </c>
      <c r="I17" s="264">
        <f ca="1">STDEV(N17:N21)</f>
        <v>41605.19198369357</v>
      </c>
      <c r="J17" s="236">
        <f ca="1">I17/H17</f>
        <v>0.20915539907346456</v>
      </c>
      <c r="K17" s="208">
        <f ca="1">E$14-E17</f>
        <v>1.873112963677654</v>
      </c>
      <c r="L17" s="42" t="str">
        <f>'Inoculation Controls(0)'!B61</f>
        <v>95-P1-SS-110-TS-4h-1</v>
      </c>
      <c r="M17" s="80">
        <f t="shared" ref="M17:M26" ca="1" si="8">LOG(N17)</f>
        <v>5.330413773349191</v>
      </c>
      <c r="N17" s="43">
        <f t="shared" ref="N17:N26" ca="1" si="9">O17*P17</f>
        <v>214000</v>
      </c>
      <c r="O17" s="43">
        <f ca="1">OFFSET(INDIRECT("'Inoculation Controls(0)'!A"&amp;MATCH(L17,'Inoculation Controls(0)'!$B:$B,0)),3,3,1)</f>
        <v>10700</v>
      </c>
      <c r="P17" s="110">
        <v>20</v>
      </c>
    </row>
    <row r="18" spans="1:18" ht="16.5" thickTop="1" thickBot="1" x14ac:dyDescent="0.3">
      <c r="A18" s="384"/>
      <c r="B18" s="325"/>
      <c r="C18" s="326"/>
      <c r="D18" s="329"/>
      <c r="E18" s="287"/>
      <c r="F18" s="290"/>
      <c r="G18" s="211"/>
      <c r="H18" s="293"/>
      <c r="I18" s="265"/>
      <c r="J18" s="211"/>
      <c r="K18" s="208"/>
      <c r="L18" s="42" t="str">
        <f>'Inoculation Controls(0)'!B65</f>
        <v>95-P1-SS-110-TS-4h-2</v>
      </c>
      <c r="M18" s="80">
        <f t="shared" ca="1" si="8"/>
        <v>5.2704459080179626</v>
      </c>
      <c r="N18" s="43">
        <f t="shared" ca="1" si="9"/>
        <v>186400</v>
      </c>
      <c r="O18" s="43">
        <f ca="1">OFFSET(INDIRECT("'Inoculation Controls(0)'!A"&amp;MATCH(L18,'Inoculation Controls(0)'!$B:$B,0)),3,3,1)</f>
        <v>9320</v>
      </c>
      <c r="P18" s="110">
        <v>20</v>
      </c>
    </row>
    <row r="19" spans="1:18" ht="16.5" thickTop="1" thickBot="1" x14ac:dyDescent="0.3">
      <c r="A19" s="384"/>
      <c r="B19" s="325"/>
      <c r="C19" s="326"/>
      <c r="D19" s="329"/>
      <c r="E19" s="287"/>
      <c r="F19" s="290"/>
      <c r="G19" s="211"/>
      <c r="H19" s="293"/>
      <c r="I19" s="265"/>
      <c r="J19" s="211"/>
      <c r="K19" s="208"/>
      <c r="L19" s="42" t="str">
        <f>'Inoculation Controls(0)'!B69</f>
        <v>95-P1-SS-110-TS-4h-3</v>
      </c>
      <c r="M19" s="80">
        <f t="shared" ca="1" si="8"/>
        <v>5.2253092817258633</v>
      </c>
      <c r="N19" s="43">
        <f t="shared" ca="1" si="9"/>
        <v>168000</v>
      </c>
      <c r="O19" s="43">
        <f ca="1">OFFSET(INDIRECT("'Inoculation Controls(0)'!A"&amp;MATCH(L19,'Inoculation Controls(0)'!$B:$B,0)),3,3,1)</f>
        <v>8400</v>
      </c>
      <c r="P19" s="110">
        <v>20</v>
      </c>
    </row>
    <row r="20" spans="1:18" ht="14.45" customHeight="1" thickTop="1" thickBot="1" x14ac:dyDescent="0.3">
      <c r="A20" s="384"/>
      <c r="B20" s="325"/>
      <c r="C20" s="326"/>
      <c r="D20" s="329"/>
      <c r="E20" s="287"/>
      <c r="F20" s="290"/>
      <c r="G20" s="211"/>
      <c r="H20" s="293"/>
      <c r="I20" s="265"/>
      <c r="J20" s="211"/>
      <c r="K20" s="208"/>
      <c r="L20" s="42" t="str">
        <f>'Inoculation Controls(0)'!B73</f>
        <v>95-P1-SS-110-TS-4h-4</v>
      </c>
      <c r="M20" s="80">
        <f t="shared" ca="1" si="8"/>
        <v>5.2100508498751372</v>
      </c>
      <c r="N20" s="43">
        <f t="shared" ca="1" si="9"/>
        <v>162200</v>
      </c>
      <c r="O20" s="43">
        <f ca="1">OFFSET(INDIRECT("'Inoculation Controls(0)'!A"&amp;MATCH(L20,'Inoculation Controls(0)'!$B:$B,0)),3,3,1)</f>
        <v>8110</v>
      </c>
      <c r="P20" s="110">
        <v>20</v>
      </c>
    </row>
    <row r="21" spans="1:18" ht="16.5" thickTop="1" thickBot="1" x14ac:dyDescent="0.3">
      <c r="A21" s="384"/>
      <c r="B21" s="325"/>
      <c r="C21" s="326"/>
      <c r="D21" s="329"/>
      <c r="E21" s="288"/>
      <c r="F21" s="291"/>
      <c r="G21" s="237"/>
      <c r="H21" s="294"/>
      <c r="I21" s="266"/>
      <c r="J21" s="237"/>
      <c r="K21" s="208"/>
      <c r="L21" s="42" t="str">
        <f>'Inoculation Controls(0)'!B77</f>
        <v>95-P1-SS-110-PC-4h-5</v>
      </c>
      <c r="M21" s="80">
        <f t="shared" ca="1" si="8"/>
        <v>5.4216039268698308</v>
      </c>
      <c r="N21" s="43">
        <f t="shared" ca="1" si="9"/>
        <v>264000</v>
      </c>
      <c r="O21" s="43">
        <f ca="1">OFFSET(INDIRECT("'Inoculation Controls(0)'!A"&amp;MATCH(L21,'Inoculation Controls(0)'!$B:$B,0)),3,3,1)</f>
        <v>13200</v>
      </c>
      <c r="P21" s="110">
        <v>20</v>
      </c>
    </row>
    <row r="22" spans="1:18" ht="14.45" customHeight="1" thickTop="1" thickBot="1" x14ac:dyDescent="0.3">
      <c r="A22" s="384"/>
      <c r="B22" s="325"/>
      <c r="C22" s="326"/>
      <c r="D22" s="329">
        <v>8</v>
      </c>
      <c r="E22" s="286">
        <f ca="1">AVERAGE(M22:M26)</f>
        <v>4.2262535888716215</v>
      </c>
      <c r="F22" s="289">
        <f ca="1">STDEV(M22:M26)</f>
        <v>0.15660390227176088</v>
      </c>
      <c r="G22" s="236">
        <f ca="1">F22/E22</f>
        <v>3.7055017873069224E-2</v>
      </c>
      <c r="H22" s="292">
        <f ca="1">AVERAGE(N22:N26)</f>
        <v>17710.666666666664</v>
      </c>
      <c r="I22" s="264">
        <f ca="1">STDEV(N22:N26)</f>
        <v>6125.8388994669303</v>
      </c>
      <c r="J22" s="236">
        <f ca="1">I22/H22</f>
        <v>0.34588415076414952</v>
      </c>
      <c r="K22" s="208">
        <f ca="1">E$14-E22</f>
        <v>2.9384241227736299</v>
      </c>
      <c r="L22" s="42" t="str">
        <f>'Inoculation Controls(0)'!B81</f>
        <v>95-P1-SS-110-TS-8h-1</v>
      </c>
      <c r="M22" s="80">
        <f t="shared" ca="1" si="8"/>
        <v>4.220631019448092</v>
      </c>
      <c r="N22" s="43">
        <f t="shared" ca="1" si="9"/>
        <v>16620</v>
      </c>
      <c r="O22" s="43">
        <f ca="1">OFFSET(INDIRECT("'Inoculation Controls(0)'!A"&amp;MATCH(L22,'Inoculation Controls(0)'!$B:$B,0)),3,3,1)</f>
        <v>831</v>
      </c>
      <c r="P22" s="110">
        <v>20</v>
      </c>
    </row>
    <row r="23" spans="1:18" ht="14.45" customHeight="1" thickTop="1" thickBot="1" x14ac:dyDescent="0.3">
      <c r="A23" s="384"/>
      <c r="B23" s="325"/>
      <c r="C23" s="326"/>
      <c r="D23" s="329"/>
      <c r="E23" s="287"/>
      <c r="F23" s="290"/>
      <c r="G23" s="211"/>
      <c r="H23" s="293"/>
      <c r="I23" s="265"/>
      <c r="J23" s="211"/>
      <c r="K23" s="208"/>
      <c r="L23" s="152" t="str">
        <f>'extraction plates (0)'!A298</f>
        <v>95-P1-SS-110-TS-8h-2</v>
      </c>
      <c r="M23" s="153">
        <f t="shared" si="8"/>
        <v>4.1249387366082999</v>
      </c>
      <c r="N23" s="154">
        <f>'extraction plates (0)'!K297</f>
        <v>13333.333333333332</v>
      </c>
      <c r="O23" s="154">
        <f>N23/P23</f>
        <v>666.66666666666663</v>
      </c>
      <c r="P23" s="155">
        <v>20</v>
      </c>
      <c r="R23" s="151" t="s">
        <v>59</v>
      </c>
    </row>
    <row r="24" spans="1:18" ht="14.45" customHeight="1" thickTop="1" thickBot="1" x14ac:dyDescent="0.3">
      <c r="A24" s="384"/>
      <c r="B24" s="325"/>
      <c r="C24" s="326"/>
      <c r="D24" s="329"/>
      <c r="E24" s="287"/>
      <c r="F24" s="290"/>
      <c r="G24" s="211"/>
      <c r="H24" s="293"/>
      <c r="I24" s="265"/>
      <c r="J24" s="211"/>
      <c r="K24" s="208"/>
      <c r="L24" s="152" t="str">
        <f>'extraction plates (0)'!A301</f>
        <v>95-P1-SS-110-TS-8h-3</v>
      </c>
      <c r="M24" s="153">
        <f t="shared" si="8"/>
        <v>4.0253058652647704</v>
      </c>
      <c r="N24" s="154">
        <f>'extraction plates (0)'!K300</f>
        <v>10600</v>
      </c>
      <c r="O24" s="154">
        <f>N24/P24</f>
        <v>530</v>
      </c>
      <c r="P24" s="155">
        <f>'extraction plates (0)'!J300</f>
        <v>20</v>
      </c>
    </row>
    <row r="25" spans="1:18" ht="14.45" customHeight="1" thickTop="1" thickBot="1" x14ac:dyDescent="0.3">
      <c r="A25" s="384"/>
      <c r="B25" s="325"/>
      <c r="C25" s="326"/>
      <c r="D25" s="329"/>
      <c r="E25" s="287"/>
      <c r="F25" s="290"/>
      <c r="G25" s="211"/>
      <c r="H25" s="293"/>
      <c r="I25" s="265"/>
      <c r="J25" s="211"/>
      <c r="K25" s="208"/>
      <c r="L25" s="42" t="str">
        <f>'Inoculation Controls(0)'!B85</f>
        <v>95-P1-SS-110-TS-8h-4</v>
      </c>
      <c r="M25" s="80">
        <f t="shared" ca="1" si="8"/>
        <v>4.3838153659804311</v>
      </c>
      <c r="N25" s="43">
        <f t="shared" ca="1" si="9"/>
        <v>24200</v>
      </c>
      <c r="O25" s="43">
        <f ca="1">OFFSET(INDIRECT("'Inoculation Controls(0)'!A"&amp;MATCH(L25,'Inoculation Controls(0)'!$B:$B,0)),3,3,1)</f>
        <v>1210</v>
      </c>
      <c r="P25" s="110">
        <f>'extraction plates (0)'!J303</f>
        <v>20</v>
      </c>
    </row>
    <row r="26" spans="1:18" ht="14.45" customHeight="1" thickTop="1" thickBot="1" x14ac:dyDescent="0.3">
      <c r="A26" s="384"/>
      <c r="B26" s="325"/>
      <c r="C26" s="326"/>
      <c r="D26" s="329"/>
      <c r="E26" s="288"/>
      <c r="F26" s="291"/>
      <c r="G26" s="237"/>
      <c r="H26" s="294"/>
      <c r="I26" s="266"/>
      <c r="J26" s="237"/>
      <c r="K26" s="208"/>
      <c r="L26" s="42" t="str">
        <f>'Inoculation Controls(0)'!B89</f>
        <v>95-P1-SS-110-TS-8h-5</v>
      </c>
      <c r="M26" s="80">
        <f t="shared" ca="1" si="8"/>
        <v>4.3765769570565123</v>
      </c>
      <c r="N26" s="43">
        <f t="shared" ca="1" si="9"/>
        <v>23800</v>
      </c>
      <c r="O26" s="43">
        <f ca="1">OFFSET(INDIRECT("'Inoculation Controls(0)'!A"&amp;MATCH(L26,'Inoculation Controls(0)'!$B:$B,0)),3,3,1)</f>
        <v>1190</v>
      </c>
      <c r="P26" s="110">
        <v>20</v>
      </c>
    </row>
    <row r="27" spans="1:18" ht="14.45" customHeight="1" thickTop="1" thickBot="1" x14ac:dyDescent="0.3">
      <c r="A27" s="384"/>
      <c r="B27" s="325"/>
      <c r="C27" s="326"/>
      <c r="D27" s="329">
        <v>12</v>
      </c>
      <c r="E27" s="286">
        <f>AVERAGE(M27:M31)</f>
        <v>3.2620043551060598</v>
      </c>
      <c r="F27" s="289">
        <f>STDEV(M27:M31)</f>
        <v>0.37792911002463092</v>
      </c>
      <c r="G27" s="236">
        <f>F27/E27</f>
        <v>0.11585794158522607</v>
      </c>
      <c r="H27" s="292">
        <f>AVERAGE(N27:N31)</f>
        <v>2472</v>
      </c>
      <c r="I27" s="264">
        <f>STDEV(N27:N31)</f>
        <v>2167.6415755378011</v>
      </c>
      <c r="J27" s="236">
        <f>I27/H27</f>
        <v>0.87687766000720113</v>
      </c>
      <c r="K27" s="208">
        <f ca="1">E$14-E27</f>
        <v>3.9026733565391916</v>
      </c>
      <c r="L27" s="152" t="str">
        <f>'Filter Plates '!A53</f>
        <v>95-P1-SS-110-TS-12h-1</v>
      </c>
      <c r="M27" s="153">
        <f t="shared" ref="M27" si="10">LOG(N27)</f>
        <v>3.0374264979406238</v>
      </c>
      <c r="N27" s="154">
        <f>'Filter Plates '!K52</f>
        <v>1090</v>
      </c>
      <c r="O27" s="154">
        <f>N27/P27</f>
        <v>54.5</v>
      </c>
      <c r="P27" s="155">
        <f>'Filter Plates '!J52</f>
        <v>20</v>
      </c>
    </row>
    <row r="28" spans="1:18" ht="16.5" thickTop="1" thickBot="1" x14ac:dyDescent="0.3">
      <c r="A28" s="384"/>
      <c r="B28" s="325"/>
      <c r="C28" s="326"/>
      <c r="D28" s="329"/>
      <c r="E28" s="287"/>
      <c r="F28" s="290"/>
      <c r="G28" s="211"/>
      <c r="H28" s="293"/>
      <c r="I28" s="265"/>
      <c r="J28" s="211"/>
      <c r="K28" s="208"/>
      <c r="L28" s="152" t="str">
        <f>'Filter Plates '!A56</f>
        <v>95-P1-SS-110-TS-12h-2</v>
      </c>
      <c r="M28" s="153">
        <f t="shared" ref="M28:M30" si="11">LOG(N28)</f>
        <v>2.8129133566428557</v>
      </c>
      <c r="N28" s="154">
        <f>'Filter Plates '!K55</f>
        <v>650</v>
      </c>
      <c r="O28" s="154">
        <f t="shared" ref="O28:O31" si="12">N28/P28</f>
        <v>32.5</v>
      </c>
      <c r="P28" s="155">
        <f>'Filter Plates '!J55</f>
        <v>20</v>
      </c>
    </row>
    <row r="29" spans="1:18" ht="14.45" customHeight="1" thickTop="1" thickBot="1" x14ac:dyDescent="0.3">
      <c r="A29" s="384"/>
      <c r="B29" s="325"/>
      <c r="C29" s="326"/>
      <c r="D29" s="329"/>
      <c r="E29" s="287"/>
      <c r="F29" s="290"/>
      <c r="G29" s="211"/>
      <c r="H29" s="293"/>
      <c r="I29" s="265"/>
      <c r="J29" s="211"/>
      <c r="K29" s="208"/>
      <c r="L29" s="152" t="str">
        <f>'extraction plates (0)'!A304</f>
        <v>95-P1-SS-110-TS-12h-3</v>
      </c>
      <c r="M29" s="153">
        <f t="shared" si="11"/>
        <v>3.4828735836087539</v>
      </c>
      <c r="N29" s="154">
        <f>'extraction plates (0)'!K303</f>
        <v>3040</v>
      </c>
      <c r="O29" s="154">
        <f t="shared" si="12"/>
        <v>152</v>
      </c>
      <c r="P29" s="155">
        <f>'extraction plates (0)'!J303</f>
        <v>20</v>
      </c>
    </row>
    <row r="30" spans="1:18" ht="14.45" customHeight="1" thickTop="1" thickBot="1" x14ac:dyDescent="0.3">
      <c r="A30" s="384"/>
      <c r="B30" s="325"/>
      <c r="C30" s="326"/>
      <c r="D30" s="329"/>
      <c r="E30" s="287"/>
      <c r="F30" s="290"/>
      <c r="G30" s="211"/>
      <c r="H30" s="293"/>
      <c r="I30" s="265"/>
      <c r="J30" s="211"/>
      <c r="K30" s="208"/>
      <c r="L30" s="152" t="str">
        <f>'Filter Plates '!A59</f>
        <v>95-P1-SS-110-TS-12h-4</v>
      </c>
      <c r="M30" s="153">
        <f t="shared" si="11"/>
        <v>3.1986570869544226</v>
      </c>
      <c r="N30" s="154">
        <f>'Filter Plates '!K58</f>
        <v>1580</v>
      </c>
      <c r="O30" s="154">
        <f t="shared" si="12"/>
        <v>79</v>
      </c>
      <c r="P30" s="155">
        <f>'Filter Plates '!J58</f>
        <v>20</v>
      </c>
    </row>
    <row r="31" spans="1:18" ht="14.45" customHeight="1" thickTop="1" thickBot="1" x14ac:dyDescent="0.3">
      <c r="A31" s="384"/>
      <c r="B31" s="325"/>
      <c r="C31" s="326"/>
      <c r="D31" s="329"/>
      <c r="E31" s="288"/>
      <c r="F31" s="291"/>
      <c r="G31" s="237"/>
      <c r="H31" s="294"/>
      <c r="I31" s="266"/>
      <c r="J31" s="237"/>
      <c r="K31" s="208"/>
      <c r="L31" s="152" t="str">
        <f>'extraction plates (0)'!A307</f>
        <v>95-P1-SS-110-TS-12h-5</v>
      </c>
      <c r="M31" s="153">
        <f t="shared" ref="M31" si="13">LOG(N31)</f>
        <v>3.7781512503836434</v>
      </c>
      <c r="N31" s="154">
        <f>'extraction plates (0)'!K306</f>
        <v>6000</v>
      </c>
      <c r="O31" s="154">
        <f t="shared" si="12"/>
        <v>300</v>
      </c>
      <c r="P31" s="155">
        <f>'extraction plates (0)'!J306</f>
        <v>20</v>
      </c>
    </row>
    <row r="32" spans="1:18" ht="14.45" customHeight="1" thickTop="1" thickBot="1" x14ac:dyDescent="0.3">
      <c r="A32" s="384"/>
      <c r="B32" s="325"/>
      <c r="C32" s="326"/>
      <c r="D32" s="329">
        <v>24</v>
      </c>
      <c r="E32" s="286">
        <f>AVERAGE(M32:M36)</f>
        <v>0.9373124299778931</v>
      </c>
      <c r="F32" s="289">
        <f>STDEV(M32:M36)</f>
        <v>0.28216691006021116</v>
      </c>
      <c r="G32" s="236">
        <f>F32/E32</f>
        <v>0.30103826753568835</v>
      </c>
      <c r="H32" s="292">
        <f>AVERAGE(N32:N36)</f>
        <v>10.107460116810927</v>
      </c>
      <c r="I32" s="264">
        <f>STDEV(N32:N36)</f>
        <v>5.8275944087448419</v>
      </c>
      <c r="J32" s="236">
        <f>I32/H32</f>
        <v>0.57656368082544018</v>
      </c>
      <c r="K32" s="208">
        <f ca="1">E$14-E32</f>
        <v>6.2273652816673586</v>
      </c>
      <c r="L32" s="152" t="str">
        <f>'Filter Plates '!A62</f>
        <v>95-P1-SS-110-TS-24h-1</v>
      </c>
      <c r="M32" s="153">
        <f t="shared" ref="M32" si="14">LOG(N32)</f>
        <v>0.96859153574837586</v>
      </c>
      <c r="N32" s="154">
        <f>'Filter Plates '!K61</f>
        <v>9.3023255813953494</v>
      </c>
      <c r="O32" s="154">
        <f t="shared" ref="O32:O36" si="15">N32/P32</f>
        <v>0.46511627906976749</v>
      </c>
      <c r="P32" s="155">
        <f>'Filter Plates '!J61</f>
        <v>20</v>
      </c>
    </row>
    <row r="33" spans="1:16" ht="14.45" customHeight="1" thickTop="1" thickBot="1" x14ac:dyDescent="0.3">
      <c r="A33" s="384"/>
      <c r="B33" s="325"/>
      <c r="C33" s="326"/>
      <c r="D33" s="329"/>
      <c r="E33" s="287"/>
      <c r="F33" s="290"/>
      <c r="G33" s="211"/>
      <c r="H33" s="293"/>
      <c r="I33" s="265"/>
      <c r="J33" s="211"/>
      <c r="K33" s="208"/>
      <c r="L33" s="152" t="str">
        <f>'Filter Plates '!A65</f>
        <v>95-P1-SS-110-TS-24h-2</v>
      </c>
      <c r="M33" s="153">
        <f t="shared" ref="M33:M36" si="16">LOG(N33)</f>
        <v>1.1437655938677835</v>
      </c>
      <c r="N33" s="154">
        <f>'Filter Plates '!K64</f>
        <v>13.924050632911392</v>
      </c>
      <c r="O33" s="154">
        <f t="shared" si="15"/>
        <v>0.69620253164556956</v>
      </c>
      <c r="P33" s="155">
        <f>'Filter Plates '!J64</f>
        <v>20</v>
      </c>
    </row>
    <row r="34" spans="1:16" ht="14.45" customHeight="1" thickTop="1" thickBot="1" x14ac:dyDescent="0.3">
      <c r="A34" s="384"/>
      <c r="B34" s="325"/>
      <c r="C34" s="326"/>
      <c r="D34" s="329"/>
      <c r="E34" s="287"/>
      <c r="F34" s="290"/>
      <c r="G34" s="211"/>
      <c r="H34" s="293"/>
      <c r="I34" s="265"/>
      <c r="J34" s="211"/>
      <c r="K34" s="208"/>
      <c r="L34" s="152" t="str">
        <f>'Filter Plates '!A68</f>
        <v>95-P1-SS-110-TS-24h-3</v>
      </c>
      <c r="M34" s="153">
        <f t="shared" si="16"/>
        <v>0.55284196865778079</v>
      </c>
      <c r="N34" s="154">
        <f>'Filter Plates '!K67</f>
        <v>3.5714285714285712</v>
      </c>
      <c r="O34" s="154">
        <f t="shared" si="15"/>
        <v>0.17857142857142855</v>
      </c>
      <c r="P34" s="155">
        <f>'Filter Plates '!J67</f>
        <v>20</v>
      </c>
    </row>
    <row r="35" spans="1:16" ht="14.45" customHeight="1" thickTop="1" thickBot="1" x14ac:dyDescent="0.3">
      <c r="A35" s="384"/>
      <c r="B35" s="325"/>
      <c r="C35" s="326"/>
      <c r="D35" s="329"/>
      <c r="E35" s="287"/>
      <c r="F35" s="290"/>
      <c r="G35" s="211"/>
      <c r="H35" s="293"/>
      <c r="I35" s="265"/>
      <c r="J35" s="211"/>
      <c r="K35" s="208"/>
      <c r="L35" s="152" t="str">
        <f>'Filter Plates '!A71</f>
        <v>95-P1-SS-110-TS-24h-4</v>
      </c>
      <c r="M35" s="153">
        <f t="shared" si="16"/>
        <v>0.76955107862172611</v>
      </c>
      <c r="N35" s="154">
        <f>'Filter Plates '!K70</f>
        <v>5.882352941176471</v>
      </c>
      <c r="O35" s="154">
        <f t="shared" si="15"/>
        <v>0.29411764705882354</v>
      </c>
      <c r="P35" s="155">
        <f>'Filter Plates '!J70</f>
        <v>20</v>
      </c>
    </row>
    <row r="36" spans="1:16" ht="14.45" customHeight="1" thickTop="1" thickBot="1" x14ac:dyDescent="0.3">
      <c r="A36" s="385"/>
      <c r="B36" s="327"/>
      <c r="C36" s="328"/>
      <c r="D36" s="329"/>
      <c r="E36" s="288"/>
      <c r="F36" s="291"/>
      <c r="G36" s="237"/>
      <c r="H36" s="294"/>
      <c r="I36" s="266"/>
      <c r="J36" s="237"/>
      <c r="K36" s="208"/>
      <c r="L36" s="152" t="str">
        <f>'Filter Plates '!A74</f>
        <v>95-P1-SS-110-TS-24h-5</v>
      </c>
      <c r="M36" s="153">
        <f t="shared" si="16"/>
        <v>1.2518119729937995</v>
      </c>
      <c r="N36" s="154">
        <f>'Filter Plates '!K73</f>
        <v>17.857142857142858</v>
      </c>
      <c r="O36" s="154">
        <f t="shared" si="15"/>
        <v>0.8928571428571429</v>
      </c>
      <c r="P36" s="155">
        <f>'Filter Plates '!J73</f>
        <v>20</v>
      </c>
    </row>
    <row r="37" spans="1:16" ht="14.45" customHeight="1" thickTop="1" x14ac:dyDescent="0.25">
      <c r="A37" s="400" t="s">
        <v>376</v>
      </c>
      <c r="B37" s="315" t="s">
        <v>60</v>
      </c>
      <c r="C37" s="316"/>
      <c r="D37" s="276">
        <v>0</v>
      </c>
      <c r="E37" s="246">
        <f>AVERAGE(M37:M39)</f>
        <v>7.1786500371512751</v>
      </c>
      <c r="F37" s="273">
        <f>STDEV(M37:M39)</f>
        <v>0.10600255511575619</v>
      </c>
      <c r="G37" s="247">
        <f>F37/E37</f>
        <v>1.4766363392443839E-2</v>
      </c>
      <c r="H37" s="274">
        <f>AVERAGE(N37:N39)</f>
        <v>15381555.555555554</v>
      </c>
      <c r="I37" s="275">
        <f>STDEV(N37:N39)</f>
        <v>3573999.5699392492</v>
      </c>
      <c r="J37" s="247">
        <f>I37/H37</f>
        <v>0.23235618510953412</v>
      </c>
      <c r="K37" s="238"/>
      <c r="L37" s="44" t="str">
        <f>'extraction plates (0)'!A12</f>
        <v>95-P1-CL-110-PC-0h-1</v>
      </c>
      <c r="M37" s="75">
        <f t="shared" ref="M37:M39" si="17">LOG(N37)</f>
        <v>7.0623563180854374</v>
      </c>
      <c r="N37" s="45">
        <f>'extraction plates (0)'!K11</f>
        <v>11544000</v>
      </c>
      <c r="O37" s="45">
        <f>N37/P37</f>
        <v>520000</v>
      </c>
      <c r="P37" s="105">
        <f>'extraction plates (0)'!J11</f>
        <v>22.2</v>
      </c>
    </row>
    <row r="38" spans="1:16" x14ac:dyDescent="0.25">
      <c r="A38" s="401"/>
      <c r="B38" s="316"/>
      <c r="C38" s="316"/>
      <c r="D38" s="277"/>
      <c r="E38" s="246"/>
      <c r="F38" s="273"/>
      <c r="G38" s="247"/>
      <c r="H38" s="274"/>
      <c r="I38" s="275"/>
      <c r="J38" s="247"/>
      <c r="K38" s="238"/>
      <c r="L38" s="44" t="str">
        <f>'extraction plates (0)'!A15</f>
        <v>95-P1-CL-110-PC-0h-2</v>
      </c>
      <c r="M38" s="75">
        <f t="shared" si="17"/>
        <v>7.2698630405544113</v>
      </c>
      <c r="N38" s="45">
        <f>'extraction plates (0)'!K14</f>
        <v>18615000</v>
      </c>
      <c r="O38" s="45">
        <f t="shared" ref="O38:O62" si="18">N38/P38</f>
        <v>850000</v>
      </c>
      <c r="P38" s="105">
        <f>'extraction plates (0)'!J14</f>
        <v>21.9</v>
      </c>
    </row>
    <row r="39" spans="1:16" ht="15.75" thickBot="1" x14ac:dyDescent="0.3">
      <c r="A39" s="401"/>
      <c r="B39" s="316"/>
      <c r="C39" s="316"/>
      <c r="D39" s="278"/>
      <c r="E39" s="246"/>
      <c r="F39" s="273"/>
      <c r="G39" s="247"/>
      <c r="H39" s="274"/>
      <c r="I39" s="275"/>
      <c r="J39" s="247"/>
      <c r="K39" s="239"/>
      <c r="L39" s="44" t="str">
        <f>'extraction plates (0)'!A18</f>
        <v>95-P1-CL-110-PC-0h-3</v>
      </c>
      <c r="M39" s="75">
        <f t="shared" si="17"/>
        <v>7.2037307528139776</v>
      </c>
      <c r="N39" s="45">
        <f>'extraction plates (0)'!K17</f>
        <v>15985666.666666666</v>
      </c>
      <c r="O39" s="45">
        <f t="shared" si="18"/>
        <v>723333.33333333326</v>
      </c>
      <c r="P39" s="105">
        <f>'extraction plates (0)'!J17</f>
        <v>22.1</v>
      </c>
    </row>
    <row r="40" spans="1:16" ht="14.45" customHeight="1" thickTop="1" thickBot="1" x14ac:dyDescent="0.3">
      <c r="A40" s="401"/>
      <c r="B40" s="317" t="s">
        <v>378</v>
      </c>
      <c r="C40" s="318"/>
      <c r="D40" s="282">
        <v>4</v>
      </c>
      <c r="E40" s="279">
        <f>AVERAGE(M40:M44)</f>
        <v>5.8312893449258834</v>
      </c>
      <c r="F40" s="283">
        <f>STDEV(M40:M44)</f>
        <v>0.23334493325234873</v>
      </c>
      <c r="G40" s="251">
        <f>F40/E40</f>
        <v>4.001601008795673E-2</v>
      </c>
      <c r="H40" s="252">
        <f>AVERAGE(N40:N44)</f>
        <v>747375.99999999988</v>
      </c>
      <c r="I40" s="255">
        <f>STDEV(N40:N44)</f>
        <v>317749.15646710322</v>
      </c>
      <c r="J40" s="251">
        <f>I40/H40</f>
        <v>0.42515301062263611</v>
      </c>
      <c r="K40" s="208">
        <f>E$37-E40</f>
        <v>1.3473606922253918</v>
      </c>
      <c r="L40" s="44" t="str">
        <f>'extraction plates (0)'!A21</f>
        <v>95-P1-CL-110-TS-4h-1</v>
      </c>
      <c r="M40" s="81">
        <f t="shared" ref="M40:M44" si="19">LOG(N40)</f>
        <v>5.8600583706901714</v>
      </c>
      <c r="N40" s="45">
        <f>'extraction plates (0)'!K20</f>
        <v>724533.33333333326</v>
      </c>
      <c r="O40" s="45">
        <f>N40/P40</f>
        <v>34666.666666666664</v>
      </c>
      <c r="P40" s="105">
        <f>'extraction plates (0)'!J20</f>
        <v>20.9</v>
      </c>
    </row>
    <row r="41" spans="1:16" ht="16.5" thickTop="1" thickBot="1" x14ac:dyDescent="0.3">
      <c r="A41" s="401"/>
      <c r="B41" s="319"/>
      <c r="C41" s="320"/>
      <c r="D41" s="282"/>
      <c r="E41" s="280"/>
      <c r="F41" s="284"/>
      <c r="G41" s="238"/>
      <c r="H41" s="253"/>
      <c r="I41" s="256"/>
      <c r="J41" s="238"/>
      <c r="K41" s="208"/>
      <c r="L41" s="44" t="str">
        <f>'extraction plates (0)'!A24</f>
        <v>95-P1-CL-110-TS-4h-2</v>
      </c>
      <c r="M41" s="81">
        <f t="shared" si="19"/>
        <v>5.4400900743132823</v>
      </c>
      <c r="N41" s="45">
        <f>'extraction plates (0)'!K23</f>
        <v>275480</v>
      </c>
      <c r="O41" s="45">
        <f t="shared" ref="O41:O42" si="20">N41/P41</f>
        <v>12933.333333333332</v>
      </c>
      <c r="P41" s="105">
        <f>'extraction plates (0)'!J23</f>
        <v>21.3</v>
      </c>
    </row>
    <row r="42" spans="1:16" ht="16.5" thickTop="1" thickBot="1" x14ac:dyDescent="0.3">
      <c r="A42" s="401"/>
      <c r="B42" s="319"/>
      <c r="C42" s="320"/>
      <c r="D42" s="282"/>
      <c r="E42" s="280"/>
      <c r="F42" s="284"/>
      <c r="G42" s="238"/>
      <c r="H42" s="253"/>
      <c r="I42" s="256"/>
      <c r="J42" s="238"/>
      <c r="K42" s="208"/>
      <c r="L42" s="44" t="str">
        <f>'extraction plates (0)'!A27</f>
        <v>95-P1-CL-110-TS-4h-3</v>
      </c>
      <c r="M42" s="81">
        <f t="shared" si="19"/>
        <v>5.8999298827278643</v>
      </c>
      <c r="N42" s="45">
        <f>'extraction plates (0)'!K26</f>
        <v>794200</v>
      </c>
      <c r="O42" s="45">
        <f t="shared" si="20"/>
        <v>38000</v>
      </c>
      <c r="P42" s="105">
        <f>'extraction plates (0)'!J26</f>
        <v>20.9</v>
      </c>
    </row>
    <row r="43" spans="1:16" ht="14.45" customHeight="1" thickTop="1" thickBot="1" x14ac:dyDescent="0.3">
      <c r="A43" s="401"/>
      <c r="B43" s="319"/>
      <c r="C43" s="320"/>
      <c r="D43" s="282"/>
      <c r="E43" s="280"/>
      <c r="F43" s="284"/>
      <c r="G43" s="238"/>
      <c r="H43" s="253"/>
      <c r="I43" s="256"/>
      <c r="J43" s="238"/>
      <c r="K43" s="208"/>
      <c r="L43" s="44" t="str">
        <f>'extraction plates (0)'!A30</f>
        <v>95-P1-CL-110-TS-4h-4</v>
      </c>
      <c r="M43" s="81">
        <f t="shared" si="19"/>
        <v>6.0678145111618402</v>
      </c>
      <c r="N43" s="45">
        <f>'extraction plates (0)'!K29</f>
        <v>1168999.9999999998</v>
      </c>
      <c r="O43" s="45">
        <f>N43/P43</f>
        <v>55666.666666666657</v>
      </c>
      <c r="P43" s="105">
        <f>'extraction plates (0)'!J29</f>
        <v>21</v>
      </c>
    </row>
    <row r="44" spans="1:16" ht="16.5" thickTop="1" thickBot="1" x14ac:dyDescent="0.3">
      <c r="A44" s="401"/>
      <c r="B44" s="319"/>
      <c r="C44" s="320"/>
      <c r="D44" s="282"/>
      <c r="E44" s="281"/>
      <c r="F44" s="285"/>
      <c r="G44" s="239"/>
      <c r="H44" s="254"/>
      <c r="I44" s="257"/>
      <c r="J44" s="239"/>
      <c r="K44" s="208"/>
      <c r="L44" s="44" t="str">
        <f>'extraction plates (0)'!A33</f>
        <v>95-P1-CL-110-TS-4h-5</v>
      </c>
      <c r="M44" s="81">
        <f t="shared" si="19"/>
        <v>5.8885538857362549</v>
      </c>
      <c r="N44" s="45">
        <f>'extraction plates (0)'!K32</f>
        <v>773666.66666666663</v>
      </c>
      <c r="O44" s="45">
        <f t="shared" ref="O44" si="21">N44/P44</f>
        <v>36666.666666666664</v>
      </c>
      <c r="P44" s="105">
        <f>'extraction plates (0)'!J32</f>
        <v>21.1</v>
      </c>
    </row>
    <row r="45" spans="1:16" ht="15" customHeight="1" thickTop="1" thickBot="1" x14ac:dyDescent="0.3">
      <c r="A45" s="401"/>
      <c r="B45" s="319"/>
      <c r="C45" s="320"/>
      <c r="D45" s="282">
        <v>8</v>
      </c>
      <c r="E45" s="279">
        <f>AVERAGE(M45:M49)</f>
        <v>4.809184428255568</v>
      </c>
      <c r="F45" s="283">
        <f>STDEV(M45:M49)</f>
        <v>0.26905407928981528</v>
      </c>
      <c r="G45" s="251">
        <f>F45/E45</f>
        <v>5.594588506712958E-2</v>
      </c>
      <c r="H45" s="252">
        <f>AVERAGE(N45:N49)</f>
        <v>74447.999999999985</v>
      </c>
      <c r="I45" s="255">
        <f>STDEV(N45:N49)</f>
        <v>43210.448234965879</v>
      </c>
      <c r="J45" s="251">
        <f>I45/H45</f>
        <v>0.58041113575872938</v>
      </c>
      <c r="K45" s="208">
        <f>E$37-E45</f>
        <v>2.3694656088957071</v>
      </c>
      <c r="L45" s="44" t="str">
        <f>'extraction plates (0)'!A36</f>
        <v>95-P1-CL-110-TS-8h-1</v>
      </c>
      <c r="M45" s="81">
        <f t="shared" ref="M45:M54" si="22">LOG(N45)</f>
        <v>4.8826762963147381</v>
      </c>
      <c r="N45" s="45">
        <f>'extraction plates (0)'!K35</f>
        <v>76326.666666666642</v>
      </c>
      <c r="O45" s="45">
        <f>N45/P45</f>
        <v>3566.6666666666656</v>
      </c>
      <c r="P45" s="105">
        <f>'extraction plates (0)'!J35</f>
        <v>21.4</v>
      </c>
    </row>
    <row r="46" spans="1:16" ht="15" customHeight="1" thickTop="1" thickBot="1" x14ac:dyDescent="0.3">
      <c r="A46" s="401"/>
      <c r="B46" s="319"/>
      <c r="C46" s="320"/>
      <c r="D46" s="282"/>
      <c r="E46" s="280"/>
      <c r="F46" s="284"/>
      <c r="G46" s="238"/>
      <c r="H46" s="253"/>
      <c r="I46" s="256"/>
      <c r="J46" s="238"/>
      <c r="K46" s="208"/>
      <c r="L46" s="44" t="str">
        <f>'extraction plates (0)'!A39</f>
        <v>95-P1-CL-110-TS-8h-2</v>
      </c>
      <c r="M46" s="81">
        <f t="shared" si="22"/>
        <v>4.6813920078967692</v>
      </c>
      <c r="N46" s="45">
        <f>'extraction plates (0)'!K38</f>
        <v>48016.666666666657</v>
      </c>
      <c r="O46" s="45">
        <f t="shared" ref="O46:O47" si="23">N46/P46</f>
        <v>2233.333333333333</v>
      </c>
      <c r="P46" s="105">
        <f>'extraction plates (0)'!J38</f>
        <v>21.5</v>
      </c>
    </row>
    <row r="47" spans="1:16" ht="14.45" customHeight="1" thickTop="1" thickBot="1" x14ac:dyDescent="0.3">
      <c r="A47" s="401"/>
      <c r="B47" s="319"/>
      <c r="C47" s="320"/>
      <c r="D47" s="282"/>
      <c r="E47" s="280"/>
      <c r="F47" s="284"/>
      <c r="G47" s="238"/>
      <c r="H47" s="253"/>
      <c r="I47" s="256"/>
      <c r="J47" s="238"/>
      <c r="K47" s="208"/>
      <c r="L47" s="44" t="str">
        <f>'extraction plates (0)'!A42</f>
        <v>95-P1-CL-110-TS-8h-3</v>
      </c>
      <c r="M47" s="81">
        <f t="shared" si="22"/>
        <v>4.9002396440614495</v>
      </c>
      <c r="N47" s="45">
        <f>'extraction plates (0)'!K41</f>
        <v>79476.666666666657</v>
      </c>
      <c r="O47" s="45">
        <f t="shared" si="23"/>
        <v>3766.6666666666661</v>
      </c>
      <c r="P47" s="105">
        <f>'extraction plates (0)'!J41</f>
        <v>21.1</v>
      </c>
    </row>
    <row r="48" spans="1:16" ht="14.45" customHeight="1" thickTop="1" thickBot="1" x14ac:dyDescent="0.3">
      <c r="A48" s="401"/>
      <c r="B48" s="319"/>
      <c r="C48" s="320"/>
      <c r="D48" s="282"/>
      <c r="E48" s="280"/>
      <c r="F48" s="284"/>
      <c r="G48" s="238"/>
      <c r="H48" s="253"/>
      <c r="I48" s="256"/>
      <c r="J48" s="238"/>
      <c r="K48" s="208"/>
      <c r="L48" s="44" t="str">
        <f>'extraction plates (0)'!A45</f>
        <v>95-P1-CL-110-TS-8h-4</v>
      </c>
      <c r="M48" s="81">
        <f t="shared" si="22"/>
        <v>5.1505722476689977</v>
      </c>
      <c r="N48" s="45">
        <f>'extraction plates (0)'!K44</f>
        <v>141440</v>
      </c>
      <c r="O48" s="45">
        <f>N48/P48</f>
        <v>6800</v>
      </c>
      <c r="P48" s="105">
        <f>'extraction plates (0)'!J44</f>
        <v>20.8</v>
      </c>
    </row>
    <row r="49" spans="1:16" ht="14.45" customHeight="1" thickTop="1" thickBot="1" x14ac:dyDescent="0.3">
      <c r="A49" s="401"/>
      <c r="B49" s="319"/>
      <c r="C49" s="320"/>
      <c r="D49" s="282"/>
      <c r="E49" s="281"/>
      <c r="F49" s="285"/>
      <c r="G49" s="239"/>
      <c r="H49" s="254"/>
      <c r="I49" s="257"/>
      <c r="J49" s="239"/>
      <c r="K49" s="208"/>
      <c r="L49" s="44" t="str">
        <f>'extraction plates (0)'!A48</f>
        <v>95-P1-CL-110-TS-8h-5</v>
      </c>
      <c r="M49" s="81">
        <f t="shared" si="22"/>
        <v>4.4310419453358856</v>
      </c>
      <c r="N49" s="45">
        <f>'extraction plates (0)'!K47</f>
        <v>26980.000000000004</v>
      </c>
      <c r="O49" s="45">
        <f t="shared" ref="O49" si="24">N49/P49</f>
        <v>1266.6666666666667</v>
      </c>
      <c r="P49" s="105">
        <f>'extraction plates (0)'!J47</f>
        <v>21.3</v>
      </c>
    </row>
    <row r="50" spans="1:16" ht="16.5" thickTop="1" thickBot="1" x14ac:dyDescent="0.3">
      <c r="A50" s="401"/>
      <c r="B50" s="319"/>
      <c r="C50" s="320"/>
      <c r="D50" s="282">
        <v>12</v>
      </c>
      <c r="E50" s="279">
        <f>AVERAGE(M50:M54)</f>
        <v>3.9598768587899413</v>
      </c>
      <c r="F50" s="283">
        <f>STDEV(M50:M54)</f>
        <v>0.25321342003747949</v>
      </c>
      <c r="G50" s="251">
        <f>F50/E50</f>
        <v>6.3944771281311111E-2</v>
      </c>
      <c r="H50" s="252">
        <f>AVERAGE(N50:N54)</f>
        <v>10467.733333333334</v>
      </c>
      <c r="I50" s="255">
        <f>STDEV(N50:N54)</f>
        <v>6219.495370919487</v>
      </c>
      <c r="J50" s="251">
        <f>I50/H50</f>
        <v>0.59415875174372235</v>
      </c>
      <c r="K50" s="208">
        <f>E$37-E50</f>
        <v>3.2187731783613338</v>
      </c>
      <c r="L50" s="44" t="str">
        <f>'extraction plates (0)'!A57</f>
        <v>95-P1-CL-110-TS-12h-1</v>
      </c>
      <c r="M50" s="81">
        <f t="shared" si="22"/>
        <v>3.90023964406145</v>
      </c>
      <c r="N50" s="45">
        <f>'extraction plates (0)'!K56</f>
        <v>7947.6666666666661</v>
      </c>
      <c r="O50" s="45">
        <f>N50/P50</f>
        <v>376.66666666666663</v>
      </c>
      <c r="P50" s="105">
        <f>'extraction plates (0)'!J56</f>
        <v>21.1</v>
      </c>
    </row>
    <row r="51" spans="1:16" ht="16.5" thickTop="1" thickBot="1" x14ac:dyDescent="0.3">
      <c r="A51" s="401"/>
      <c r="B51" s="319"/>
      <c r="C51" s="320"/>
      <c r="D51" s="282"/>
      <c r="E51" s="280"/>
      <c r="F51" s="284"/>
      <c r="G51" s="238"/>
      <c r="H51" s="253"/>
      <c r="I51" s="256"/>
      <c r="J51" s="238"/>
      <c r="K51" s="208"/>
      <c r="L51" s="44" t="str">
        <f>'extraction plates (0)'!A60</f>
        <v>95-P1-CL-110-TS-12h-2</v>
      </c>
      <c r="M51" s="81">
        <f t="shared" si="22"/>
        <v>3.6943945808489831</v>
      </c>
      <c r="N51" s="45">
        <f>'extraction plates (0)'!K59</f>
        <v>4947.5999999999995</v>
      </c>
      <c r="O51" s="45">
        <f t="shared" ref="O51:O52" si="25">N51/P51</f>
        <v>227.99999999999997</v>
      </c>
      <c r="P51" s="105">
        <f>'extraction plates (0)'!J59</f>
        <v>21.7</v>
      </c>
    </row>
    <row r="52" spans="1:16" ht="16.5" thickTop="1" thickBot="1" x14ac:dyDescent="0.3">
      <c r="A52" s="401"/>
      <c r="B52" s="319"/>
      <c r="C52" s="320"/>
      <c r="D52" s="282"/>
      <c r="E52" s="280"/>
      <c r="F52" s="284"/>
      <c r="G52" s="238"/>
      <c r="H52" s="253"/>
      <c r="I52" s="256"/>
      <c r="J52" s="238"/>
      <c r="K52" s="208"/>
      <c r="L52" s="44" t="str">
        <f>'extraction plates (0)'!A63</f>
        <v>95-P1-CL-110-TS-12h-3</v>
      </c>
      <c r="M52" s="81">
        <f t="shared" si="22"/>
        <v>4.2937381177835237</v>
      </c>
      <c r="N52" s="45">
        <f>'extraction plates (0)'!K62</f>
        <v>19667</v>
      </c>
      <c r="O52" s="45">
        <f t="shared" si="25"/>
        <v>923.33333333333326</v>
      </c>
      <c r="P52" s="105">
        <f>'extraction plates (0)'!J62</f>
        <v>21.3</v>
      </c>
    </row>
    <row r="53" spans="1:16" ht="16.5" thickTop="1" thickBot="1" x14ac:dyDescent="0.3">
      <c r="A53" s="401"/>
      <c r="B53" s="319"/>
      <c r="C53" s="320"/>
      <c r="D53" s="282"/>
      <c r="E53" s="280"/>
      <c r="F53" s="284"/>
      <c r="G53" s="238"/>
      <c r="H53" s="253"/>
      <c r="I53" s="256"/>
      <c r="J53" s="238"/>
      <c r="K53" s="208"/>
      <c r="L53" s="44" t="str">
        <f>'extraction plates (0)'!A66</f>
        <v>95-P1-CL-110-TS-12h-4</v>
      </c>
      <c r="M53" s="81">
        <f t="shared" si="22"/>
        <v>3.7671855604161912</v>
      </c>
      <c r="N53" s="45">
        <f>'extraction plates (0)'!K65</f>
        <v>5850.4000000000005</v>
      </c>
      <c r="O53" s="45">
        <f>N53/P53</f>
        <v>274.66666666666669</v>
      </c>
      <c r="P53" s="105">
        <f>'extraction plates (0)'!J65</f>
        <v>21.3</v>
      </c>
    </row>
    <row r="54" spans="1:16" ht="16.5" thickTop="1" thickBot="1" x14ac:dyDescent="0.3">
      <c r="A54" s="401"/>
      <c r="B54" s="319"/>
      <c r="C54" s="320"/>
      <c r="D54" s="282"/>
      <c r="E54" s="281"/>
      <c r="F54" s="285"/>
      <c r="G54" s="239"/>
      <c r="H54" s="254"/>
      <c r="I54" s="257"/>
      <c r="J54" s="239"/>
      <c r="K54" s="208"/>
      <c r="L54" s="44" t="str">
        <f>'extraction plates (0)'!A69</f>
        <v>95-P1-CL-110-TS-12h-5</v>
      </c>
      <c r="M54" s="81">
        <f t="shared" si="22"/>
        <v>4.1438263908395614</v>
      </c>
      <c r="N54" s="45">
        <f>'extraction plates (0)'!K68</f>
        <v>13926.000000000002</v>
      </c>
      <c r="O54" s="45">
        <f t="shared" ref="O54" si="26">N54/P54</f>
        <v>660</v>
      </c>
      <c r="P54" s="105">
        <f>'extraction plates (0)'!J68</f>
        <v>21.1</v>
      </c>
    </row>
    <row r="55" spans="1:16" ht="15.75" thickTop="1" x14ac:dyDescent="0.25">
      <c r="A55" s="401"/>
      <c r="B55" s="319"/>
      <c r="C55" s="320"/>
      <c r="D55" s="369">
        <v>24</v>
      </c>
      <c r="E55" s="336">
        <f>AVERAGE(M55:M59)</f>
        <v>1.630628204380183</v>
      </c>
      <c r="F55" s="386">
        <f>STDEV(M55:M59)</f>
        <v>1.8157070945698614E-3</v>
      </c>
      <c r="G55" s="261">
        <f>F55/E55</f>
        <v>1.1135015877270617E-3</v>
      </c>
      <c r="H55" s="333">
        <f>AVERAGE(N55:N59)</f>
        <v>42.72</v>
      </c>
      <c r="I55" s="258">
        <f>STDEV(N55:N59)</f>
        <v>0.17888543819998212</v>
      </c>
      <c r="J55" s="261">
        <f>I55/H55</f>
        <v>4.1873932162917165E-3</v>
      </c>
      <c r="K55" s="240">
        <f>E$37-E55</f>
        <v>5.5480218327710924</v>
      </c>
      <c r="L55" s="146" t="str">
        <f>'extraction plates (0)'!A72</f>
        <v>95-P1-CL-110-TS-24h-1</v>
      </c>
      <c r="M55" s="147">
        <f t="shared" ref="M55:M56" si="27">LOG(N55)</f>
        <v>1.631443769013172</v>
      </c>
      <c r="N55" s="148">
        <f>'extraction plates (0)'!K71</f>
        <v>42.8</v>
      </c>
      <c r="O55" s="148">
        <f t="shared" ref="O55:O56" si="28">N55/P55</f>
        <v>2</v>
      </c>
      <c r="P55" s="149">
        <f>'extraction plates (0)'!J71</f>
        <v>21.4</v>
      </c>
    </row>
    <row r="56" spans="1:16" x14ac:dyDescent="0.25">
      <c r="A56" s="401"/>
      <c r="B56" s="319"/>
      <c r="C56" s="320"/>
      <c r="D56" s="369"/>
      <c r="E56" s="337"/>
      <c r="F56" s="387"/>
      <c r="G56" s="262"/>
      <c r="H56" s="334"/>
      <c r="I56" s="259"/>
      <c r="J56" s="262"/>
      <c r="K56" s="241"/>
      <c r="L56" s="146" t="str">
        <f>'extraction plates (0)'!A75</f>
        <v>95-P1-CL-110-TS-24h-2</v>
      </c>
      <c r="M56" s="147">
        <f t="shared" si="27"/>
        <v>1.6294095991027189</v>
      </c>
      <c r="N56" s="148">
        <f>'extraction plates (0)'!K74</f>
        <v>42.6</v>
      </c>
      <c r="O56" s="148">
        <f t="shared" si="28"/>
        <v>2</v>
      </c>
      <c r="P56" s="149">
        <f>'extraction plates (0)'!J74</f>
        <v>21.3</v>
      </c>
    </row>
    <row r="57" spans="1:16" x14ac:dyDescent="0.25">
      <c r="A57" s="401"/>
      <c r="B57" s="319"/>
      <c r="C57" s="320"/>
      <c r="D57" s="369"/>
      <c r="E57" s="337"/>
      <c r="F57" s="387"/>
      <c r="G57" s="262"/>
      <c r="H57" s="334"/>
      <c r="I57" s="259"/>
      <c r="J57" s="262"/>
      <c r="K57" s="241"/>
      <c r="L57" s="146" t="str">
        <f>'extraction plates (0)'!A78</f>
        <v>95-P1-CL-110-TS-24h-3</v>
      </c>
      <c r="M57" s="147">
        <f t="shared" ref="M57:M59" si="29">LOG(N57)</f>
        <v>1.6294095991027189</v>
      </c>
      <c r="N57" s="148">
        <f>'extraction plates (0)'!K77</f>
        <v>42.6</v>
      </c>
      <c r="O57" s="148">
        <f>N57/P57</f>
        <v>2</v>
      </c>
      <c r="P57" s="149">
        <f>'extraction plates (0)'!J77</f>
        <v>21.3</v>
      </c>
    </row>
    <row r="58" spans="1:16" x14ac:dyDescent="0.25">
      <c r="A58" s="401"/>
      <c r="B58" s="319"/>
      <c r="C58" s="320"/>
      <c r="D58" s="369"/>
      <c r="E58" s="337"/>
      <c r="F58" s="387"/>
      <c r="G58" s="262"/>
      <c r="H58" s="334"/>
      <c r="I58" s="259"/>
      <c r="J58" s="262"/>
      <c r="K58" s="241"/>
      <c r="L58" s="146" t="str">
        <f>'extraction plates (0)'!A81</f>
        <v>95-P1-CL-110-TS-24h-4</v>
      </c>
      <c r="M58" s="147">
        <f t="shared" si="29"/>
        <v>1.6334684555795864</v>
      </c>
      <c r="N58" s="148">
        <f>'extraction plates (0)'!K80</f>
        <v>43</v>
      </c>
      <c r="O58" s="148">
        <f t="shared" ref="O58:O59" si="30">N58/P58</f>
        <v>2</v>
      </c>
      <c r="P58" s="149">
        <f>'extraction plates (0)'!J80</f>
        <v>21.5</v>
      </c>
    </row>
    <row r="59" spans="1:16" ht="13.9" customHeight="1" thickBot="1" x14ac:dyDescent="0.3">
      <c r="A59" s="402"/>
      <c r="B59" s="321"/>
      <c r="C59" s="322"/>
      <c r="D59" s="369"/>
      <c r="E59" s="338"/>
      <c r="F59" s="388"/>
      <c r="G59" s="263"/>
      <c r="H59" s="335"/>
      <c r="I59" s="260"/>
      <c r="J59" s="263"/>
      <c r="K59" s="242"/>
      <c r="L59" s="146" t="str">
        <f>'extraction plates (0)'!A84</f>
        <v>95-P1-CL-110-TS-24h-5</v>
      </c>
      <c r="M59" s="147">
        <f t="shared" si="29"/>
        <v>1.6294095991027189</v>
      </c>
      <c r="N59" s="148">
        <f>'extraction plates (0)'!K83</f>
        <v>42.6</v>
      </c>
      <c r="O59" s="148">
        <f t="shared" si="30"/>
        <v>2</v>
      </c>
      <c r="P59" s="149">
        <f>'extraction plates (0)'!J83</f>
        <v>21.3</v>
      </c>
    </row>
    <row r="60" spans="1:16" s="150" customFormat="1" ht="13.9" customHeight="1" thickTop="1" x14ac:dyDescent="0.25">
      <c r="A60" s="359" t="s">
        <v>379</v>
      </c>
      <c r="B60" s="398" t="s">
        <v>60</v>
      </c>
      <c r="C60" s="399"/>
      <c r="D60" s="395">
        <v>0</v>
      </c>
      <c r="E60" s="229">
        <f>AVERAGE(M60:M62)</f>
        <v>7.5843967413464872</v>
      </c>
      <c r="F60" s="230">
        <f>STDEV(M60:M62)</f>
        <v>0.1673175584154066</v>
      </c>
      <c r="G60" s="231">
        <f>F60/E60</f>
        <v>2.2060760284766178E-2</v>
      </c>
      <c r="H60" s="232">
        <f>AVERAGE(N60:N62)</f>
        <v>40452000</v>
      </c>
      <c r="I60" s="267">
        <f>STDEV(N60:N62)</f>
        <v>16629093.344029449</v>
      </c>
      <c r="J60" s="231">
        <f>I60/H60</f>
        <v>0.41108210580513815</v>
      </c>
      <c r="K60" s="243"/>
      <c r="L60" s="106" t="str">
        <f>'extraction plates (0)'!A102</f>
        <v>95-P1-LO-110-PC-0h-1</v>
      </c>
      <c r="M60" s="107">
        <f t="shared" ref="M60" si="31">LOG(N60)</f>
        <v>7.5192546791987169</v>
      </c>
      <c r="N60" s="108">
        <f>'extraction plates (0)'!K101</f>
        <v>33056333.333333332</v>
      </c>
      <c r="O60" s="108">
        <f t="shared" si="18"/>
        <v>1523333.3333333333</v>
      </c>
      <c r="P60" s="109">
        <f>'extraction plates (0)'!J101</f>
        <v>21.7</v>
      </c>
    </row>
    <row r="61" spans="1:16" s="150" customFormat="1" x14ac:dyDescent="0.25">
      <c r="A61" s="360"/>
      <c r="B61" s="399"/>
      <c r="C61" s="399"/>
      <c r="D61" s="396"/>
      <c r="E61" s="229"/>
      <c r="F61" s="230"/>
      <c r="G61" s="231"/>
      <c r="H61" s="232"/>
      <c r="I61" s="267"/>
      <c r="J61" s="231"/>
      <c r="K61" s="243"/>
      <c r="L61" s="106" t="str">
        <f>'extraction plates (0)'!A112</f>
        <v>95-P1-LO-110-PC-0h-2</v>
      </c>
      <c r="M61" s="107">
        <f t="shared" ref="M61:M106" si="32">LOG(N61)</f>
        <v>7.4594477763613147</v>
      </c>
      <c r="N61" s="108">
        <f>'extraction plates (0)'!K111</f>
        <v>28803666.666666668</v>
      </c>
      <c r="O61" s="108">
        <f t="shared" si="18"/>
        <v>1303333.3333333333</v>
      </c>
      <c r="P61" s="109">
        <f>'extraction plates (0)'!J111</f>
        <v>22.1</v>
      </c>
    </row>
    <row r="62" spans="1:16" s="150" customFormat="1" ht="15.75" thickBot="1" x14ac:dyDescent="0.3">
      <c r="A62" s="360"/>
      <c r="B62" s="399"/>
      <c r="C62" s="399"/>
      <c r="D62" s="397"/>
      <c r="E62" s="229"/>
      <c r="F62" s="230"/>
      <c r="G62" s="231"/>
      <c r="H62" s="232"/>
      <c r="I62" s="267"/>
      <c r="J62" s="231"/>
      <c r="K62" s="244"/>
      <c r="L62" s="106" t="str">
        <f>'extraction plates (0)'!A115</f>
        <v>95-P1-LO-110-PC-0h-3</v>
      </c>
      <c r="M62" s="107">
        <f t="shared" si="32"/>
        <v>7.7744877684794274</v>
      </c>
      <c r="N62" s="108">
        <f>'extraction plates (0)'!K114</f>
        <v>59496000</v>
      </c>
      <c r="O62" s="108">
        <f t="shared" si="18"/>
        <v>2680000</v>
      </c>
      <c r="P62" s="109">
        <f>'extraction plates (0)'!J114</f>
        <v>22.2</v>
      </c>
    </row>
    <row r="63" spans="1:16" ht="14.45" customHeight="1" thickTop="1" thickBot="1" x14ac:dyDescent="0.3">
      <c r="A63" s="360"/>
      <c r="B63" s="389" t="s">
        <v>378</v>
      </c>
      <c r="C63" s="390"/>
      <c r="D63" s="282">
        <v>4</v>
      </c>
      <c r="E63" s="349">
        <f>AVERAGE(M63:M67)</f>
        <v>6.0693655311921315</v>
      </c>
      <c r="F63" s="352">
        <f>STDEV(M63:M67)</f>
        <v>0.171562558878609</v>
      </c>
      <c r="G63" s="339">
        <f>F63/E63</f>
        <v>2.8266967609200999E-2</v>
      </c>
      <c r="H63" s="340">
        <f>AVERAGE(N63:N67)</f>
        <v>1261486.6666666665</v>
      </c>
      <c r="I63" s="343">
        <f>STDEV(N63:N67)</f>
        <v>617452.90715612913</v>
      </c>
      <c r="J63" s="339">
        <f>I63/H63</f>
        <v>0.48946447352287714</v>
      </c>
      <c r="K63" s="208">
        <f>E$60-E63</f>
        <v>1.5150312101543557</v>
      </c>
      <c r="L63" s="106" t="str">
        <f>'extraction plates (0)'!A118</f>
        <v>95-P1-LO-110-TS-4h-1</v>
      </c>
      <c r="M63" s="107">
        <f t="shared" si="32"/>
        <v>6.019116290447073</v>
      </c>
      <c r="N63" s="108">
        <f>'extraction plates (0)'!K117</f>
        <v>1044999.9999999999</v>
      </c>
      <c r="O63" s="108">
        <f>N63/P63</f>
        <v>50000</v>
      </c>
      <c r="P63" s="109">
        <f>'extraction plates (0)'!J117</f>
        <v>20.9</v>
      </c>
    </row>
    <row r="64" spans="1:16" ht="15" customHeight="1" thickTop="1" thickBot="1" x14ac:dyDescent="0.3">
      <c r="A64" s="360"/>
      <c r="B64" s="391"/>
      <c r="C64" s="392"/>
      <c r="D64" s="282"/>
      <c r="E64" s="350"/>
      <c r="F64" s="353"/>
      <c r="G64" s="243"/>
      <c r="H64" s="341"/>
      <c r="I64" s="344"/>
      <c r="J64" s="243"/>
      <c r="K64" s="208"/>
      <c r="L64" s="106" t="str">
        <f>'extraction plates (0)'!A121</f>
        <v>95-P1-LO-110-TS-4h-2</v>
      </c>
      <c r="M64" s="107">
        <f t="shared" si="32"/>
        <v>6.0150662140111493</v>
      </c>
      <c r="N64" s="108">
        <f>'extraction plates (0)'!K120</f>
        <v>1035300</v>
      </c>
      <c r="O64" s="108">
        <f t="shared" ref="O64:O65" si="33">N64/P64</f>
        <v>51000</v>
      </c>
      <c r="P64" s="109">
        <f>'extraction plates (0)'!J120</f>
        <v>20.3</v>
      </c>
    </row>
    <row r="65" spans="1:16" ht="14.45" customHeight="1" thickTop="1" thickBot="1" x14ac:dyDescent="0.3">
      <c r="A65" s="360"/>
      <c r="B65" s="391"/>
      <c r="C65" s="392"/>
      <c r="D65" s="282"/>
      <c r="E65" s="350"/>
      <c r="F65" s="353"/>
      <c r="G65" s="243"/>
      <c r="H65" s="341"/>
      <c r="I65" s="344"/>
      <c r="J65" s="243"/>
      <c r="K65" s="208"/>
      <c r="L65" s="106" t="str">
        <f>'extraction plates (0)'!A124</f>
        <v>95-P1-LO-110-TS-4h-3</v>
      </c>
      <c r="M65" s="107">
        <f t="shared" si="32"/>
        <v>5.9638507640142988</v>
      </c>
      <c r="N65" s="108">
        <f>'extraction plates (0)'!K123</f>
        <v>920133.33333333314</v>
      </c>
      <c r="O65" s="108">
        <f t="shared" si="33"/>
        <v>44666.666666666657</v>
      </c>
      <c r="P65" s="109">
        <f>'extraction plates (0)'!J123</f>
        <v>20.6</v>
      </c>
    </row>
    <row r="66" spans="1:16" ht="14.45" customHeight="1" thickTop="1" thickBot="1" x14ac:dyDescent="0.3">
      <c r="A66" s="360"/>
      <c r="B66" s="391"/>
      <c r="C66" s="392"/>
      <c r="D66" s="282"/>
      <c r="E66" s="350"/>
      <c r="F66" s="353"/>
      <c r="G66" s="243"/>
      <c r="H66" s="341"/>
      <c r="I66" s="344"/>
      <c r="J66" s="243"/>
      <c r="K66" s="208"/>
      <c r="L66" s="106" t="str">
        <f>'extraction plates (0)'!A127</f>
        <v>95-P1-LO-110-TS-4h-4</v>
      </c>
      <c r="M66" s="107">
        <f t="shared" si="32"/>
        <v>5.9755696578936623</v>
      </c>
      <c r="N66" s="108">
        <f>'extraction plates (0)'!K126</f>
        <v>945299.99999999977</v>
      </c>
      <c r="O66" s="108">
        <f>N66/P66</f>
        <v>45666.666666666657</v>
      </c>
      <c r="P66" s="109">
        <f>'extraction plates (0)'!J126</f>
        <v>20.7</v>
      </c>
    </row>
    <row r="67" spans="1:16" ht="14.45" customHeight="1" thickTop="1" thickBot="1" x14ac:dyDescent="0.3">
      <c r="A67" s="360"/>
      <c r="B67" s="391"/>
      <c r="C67" s="392"/>
      <c r="D67" s="282"/>
      <c r="E67" s="351"/>
      <c r="F67" s="354"/>
      <c r="G67" s="244"/>
      <c r="H67" s="342"/>
      <c r="I67" s="345"/>
      <c r="J67" s="244"/>
      <c r="K67" s="208"/>
      <c r="L67" s="106" t="str">
        <f>'extraction plates (0)'!A130</f>
        <v>95-P1-LO-110-TS-4h-5</v>
      </c>
      <c r="M67" s="107">
        <f t="shared" si="32"/>
        <v>6.3732247295944742</v>
      </c>
      <c r="N67" s="108">
        <f>'extraction plates (0)'!K129</f>
        <v>2361700</v>
      </c>
      <c r="O67" s="108">
        <f t="shared" ref="O67" si="34">N67/P67</f>
        <v>113000.00000000001</v>
      </c>
      <c r="P67" s="109">
        <f>'extraction plates (0)'!J129</f>
        <v>20.9</v>
      </c>
    </row>
    <row r="68" spans="1:16" ht="14.45" customHeight="1" thickTop="1" thickBot="1" x14ac:dyDescent="0.3">
      <c r="A68" s="360"/>
      <c r="B68" s="391"/>
      <c r="C68" s="392"/>
      <c r="D68" s="282">
        <v>8</v>
      </c>
      <c r="E68" s="349">
        <f>AVERAGE(M68:M72)</f>
        <v>5.4966737135088906</v>
      </c>
      <c r="F68" s="352">
        <f>STDEV(M68:M72)</f>
        <v>0.21046909590229504</v>
      </c>
      <c r="G68" s="339">
        <f>F68/E68</f>
        <v>3.8290265508217458E-2</v>
      </c>
      <c r="H68" s="340">
        <f>AVERAGE(N68:N72)</f>
        <v>341142.66666666669</v>
      </c>
      <c r="I68" s="343">
        <f>STDEV(N68:N72)</f>
        <v>140044.72028605698</v>
      </c>
      <c r="J68" s="339">
        <f>I68/H68</f>
        <v>0.41051657845805561</v>
      </c>
      <c r="K68" s="208">
        <f>E$60-E68</f>
        <v>2.0877230278375967</v>
      </c>
      <c r="L68" s="106" t="str">
        <f>'extraction plates (0)'!A133</f>
        <v>95-P1-LO-110-TS-8h-1</v>
      </c>
      <c r="M68" s="107">
        <f t="shared" si="32"/>
        <v>5.1651255690882287</v>
      </c>
      <c r="N68" s="108">
        <f>'extraction plates (0)'!K132</f>
        <v>146260</v>
      </c>
      <c r="O68" s="108">
        <f>N68/P68</f>
        <v>6866.6666666666661</v>
      </c>
      <c r="P68" s="109">
        <f>'extraction plates (0)'!J132</f>
        <v>21.3</v>
      </c>
    </row>
    <row r="69" spans="1:16" ht="14.45" customHeight="1" thickTop="1" thickBot="1" x14ac:dyDescent="0.3">
      <c r="A69" s="360"/>
      <c r="B69" s="391"/>
      <c r="C69" s="392"/>
      <c r="D69" s="282"/>
      <c r="E69" s="350"/>
      <c r="F69" s="353"/>
      <c r="G69" s="243"/>
      <c r="H69" s="341"/>
      <c r="I69" s="344"/>
      <c r="J69" s="243"/>
      <c r="K69" s="208"/>
      <c r="L69" s="106" t="str">
        <f>'extraction plates (0)'!A136</f>
        <v>95-P1-LO-110-TS-8h-2</v>
      </c>
      <c r="M69" s="107">
        <f t="shared" si="32"/>
        <v>5.6852639011375787</v>
      </c>
      <c r="N69" s="108">
        <f>'extraction plates (0)'!K135</f>
        <v>484466.66666666663</v>
      </c>
      <c r="O69" s="108">
        <f t="shared" ref="O69:O70" si="35">N69/P69</f>
        <v>22533.333333333332</v>
      </c>
      <c r="P69" s="109">
        <f>'extraction plates (0)'!J135</f>
        <v>21.5</v>
      </c>
    </row>
    <row r="70" spans="1:16" ht="16.5" thickTop="1" thickBot="1" x14ac:dyDescent="0.3">
      <c r="A70" s="360"/>
      <c r="B70" s="391"/>
      <c r="C70" s="392"/>
      <c r="D70" s="282"/>
      <c r="E70" s="350"/>
      <c r="F70" s="353"/>
      <c r="G70" s="243"/>
      <c r="H70" s="341"/>
      <c r="I70" s="344"/>
      <c r="J70" s="243"/>
      <c r="K70" s="208"/>
      <c r="L70" s="106" t="str">
        <f>'extraction plates (0)'!A139</f>
        <v>95-P1-LO-110-TS-8h-3</v>
      </c>
      <c r="M70" s="107">
        <f t="shared" si="32"/>
        <v>5.6729102447555357</v>
      </c>
      <c r="N70" s="108">
        <f>'extraction plates (0)'!K138</f>
        <v>470880.00000000006</v>
      </c>
      <c r="O70" s="108">
        <f t="shared" si="35"/>
        <v>21800</v>
      </c>
      <c r="P70" s="109">
        <f>'extraction plates (0)'!J138</f>
        <v>21.6</v>
      </c>
    </row>
    <row r="71" spans="1:16" ht="16.5" thickTop="1" thickBot="1" x14ac:dyDescent="0.3">
      <c r="A71" s="360"/>
      <c r="B71" s="391"/>
      <c r="C71" s="392"/>
      <c r="D71" s="282"/>
      <c r="E71" s="350"/>
      <c r="F71" s="353"/>
      <c r="G71" s="243"/>
      <c r="H71" s="341"/>
      <c r="I71" s="344"/>
      <c r="J71" s="243"/>
      <c r="K71" s="208"/>
      <c r="L71" s="106" t="str">
        <f>'extraction plates (0)'!A142</f>
        <v>95-P1-LO-110-TS-8h-4</v>
      </c>
      <c r="M71" s="107">
        <f t="shared" si="32"/>
        <v>5.4865721505183567</v>
      </c>
      <c r="N71" s="108">
        <f>'extraction plates (0)'!K141</f>
        <v>306600</v>
      </c>
      <c r="O71" s="108">
        <f>N71/P71</f>
        <v>14600</v>
      </c>
      <c r="P71" s="109">
        <f>'extraction plates (0)'!J141</f>
        <v>21</v>
      </c>
    </row>
    <row r="72" spans="1:16" ht="16.5" thickTop="1" thickBot="1" x14ac:dyDescent="0.3">
      <c r="A72" s="360"/>
      <c r="B72" s="391"/>
      <c r="C72" s="392"/>
      <c r="D72" s="282"/>
      <c r="E72" s="351"/>
      <c r="F72" s="354"/>
      <c r="G72" s="244"/>
      <c r="H72" s="342"/>
      <c r="I72" s="345"/>
      <c r="J72" s="244"/>
      <c r="K72" s="208"/>
      <c r="L72" s="106" t="str">
        <f>'extraction plates (0)'!A145</f>
        <v>95-P1-LO-110-TS-8h-5</v>
      </c>
      <c r="M72" s="107">
        <f t="shared" si="32"/>
        <v>5.4734967020447574</v>
      </c>
      <c r="N72" s="108">
        <f>'extraction plates (0)'!K144</f>
        <v>297506.66666666669</v>
      </c>
      <c r="O72" s="108">
        <f t="shared" ref="O72" si="36">N72/P72</f>
        <v>14033.333333333334</v>
      </c>
      <c r="P72" s="109">
        <f>'extraction plates (0)'!J144</f>
        <v>21.2</v>
      </c>
    </row>
    <row r="73" spans="1:16" ht="16.5" thickTop="1" thickBot="1" x14ac:dyDescent="0.3">
      <c r="A73" s="360"/>
      <c r="B73" s="391"/>
      <c r="C73" s="392"/>
      <c r="D73" s="282">
        <v>12</v>
      </c>
      <c r="E73" s="349">
        <f>AVERAGE(M73:M77)</f>
        <v>4.5257211208149766</v>
      </c>
      <c r="F73" s="352">
        <f>STDEV(M73:M77)</f>
        <v>0.34533519959819586</v>
      </c>
      <c r="G73" s="339">
        <f>F73/E73</f>
        <v>7.6305010931828926E-2</v>
      </c>
      <c r="H73" s="340">
        <f>AVERAGE(N73:N77)</f>
        <v>42601.599999999999</v>
      </c>
      <c r="I73" s="343">
        <f>STDEV(N73:N77)</f>
        <v>31713.036525834112</v>
      </c>
      <c r="J73" s="339">
        <f>I73/H73</f>
        <v>0.74440951808932321</v>
      </c>
      <c r="K73" s="208">
        <f>E$60-E73</f>
        <v>3.0586756205315107</v>
      </c>
      <c r="L73" s="106" t="str">
        <f>'extraction plates (0)'!A148</f>
        <v>95-P1-LO-110-TS-12h-1</v>
      </c>
      <c r="M73" s="107">
        <f t="shared" si="32"/>
        <v>4.4310419453358856</v>
      </c>
      <c r="N73" s="108">
        <f>'extraction plates (0)'!K47</f>
        <v>26980.000000000004</v>
      </c>
      <c r="O73" s="108">
        <f>N73/P73</f>
        <v>1266.6666666666667</v>
      </c>
      <c r="P73" s="109">
        <f>'extraction plates (0)'!J47</f>
        <v>21.3</v>
      </c>
    </row>
    <row r="74" spans="1:16" ht="16.5" thickTop="1" thickBot="1" x14ac:dyDescent="0.3">
      <c r="A74" s="360"/>
      <c r="B74" s="391"/>
      <c r="C74" s="392"/>
      <c r="D74" s="282"/>
      <c r="E74" s="350"/>
      <c r="F74" s="353"/>
      <c r="G74" s="243"/>
      <c r="H74" s="341"/>
      <c r="I74" s="344"/>
      <c r="J74" s="243"/>
      <c r="K74" s="208"/>
      <c r="L74" s="106" t="str">
        <f>'extraction plates (0)'!A151</f>
        <v>95-P1-LO-110-TS-12h-2</v>
      </c>
      <c r="M74" s="107">
        <f t="shared" si="32"/>
        <v>4.4132997640812519</v>
      </c>
      <c r="N74" s="108">
        <f>'extraction plates (0)'!K150</f>
        <v>25900</v>
      </c>
      <c r="O74" s="108">
        <f t="shared" ref="O74:O75" si="37">N74/P74</f>
        <v>1233.3333333333333</v>
      </c>
      <c r="P74" s="109">
        <f>'extraction plates (0)'!J150</f>
        <v>21</v>
      </c>
    </row>
    <row r="75" spans="1:16" ht="16.5" thickTop="1" thickBot="1" x14ac:dyDescent="0.3">
      <c r="A75" s="360"/>
      <c r="B75" s="391"/>
      <c r="C75" s="392"/>
      <c r="D75" s="282"/>
      <c r="E75" s="350"/>
      <c r="F75" s="353"/>
      <c r="G75" s="243"/>
      <c r="H75" s="341"/>
      <c r="I75" s="344"/>
      <c r="J75" s="243"/>
      <c r="K75" s="208"/>
      <c r="L75" s="106" t="str">
        <f>'extraction plates (0)'!A154</f>
        <v>95-P1-LO-110-TS-12h-3</v>
      </c>
      <c r="M75" s="107">
        <f t="shared" si="32"/>
        <v>4.0641583724631181</v>
      </c>
      <c r="N75" s="108">
        <f>'extraction plates (0)'!K153</f>
        <v>11592</v>
      </c>
      <c r="O75" s="108">
        <f t="shared" si="37"/>
        <v>560</v>
      </c>
      <c r="P75" s="109">
        <f>'extraction plates (0)'!J153</f>
        <v>20.7</v>
      </c>
    </row>
    <row r="76" spans="1:16" ht="16.5" thickTop="1" thickBot="1" x14ac:dyDescent="0.3">
      <c r="A76" s="360"/>
      <c r="B76" s="391"/>
      <c r="C76" s="392"/>
      <c r="D76" s="282"/>
      <c r="E76" s="350"/>
      <c r="F76" s="353"/>
      <c r="G76" s="243"/>
      <c r="H76" s="341"/>
      <c r="I76" s="344"/>
      <c r="J76" s="243"/>
      <c r="K76" s="208"/>
      <c r="L76" s="106" t="str">
        <f>'extraction plates (0)'!A157</f>
        <v>95-P1-LO-110-TS-12h-4</v>
      </c>
      <c r="M76" s="107">
        <f t="shared" si="32"/>
        <v>4.7630284585928058</v>
      </c>
      <c r="N76" s="108">
        <f>'extraction plates (0)'!K156</f>
        <v>57946.666666666657</v>
      </c>
      <c r="O76" s="108">
        <f>N76/P76</f>
        <v>2733.333333333333</v>
      </c>
      <c r="P76" s="109">
        <f>'extraction plates (0)'!J156</f>
        <v>21.2</v>
      </c>
    </row>
    <row r="77" spans="1:16" ht="16.5" thickTop="1" thickBot="1" x14ac:dyDescent="0.3">
      <c r="A77" s="360"/>
      <c r="B77" s="391"/>
      <c r="C77" s="392"/>
      <c r="D77" s="282"/>
      <c r="E77" s="351"/>
      <c r="F77" s="354"/>
      <c r="G77" s="244"/>
      <c r="H77" s="342"/>
      <c r="I77" s="345"/>
      <c r="J77" s="244"/>
      <c r="K77" s="208"/>
      <c r="L77" s="168" t="str">
        <f>'extraction plates (0)'!A167</f>
        <v>95-P1-LO-110-TS-12h-5</v>
      </c>
      <c r="M77" s="169">
        <f t="shared" si="32"/>
        <v>4.9570770636018233</v>
      </c>
      <c r="N77" s="170">
        <f>'extraction plates (0)'!K166</f>
        <v>90589.333333333328</v>
      </c>
      <c r="O77" s="170">
        <f t="shared" ref="O77:O79" si="38">N77/P77</f>
        <v>4293.333333333333</v>
      </c>
      <c r="P77" s="171">
        <f>'extraction plates (0)'!J166</f>
        <v>21.1</v>
      </c>
    </row>
    <row r="78" spans="1:16" ht="14.45" customHeight="1" thickTop="1" thickBot="1" x14ac:dyDescent="0.3">
      <c r="A78" s="360"/>
      <c r="B78" s="391"/>
      <c r="C78" s="392"/>
      <c r="D78" s="369">
        <v>24</v>
      </c>
      <c r="E78" s="336">
        <f>AVERAGE(M78:M82)</f>
        <v>1.6816027416430444</v>
      </c>
      <c r="F78" s="386">
        <f>STDEV(M78:M82)</f>
        <v>0.50284192509658965</v>
      </c>
      <c r="G78" s="261">
        <f>F78/E78</f>
        <v>0.29902539562065511</v>
      </c>
      <c r="H78" s="333">
        <f>AVERAGE(N78:N82)</f>
        <v>83.306666666666672</v>
      </c>
      <c r="I78" s="258">
        <f>STDEV(N78:N82)</f>
        <v>99.495724084561104</v>
      </c>
      <c r="J78" s="261">
        <f>I78/H78</f>
        <v>1.1943308748946995</v>
      </c>
      <c r="K78" s="209">
        <f>E$60-E78</f>
        <v>5.9027939997034427</v>
      </c>
      <c r="L78" s="146" t="str">
        <f>'extraction plates (0)'!A170</f>
        <v>95-P1-LO-110-TS-24h-1</v>
      </c>
      <c r="M78" s="147">
        <f t="shared" si="32"/>
        <v>1.9786369483844743</v>
      </c>
      <c r="N78" s="148">
        <f>'extraction plates (0)'!K169</f>
        <v>95.2</v>
      </c>
      <c r="O78" s="148">
        <f t="shared" si="38"/>
        <v>4.666666666666667</v>
      </c>
      <c r="P78" s="149">
        <f>'extraction plates (0)'!J169</f>
        <v>20.399999999999999</v>
      </c>
    </row>
    <row r="79" spans="1:16" ht="16.5" thickTop="1" thickBot="1" x14ac:dyDescent="0.3">
      <c r="A79" s="360"/>
      <c r="B79" s="391"/>
      <c r="C79" s="392"/>
      <c r="D79" s="369"/>
      <c r="E79" s="337"/>
      <c r="F79" s="387"/>
      <c r="G79" s="262"/>
      <c r="H79" s="334"/>
      <c r="I79" s="259"/>
      <c r="J79" s="262"/>
      <c r="K79" s="209"/>
      <c r="L79" s="146" t="str">
        <f>'extraction plates (0)'!A173</f>
        <v>95-P1-LO-110-TS-24h-2</v>
      </c>
      <c r="M79" s="147">
        <f t="shared" si="32"/>
        <v>1.1419720759070804</v>
      </c>
      <c r="N79" s="148">
        <f>'extraction plates (0)'!K172</f>
        <v>13.866666666666667</v>
      </c>
      <c r="O79" s="148">
        <f t="shared" si="38"/>
        <v>0.66666666666666663</v>
      </c>
      <c r="P79" s="149">
        <f>'extraction plates (0)'!J172</f>
        <v>20.8</v>
      </c>
    </row>
    <row r="80" spans="1:16" ht="16.5" thickTop="1" thickBot="1" x14ac:dyDescent="0.3">
      <c r="A80" s="360"/>
      <c r="B80" s="391"/>
      <c r="C80" s="392"/>
      <c r="D80" s="369"/>
      <c r="E80" s="337"/>
      <c r="F80" s="387"/>
      <c r="G80" s="262"/>
      <c r="H80" s="334"/>
      <c r="I80" s="259"/>
      <c r="J80" s="262"/>
      <c r="K80" s="209"/>
      <c r="L80" s="146" t="str">
        <f>'extraction plates (0)'!A176</f>
        <v>95-P1-LO-110-TS-24h-3</v>
      </c>
      <c r="M80" s="147">
        <f t="shared" si="32"/>
        <v>2.4014005407815442</v>
      </c>
      <c r="N80" s="148">
        <f>'extraction plates (0)'!K175</f>
        <v>252</v>
      </c>
      <c r="O80" s="148">
        <f>N80/P80</f>
        <v>12</v>
      </c>
      <c r="P80" s="149">
        <f>'extraction plates (0)'!J175</f>
        <v>21</v>
      </c>
    </row>
    <row r="81" spans="1:16" ht="16.5" thickTop="1" thickBot="1" x14ac:dyDescent="0.3">
      <c r="A81" s="360"/>
      <c r="B81" s="391"/>
      <c r="C81" s="392"/>
      <c r="D81" s="369"/>
      <c r="E81" s="337"/>
      <c r="F81" s="387"/>
      <c r="G81" s="262"/>
      <c r="H81" s="334"/>
      <c r="I81" s="259"/>
      <c r="J81" s="262"/>
      <c r="K81" s="209"/>
      <c r="L81" s="146" t="str">
        <f>'extraction plates (0)'!A179</f>
        <v>95-P1-LO-110-TS-24h-4</v>
      </c>
      <c r="M81" s="147">
        <f t="shared" si="32"/>
        <v>1.4430020715710614</v>
      </c>
      <c r="N81" s="148">
        <f>'extraction plates (0)'!K178</f>
        <v>27.733333333333334</v>
      </c>
      <c r="O81" s="148">
        <f t="shared" ref="O81:O82" si="39">N81/P81</f>
        <v>1.3333333333333333</v>
      </c>
      <c r="P81" s="149">
        <f>'extraction plates (0)'!J178</f>
        <v>20.8</v>
      </c>
    </row>
    <row r="82" spans="1:16" ht="16.5" thickTop="1" thickBot="1" x14ac:dyDescent="0.3">
      <c r="A82" s="360"/>
      <c r="B82" s="393"/>
      <c r="C82" s="394"/>
      <c r="D82" s="369"/>
      <c r="E82" s="338"/>
      <c r="F82" s="388"/>
      <c r="G82" s="263"/>
      <c r="H82" s="335"/>
      <c r="I82" s="260"/>
      <c r="J82" s="263"/>
      <c r="K82" s="209"/>
      <c r="L82" s="146" t="str">
        <f>'extraction plates (0)'!A182</f>
        <v>95-P1-LO-110-TS-24h-5</v>
      </c>
      <c r="M82" s="147">
        <f t="shared" si="32"/>
        <v>1.4430020715710614</v>
      </c>
      <c r="N82" s="148">
        <f>'extraction plates (0)'!K181</f>
        <v>27.733333333333334</v>
      </c>
      <c r="O82" s="148">
        <f t="shared" si="39"/>
        <v>1.3333333333333333</v>
      </c>
      <c r="P82" s="149">
        <f>'extraction plates (0)'!J181</f>
        <v>20.8</v>
      </c>
    </row>
    <row r="83" spans="1:16" ht="14.45" customHeight="1" thickTop="1" x14ac:dyDescent="0.25">
      <c r="A83" s="357" t="s">
        <v>381</v>
      </c>
      <c r="B83" s="355" t="s">
        <v>60</v>
      </c>
      <c r="C83" s="355"/>
      <c r="D83" s="361">
        <v>0</v>
      </c>
      <c r="E83" s="364">
        <f>AVERAGE(M83:M85)</f>
        <v>7.2992322154114291</v>
      </c>
      <c r="F83" s="365">
        <f>STDEV(M83:M85)</f>
        <v>0.18260590801450297</v>
      </c>
      <c r="G83" s="366">
        <f>F83/E83</f>
        <v>2.5017139149094765E-2</v>
      </c>
      <c r="H83" s="367">
        <f>AVERAGE(N83:N85)</f>
        <v>21022333.333333332</v>
      </c>
      <c r="I83" s="368">
        <f>STDEV(N83:N85)</f>
        <v>7706154.315437329</v>
      </c>
      <c r="J83" s="366">
        <f>I83/H83</f>
        <v>0.36656988514297473</v>
      </c>
      <c r="K83" s="213"/>
      <c r="L83" s="111" t="str">
        <f>'extraction plates (0)'!A200</f>
        <v>95-P1-SA-110-PC-0h-1</v>
      </c>
      <c r="M83" s="112">
        <f>LOG(N83)</f>
        <v>7.0908926257103628</v>
      </c>
      <c r="N83" s="113">
        <f>'extraction plates (0)'!K199</f>
        <v>12327999.999999998</v>
      </c>
      <c r="O83" s="113">
        <f>N83/P83</f>
        <v>670000</v>
      </c>
      <c r="P83" s="114">
        <f>'extraction plates (0)'!J199</f>
        <v>18.399999999999999</v>
      </c>
    </row>
    <row r="84" spans="1:16" x14ac:dyDescent="0.25">
      <c r="A84" s="357"/>
      <c r="B84" s="355"/>
      <c r="C84" s="355"/>
      <c r="D84" s="362"/>
      <c r="E84" s="364"/>
      <c r="F84" s="365"/>
      <c r="G84" s="366"/>
      <c r="H84" s="367"/>
      <c r="I84" s="368"/>
      <c r="J84" s="366"/>
      <c r="K84" s="213"/>
      <c r="L84" s="111" t="str">
        <f>'extraction plates (0)'!A203</f>
        <v>95-P1-SA-110-PC-0h-2</v>
      </c>
      <c r="M84" s="112">
        <f t="shared" ref="M84:M85" si="40">LOG(N84)</f>
        <v>7.4315245841874509</v>
      </c>
      <c r="N84" s="113">
        <f>'extraction plates (0)'!K202</f>
        <v>27010000</v>
      </c>
      <c r="O84" s="113">
        <f t="shared" ref="O84:O85" si="41">N84/P84</f>
        <v>1460000</v>
      </c>
      <c r="P84" s="114">
        <f>'extraction plates (0)'!J202</f>
        <v>18.5</v>
      </c>
    </row>
    <row r="85" spans="1:16" ht="15.75" thickBot="1" x14ac:dyDescent="0.3">
      <c r="A85" s="357"/>
      <c r="B85" s="355"/>
      <c r="C85" s="355"/>
      <c r="D85" s="363"/>
      <c r="E85" s="364"/>
      <c r="F85" s="365"/>
      <c r="G85" s="366"/>
      <c r="H85" s="367"/>
      <c r="I85" s="368"/>
      <c r="J85" s="366"/>
      <c r="K85" s="214"/>
      <c r="L85" s="111" t="str">
        <f>'extraction plates (0)'!A206</f>
        <v>95-P1-SA-110-PC-0h-3</v>
      </c>
      <c r="M85" s="112">
        <f t="shared" si="40"/>
        <v>7.3752794363364744</v>
      </c>
      <c r="N85" s="113">
        <f>'extraction plates (0)'!K205</f>
        <v>23728999.999999996</v>
      </c>
      <c r="O85" s="113">
        <f t="shared" si="41"/>
        <v>1296666.6666666665</v>
      </c>
      <c r="P85" s="114">
        <f>'extraction plates (0)'!J205</f>
        <v>18.3</v>
      </c>
    </row>
    <row r="86" spans="1:16" ht="14.45" customHeight="1" thickTop="1" thickBot="1" x14ac:dyDescent="0.3">
      <c r="A86" s="357"/>
      <c r="B86" s="355" t="s">
        <v>378</v>
      </c>
      <c r="C86" s="355"/>
      <c r="D86" s="282">
        <v>4</v>
      </c>
      <c r="E86" s="346">
        <f>AVERAGE(M86:M90)</f>
        <v>6.0419030329836305</v>
      </c>
      <c r="F86" s="269">
        <f>STDEV(M86:M90)</f>
        <v>0.14472086019936009</v>
      </c>
      <c r="G86" s="272">
        <f>F86/E86</f>
        <v>2.39528604496477E-2</v>
      </c>
      <c r="H86" s="218">
        <f>AVERAGE(N86:N90)</f>
        <v>1152886.6666666665</v>
      </c>
      <c r="I86" s="221">
        <f>STDEV(N86:N90)</f>
        <v>406325.46451226919</v>
      </c>
      <c r="J86" s="224">
        <f>I86/H86</f>
        <v>0.35244181085646109</v>
      </c>
      <c r="K86" s="208">
        <f>E$83-E86</f>
        <v>1.2573291824277986</v>
      </c>
      <c r="L86" s="205" t="str">
        <f>'extraction plates (0)'!A209</f>
        <v>95-P1-SA-110-TS-4h-1</v>
      </c>
      <c r="M86" s="112">
        <f t="shared" si="32"/>
        <v>5.8545084629102702</v>
      </c>
      <c r="N86" s="113">
        <f>'extraction plates (0)'!K208</f>
        <v>715333.33333333326</v>
      </c>
      <c r="O86" s="113">
        <f>N86/P86</f>
        <v>38666.666666666664</v>
      </c>
      <c r="P86" s="114">
        <f>'extraction plates (0)'!J208</f>
        <v>18.5</v>
      </c>
    </row>
    <row r="87" spans="1:16" ht="16.5" thickTop="1" thickBot="1" x14ac:dyDescent="0.3">
      <c r="A87" s="357"/>
      <c r="B87" s="355"/>
      <c r="C87" s="355"/>
      <c r="D87" s="282"/>
      <c r="E87" s="347"/>
      <c r="F87" s="270"/>
      <c r="G87" s="213"/>
      <c r="H87" s="219"/>
      <c r="I87" s="222"/>
      <c r="J87" s="225"/>
      <c r="K87" s="208"/>
      <c r="L87" s="205" t="str">
        <f>'extraction plates (0)'!A212</f>
        <v>95-P1-SA-110-TS-4h-2</v>
      </c>
      <c r="M87" s="112">
        <f t="shared" si="32"/>
        <v>6.050070264367438</v>
      </c>
      <c r="N87" s="113">
        <f>'extraction plates (0)'!K211</f>
        <v>1122200</v>
      </c>
      <c r="O87" s="113">
        <f t="shared" ref="O87:O88" si="42">N87/P87</f>
        <v>61999.999999999993</v>
      </c>
      <c r="P87" s="114">
        <f>'extraction plates (0)'!J211</f>
        <v>18.100000000000001</v>
      </c>
    </row>
    <row r="88" spans="1:16" ht="16.5" thickTop="1" thickBot="1" x14ac:dyDescent="0.3">
      <c r="A88" s="357"/>
      <c r="B88" s="355"/>
      <c r="C88" s="355"/>
      <c r="D88" s="282"/>
      <c r="E88" s="347"/>
      <c r="F88" s="270"/>
      <c r="G88" s="213"/>
      <c r="H88" s="219"/>
      <c r="I88" s="222"/>
      <c r="J88" s="225"/>
      <c r="K88" s="208"/>
      <c r="L88" s="205" t="str">
        <f>'extraction plates (0)'!A222</f>
        <v>95-P1-SA-110-TS-4h-3</v>
      </c>
      <c r="M88" s="112">
        <f t="shared" si="32"/>
        <v>6.0209962363942076</v>
      </c>
      <c r="N88" s="113">
        <f>'extraction plates (0)'!K221</f>
        <v>1049533.333333333</v>
      </c>
      <c r="O88" s="113">
        <f t="shared" si="42"/>
        <v>57666.66666666665</v>
      </c>
      <c r="P88" s="114">
        <f>'extraction plates (0)'!J221</f>
        <v>18.2</v>
      </c>
    </row>
    <row r="89" spans="1:16" ht="16.5" thickTop="1" thickBot="1" x14ac:dyDescent="0.3">
      <c r="A89" s="357"/>
      <c r="B89" s="355"/>
      <c r="C89" s="355"/>
      <c r="D89" s="282"/>
      <c r="E89" s="347"/>
      <c r="F89" s="270"/>
      <c r="G89" s="213"/>
      <c r="H89" s="219"/>
      <c r="I89" s="222"/>
      <c r="J89" s="225"/>
      <c r="K89" s="208"/>
      <c r="L89" s="205" t="str">
        <f>'extraction plates (0)'!A225</f>
        <v>95-P1-SA-110-TS-4h-4</v>
      </c>
      <c r="M89" s="112">
        <f t="shared" si="32"/>
        <v>6.2605642631066729</v>
      </c>
      <c r="N89" s="113">
        <f>'extraction plates (0)'!K224</f>
        <v>1822066.666666667</v>
      </c>
      <c r="O89" s="113">
        <f>N89/P89</f>
        <v>100666.66666666667</v>
      </c>
      <c r="P89" s="114">
        <f>'extraction plates (0)'!J224</f>
        <v>18.100000000000001</v>
      </c>
    </row>
    <row r="90" spans="1:16" ht="16.5" thickTop="1" thickBot="1" x14ac:dyDescent="0.3">
      <c r="A90" s="357"/>
      <c r="B90" s="355"/>
      <c r="C90" s="355"/>
      <c r="D90" s="282"/>
      <c r="E90" s="348"/>
      <c r="F90" s="271"/>
      <c r="G90" s="214"/>
      <c r="H90" s="220"/>
      <c r="I90" s="223"/>
      <c r="J90" s="226"/>
      <c r="K90" s="208"/>
      <c r="L90" s="205" t="str">
        <f>'extraction plates (0)'!A228</f>
        <v>95-P1-SA-110-TS-4h-5</v>
      </c>
      <c r="M90" s="112">
        <f t="shared" si="32"/>
        <v>6.0233759381395622</v>
      </c>
      <c r="N90" s="113">
        <f>'extraction plates (0)'!K227</f>
        <v>1055299.9999999998</v>
      </c>
      <c r="O90" s="113">
        <f t="shared" ref="O90" si="43">N90/P90</f>
        <v>57666.66666666665</v>
      </c>
      <c r="P90" s="114">
        <f>'extraction plates (0)'!J227</f>
        <v>18.3</v>
      </c>
    </row>
    <row r="91" spans="1:16" ht="16.5" thickTop="1" thickBot="1" x14ac:dyDescent="0.3">
      <c r="A91" s="357"/>
      <c r="B91" s="355"/>
      <c r="C91" s="355"/>
      <c r="D91" s="282">
        <v>8</v>
      </c>
      <c r="E91" s="346">
        <f>AVERAGE(M91:M95)</f>
        <v>5.329946997737534</v>
      </c>
      <c r="F91" s="269">
        <f>STDEV(M91:M95)</f>
        <v>9.7729873558898353E-2</v>
      </c>
      <c r="G91" s="272">
        <f>F91/E91</f>
        <v>1.8335993509951021E-2</v>
      </c>
      <c r="H91" s="218">
        <f>AVERAGE(N91:N95)</f>
        <v>218247.33333333331</v>
      </c>
      <c r="I91" s="221">
        <f>STDEV(N91:N95)</f>
        <v>50695.583546410773</v>
      </c>
      <c r="J91" s="224">
        <f>I91/H91</f>
        <v>0.23228500789506756</v>
      </c>
      <c r="K91" s="208">
        <f>E$83-E91</f>
        <v>1.9692852176738951</v>
      </c>
      <c r="L91" s="205" t="str">
        <f>'extraction plates (0)'!A231</f>
        <v>95-P1-SA-110-TS-8h-1</v>
      </c>
      <c r="M91" s="112">
        <f t="shared" ref="M91:M95" si="44">LOG(N91)</f>
        <v>5.4177041404599278</v>
      </c>
      <c r="N91" s="113">
        <f>'extraction plates (0)'!K230</f>
        <v>261639.99999999997</v>
      </c>
      <c r="O91" s="113">
        <f t="shared" ref="O91:O95" si="45">N91/P91</f>
        <v>14066.666666666664</v>
      </c>
      <c r="P91" s="114">
        <f>'extraction plates (0)'!J230</f>
        <v>18.600000000000001</v>
      </c>
    </row>
    <row r="92" spans="1:16" ht="16.5" thickTop="1" thickBot="1" x14ac:dyDescent="0.3">
      <c r="A92" s="357"/>
      <c r="B92" s="355"/>
      <c r="C92" s="355"/>
      <c r="D92" s="282"/>
      <c r="E92" s="347"/>
      <c r="F92" s="270"/>
      <c r="G92" s="213"/>
      <c r="H92" s="219"/>
      <c r="I92" s="222"/>
      <c r="J92" s="225"/>
      <c r="K92" s="208"/>
      <c r="L92" s="205" t="str">
        <f>'extraction plates (0)'!A234</f>
        <v>95-P1-SA-110-TS-8h-2</v>
      </c>
      <c r="M92" s="112">
        <f t="shared" si="44"/>
        <v>5.2483329847138309</v>
      </c>
      <c r="N92" s="113">
        <f>'extraction plates (0)'!K233</f>
        <v>177146.66666666663</v>
      </c>
      <c r="O92" s="113">
        <f t="shared" si="45"/>
        <v>9733.3333333333321</v>
      </c>
      <c r="P92" s="114">
        <f>'extraction plates (0)'!J233</f>
        <v>18.2</v>
      </c>
    </row>
    <row r="93" spans="1:16" ht="16.5" thickTop="1" thickBot="1" x14ac:dyDescent="0.3">
      <c r="A93" s="357"/>
      <c r="B93" s="355"/>
      <c r="C93" s="355"/>
      <c r="D93" s="282"/>
      <c r="E93" s="347"/>
      <c r="F93" s="270"/>
      <c r="G93" s="213"/>
      <c r="H93" s="219"/>
      <c r="I93" s="222"/>
      <c r="J93" s="225"/>
      <c r="K93" s="208"/>
      <c r="L93" s="205" t="str">
        <f>'extraction plates (0)'!A237</f>
        <v>95-P1-SA-110-TS-8h-3</v>
      </c>
      <c r="M93" s="112">
        <f t="shared" si="44"/>
        <v>5.4537513990729991</v>
      </c>
      <c r="N93" s="113">
        <f>'extraction plates (0)'!K236</f>
        <v>284283.33333333331</v>
      </c>
      <c r="O93" s="113">
        <f t="shared" si="45"/>
        <v>15366.666666666666</v>
      </c>
      <c r="P93" s="114">
        <f>'extraction plates (0)'!J236</f>
        <v>18.5</v>
      </c>
    </row>
    <row r="94" spans="1:16" ht="16.5" thickTop="1" thickBot="1" x14ac:dyDescent="0.3">
      <c r="A94" s="357"/>
      <c r="B94" s="355"/>
      <c r="C94" s="355"/>
      <c r="D94" s="282"/>
      <c r="E94" s="347"/>
      <c r="F94" s="270"/>
      <c r="G94" s="213"/>
      <c r="H94" s="219"/>
      <c r="I94" s="222"/>
      <c r="J94" s="225"/>
      <c r="K94" s="208"/>
      <c r="L94" s="205" t="str">
        <f>'extraction plates (0)'!A240</f>
        <v>95-P1-SA-110-TS-8h-4</v>
      </c>
      <c r="M94" s="112">
        <f t="shared" si="44"/>
        <v>5.2589882793488121</v>
      </c>
      <c r="N94" s="113">
        <f>'extraction plates (0)'!K239</f>
        <v>181546.66666666663</v>
      </c>
      <c r="O94" s="113">
        <f t="shared" si="45"/>
        <v>9866.6666666666661</v>
      </c>
      <c r="P94" s="114">
        <f>'extraction plates (0)'!J239</f>
        <v>18.399999999999999</v>
      </c>
    </row>
    <row r="95" spans="1:16" ht="16.5" thickTop="1" thickBot="1" x14ac:dyDescent="0.3">
      <c r="A95" s="357"/>
      <c r="B95" s="355"/>
      <c r="C95" s="355"/>
      <c r="D95" s="282"/>
      <c r="E95" s="348"/>
      <c r="F95" s="271"/>
      <c r="G95" s="214"/>
      <c r="H95" s="220"/>
      <c r="I95" s="223"/>
      <c r="J95" s="226"/>
      <c r="K95" s="208"/>
      <c r="L95" s="205" t="str">
        <f>'extraction plates (0)'!A243</f>
        <v>95-P1-SA-110-TS-8h-5</v>
      </c>
      <c r="M95" s="112">
        <f t="shared" si="44"/>
        <v>5.2709581850920975</v>
      </c>
      <c r="N95" s="113">
        <f>'extraction plates (0)'!K242</f>
        <v>186620</v>
      </c>
      <c r="O95" s="113">
        <f t="shared" si="45"/>
        <v>10033.333333333332</v>
      </c>
      <c r="P95" s="114">
        <f>'extraction plates (0)'!J242</f>
        <v>18.600000000000001</v>
      </c>
    </row>
    <row r="96" spans="1:16" ht="16.5" thickTop="1" thickBot="1" x14ac:dyDescent="0.3">
      <c r="A96" s="357"/>
      <c r="B96" s="355"/>
      <c r="C96" s="355"/>
      <c r="D96" s="282">
        <v>12</v>
      </c>
      <c r="E96" s="346">
        <f>AVERAGE(M96:M98)</f>
        <v>4.7011707241786285</v>
      </c>
      <c r="F96" s="269">
        <f>STDEV(M96:M98)</f>
        <v>9.0965725446478397E-3</v>
      </c>
      <c r="G96" s="272">
        <f>F96/E96</f>
        <v>1.9349589875269123E-3</v>
      </c>
      <c r="H96" s="218">
        <f>AVERAGE(N96:N98)</f>
        <v>50261.333333333336</v>
      </c>
      <c r="I96" s="221">
        <f>STDEV(N96:N98)</f>
        <v>1047.0230815666546</v>
      </c>
      <c r="J96" s="224">
        <f>I96/H96</f>
        <v>2.0831581896620089E-2</v>
      </c>
      <c r="K96" s="208">
        <f>E$83-E96</f>
        <v>2.5980614912328006</v>
      </c>
      <c r="L96" s="205" t="str">
        <f>'extraction plates (0)'!A246</f>
        <v>95-P1-SA-110-TS-12h-1</v>
      </c>
      <c r="M96" s="112">
        <f t="shared" si="32"/>
        <v>4.6907983566019604</v>
      </c>
      <c r="N96" s="113">
        <f>'extraction plates (0)'!K245</f>
        <v>49068</v>
      </c>
      <c r="O96" s="113">
        <f>N96/P96</f>
        <v>2610</v>
      </c>
      <c r="P96" s="114">
        <f>'extraction plates (0)'!J245</f>
        <v>18.8</v>
      </c>
    </row>
    <row r="97" spans="1:16" ht="16.5" thickTop="1" thickBot="1" x14ac:dyDescent="0.3">
      <c r="A97" s="357"/>
      <c r="B97" s="355"/>
      <c r="C97" s="355"/>
      <c r="D97" s="282"/>
      <c r="E97" s="347"/>
      <c r="F97" s="270"/>
      <c r="G97" s="213"/>
      <c r="H97" s="219"/>
      <c r="I97" s="222"/>
      <c r="J97" s="225"/>
      <c r="K97" s="208"/>
      <c r="L97" s="205" t="str">
        <f>'extraction plates (0)'!A249</f>
        <v>95-P1-SA-110-TS-12h-2</v>
      </c>
      <c r="M97" s="112">
        <f t="shared" si="32"/>
        <v>4.7049222912234017</v>
      </c>
      <c r="N97" s="113">
        <f>'extraction plates (0)'!K248</f>
        <v>50690</v>
      </c>
      <c r="O97" s="113">
        <f t="shared" ref="O97:O98" si="46">N97/P97</f>
        <v>2740</v>
      </c>
      <c r="P97" s="114">
        <f>'extraction plates (0)'!J248</f>
        <v>18.5</v>
      </c>
    </row>
    <row r="98" spans="1:16" ht="16.5" thickTop="1" thickBot="1" x14ac:dyDescent="0.3">
      <c r="A98" s="357"/>
      <c r="B98" s="355"/>
      <c r="C98" s="355"/>
      <c r="D98" s="282"/>
      <c r="E98" s="347"/>
      <c r="F98" s="270"/>
      <c r="G98" s="213"/>
      <c r="H98" s="219"/>
      <c r="I98" s="222"/>
      <c r="J98" s="225"/>
      <c r="K98" s="208"/>
      <c r="L98" s="205" t="str">
        <f>'extraction plates (0)'!A252</f>
        <v>95-P1-SA-110-TS-12h-3</v>
      </c>
      <c r="M98" s="112">
        <f t="shared" si="32"/>
        <v>4.7077915247105233</v>
      </c>
      <c r="N98" s="113">
        <f>'extraction plates (0)'!K251</f>
        <v>51026</v>
      </c>
      <c r="O98" s="113">
        <f t="shared" si="46"/>
        <v>2743.333333333333</v>
      </c>
      <c r="P98" s="114">
        <f>'extraction plates (0)'!J251</f>
        <v>18.600000000000001</v>
      </c>
    </row>
    <row r="99" spans="1:16" ht="16.5" thickTop="1" thickBot="1" x14ac:dyDescent="0.3">
      <c r="A99" s="357"/>
      <c r="B99" s="355"/>
      <c r="C99" s="355"/>
      <c r="D99" s="282"/>
      <c r="E99" s="347"/>
      <c r="F99" s="270"/>
      <c r="G99" s="213"/>
      <c r="H99" s="219"/>
      <c r="I99" s="222"/>
      <c r="J99" s="225"/>
      <c r="K99" s="208"/>
      <c r="L99" s="205" t="str">
        <f>'extraction plates (0)'!A255</f>
        <v>95-P1-SA-110-TS-12h-4</v>
      </c>
      <c r="M99" s="112">
        <f t="shared" si="32"/>
        <v>4.8215222622431844</v>
      </c>
      <c r="N99" s="113">
        <f>'extraction plates (0)'!K254</f>
        <v>66301.333333333328</v>
      </c>
      <c r="O99" s="113">
        <f>N99/P99</f>
        <v>3526.6666666666661</v>
      </c>
      <c r="P99" s="114">
        <f>'extraction plates (0)'!J254</f>
        <v>18.8</v>
      </c>
    </row>
    <row r="100" spans="1:16" ht="14.45" hidden="1" customHeight="1" x14ac:dyDescent="0.25">
      <c r="A100" s="357"/>
      <c r="B100" s="355"/>
      <c r="C100" s="355"/>
      <c r="D100" s="282"/>
      <c r="E100" s="348"/>
      <c r="F100" s="271"/>
      <c r="G100" s="214"/>
      <c r="H100" s="220"/>
      <c r="I100" s="223"/>
      <c r="J100" s="226"/>
      <c r="K100" s="208"/>
      <c r="L100" s="205" t="str">
        <f>'extraction plates (0)'!A258</f>
        <v>95-P1-SA-110-TS-12h-5</v>
      </c>
      <c r="M100" s="112">
        <f t="shared" si="32"/>
        <v>4.740004577951999</v>
      </c>
      <c r="N100" s="113">
        <f>'extraction plates (0)'!K257</f>
        <v>54954.666666666657</v>
      </c>
      <c r="O100" s="113">
        <f t="shared" ref="O100:O102" si="47">N100/P100</f>
        <v>2986.6666666666665</v>
      </c>
      <c r="P100" s="114">
        <f>'extraction plates (0)'!J257</f>
        <v>18.399999999999999</v>
      </c>
    </row>
    <row r="101" spans="1:16" ht="14.45" hidden="1" customHeight="1" x14ac:dyDescent="0.25">
      <c r="A101" s="357"/>
      <c r="B101" s="355"/>
      <c r="C101" s="355"/>
      <c r="D101" s="282">
        <v>24</v>
      </c>
      <c r="E101" s="346">
        <f>AVERAGE(M101:M103)</f>
        <v>3.3105779465397611</v>
      </c>
      <c r="F101" s="269">
        <f>STDEV(M101:M103)</f>
        <v>0.3366420235170699</v>
      </c>
      <c r="G101" s="272">
        <f>F101/E101</f>
        <v>0.1016867836834745</v>
      </c>
      <c r="H101" s="218">
        <f>AVERAGE(N101:N103)</f>
        <v>2413.2888888888888</v>
      </c>
      <c r="I101" s="221">
        <f>STDEV(N101:N103)</f>
        <v>1383.5151516390467</v>
      </c>
      <c r="J101" s="224">
        <f>I101/H101</f>
        <v>0.57329031679917775</v>
      </c>
      <c r="K101" s="207"/>
      <c r="L101" s="205" t="str">
        <f>'extraction plates (0)'!A261</f>
        <v>95-P1-SA-110-TS-24h-1</v>
      </c>
      <c r="M101" s="112">
        <f t="shared" si="32"/>
        <v>2.923589382053569</v>
      </c>
      <c r="N101" s="113">
        <f>'extraction plates (0)'!K260</f>
        <v>838.66666666666674</v>
      </c>
      <c r="O101" s="113">
        <f t="shared" si="47"/>
        <v>45.333333333333336</v>
      </c>
      <c r="P101" s="114">
        <f>'extraction plates (0)'!J260</f>
        <v>18.5</v>
      </c>
    </row>
    <row r="102" spans="1:16" ht="13.15" hidden="1" customHeight="1" x14ac:dyDescent="0.25">
      <c r="A102" s="357"/>
      <c r="B102" s="355"/>
      <c r="C102" s="355"/>
      <c r="D102" s="282"/>
      <c r="E102" s="347"/>
      <c r="F102" s="270"/>
      <c r="G102" s="213"/>
      <c r="H102" s="219"/>
      <c r="I102" s="222"/>
      <c r="J102" s="225"/>
      <c r="K102" s="207"/>
      <c r="L102" s="205" t="str">
        <f>'extraction plates (0)'!A264</f>
        <v>95-P1-SA-110-TS-24h-2</v>
      </c>
      <c r="M102" s="112">
        <f t="shared" si="32"/>
        <v>3.5358171530283866</v>
      </c>
      <c r="N102" s="113">
        <f>'extraction plates (0)'!K263</f>
        <v>3434.1333333333332</v>
      </c>
      <c r="O102" s="113">
        <f t="shared" si="47"/>
        <v>182.66666666666666</v>
      </c>
      <c r="P102" s="114">
        <f>'extraction plates (0)'!J263</f>
        <v>18.8</v>
      </c>
    </row>
    <row r="103" spans="1:16" ht="14.45" hidden="1" customHeight="1" x14ac:dyDescent="0.25">
      <c r="A103" s="357"/>
      <c r="B103" s="355"/>
      <c r="C103" s="355"/>
      <c r="D103" s="282"/>
      <c r="E103" s="347"/>
      <c r="F103" s="270"/>
      <c r="G103" s="213"/>
      <c r="H103" s="219"/>
      <c r="I103" s="222"/>
      <c r="J103" s="225"/>
      <c r="K103" s="207"/>
      <c r="L103" s="205" t="str">
        <f>'extraction plates (0)'!A267</f>
        <v>95-P1-SA-110-TS-24h-3</v>
      </c>
      <c r="M103" s="112">
        <f t="shared" si="32"/>
        <v>3.4723273045373295</v>
      </c>
      <c r="N103" s="113">
        <f>'extraction plates (0)'!K266</f>
        <v>2967.0666666666662</v>
      </c>
      <c r="O103" s="113">
        <f>N103/P103</f>
        <v>158.66666666666666</v>
      </c>
      <c r="P103" s="114">
        <f>'extraction plates (0)'!J266</f>
        <v>18.7</v>
      </c>
    </row>
    <row r="104" spans="1:16" ht="14.45" hidden="1" customHeight="1" x14ac:dyDescent="0.25">
      <c r="A104" s="357"/>
      <c r="B104" s="355"/>
      <c r="C104" s="355"/>
      <c r="D104" s="282"/>
      <c r="E104" s="347"/>
      <c r="F104" s="270"/>
      <c r="G104" s="213"/>
      <c r="H104" s="219"/>
      <c r="I104" s="222"/>
      <c r="J104" s="225"/>
      <c r="K104" s="207"/>
      <c r="L104" s="205" t="str">
        <f>'extraction plates (0)'!A277</f>
        <v>95-P1-SA-110-TS-24h-4</v>
      </c>
      <c r="M104" s="112">
        <f t="shared" si="32"/>
        <v>2.971275848738105</v>
      </c>
      <c r="N104" s="113">
        <f>'extraction plates (0)'!K276</f>
        <v>936</v>
      </c>
      <c r="O104" s="113">
        <f t="shared" ref="O104:O105" si="48">N104/P104</f>
        <v>52</v>
      </c>
      <c r="P104" s="114">
        <f>'extraction plates (0)'!J276</f>
        <v>18</v>
      </c>
    </row>
    <row r="105" spans="1:16" ht="14.45" hidden="1" customHeight="1" x14ac:dyDescent="0.25">
      <c r="A105" s="357"/>
      <c r="B105" s="355"/>
      <c r="C105" s="355"/>
      <c r="D105" s="282"/>
      <c r="E105" s="348"/>
      <c r="F105" s="271"/>
      <c r="G105" s="214"/>
      <c r="H105" s="220"/>
      <c r="I105" s="223"/>
      <c r="J105" s="226"/>
      <c r="K105" s="207"/>
      <c r="L105" s="205" t="str">
        <f>'extraction plates (0)'!A280</f>
        <v>95-P1-SA-110-TS-24h-5</v>
      </c>
      <c r="M105" s="112">
        <f t="shared" si="32"/>
        <v>3.8470294514641599</v>
      </c>
      <c r="N105" s="113">
        <f>'extraction plates (0)'!K279</f>
        <v>7031.2</v>
      </c>
      <c r="O105" s="113">
        <f t="shared" si="48"/>
        <v>376</v>
      </c>
      <c r="P105" s="114">
        <f>'extraction plates (0)'!J279</f>
        <v>18.7</v>
      </c>
    </row>
    <row r="106" spans="1:16" ht="42" hidden="1" customHeight="1" x14ac:dyDescent="0.25">
      <c r="A106" s="357"/>
      <c r="B106" s="355"/>
      <c r="C106" s="355"/>
      <c r="D106" s="145"/>
      <c r="E106" s="229" t="e">
        <f>AVERAGE(M106:M107)</f>
        <v>#NUM!</v>
      </c>
      <c r="F106" s="230" t="e">
        <f>STDEV(M106:M107)</f>
        <v>#NUM!</v>
      </c>
      <c r="G106" s="231" t="e">
        <f>F106/E106</f>
        <v>#NUM!</v>
      </c>
      <c r="H106" s="232">
        <f>AVERAGE(N106:N107)</f>
        <v>29748000</v>
      </c>
      <c r="I106" s="267">
        <f>STDEV(N106:N107)</f>
        <v>42070025.053474829</v>
      </c>
      <c r="J106" s="268">
        <f>I106/H106</f>
        <v>1.4142135623730949</v>
      </c>
      <c r="K106" s="207"/>
      <c r="L106" s="206"/>
      <c r="M106" s="107" t="e">
        <f t="shared" si="32"/>
        <v>#NUM!</v>
      </c>
      <c r="N106" s="108">
        <f>'extraction plates (0)'!K104</f>
        <v>0</v>
      </c>
      <c r="O106" s="108" t="e">
        <f t="shared" ref="O106:O107" si="49">N106/P106</f>
        <v>#DIV/0!</v>
      </c>
      <c r="P106" s="109">
        <f>'extraction plates (0)'!J104</f>
        <v>0</v>
      </c>
    </row>
    <row r="107" spans="1:16" ht="14.45" hidden="1" customHeight="1" x14ac:dyDescent="0.25">
      <c r="A107" s="357"/>
      <c r="B107" s="355"/>
      <c r="C107" s="355"/>
      <c r="D107" s="145"/>
      <c r="E107" s="229"/>
      <c r="F107" s="230"/>
      <c r="G107" s="231"/>
      <c r="H107" s="232"/>
      <c r="I107" s="267"/>
      <c r="J107" s="268"/>
      <c r="K107" s="207"/>
      <c r="L107" s="206" t="str">
        <f>'extraction plates (0)'!A115</f>
        <v>95-P1-LO-110-PC-0h-3</v>
      </c>
      <c r="M107" s="107">
        <f t="shared" ref="M107:M112" si="50">LOG(N107)</f>
        <v>7.7744877684794274</v>
      </c>
      <c r="N107" s="108">
        <f>'extraction plates (0)'!K114</f>
        <v>59496000</v>
      </c>
      <c r="O107" s="108">
        <f t="shared" si="49"/>
        <v>2680000</v>
      </c>
      <c r="P107" s="109">
        <f>'extraction plates (0)'!J114</f>
        <v>22.2</v>
      </c>
    </row>
    <row r="108" spans="1:16" ht="16.5" thickTop="1" thickBot="1" x14ac:dyDescent="0.3">
      <c r="A108" s="357"/>
      <c r="B108" s="355"/>
      <c r="C108" s="355"/>
      <c r="D108" s="282">
        <v>24</v>
      </c>
      <c r="E108" s="346">
        <f>AVERAGE(M108:M110)</f>
        <v>3.3105779465397611</v>
      </c>
      <c r="F108" s="269">
        <f>STDEV(M108:M110)</f>
        <v>0.3366420235170699</v>
      </c>
      <c r="G108" s="272">
        <f>F108/E108</f>
        <v>0.1016867836834745</v>
      </c>
      <c r="H108" s="218">
        <f>AVERAGE(N108:N110)</f>
        <v>2413.2888888888888</v>
      </c>
      <c r="I108" s="221">
        <f>STDEV(N108:N110)</f>
        <v>1383.5151516390467</v>
      </c>
      <c r="J108" s="224">
        <f>I108/H108</f>
        <v>0.57329031679917775</v>
      </c>
      <c r="K108" s="208">
        <f>E$83-E108</f>
        <v>3.988654268871668</v>
      </c>
      <c r="L108" s="205" t="str">
        <f>'extraction plates (0)'!A261</f>
        <v>95-P1-SA-110-TS-24h-1</v>
      </c>
      <c r="M108" s="112">
        <f t="shared" si="50"/>
        <v>2.923589382053569</v>
      </c>
      <c r="N108" s="113">
        <f>'extraction plates (0)'!K260</f>
        <v>838.66666666666674</v>
      </c>
      <c r="O108" s="113">
        <f>N108/P108</f>
        <v>45.333333333333336</v>
      </c>
      <c r="P108" s="114">
        <f>'extraction plates (0)'!J260</f>
        <v>18.5</v>
      </c>
    </row>
    <row r="109" spans="1:16" ht="16.5" thickTop="1" thickBot="1" x14ac:dyDescent="0.3">
      <c r="A109" s="357"/>
      <c r="B109" s="355"/>
      <c r="C109" s="355"/>
      <c r="D109" s="282"/>
      <c r="E109" s="347"/>
      <c r="F109" s="270"/>
      <c r="G109" s="213"/>
      <c r="H109" s="219"/>
      <c r="I109" s="222"/>
      <c r="J109" s="225"/>
      <c r="K109" s="208"/>
      <c r="L109" s="205" t="str">
        <f>'extraction plates (0)'!A264</f>
        <v>95-P1-SA-110-TS-24h-2</v>
      </c>
      <c r="M109" s="112">
        <f t="shared" si="50"/>
        <v>3.5358171530283866</v>
      </c>
      <c r="N109" s="113">
        <f>'extraction plates (0)'!K263</f>
        <v>3434.1333333333332</v>
      </c>
      <c r="O109" s="113">
        <f t="shared" ref="O109:O110" si="51">N109/P109</f>
        <v>182.66666666666666</v>
      </c>
      <c r="P109" s="114">
        <f>'extraction plates (0)'!J263</f>
        <v>18.8</v>
      </c>
    </row>
    <row r="110" spans="1:16" ht="16.5" thickTop="1" thickBot="1" x14ac:dyDescent="0.3">
      <c r="A110" s="357"/>
      <c r="B110" s="355"/>
      <c r="C110" s="355"/>
      <c r="D110" s="282"/>
      <c r="E110" s="347"/>
      <c r="F110" s="270"/>
      <c r="G110" s="213"/>
      <c r="H110" s="219"/>
      <c r="I110" s="222"/>
      <c r="J110" s="225"/>
      <c r="K110" s="208"/>
      <c r="L110" s="205" t="str">
        <f>'extraction plates (0)'!A267</f>
        <v>95-P1-SA-110-TS-24h-3</v>
      </c>
      <c r="M110" s="112">
        <f t="shared" si="50"/>
        <v>3.4723273045373295</v>
      </c>
      <c r="N110" s="113">
        <f>'extraction plates (0)'!K266</f>
        <v>2967.0666666666662</v>
      </c>
      <c r="O110" s="113">
        <f t="shared" si="51"/>
        <v>158.66666666666666</v>
      </c>
      <c r="P110" s="114">
        <f>'extraction plates (0)'!J266</f>
        <v>18.7</v>
      </c>
    </row>
    <row r="111" spans="1:16" ht="16.5" thickTop="1" thickBot="1" x14ac:dyDescent="0.3">
      <c r="A111" s="357"/>
      <c r="B111" s="355"/>
      <c r="C111" s="355"/>
      <c r="D111" s="282"/>
      <c r="E111" s="347"/>
      <c r="F111" s="270"/>
      <c r="G111" s="213"/>
      <c r="H111" s="219"/>
      <c r="I111" s="222"/>
      <c r="J111" s="225"/>
      <c r="K111" s="208"/>
      <c r="L111" s="205" t="str">
        <f>'extraction plates (0)'!A277</f>
        <v>95-P1-SA-110-TS-24h-4</v>
      </c>
      <c r="M111" s="112">
        <f t="shared" si="50"/>
        <v>2.971275848738105</v>
      </c>
      <c r="N111" s="113">
        <f>'extraction plates (0)'!K276</f>
        <v>936</v>
      </c>
      <c r="O111" s="113">
        <f>N111/P111</f>
        <v>52</v>
      </c>
      <c r="P111" s="114">
        <f>'extraction plates (0)'!J276</f>
        <v>18</v>
      </c>
    </row>
    <row r="112" spans="1:16" ht="16.5" thickTop="1" thickBot="1" x14ac:dyDescent="0.3">
      <c r="A112" s="358"/>
      <c r="B112" s="356"/>
      <c r="C112" s="356"/>
      <c r="D112" s="282"/>
      <c r="E112" s="348"/>
      <c r="F112" s="271"/>
      <c r="G112" s="214"/>
      <c r="H112" s="220"/>
      <c r="I112" s="223"/>
      <c r="J112" s="226"/>
      <c r="K112" s="208"/>
      <c r="L112" s="205" t="str">
        <f>'extraction plates (0)'!A280</f>
        <v>95-P1-SA-110-TS-24h-5</v>
      </c>
      <c r="M112" s="112">
        <f t="shared" si="50"/>
        <v>3.8470294514641599</v>
      </c>
      <c r="N112" s="113">
        <f>'extraction plates (0)'!K279</f>
        <v>7031.2</v>
      </c>
      <c r="O112" s="113">
        <f t="shared" ref="O112" si="52">N112/P112</f>
        <v>376</v>
      </c>
      <c r="P112" s="114">
        <f>'extraction plates (0)'!J279</f>
        <v>18.7</v>
      </c>
    </row>
    <row r="113" spans="1:17" ht="15.75" thickTop="1" x14ac:dyDescent="0.25"/>
    <row r="114" spans="1:17" ht="14.45" customHeight="1" x14ac:dyDescent="0.25">
      <c r="A114" s="380" t="s">
        <v>385</v>
      </c>
      <c r="B114" s="403" t="s">
        <v>60</v>
      </c>
      <c r="C114" s="403"/>
      <c r="D114" s="404">
        <v>0</v>
      </c>
      <c r="E114" s="407">
        <f ca="1">AVERAGE(M114:M116)</f>
        <v>6.1744128464896049</v>
      </c>
      <c r="F114" s="408">
        <f ca="1">STDEV(M114:M116)</f>
        <v>9.902478853846769E-2</v>
      </c>
      <c r="G114" s="409">
        <f ca="1">F114/E114</f>
        <v>1.6037927978004768E-2</v>
      </c>
      <c r="H114" s="410">
        <f ca="1">AVERAGE(N114:N116)</f>
        <v>1520000</v>
      </c>
      <c r="I114" s="411">
        <f ca="1">STDEV(N114:N116)</f>
        <v>340000</v>
      </c>
      <c r="J114" s="409">
        <f ca="1">I114/H114</f>
        <v>0.22368421052631579</v>
      </c>
      <c r="K114" s="215"/>
      <c r="L114" s="156" t="str">
        <f>'Inoculation Controls(0)'!B5</f>
        <v>95-P1-BP-110-PC-1</v>
      </c>
      <c r="M114" s="157">
        <f ca="1">LOG(N114)</f>
        <v>6.1818435879447726</v>
      </c>
      <c r="N114" s="158">
        <f ca="1">P114*O114</f>
        <v>1520000</v>
      </c>
      <c r="O114" s="158">
        <f ca="1">OFFSET(INDIRECT("'Inoculation Controls(0)'!A"&amp;MATCH(L114,'Inoculation Controls(0)'!$B:$B,0)),3,3,1)</f>
        <v>152000</v>
      </c>
      <c r="P114" s="159">
        <v>10</v>
      </c>
    </row>
    <row r="115" spans="1:17" x14ac:dyDescent="0.25">
      <c r="A115" s="381"/>
      <c r="B115" s="403"/>
      <c r="C115" s="403"/>
      <c r="D115" s="405"/>
      <c r="E115" s="407"/>
      <c r="F115" s="408"/>
      <c r="G115" s="409"/>
      <c r="H115" s="410"/>
      <c r="I115" s="411"/>
      <c r="J115" s="409"/>
      <c r="K115" s="216"/>
      <c r="L115" s="156" t="str">
        <f>'Inoculation Controls(0)'!B9</f>
        <v>95-P1-BP-110-PC-2</v>
      </c>
      <c r="M115" s="157">
        <f t="shared" ref="M115:M157" ca="1" si="53">LOG(N115)</f>
        <v>6.2695129442179161</v>
      </c>
      <c r="N115" s="158">
        <f t="shared" ref="N115:N126" ca="1" si="54">P115*O115</f>
        <v>1860000</v>
      </c>
      <c r="O115" s="158">
        <f ca="1">OFFSET(INDIRECT("'Inoculation Controls(0)'!A"&amp;MATCH(L115,'Inoculation Controls(0)'!$B:$B,0)),3,3,1)</f>
        <v>186000</v>
      </c>
      <c r="P115" s="159">
        <v>10</v>
      </c>
    </row>
    <row r="116" spans="1:17" ht="15.75" thickBot="1" x14ac:dyDescent="0.3">
      <c r="A116" s="381"/>
      <c r="B116" s="403"/>
      <c r="C116" s="403"/>
      <c r="D116" s="406"/>
      <c r="E116" s="407"/>
      <c r="F116" s="408"/>
      <c r="G116" s="409"/>
      <c r="H116" s="410"/>
      <c r="I116" s="411"/>
      <c r="J116" s="409"/>
      <c r="K116" s="217"/>
      <c r="L116" s="156" t="str">
        <f>'Inoculation Controls(0)'!B13</f>
        <v>95-P1-BP-110-PC-3</v>
      </c>
      <c r="M116" s="157">
        <f t="shared" ca="1" si="53"/>
        <v>6.071882007306125</v>
      </c>
      <c r="N116" s="158">
        <f t="shared" ca="1" si="54"/>
        <v>1180000</v>
      </c>
      <c r="O116" s="158">
        <f ca="1">OFFSET(INDIRECT("'Inoculation Controls(0)'!A"&amp;MATCH(L116,'Inoculation Controls(0)'!$B:$B,0)),3,3,1)</f>
        <v>118000</v>
      </c>
      <c r="P116" s="159">
        <v>10</v>
      </c>
    </row>
    <row r="117" spans="1:17" ht="14.45" customHeight="1" thickTop="1" thickBot="1" x14ac:dyDescent="0.3">
      <c r="A117" s="381"/>
      <c r="B117" s="418" t="s">
        <v>378</v>
      </c>
      <c r="C117" s="419"/>
      <c r="D117" s="282">
        <v>4</v>
      </c>
      <c r="E117" s="370">
        <f ca="1">AVERAGE(M117:M121)</f>
        <v>5.3550045324968876</v>
      </c>
      <c r="F117" s="377">
        <f ca="1">STDEV(M117:M121)</f>
        <v>0.1143706822004267</v>
      </c>
      <c r="G117" s="215">
        <f ca="1">F117/E117</f>
        <v>2.1357719028315906E-2</v>
      </c>
      <c r="H117" s="412">
        <f ca="1">AVERAGE(N117:N121)</f>
        <v>233200</v>
      </c>
      <c r="I117" s="415">
        <f ca="1">STDEV(N117:N121)</f>
        <v>66555.991465832733</v>
      </c>
      <c r="J117" s="215">
        <f ca="1">I117/H117</f>
        <v>0.28540305088264467</v>
      </c>
      <c r="K117" s="208">
        <f ca="1">E$114-E117</f>
        <v>0.8194083139927173</v>
      </c>
      <c r="L117" s="156" t="str">
        <f>'Inoculation Controls(0)'!B17</f>
        <v>95-P1-BS-110-TS-4h-1</v>
      </c>
      <c r="M117" s="157">
        <f t="shared" ca="1" si="53"/>
        <v>5.2922560713564764</v>
      </c>
      <c r="N117" s="158">
        <f t="shared" ca="1" si="54"/>
        <v>196000</v>
      </c>
      <c r="O117" s="158">
        <f ca="1">OFFSET(INDIRECT("'Inoculation Controls(0)'!A"&amp;MATCH(L117,'Inoculation Controls(0)'!$B:$B,0)),3,3,1)</f>
        <v>19600</v>
      </c>
      <c r="P117" s="159">
        <v>10</v>
      </c>
    </row>
    <row r="118" spans="1:17" ht="15" customHeight="1" thickTop="1" thickBot="1" x14ac:dyDescent="0.3">
      <c r="A118" s="381"/>
      <c r="B118" s="420"/>
      <c r="C118" s="421"/>
      <c r="D118" s="282"/>
      <c r="E118" s="371"/>
      <c r="F118" s="378"/>
      <c r="G118" s="216"/>
      <c r="H118" s="413"/>
      <c r="I118" s="416"/>
      <c r="J118" s="216"/>
      <c r="K118" s="208"/>
      <c r="L118" s="156" t="str">
        <f>'Inoculation Controls(0)'!B21</f>
        <v>95-P1-BS-110-TS-4h-2</v>
      </c>
      <c r="M118" s="157">
        <f t="shared" ca="1" si="53"/>
        <v>5.2695129442179161</v>
      </c>
      <c r="N118" s="158">
        <f t="shared" ca="1" si="54"/>
        <v>186000</v>
      </c>
      <c r="O118" s="158">
        <f ca="1">OFFSET(INDIRECT("'Inoculation Controls(0)'!A"&amp;MATCH(L118,'Inoculation Controls(0)'!$B:$B,0)),3,3,1)</f>
        <v>18600</v>
      </c>
      <c r="P118" s="159">
        <v>10</v>
      </c>
    </row>
    <row r="119" spans="1:17" ht="14.45" customHeight="1" thickTop="1" thickBot="1" x14ac:dyDescent="0.3">
      <c r="A119" s="381"/>
      <c r="B119" s="420"/>
      <c r="C119" s="421"/>
      <c r="D119" s="282"/>
      <c r="E119" s="371"/>
      <c r="F119" s="378"/>
      <c r="G119" s="216"/>
      <c r="H119" s="413"/>
      <c r="I119" s="416"/>
      <c r="J119" s="216"/>
      <c r="K119" s="208"/>
      <c r="L119" s="156" t="str">
        <f>'Inoculation Controls(0)'!B25</f>
        <v>95-P1-BS-110-TS-4h-3</v>
      </c>
      <c r="M119" s="157">
        <f t="shared" ca="1" si="53"/>
        <v>5.5314789170422554</v>
      </c>
      <c r="N119" s="158">
        <f t="shared" ca="1" si="54"/>
        <v>340000</v>
      </c>
      <c r="O119" s="158">
        <f ca="1">OFFSET(INDIRECT("'Inoculation Controls(0)'!A"&amp;MATCH(L119,'Inoculation Controls(0)'!$B:$B,0)),3,3,1)</f>
        <v>34000</v>
      </c>
      <c r="P119" s="159">
        <v>10</v>
      </c>
    </row>
    <row r="120" spans="1:17" ht="14.45" customHeight="1" thickTop="1" thickBot="1" x14ac:dyDescent="0.3">
      <c r="A120" s="381"/>
      <c r="B120" s="420"/>
      <c r="C120" s="421"/>
      <c r="D120" s="282"/>
      <c r="E120" s="371"/>
      <c r="F120" s="378"/>
      <c r="G120" s="216"/>
      <c r="H120" s="413"/>
      <c r="I120" s="416"/>
      <c r="J120" s="216"/>
      <c r="K120" s="208"/>
      <c r="L120" s="160" t="str">
        <f>'Inoculation Controls(0)'!B29</f>
        <v>95-P1-BS-110-TS-4h-4</v>
      </c>
      <c r="M120" s="161">
        <f t="shared" ca="1" si="53"/>
        <v>5.2718416065364986</v>
      </c>
      <c r="N120" s="162">
        <f t="shared" ca="1" si="54"/>
        <v>187000</v>
      </c>
      <c r="O120" s="162">
        <f ca="1">OFFSET(INDIRECT("'Inoculation Controls(0)'!A"&amp;MATCH(L120,'Inoculation Controls(0)'!$B:$B,0)),3,3,1)</f>
        <v>18700</v>
      </c>
      <c r="P120" s="163">
        <v>10</v>
      </c>
    </row>
    <row r="121" spans="1:17" ht="14.45" customHeight="1" thickTop="1" thickBot="1" x14ac:dyDescent="0.3">
      <c r="A121" s="381"/>
      <c r="B121" s="420"/>
      <c r="C121" s="421"/>
      <c r="D121" s="282"/>
      <c r="E121" s="372"/>
      <c r="F121" s="379"/>
      <c r="G121" s="217"/>
      <c r="H121" s="414"/>
      <c r="I121" s="417"/>
      <c r="J121" s="217"/>
      <c r="K121" s="208"/>
      <c r="L121" s="160" t="str">
        <f>'Inoculation Controls(0)'!B33</f>
        <v>95-P1-BS-110-TS-4h-5</v>
      </c>
      <c r="M121" s="161">
        <f t="shared" ca="1" si="53"/>
        <v>5.4099331233312942</v>
      </c>
      <c r="N121" s="162">
        <f t="shared" ca="1" si="54"/>
        <v>257000</v>
      </c>
      <c r="O121" s="162">
        <f ca="1">OFFSET(INDIRECT("'Inoculation Controls(0)'!A"&amp;MATCH(L121,'Inoculation Controls(0)'!$B:$B,0)),3,3,1)</f>
        <v>25700</v>
      </c>
      <c r="P121" s="163">
        <v>10</v>
      </c>
    </row>
    <row r="122" spans="1:17" ht="14.45" customHeight="1" thickTop="1" thickBot="1" x14ac:dyDescent="0.3">
      <c r="A122" s="381"/>
      <c r="B122" s="420"/>
      <c r="C122" s="421"/>
      <c r="D122" s="282">
        <v>8</v>
      </c>
      <c r="E122" s="370">
        <f ca="1">AVERAGE(M122:M126)</f>
        <v>3.3784948366879037</v>
      </c>
      <c r="F122" s="377">
        <f ca="1">STDEV(M122:M126)</f>
        <v>1.3906908909275357</v>
      </c>
      <c r="G122" s="215">
        <f ca="1">F122/E122</f>
        <v>0.41163031413447265</v>
      </c>
      <c r="H122" s="412">
        <f ca="1">AVERAGE(N122:N126)</f>
        <v>12467.777777777777</v>
      </c>
      <c r="I122" s="415">
        <f ca="1">STDEV(N122:N126)</f>
        <v>12699.246083143949</v>
      </c>
      <c r="J122" s="215">
        <f ca="1">I122/H122</f>
        <v>1.0185653217030171</v>
      </c>
      <c r="K122" s="208">
        <f ca="1">E$114-E122</f>
        <v>2.7959180098017011</v>
      </c>
      <c r="L122" s="160" t="str">
        <f>'Filter Plates '!A12</f>
        <v>95-P1-BS-110-TS-8h-1</v>
      </c>
      <c r="M122" s="161">
        <f t="shared" si="53"/>
        <v>1.1426675035687315</v>
      </c>
      <c r="N122" s="162">
        <f>'Filter Plates '!K11</f>
        <v>13.888888888888889</v>
      </c>
      <c r="O122" s="162">
        <f t="shared" ref="O122" si="55">N122/P122</f>
        <v>1.3888888888888888</v>
      </c>
      <c r="P122" s="163">
        <v>10</v>
      </c>
      <c r="Q122" s="151" t="s">
        <v>59</v>
      </c>
    </row>
    <row r="123" spans="1:17" ht="14.45" customHeight="1" thickTop="1" thickBot="1" x14ac:dyDescent="0.3">
      <c r="A123" s="381"/>
      <c r="B123" s="420"/>
      <c r="C123" s="421"/>
      <c r="D123" s="282"/>
      <c r="E123" s="371"/>
      <c r="F123" s="378"/>
      <c r="G123" s="216"/>
      <c r="H123" s="413"/>
      <c r="I123" s="416"/>
      <c r="J123" s="216"/>
      <c r="K123" s="208"/>
      <c r="L123" s="160" t="str">
        <f>'Filter Plates '!A15</f>
        <v>95-P1-BS-110-TS-8h-2</v>
      </c>
      <c r="M123" s="161">
        <f t="shared" si="53"/>
        <v>2.916453948549925</v>
      </c>
      <c r="N123" s="162">
        <f>'Filter Plates '!K14</f>
        <v>825</v>
      </c>
      <c r="O123" s="162">
        <f t="shared" ref="O123" si="56">N123/P123</f>
        <v>82.5</v>
      </c>
      <c r="P123" s="163">
        <v>10</v>
      </c>
    </row>
    <row r="124" spans="1:17" ht="14.45" customHeight="1" thickTop="1" thickBot="1" x14ac:dyDescent="0.3">
      <c r="A124" s="381"/>
      <c r="B124" s="420"/>
      <c r="C124" s="421"/>
      <c r="D124" s="282"/>
      <c r="E124" s="371"/>
      <c r="F124" s="378"/>
      <c r="G124" s="216"/>
      <c r="H124" s="413"/>
      <c r="I124" s="416"/>
      <c r="J124" s="216"/>
      <c r="K124" s="208"/>
      <c r="L124" s="160" t="str">
        <f>'Inoculation Controls(0)'!B37</f>
        <v>95-P1-BS-110-TS-8h-3</v>
      </c>
      <c r="M124" s="161">
        <f t="shared" ca="1" si="53"/>
        <v>4.3521825181113627</v>
      </c>
      <c r="N124" s="162">
        <f t="shared" ca="1" si="54"/>
        <v>22500</v>
      </c>
      <c r="O124" s="162">
        <f ca="1">OFFSET(INDIRECT("'Inoculation Controls(0)'!A"&amp;MATCH(L124,'Inoculation Controls(0)'!$B:$B,0)),3,3,1)</f>
        <v>2250</v>
      </c>
      <c r="P124" s="163">
        <v>10</v>
      </c>
    </row>
    <row r="125" spans="1:17" ht="14.45" customHeight="1" thickTop="1" thickBot="1" x14ac:dyDescent="0.3">
      <c r="A125" s="381"/>
      <c r="B125" s="420"/>
      <c r="C125" s="421"/>
      <c r="D125" s="282"/>
      <c r="E125" s="371"/>
      <c r="F125" s="378"/>
      <c r="G125" s="216"/>
      <c r="H125" s="413"/>
      <c r="I125" s="416"/>
      <c r="J125" s="216"/>
      <c r="K125" s="208"/>
      <c r="L125" s="160" t="str">
        <f>'Inoculation Controls(0)'!B41</f>
        <v>95-P1-BS-110-TS-8h-4</v>
      </c>
      <c r="M125" s="161">
        <f t="shared" ca="1" si="53"/>
        <v>4.0293837776852097</v>
      </c>
      <c r="N125" s="162">
        <f t="shared" ca="1" si="54"/>
        <v>10700</v>
      </c>
      <c r="O125" s="162">
        <f ca="1">OFFSET(INDIRECT("'Inoculation Controls(0)'!A"&amp;MATCH(L125,'Inoculation Controls(0)'!$B:$B,0)),3,3,1)</f>
        <v>1070</v>
      </c>
      <c r="P125" s="163">
        <v>10</v>
      </c>
    </row>
    <row r="126" spans="1:17" ht="14.45" customHeight="1" thickTop="1" thickBot="1" x14ac:dyDescent="0.3">
      <c r="A126" s="381"/>
      <c r="B126" s="420"/>
      <c r="C126" s="421"/>
      <c r="D126" s="282"/>
      <c r="E126" s="372"/>
      <c r="F126" s="379"/>
      <c r="G126" s="217"/>
      <c r="H126" s="414"/>
      <c r="I126" s="417"/>
      <c r="J126" s="217"/>
      <c r="K126" s="208"/>
      <c r="L126" s="160" t="str">
        <f>'Inoculation Controls(0)'!B45</f>
        <v>95-P1-BS-110-TS-8h-5</v>
      </c>
      <c r="M126" s="161">
        <f t="shared" ca="1" si="53"/>
        <v>4.4517864355242907</v>
      </c>
      <c r="N126" s="162">
        <f t="shared" ca="1" si="54"/>
        <v>28300</v>
      </c>
      <c r="O126" s="162">
        <f ca="1">OFFSET(INDIRECT("'Inoculation Controls(0)'!A"&amp;MATCH(L126,'Inoculation Controls(0)'!$B:$B,0)),3,3,1)</f>
        <v>2830</v>
      </c>
      <c r="P126" s="163">
        <v>10</v>
      </c>
    </row>
    <row r="127" spans="1:17" ht="16.5" thickTop="1" thickBot="1" x14ac:dyDescent="0.3">
      <c r="A127" s="381"/>
      <c r="B127" s="420"/>
      <c r="C127" s="421"/>
      <c r="D127" s="282">
        <v>12</v>
      </c>
      <c r="E127" s="370">
        <f>AVERAGE(M127:M129)</f>
        <v>2.7560078784650215</v>
      </c>
      <c r="F127" s="377">
        <f>STDEV(M127:M129)</f>
        <v>0.44333321549900867</v>
      </c>
      <c r="G127" s="215">
        <f>F127/E127</f>
        <v>0.16086064882583948</v>
      </c>
      <c r="H127" s="412">
        <f>AVERAGE(N127:N129)</f>
        <v>747.5</v>
      </c>
      <c r="I127" s="415">
        <f>STDEV(N127:N129)</f>
        <v>515.20020380430753</v>
      </c>
      <c r="J127" s="215">
        <f>I127/H127</f>
        <v>0.68923104187867223</v>
      </c>
      <c r="K127" s="208">
        <f ca="1">E$114-E127</f>
        <v>3.4184049680245834</v>
      </c>
      <c r="L127" s="160" t="str">
        <f>'Filter Plates '!A18</f>
        <v>95-P1-BS-110-TS-12h-1</v>
      </c>
      <c r="M127" s="161">
        <f t="shared" si="53"/>
        <v>3.0718820073061255</v>
      </c>
      <c r="N127" s="162">
        <f>'Filter Plates '!K17</f>
        <v>1180</v>
      </c>
      <c r="O127" s="162">
        <f t="shared" ref="O127" si="57">N127/P127</f>
        <v>118</v>
      </c>
      <c r="P127" s="163">
        <v>10</v>
      </c>
    </row>
    <row r="128" spans="1:17" ht="16.5" thickTop="1" thickBot="1" x14ac:dyDescent="0.3">
      <c r="A128" s="381"/>
      <c r="B128" s="420"/>
      <c r="C128" s="421"/>
      <c r="D128" s="282"/>
      <c r="E128" s="371"/>
      <c r="F128" s="378"/>
      <c r="G128" s="216"/>
      <c r="H128" s="413"/>
      <c r="I128" s="416"/>
      <c r="J128" s="216"/>
      <c r="K128" s="208"/>
      <c r="L128" s="160" t="str">
        <f>'Filter Plates '!A21</f>
        <v>95-P1-BS-110-TS-12h-2</v>
      </c>
      <c r="M128" s="161">
        <f t="shared" si="53"/>
        <v>2.249198357391113</v>
      </c>
      <c r="N128" s="162">
        <f>'Filter Plates '!K20</f>
        <v>177.5</v>
      </c>
      <c r="O128" s="162">
        <f t="shared" ref="O128:O131" si="58">N128/P128</f>
        <v>17.75</v>
      </c>
      <c r="P128" s="163">
        <v>10</v>
      </c>
    </row>
    <row r="129" spans="1:16" ht="16.5" thickTop="1" thickBot="1" x14ac:dyDescent="0.3">
      <c r="A129" s="381"/>
      <c r="B129" s="420"/>
      <c r="C129" s="421"/>
      <c r="D129" s="282"/>
      <c r="E129" s="371"/>
      <c r="F129" s="378"/>
      <c r="G129" s="216"/>
      <c r="H129" s="413"/>
      <c r="I129" s="416"/>
      <c r="J129" s="216"/>
      <c r="K129" s="208"/>
      <c r="L129" s="160" t="str">
        <f>'Filter Plates '!A24</f>
        <v>95-P1-BS-110-TS-12h-3</v>
      </c>
      <c r="M129" s="161">
        <f t="shared" si="53"/>
        <v>2.9469432706978256</v>
      </c>
      <c r="N129" s="162">
        <f>'Filter Plates '!K23</f>
        <v>885</v>
      </c>
      <c r="O129" s="162">
        <f t="shared" si="58"/>
        <v>88.5</v>
      </c>
      <c r="P129" s="163">
        <v>10</v>
      </c>
    </row>
    <row r="130" spans="1:16" ht="16.5" thickTop="1" thickBot="1" x14ac:dyDescent="0.3">
      <c r="A130" s="381"/>
      <c r="B130" s="420"/>
      <c r="C130" s="421"/>
      <c r="D130" s="282"/>
      <c r="E130" s="371"/>
      <c r="F130" s="378"/>
      <c r="G130" s="216"/>
      <c r="H130" s="413"/>
      <c r="I130" s="416"/>
      <c r="J130" s="216"/>
      <c r="K130" s="208"/>
      <c r="L130" s="160" t="str">
        <f>'Filter Plates '!A27</f>
        <v>95-P1-BS-110-TS-12h-4</v>
      </c>
      <c r="M130" s="161">
        <f t="shared" si="53"/>
        <v>2.5938396610812715</v>
      </c>
      <c r="N130" s="162">
        <f>'Filter Plates '!K26</f>
        <v>392.5</v>
      </c>
      <c r="O130" s="162">
        <f t="shared" si="58"/>
        <v>39.25</v>
      </c>
      <c r="P130" s="163">
        <v>10</v>
      </c>
    </row>
    <row r="131" spans="1:16" ht="16.5" thickTop="1" thickBot="1" x14ac:dyDescent="0.3">
      <c r="A131" s="381"/>
      <c r="B131" s="420"/>
      <c r="C131" s="421"/>
      <c r="D131" s="282"/>
      <c r="E131" s="372"/>
      <c r="F131" s="379"/>
      <c r="G131" s="217"/>
      <c r="H131" s="414"/>
      <c r="I131" s="417"/>
      <c r="J131" s="217"/>
      <c r="K131" s="208"/>
      <c r="L131" s="160" t="str">
        <f>'Filter Plates '!A30</f>
        <v>95-P1-BS-110-TS-12h-5</v>
      </c>
      <c r="M131" s="161">
        <f t="shared" si="53"/>
        <v>2.4232458739368079</v>
      </c>
      <c r="N131" s="162">
        <f>'Filter Plates '!K29</f>
        <v>265</v>
      </c>
      <c r="O131" s="162">
        <f t="shared" si="58"/>
        <v>26.5</v>
      </c>
      <c r="P131" s="163">
        <v>10</v>
      </c>
    </row>
    <row r="132" spans="1:16" ht="16.5" thickTop="1" thickBot="1" x14ac:dyDescent="0.3">
      <c r="A132" s="381"/>
      <c r="B132" s="420"/>
      <c r="C132" s="421"/>
      <c r="D132" s="369">
        <v>24</v>
      </c>
      <c r="E132" s="336">
        <f>AVERAGE(M132:M134)</f>
        <v>9.3335391210798743E-2</v>
      </c>
      <c r="F132" s="386">
        <f>STDEV(M132:M134)</f>
        <v>6.1914265706934785E-3</v>
      </c>
      <c r="G132" s="261">
        <f>F132/E132</f>
        <v>6.6335250652242841E-2</v>
      </c>
      <c r="H132" s="333">
        <f>AVERAGE(N132:N134)</f>
        <v>1.2398373983739839</v>
      </c>
      <c r="I132" s="258">
        <f>STDEV(N132:N134)</f>
        <v>1.7602142353342138E-2</v>
      </c>
      <c r="J132" s="261">
        <f>I132/H132</f>
        <v>1.4197137766957919E-2</v>
      </c>
      <c r="K132" s="209">
        <f ca="1">E$114-E132</f>
        <v>6.0810774552788063</v>
      </c>
      <c r="L132" s="164" t="str">
        <f>'Filter Plates '!A33</f>
        <v>95-P1-BS-110-TS-24h-1</v>
      </c>
      <c r="M132" s="165">
        <f t="shared" si="53"/>
        <v>9.691001300805642E-2</v>
      </c>
      <c r="N132" s="166">
        <f>'Filter Plates '!K32</f>
        <v>1.25</v>
      </c>
      <c r="O132" s="166">
        <f t="shared" ref="O132" si="59">N132/P132</f>
        <v>0.125</v>
      </c>
      <c r="P132" s="167">
        <v>10</v>
      </c>
    </row>
    <row r="133" spans="1:16" ht="16.5" thickTop="1" thickBot="1" x14ac:dyDescent="0.3">
      <c r="A133" s="381"/>
      <c r="B133" s="420"/>
      <c r="C133" s="421"/>
      <c r="D133" s="369"/>
      <c r="E133" s="337"/>
      <c r="F133" s="387"/>
      <c r="G133" s="262"/>
      <c r="H133" s="334"/>
      <c r="I133" s="259"/>
      <c r="J133" s="262"/>
      <c r="K133" s="209"/>
      <c r="L133" s="164" t="str">
        <f>'Filter Plates '!A36</f>
        <v>95-P1-BS-110-TS-24h-2</v>
      </c>
      <c r="M133" s="165">
        <f t="shared" si="53"/>
        <v>8.6186147616283376E-2</v>
      </c>
      <c r="N133" s="166">
        <f>'Filter Plates '!K35</f>
        <v>1.2195121951219514</v>
      </c>
      <c r="O133" s="166">
        <f t="shared" ref="O133:O136" si="60">N133/P133</f>
        <v>0.12195121951219515</v>
      </c>
      <c r="P133" s="167">
        <v>10</v>
      </c>
    </row>
    <row r="134" spans="1:16" ht="16.5" thickTop="1" thickBot="1" x14ac:dyDescent="0.3">
      <c r="A134" s="381"/>
      <c r="B134" s="420"/>
      <c r="C134" s="421"/>
      <c r="D134" s="369"/>
      <c r="E134" s="337"/>
      <c r="F134" s="387"/>
      <c r="G134" s="262"/>
      <c r="H134" s="334"/>
      <c r="I134" s="259"/>
      <c r="J134" s="262"/>
      <c r="K134" s="209"/>
      <c r="L134" s="164" t="str">
        <f>'Filter Plates '!A39</f>
        <v>95-P1-BS-110-TS-24h-3</v>
      </c>
      <c r="M134" s="165">
        <f t="shared" si="53"/>
        <v>9.691001300805642E-2</v>
      </c>
      <c r="N134" s="166">
        <f>'Filter Plates '!K38</f>
        <v>1.25</v>
      </c>
      <c r="O134" s="166">
        <f t="shared" si="60"/>
        <v>0.125</v>
      </c>
      <c r="P134" s="167">
        <v>10</v>
      </c>
    </row>
    <row r="135" spans="1:16" ht="16.5" thickTop="1" thickBot="1" x14ac:dyDescent="0.3">
      <c r="A135" s="381"/>
      <c r="B135" s="420"/>
      <c r="C135" s="421"/>
      <c r="D135" s="369"/>
      <c r="E135" s="337"/>
      <c r="F135" s="387"/>
      <c r="G135" s="262"/>
      <c r="H135" s="334"/>
      <c r="I135" s="259"/>
      <c r="J135" s="262"/>
      <c r="K135" s="209"/>
      <c r="L135" s="164" t="str">
        <f>'Filter Plates '!A42</f>
        <v>95-P1-BS-110-TS-24h-4</v>
      </c>
      <c r="M135" s="165">
        <f t="shared" si="53"/>
        <v>9.691001300805642E-2</v>
      </c>
      <c r="N135" s="166">
        <f>'Filter Plates '!K41</f>
        <v>1.25</v>
      </c>
      <c r="O135" s="166">
        <f t="shared" si="60"/>
        <v>0.125</v>
      </c>
      <c r="P135" s="167">
        <v>10</v>
      </c>
    </row>
    <row r="136" spans="1:16" ht="16.5" thickTop="1" thickBot="1" x14ac:dyDescent="0.3">
      <c r="A136" s="382"/>
      <c r="B136" s="422"/>
      <c r="C136" s="423"/>
      <c r="D136" s="369"/>
      <c r="E136" s="338"/>
      <c r="F136" s="388"/>
      <c r="G136" s="263"/>
      <c r="H136" s="335"/>
      <c r="I136" s="260"/>
      <c r="J136" s="263"/>
      <c r="K136" s="209"/>
      <c r="L136" s="164" t="str">
        <f>'Filter Plates '!A45</f>
        <v>95-P1-BS-110-TS-24h-5</v>
      </c>
      <c r="M136" s="165">
        <f t="shared" si="53"/>
        <v>8.6186147616283376E-2</v>
      </c>
      <c r="N136" s="166">
        <f>'Filter Plates '!K44</f>
        <v>1.2195121951219514</v>
      </c>
      <c r="O136" s="166">
        <f t="shared" si="60"/>
        <v>0.12195121951219515</v>
      </c>
      <c r="P136" s="167">
        <v>10</v>
      </c>
    </row>
    <row r="137" spans="1:16" ht="16.5" thickTop="1" thickBot="1" x14ac:dyDescent="0.3"/>
    <row r="138" spans="1:16" ht="14.45" customHeight="1" thickTop="1" x14ac:dyDescent="0.25">
      <c r="A138" s="443" t="s">
        <v>387</v>
      </c>
      <c r="B138" s="440" t="s">
        <v>386</v>
      </c>
      <c r="C138" s="440"/>
      <c r="D138" s="173">
        <v>0</v>
      </c>
      <c r="E138" s="373">
        <f>AVERAGE(M138:M142)</f>
        <v>1.1850734961255542</v>
      </c>
      <c r="F138" s="375">
        <f>STDEV(M138:M142)</f>
        <v>1.5073417415960024</v>
      </c>
      <c r="G138" s="426">
        <f>F138/E138</f>
        <v>1.2719394590496393</v>
      </c>
      <c r="H138" s="428">
        <f>AVERAGE(N138:N142)</f>
        <v>1114.1569361258503</v>
      </c>
      <c r="I138" s="430">
        <f>STDEV(N138:N142)</f>
        <v>2477.8543967586465</v>
      </c>
      <c r="J138" s="426">
        <f>I138/H138</f>
        <v>2.2239725090925244</v>
      </c>
      <c r="K138" s="210"/>
      <c r="L138" s="174" t="str">
        <f>'Filter Plates '!A77</f>
        <v>95-P1-SS-110-NC-0h-1</v>
      </c>
      <c r="M138" s="175">
        <f t="shared" si="53"/>
        <v>1.1653673936639082</v>
      </c>
      <c r="N138" s="176">
        <f>'Filter Plates '!K76</f>
        <v>14.634146341463415</v>
      </c>
      <c r="O138" s="176">
        <f t="shared" ref="O138" si="61">N138/P138</f>
        <v>1.4634146341463414</v>
      </c>
      <c r="P138" s="177">
        <v>10</v>
      </c>
    </row>
    <row r="139" spans="1:16" x14ac:dyDescent="0.25">
      <c r="A139" s="444"/>
      <c r="B139" s="441"/>
      <c r="C139" s="441"/>
      <c r="D139" s="178">
        <v>4</v>
      </c>
      <c r="E139" s="248"/>
      <c r="F139" s="249"/>
      <c r="G139" s="245"/>
      <c r="H139" s="250"/>
      <c r="I139" s="305"/>
      <c r="J139" s="245"/>
      <c r="K139" s="211"/>
      <c r="L139" s="164" t="str">
        <f>'Filter Plates '!A80</f>
        <v>95-P1-SS-110-NC-4h-1</v>
      </c>
      <c r="M139" s="165">
        <f t="shared" si="53"/>
        <v>7.5720713938118342E-2</v>
      </c>
      <c r="N139" s="166">
        <f>'Filter Plates '!K79</f>
        <v>1.1904761904761905</v>
      </c>
      <c r="O139" s="166">
        <f t="shared" ref="O139:O143" si="62">N139/P139</f>
        <v>0.11904761904761904</v>
      </c>
      <c r="P139" s="167">
        <v>10</v>
      </c>
    </row>
    <row r="140" spans="1:16" x14ac:dyDescent="0.25">
      <c r="A140" s="444"/>
      <c r="B140" s="441"/>
      <c r="C140" s="441"/>
      <c r="D140" s="178">
        <v>8</v>
      </c>
      <c r="E140" s="248"/>
      <c r="F140" s="249"/>
      <c r="G140" s="245"/>
      <c r="H140" s="250"/>
      <c r="I140" s="305"/>
      <c r="J140" s="245"/>
      <c r="K140" s="211"/>
      <c r="L140" s="164" t="str">
        <f>'Filter Plates '!A83</f>
        <v>95-P1-SS-110-NC-8h-1</v>
      </c>
      <c r="M140" s="165">
        <f t="shared" si="53"/>
        <v>0.84873232466935089</v>
      </c>
      <c r="N140" s="166">
        <f>'Filter Plates '!K82</f>
        <v>7.0588235294117645</v>
      </c>
      <c r="O140" s="166">
        <f t="shared" si="62"/>
        <v>0.70588235294117641</v>
      </c>
      <c r="P140" s="167">
        <v>10</v>
      </c>
    </row>
    <row r="141" spans="1:16" x14ac:dyDescent="0.25">
      <c r="A141" s="444"/>
      <c r="B141" s="441"/>
      <c r="C141" s="441"/>
      <c r="D141" s="183">
        <v>12</v>
      </c>
      <c r="E141" s="248"/>
      <c r="F141" s="249"/>
      <c r="G141" s="245"/>
      <c r="H141" s="250"/>
      <c r="I141" s="305"/>
      <c r="J141" s="245"/>
      <c r="K141" s="211"/>
      <c r="L141" s="153" t="str">
        <f>'extraction plates (0)'!A310</f>
        <v>95-P1-SS-110-NC-12h-1</v>
      </c>
      <c r="M141" s="154">
        <f t="shared" si="53"/>
        <v>3.7440320672350427</v>
      </c>
      <c r="N141" s="154">
        <f>'extraction plates (0)'!K309</f>
        <v>5546.6666666666661</v>
      </c>
      <c r="O141" s="189">
        <f t="shared" si="62"/>
        <v>277.33333333333331</v>
      </c>
      <c r="P141" s="155">
        <v>20</v>
      </c>
    </row>
    <row r="142" spans="1:16" ht="15.75" thickBot="1" x14ac:dyDescent="0.3">
      <c r="A142" s="445"/>
      <c r="B142" s="442"/>
      <c r="C142" s="442"/>
      <c r="D142" s="184">
        <v>24</v>
      </c>
      <c r="E142" s="374"/>
      <c r="F142" s="376"/>
      <c r="G142" s="427"/>
      <c r="H142" s="429"/>
      <c r="I142" s="431"/>
      <c r="J142" s="427"/>
      <c r="K142" s="211"/>
      <c r="L142" s="179" t="str">
        <f>'Filter Plates '!A86</f>
        <v>95-P1-SS-110-NC-24h-1</v>
      </c>
      <c r="M142" s="180">
        <f t="shared" si="53"/>
        <v>9.15149811213503E-2</v>
      </c>
      <c r="N142" s="181">
        <f>'Filter Plates '!K85</f>
        <v>1.2345679012345681</v>
      </c>
      <c r="O142" s="181">
        <f t="shared" si="62"/>
        <v>0.12345679012345681</v>
      </c>
      <c r="P142" s="182">
        <v>10</v>
      </c>
    </row>
    <row r="143" spans="1:16" ht="15.75" thickTop="1" x14ac:dyDescent="0.25">
      <c r="A143" s="446" t="s">
        <v>388</v>
      </c>
      <c r="B143" s="449" t="s">
        <v>386</v>
      </c>
      <c r="C143" s="449"/>
      <c r="D143" s="172">
        <v>0</v>
      </c>
      <c r="E143" s="338">
        <f>AVERAGE(M143:M147)</f>
        <v>1.8623717465758176</v>
      </c>
      <c r="F143" s="388">
        <f>STDEV(M143:M147)</f>
        <v>0.13731595213994402</v>
      </c>
      <c r="G143" s="263">
        <f>F143/E143</f>
        <v>7.3731762948194973E-2</v>
      </c>
      <c r="H143" s="335">
        <f>AVERAGE(N143:N147)</f>
        <v>75.400000000000006</v>
      </c>
      <c r="I143" s="260">
        <f>STDEV(N143:N147)</f>
        <v>19.047309521294608</v>
      </c>
      <c r="J143" s="263">
        <f>I143/H143</f>
        <v>0.25261683715244837</v>
      </c>
      <c r="K143" s="211"/>
      <c r="L143" s="190" t="str">
        <f>'extraction plates (0)'!A87</f>
        <v>95-P1-CL-110-NC-0h-1</v>
      </c>
      <c r="M143" s="191">
        <f t="shared" si="53"/>
        <v>1.9344984512435677</v>
      </c>
      <c r="N143" s="192">
        <f>'extraction plates (0)'!K86</f>
        <v>86</v>
      </c>
      <c r="O143" s="192">
        <f t="shared" si="62"/>
        <v>4</v>
      </c>
      <c r="P143" s="193">
        <f>'extraction plates (0)'!J86</f>
        <v>21.5</v>
      </c>
    </row>
    <row r="144" spans="1:16" x14ac:dyDescent="0.25">
      <c r="A144" s="447"/>
      <c r="B144" s="450"/>
      <c r="C144" s="450"/>
      <c r="D144" s="178">
        <v>4</v>
      </c>
      <c r="E144" s="424"/>
      <c r="F144" s="432"/>
      <c r="G144" s="434"/>
      <c r="H144" s="436"/>
      <c r="I144" s="438"/>
      <c r="J144" s="434"/>
      <c r="K144" s="211"/>
      <c r="L144" s="164" t="str">
        <f>'extraction plates (0)'!A90</f>
        <v>95-P1-CL-110-NC-4h-1</v>
      </c>
      <c r="M144" s="165">
        <f t="shared" si="53"/>
        <v>1.920123326290724</v>
      </c>
      <c r="N144" s="166">
        <f>'extraction plates (0)'!K89</f>
        <v>83.2</v>
      </c>
      <c r="O144" s="166">
        <f t="shared" ref="O144:O148" si="63">N144/P144</f>
        <v>4</v>
      </c>
      <c r="P144" s="167">
        <f>'extraction plates (0)'!J89</f>
        <v>20.8</v>
      </c>
    </row>
    <row r="145" spans="1:16" x14ac:dyDescent="0.25">
      <c r="A145" s="447"/>
      <c r="B145" s="450"/>
      <c r="C145" s="450"/>
      <c r="D145" s="178">
        <v>8</v>
      </c>
      <c r="E145" s="424"/>
      <c r="F145" s="432"/>
      <c r="G145" s="434"/>
      <c r="H145" s="436"/>
      <c r="I145" s="438"/>
      <c r="J145" s="434"/>
      <c r="K145" s="211"/>
      <c r="L145" s="164" t="str">
        <f>'extraction plates (0)'!A93</f>
        <v>95-P1-CL-110-NC-8h-1</v>
      </c>
      <c r="M145" s="165">
        <f t="shared" si="53"/>
        <v>1.9180303367848801</v>
      </c>
      <c r="N145" s="166">
        <f>'extraction plates (0)'!K92</f>
        <v>82.8</v>
      </c>
      <c r="O145" s="166">
        <f t="shared" si="63"/>
        <v>4</v>
      </c>
      <c r="P145" s="167">
        <f>'extraction plates (0)'!J92</f>
        <v>20.7</v>
      </c>
    </row>
    <row r="146" spans="1:16" x14ac:dyDescent="0.25">
      <c r="A146" s="447"/>
      <c r="B146" s="450"/>
      <c r="C146" s="450"/>
      <c r="D146" s="183">
        <v>12</v>
      </c>
      <c r="E146" s="424"/>
      <c r="F146" s="432"/>
      <c r="G146" s="434"/>
      <c r="H146" s="436"/>
      <c r="I146" s="438"/>
      <c r="J146" s="434"/>
      <c r="K146" s="211"/>
      <c r="L146" s="164" t="str">
        <f>'extraction plates (0)'!A96</f>
        <v>95-P1-CL-110-NC-12h-1</v>
      </c>
      <c r="M146" s="165">
        <f t="shared" si="53"/>
        <v>1.9222062774390163</v>
      </c>
      <c r="N146" s="166">
        <f>'extraction plates (0)'!K95</f>
        <v>83.6</v>
      </c>
      <c r="O146" s="166">
        <f t="shared" si="63"/>
        <v>4</v>
      </c>
      <c r="P146" s="167">
        <f>'extraction plates (0)'!J95</f>
        <v>20.9</v>
      </c>
    </row>
    <row r="147" spans="1:16" ht="15.75" thickBot="1" x14ac:dyDescent="0.3">
      <c r="A147" s="448"/>
      <c r="B147" s="451"/>
      <c r="C147" s="451"/>
      <c r="D147" s="184">
        <v>24</v>
      </c>
      <c r="E147" s="425"/>
      <c r="F147" s="433"/>
      <c r="G147" s="435"/>
      <c r="H147" s="437"/>
      <c r="I147" s="439"/>
      <c r="J147" s="435"/>
      <c r="K147" s="211"/>
      <c r="L147" s="179" t="str">
        <f>'extraction plates (0)'!A99</f>
        <v>95-P1-CL-110-NC-24h-1</v>
      </c>
      <c r="M147" s="180">
        <f t="shared" si="53"/>
        <v>1.6170003411208989</v>
      </c>
      <c r="N147" s="181">
        <f>'extraction plates (0)'!K98</f>
        <v>41.4</v>
      </c>
      <c r="O147" s="181">
        <f t="shared" si="63"/>
        <v>2</v>
      </c>
      <c r="P147" s="182">
        <f>'extraction plates (0)'!J98</f>
        <v>20.7</v>
      </c>
    </row>
    <row r="148" spans="1:16" ht="15.75" thickTop="1" x14ac:dyDescent="0.25">
      <c r="A148" s="462" t="s">
        <v>389</v>
      </c>
      <c r="B148" s="465" t="s">
        <v>386</v>
      </c>
      <c r="C148" s="465"/>
      <c r="D148" s="172">
        <v>0</v>
      </c>
      <c r="E148" s="460">
        <f>AVERAGE(M148:M152)</f>
        <v>1.8487741567834548</v>
      </c>
      <c r="F148" s="461">
        <f>STDEV(M148:M152)</f>
        <v>0.13845294643603012</v>
      </c>
      <c r="G148" s="454">
        <f>F148/E148</f>
        <v>7.4889053337328204E-2</v>
      </c>
      <c r="H148" s="452">
        <f>AVERAGE(N148:N152)</f>
        <v>73.11999999999999</v>
      </c>
      <c r="I148" s="453">
        <f>STDEV(N148:N152)</f>
        <v>18.657759779780662</v>
      </c>
      <c r="J148" s="454">
        <f>I148/H148</f>
        <v>0.255166298957613</v>
      </c>
      <c r="K148" s="211"/>
      <c r="L148" s="185" t="str">
        <f>'extraction plates (0)'!A185</f>
        <v>95-P1-LO-110-NC-0h-1</v>
      </c>
      <c r="M148" s="186">
        <f t="shared" si="53"/>
        <v>1.9304395947667001</v>
      </c>
      <c r="N148" s="187">
        <f>'extraction plates (0)'!K184</f>
        <v>85.2</v>
      </c>
      <c r="O148" s="187">
        <f t="shared" si="63"/>
        <v>4</v>
      </c>
      <c r="P148" s="188">
        <f>'extraction plates (0)'!J184</f>
        <v>21.3</v>
      </c>
    </row>
    <row r="149" spans="1:16" x14ac:dyDescent="0.25">
      <c r="A149" s="463"/>
      <c r="B149" s="466"/>
      <c r="C149" s="466"/>
      <c r="D149" s="178">
        <v>4</v>
      </c>
      <c r="E149" s="424"/>
      <c r="F149" s="432"/>
      <c r="G149" s="434"/>
      <c r="H149" s="436"/>
      <c r="I149" s="438"/>
      <c r="J149" s="434"/>
      <c r="K149" s="211"/>
      <c r="L149" s="190" t="str">
        <f>'extraction plates (0)'!A188</f>
        <v>95-P1-LO-110-NC-4h-1</v>
      </c>
      <c r="M149" s="165">
        <f t="shared" si="53"/>
        <v>1.9030899869919435</v>
      </c>
      <c r="N149" s="166">
        <f>'extraction plates (0)'!K187</f>
        <v>80</v>
      </c>
      <c r="O149" s="166">
        <f t="shared" ref="O149:O153" si="64">N149/P149</f>
        <v>4</v>
      </c>
      <c r="P149" s="167">
        <f>'extraction plates (0)'!J187</f>
        <v>20</v>
      </c>
    </row>
    <row r="150" spans="1:16" x14ac:dyDescent="0.25">
      <c r="A150" s="463"/>
      <c r="B150" s="466"/>
      <c r="C150" s="466"/>
      <c r="D150" s="178">
        <v>8</v>
      </c>
      <c r="E150" s="424"/>
      <c r="F150" s="432"/>
      <c r="G150" s="434"/>
      <c r="H150" s="436"/>
      <c r="I150" s="438"/>
      <c r="J150" s="434"/>
      <c r="K150" s="211"/>
      <c r="L150" s="190" t="str">
        <f>'extraction plates (0)'!A191</f>
        <v>95-P1-LO-110-NC-8h-1</v>
      </c>
      <c r="M150" s="165">
        <f t="shared" si="53"/>
        <v>1.8987251815894934</v>
      </c>
      <c r="N150" s="166">
        <f>'extraction plates (0)'!K190</f>
        <v>79.2</v>
      </c>
      <c r="O150" s="166">
        <f t="shared" si="64"/>
        <v>4</v>
      </c>
      <c r="P150" s="167">
        <f>'extraction plates (0)'!J190</f>
        <v>19.8</v>
      </c>
    </row>
    <row r="151" spans="1:16" x14ac:dyDescent="0.25">
      <c r="A151" s="463"/>
      <c r="B151" s="466"/>
      <c r="C151" s="466"/>
      <c r="D151" s="183">
        <v>12</v>
      </c>
      <c r="E151" s="424"/>
      <c r="F151" s="432"/>
      <c r="G151" s="434"/>
      <c r="H151" s="436"/>
      <c r="I151" s="438"/>
      <c r="J151" s="434"/>
      <c r="K151" s="211"/>
      <c r="L151" s="190" t="str">
        <f>'extraction plates (0)'!A194</f>
        <v>95-P1-LO-110-NC-12h-1</v>
      </c>
      <c r="M151" s="165">
        <f t="shared" si="53"/>
        <v>1.9095560292411753</v>
      </c>
      <c r="N151" s="166">
        <f>'extraction plates (0)'!K193</f>
        <v>81.2</v>
      </c>
      <c r="O151" s="166">
        <f t="shared" si="64"/>
        <v>4</v>
      </c>
      <c r="P151" s="167">
        <f>'extraction plates (0)'!J193</f>
        <v>20.3</v>
      </c>
    </row>
    <row r="152" spans="1:16" ht="15.75" thickBot="1" x14ac:dyDescent="0.3">
      <c r="A152" s="464"/>
      <c r="B152" s="467"/>
      <c r="C152" s="467"/>
      <c r="D152" s="184">
        <v>24</v>
      </c>
      <c r="E152" s="425"/>
      <c r="F152" s="433"/>
      <c r="G152" s="435"/>
      <c r="H152" s="437"/>
      <c r="I152" s="439"/>
      <c r="J152" s="435"/>
      <c r="K152" s="211"/>
      <c r="L152" s="194" t="str">
        <f>'extraction plates (0)'!A197</f>
        <v>95-P1-LO-110-NC-24h-1</v>
      </c>
      <c r="M152" s="180">
        <f t="shared" si="53"/>
        <v>1.6020599913279623</v>
      </c>
      <c r="N152" s="181">
        <f>'extraction plates (0)'!K196</f>
        <v>40</v>
      </c>
      <c r="O152" s="181">
        <f t="shared" si="64"/>
        <v>2</v>
      </c>
      <c r="P152" s="182">
        <f>'extraction plates (0)'!J196</f>
        <v>20</v>
      </c>
    </row>
    <row r="153" spans="1:16" ht="15.75" thickTop="1" x14ac:dyDescent="0.25">
      <c r="A153" s="455" t="s">
        <v>380</v>
      </c>
      <c r="B153" s="458" t="s">
        <v>386</v>
      </c>
      <c r="C153" s="458"/>
      <c r="D153" s="172">
        <v>0</v>
      </c>
      <c r="E153" s="460">
        <f>AVERAGE(M153:M157)</f>
        <v>1.7970803731209533</v>
      </c>
      <c r="F153" s="461">
        <f>STDEV(M153:M157)</f>
        <v>0.14145217641144792</v>
      </c>
      <c r="G153" s="454">
        <f>F153/E153</f>
        <v>7.8712214838666777E-2</v>
      </c>
      <c r="H153" s="452">
        <f>AVERAGE(N153:N157)</f>
        <v>65</v>
      </c>
      <c r="I153" s="453">
        <f>STDEV(N153:N157)</f>
        <v>16.773789077009422</v>
      </c>
      <c r="J153" s="454">
        <f>I153/H153</f>
        <v>0.25805829349245263</v>
      </c>
      <c r="K153" s="211"/>
      <c r="L153" s="185" t="str">
        <f>'extraction plates (0)'!A283</f>
        <v>95-P1-SA-110-NC-0h-1</v>
      </c>
      <c r="M153" s="186">
        <f t="shared" si="53"/>
        <v>1.8597385661971468</v>
      </c>
      <c r="N153" s="187">
        <f>'extraction plates (0)'!K282</f>
        <v>72.400000000000006</v>
      </c>
      <c r="O153" s="187">
        <f t="shared" si="64"/>
        <v>4</v>
      </c>
      <c r="P153" s="188">
        <f>'extraction plates (0)'!J282</f>
        <v>18.100000000000001</v>
      </c>
    </row>
    <row r="154" spans="1:16" x14ac:dyDescent="0.25">
      <c r="A154" s="456"/>
      <c r="B154" s="355"/>
      <c r="C154" s="355"/>
      <c r="D154" s="178">
        <v>4</v>
      </c>
      <c r="E154" s="424"/>
      <c r="F154" s="432"/>
      <c r="G154" s="434"/>
      <c r="H154" s="436"/>
      <c r="I154" s="438"/>
      <c r="J154" s="434"/>
      <c r="K154" s="211"/>
      <c r="L154" s="190" t="str">
        <f>'extraction plates (0)'!A286</f>
        <v>95-P1-SA-110-NC-4h-1</v>
      </c>
      <c r="M154" s="165">
        <f t="shared" si="53"/>
        <v>1.8573324964312685</v>
      </c>
      <c r="N154" s="166">
        <f>'extraction plates (0)'!K285</f>
        <v>72</v>
      </c>
      <c r="O154" s="166">
        <f t="shared" ref="O154:O157" si="65">N154/P154</f>
        <v>4</v>
      </c>
      <c r="P154" s="167">
        <f>'extraction plates (0)'!J285</f>
        <v>18</v>
      </c>
    </row>
    <row r="155" spans="1:16" x14ac:dyDescent="0.25">
      <c r="A155" s="456"/>
      <c r="B155" s="355"/>
      <c r="C155" s="355"/>
      <c r="D155" s="178">
        <v>8</v>
      </c>
      <c r="E155" s="424"/>
      <c r="F155" s="432"/>
      <c r="G155" s="434"/>
      <c r="H155" s="436"/>
      <c r="I155" s="438"/>
      <c r="J155" s="434"/>
      <c r="K155" s="211"/>
      <c r="L155" s="190" t="str">
        <f>'extraction plates (0)'!A289</f>
        <v>95-P1-SA-110-NC-8h-1</v>
      </c>
      <c r="M155" s="165">
        <f t="shared" si="53"/>
        <v>1.8621313793130372</v>
      </c>
      <c r="N155" s="166">
        <f>'extraction plates (0)'!K288</f>
        <v>72.8</v>
      </c>
      <c r="O155" s="166">
        <f t="shared" si="65"/>
        <v>4</v>
      </c>
      <c r="P155" s="167">
        <f>'extraction plates (0)'!J288</f>
        <v>18.2</v>
      </c>
    </row>
    <row r="156" spans="1:16" x14ac:dyDescent="0.25">
      <c r="A156" s="456"/>
      <c r="B156" s="355"/>
      <c r="C156" s="355"/>
      <c r="D156" s="183">
        <v>12</v>
      </c>
      <c r="E156" s="424"/>
      <c r="F156" s="432"/>
      <c r="G156" s="434"/>
      <c r="H156" s="436"/>
      <c r="I156" s="438"/>
      <c r="J156" s="434"/>
      <c r="K156" s="211"/>
      <c r="L156" s="190" t="str">
        <f>'extraction plates (0)'!A292</f>
        <v>95-P1-SA-110-NC-12h-1</v>
      </c>
      <c r="M156" s="165">
        <f t="shared" si="53"/>
        <v>1.8621313793130372</v>
      </c>
      <c r="N156" s="166">
        <f>'extraction plates (0)'!K291</f>
        <v>72.8</v>
      </c>
      <c r="O156" s="166">
        <f t="shared" si="65"/>
        <v>4</v>
      </c>
      <c r="P156" s="167">
        <f>'extraction plates (0)'!J291</f>
        <v>18.2</v>
      </c>
    </row>
    <row r="157" spans="1:16" ht="15.75" thickBot="1" x14ac:dyDescent="0.3">
      <c r="A157" s="457"/>
      <c r="B157" s="459"/>
      <c r="C157" s="459"/>
      <c r="D157" s="184">
        <v>24</v>
      </c>
      <c r="E157" s="425"/>
      <c r="F157" s="433"/>
      <c r="G157" s="435"/>
      <c r="H157" s="437"/>
      <c r="I157" s="439"/>
      <c r="J157" s="435"/>
      <c r="K157" s="212"/>
      <c r="L157" s="194" t="str">
        <f>'extraction plates (0)'!A295</f>
        <v>95-P1-SA-110-NC-24h-1</v>
      </c>
      <c r="M157" s="180">
        <f t="shared" si="53"/>
        <v>1.5440680443502757</v>
      </c>
      <c r="N157" s="181">
        <f>'extraction plates (0)'!K294</f>
        <v>35</v>
      </c>
      <c r="O157" s="181">
        <f t="shared" si="65"/>
        <v>2</v>
      </c>
      <c r="P157" s="182">
        <f>'extraction plates (0)'!J294</f>
        <v>17.5</v>
      </c>
    </row>
    <row r="158" spans="1:16" ht="15.75" thickTop="1" x14ac:dyDescent="0.25"/>
    <row r="159" spans="1:16" ht="15.75" thickBot="1" x14ac:dyDescent="0.3"/>
    <row r="160" spans="1:16" ht="15.75" thickTop="1" x14ac:dyDescent="0.25">
      <c r="A160" s="195" t="s">
        <v>118</v>
      </c>
      <c r="B160" s="196"/>
      <c r="C160" s="196"/>
      <c r="D160" s="196"/>
      <c r="E160" s="196"/>
      <c r="F160" s="196"/>
      <c r="G160" s="196"/>
      <c r="H160" s="196"/>
      <c r="I160" s="197"/>
    </row>
    <row r="161" spans="1:9" x14ac:dyDescent="0.25">
      <c r="A161" s="198" t="s">
        <v>119</v>
      </c>
      <c r="B161" s="92"/>
      <c r="C161" s="92"/>
      <c r="D161" s="92"/>
      <c r="E161" s="92"/>
      <c r="F161" s="92"/>
      <c r="G161" s="92"/>
      <c r="H161" s="92"/>
      <c r="I161" s="199"/>
    </row>
    <row r="162" spans="1:9" ht="15.75" thickBot="1" x14ac:dyDescent="0.3">
      <c r="A162" s="200" t="s">
        <v>120</v>
      </c>
      <c r="B162" s="201"/>
      <c r="C162" s="201"/>
      <c r="D162" s="201"/>
      <c r="E162" s="201"/>
      <c r="F162" s="201"/>
      <c r="G162" s="201"/>
      <c r="H162" s="201"/>
      <c r="I162" s="202"/>
    </row>
    <row r="163" spans="1:9" ht="15.75" thickTop="1" x14ac:dyDescent="0.25"/>
  </sheetData>
  <mergeCells count="272">
    <mergeCell ref="H148:H152"/>
    <mergeCell ref="I148:I152"/>
    <mergeCell ref="J148:J152"/>
    <mergeCell ref="A153:A157"/>
    <mergeCell ref="B153:C157"/>
    <mergeCell ref="E153:E157"/>
    <mergeCell ref="F153:F157"/>
    <mergeCell ref="G153:G157"/>
    <mergeCell ref="H153:H157"/>
    <mergeCell ref="I153:I157"/>
    <mergeCell ref="J153:J157"/>
    <mergeCell ref="A148:A152"/>
    <mergeCell ref="B148:C152"/>
    <mergeCell ref="E148:E152"/>
    <mergeCell ref="F148:F152"/>
    <mergeCell ref="G148:G152"/>
    <mergeCell ref="F143:F147"/>
    <mergeCell ref="G143:G147"/>
    <mergeCell ref="H143:H147"/>
    <mergeCell ref="I143:I147"/>
    <mergeCell ref="J143:J147"/>
    <mergeCell ref="B138:C142"/>
    <mergeCell ref="A138:A142"/>
    <mergeCell ref="A143:A147"/>
    <mergeCell ref="B143:C147"/>
    <mergeCell ref="B117:C136"/>
    <mergeCell ref="E143:E147"/>
    <mergeCell ref="G122:G126"/>
    <mergeCell ref="H122:H126"/>
    <mergeCell ref="I122:I126"/>
    <mergeCell ref="J122:J126"/>
    <mergeCell ref="D127:D131"/>
    <mergeCell ref="E127:E131"/>
    <mergeCell ref="F127:F131"/>
    <mergeCell ref="G127:G131"/>
    <mergeCell ref="H127:H131"/>
    <mergeCell ref="I127:I131"/>
    <mergeCell ref="J127:J131"/>
    <mergeCell ref="G138:G142"/>
    <mergeCell ref="H138:H142"/>
    <mergeCell ref="I138:I142"/>
    <mergeCell ref="J138:J142"/>
    <mergeCell ref="E132:E136"/>
    <mergeCell ref="F132:F136"/>
    <mergeCell ref="G132:G136"/>
    <mergeCell ref="H132:H136"/>
    <mergeCell ref="I132:I136"/>
    <mergeCell ref="J132:J136"/>
    <mergeCell ref="D122:D126"/>
    <mergeCell ref="G114:G116"/>
    <mergeCell ref="H114:H116"/>
    <mergeCell ref="I114:I116"/>
    <mergeCell ref="J114:J116"/>
    <mergeCell ref="D117:D121"/>
    <mergeCell ref="E117:E121"/>
    <mergeCell ref="F117:F121"/>
    <mergeCell ref="G117:G121"/>
    <mergeCell ref="H117:H121"/>
    <mergeCell ref="I117:I121"/>
    <mergeCell ref="J117:J121"/>
    <mergeCell ref="E122:E126"/>
    <mergeCell ref="E138:E142"/>
    <mergeCell ref="F138:F142"/>
    <mergeCell ref="F122:F126"/>
    <mergeCell ref="D132:D136"/>
    <mergeCell ref="A114:A136"/>
    <mergeCell ref="A14:A36"/>
    <mergeCell ref="D108:D112"/>
    <mergeCell ref="E108:E112"/>
    <mergeCell ref="F108:F112"/>
    <mergeCell ref="E78:E82"/>
    <mergeCell ref="F78:F82"/>
    <mergeCell ref="F63:F67"/>
    <mergeCell ref="F55:F59"/>
    <mergeCell ref="B63:C82"/>
    <mergeCell ref="D60:D62"/>
    <mergeCell ref="B60:C62"/>
    <mergeCell ref="D55:D59"/>
    <mergeCell ref="A37:A59"/>
    <mergeCell ref="F40:F44"/>
    <mergeCell ref="B114:C116"/>
    <mergeCell ref="D114:D116"/>
    <mergeCell ref="E114:E116"/>
    <mergeCell ref="F114:F116"/>
    <mergeCell ref="G108:G112"/>
    <mergeCell ref="B86:C112"/>
    <mergeCell ref="A83:A112"/>
    <mergeCell ref="I27:I31"/>
    <mergeCell ref="J27:J31"/>
    <mergeCell ref="D32:D36"/>
    <mergeCell ref="E32:E36"/>
    <mergeCell ref="F32:F36"/>
    <mergeCell ref="G32:G36"/>
    <mergeCell ref="H32:H36"/>
    <mergeCell ref="I32:I36"/>
    <mergeCell ref="J32:J36"/>
    <mergeCell ref="I78:I82"/>
    <mergeCell ref="J78:J82"/>
    <mergeCell ref="A60:A82"/>
    <mergeCell ref="B83:C85"/>
    <mergeCell ref="D83:D85"/>
    <mergeCell ref="E83:E85"/>
    <mergeCell ref="F83:F85"/>
    <mergeCell ref="G83:G85"/>
    <mergeCell ref="H83:H85"/>
    <mergeCell ref="I83:I85"/>
    <mergeCell ref="J83:J85"/>
    <mergeCell ref="D78:D82"/>
    <mergeCell ref="H78:H82"/>
    <mergeCell ref="I68:I72"/>
    <mergeCell ref="J68:J72"/>
    <mergeCell ref="D73:D77"/>
    <mergeCell ref="E73:E77"/>
    <mergeCell ref="F73:F77"/>
    <mergeCell ref="G73:G77"/>
    <mergeCell ref="H73:H77"/>
    <mergeCell ref="I73:I77"/>
    <mergeCell ref="J73:J77"/>
    <mergeCell ref="D68:D72"/>
    <mergeCell ref="E68:E72"/>
    <mergeCell ref="F68:F72"/>
    <mergeCell ref="G68:G72"/>
    <mergeCell ref="H68:H72"/>
    <mergeCell ref="G63:G67"/>
    <mergeCell ref="H63:H67"/>
    <mergeCell ref="I63:I67"/>
    <mergeCell ref="J63:J67"/>
    <mergeCell ref="G96:G100"/>
    <mergeCell ref="H96:H100"/>
    <mergeCell ref="I96:I100"/>
    <mergeCell ref="J96:J100"/>
    <mergeCell ref="D101:D105"/>
    <mergeCell ref="E101:E105"/>
    <mergeCell ref="F101:F105"/>
    <mergeCell ref="G101:G105"/>
    <mergeCell ref="H101:H105"/>
    <mergeCell ref="I101:I105"/>
    <mergeCell ref="J101:J105"/>
    <mergeCell ref="D86:D90"/>
    <mergeCell ref="E86:E90"/>
    <mergeCell ref="D91:D95"/>
    <mergeCell ref="E91:E95"/>
    <mergeCell ref="D96:D100"/>
    <mergeCell ref="E96:E100"/>
    <mergeCell ref="D63:D67"/>
    <mergeCell ref="E63:E67"/>
    <mergeCell ref="G78:G82"/>
    <mergeCell ref="B37:C39"/>
    <mergeCell ref="B40:C59"/>
    <mergeCell ref="B17:C36"/>
    <mergeCell ref="D17:D21"/>
    <mergeCell ref="D27:D31"/>
    <mergeCell ref="D14:D16"/>
    <mergeCell ref="D50:D54"/>
    <mergeCell ref="G55:G59"/>
    <mergeCell ref="H55:H59"/>
    <mergeCell ref="E50:E54"/>
    <mergeCell ref="F50:F54"/>
    <mergeCell ref="G50:G54"/>
    <mergeCell ref="H50:H54"/>
    <mergeCell ref="E45:E49"/>
    <mergeCell ref="E55:E59"/>
    <mergeCell ref="D22:D26"/>
    <mergeCell ref="E22:E26"/>
    <mergeCell ref="F22:F26"/>
    <mergeCell ref="G22:G26"/>
    <mergeCell ref="H22:H26"/>
    <mergeCell ref="E17:E21"/>
    <mergeCell ref="F17:F21"/>
    <mergeCell ref="G17:G21"/>
    <mergeCell ref="H17:H21"/>
    <mergeCell ref="J2:J13"/>
    <mergeCell ref="I2:I13"/>
    <mergeCell ref="H2:H13"/>
    <mergeCell ref="G2:G13"/>
    <mergeCell ref="F2:F13"/>
    <mergeCell ref="E2:E13"/>
    <mergeCell ref="I14:I16"/>
    <mergeCell ref="B1:C1"/>
    <mergeCell ref="B2:C13"/>
    <mergeCell ref="B14:C16"/>
    <mergeCell ref="D2:D13"/>
    <mergeCell ref="D37:D39"/>
    <mergeCell ref="E40:E44"/>
    <mergeCell ref="D40:D44"/>
    <mergeCell ref="D45:D49"/>
    <mergeCell ref="F45:F49"/>
    <mergeCell ref="G45:G49"/>
    <mergeCell ref="H45:H49"/>
    <mergeCell ref="I45:I49"/>
    <mergeCell ref="E27:E31"/>
    <mergeCell ref="F27:F31"/>
    <mergeCell ref="G27:G31"/>
    <mergeCell ref="H27:H31"/>
    <mergeCell ref="I106:I107"/>
    <mergeCell ref="J106:J107"/>
    <mergeCell ref="E106:E107"/>
    <mergeCell ref="F106:F107"/>
    <mergeCell ref="G106:G107"/>
    <mergeCell ref="H106:H107"/>
    <mergeCell ref="F86:F90"/>
    <mergeCell ref="G86:G90"/>
    <mergeCell ref="H86:H90"/>
    <mergeCell ref="I86:I90"/>
    <mergeCell ref="J86:J90"/>
    <mergeCell ref="F91:F95"/>
    <mergeCell ref="G91:G95"/>
    <mergeCell ref="H91:H95"/>
    <mergeCell ref="I91:I95"/>
    <mergeCell ref="J91:J95"/>
    <mergeCell ref="F96:F100"/>
    <mergeCell ref="J60:J62"/>
    <mergeCell ref="J37:J39"/>
    <mergeCell ref="E14:E16"/>
    <mergeCell ref="F14:F16"/>
    <mergeCell ref="G14:G16"/>
    <mergeCell ref="H14:H16"/>
    <mergeCell ref="G40:G44"/>
    <mergeCell ref="H40:H44"/>
    <mergeCell ref="I40:I44"/>
    <mergeCell ref="J40:J44"/>
    <mergeCell ref="I55:I59"/>
    <mergeCell ref="J55:J59"/>
    <mergeCell ref="J45:J49"/>
    <mergeCell ref="I50:I54"/>
    <mergeCell ref="J50:J54"/>
    <mergeCell ref="J17:J21"/>
    <mergeCell ref="J22:J26"/>
    <mergeCell ref="I22:I26"/>
    <mergeCell ref="I17:I21"/>
    <mergeCell ref="F37:F39"/>
    <mergeCell ref="G37:G39"/>
    <mergeCell ref="H37:H39"/>
    <mergeCell ref="I37:I39"/>
    <mergeCell ref="I60:I62"/>
    <mergeCell ref="H108:H112"/>
    <mergeCell ref="I108:I112"/>
    <mergeCell ref="J108:J112"/>
    <mergeCell ref="A2:A13"/>
    <mergeCell ref="E60:E62"/>
    <mergeCell ref="F60:F62"/>
    <mergeCell ref="G60:G62"/>
    <mergeCell ref="H60:H62"/>
    <mergeCell ref="K3:K13"/>
    <mergeCell ref="K14:K16"/>
    <mergeCell ref="K17:K21"/>
    <mergeCell ref="K22:K26"/>
    <mergeCell ref="K27:K31"/>
    <mergeCell ref="K32:K36"/>
    <mergeCell ref="K37:K39"/>
    <mergeCell ref="K40:K44"/>
    <mergeCell ref="K45:K49"/>
    <mergeCell ref="K50:K54"/>
    <mergeCell ref="K55:K59"/>
    <mergeCell ref="K60:K62"/>
    <mergeCell ref="K63:K67"/>
    <mergeCell ref="K68:K72"/>
    <mergeCell ref="J14:J16"/>
    <mergeCell ref="E37:E39"/>
    <mergeCell ref="K127:K131"/>
    <mergeCell ref="K132:K136"/>
    <mergeCell ref="K138:K157"/>
    <mergeCell ref="K73:K77"/>
    <mergeCell ref="K78:K82"/>
    <mergeCell ref="K83:K85"/>
    <mergeCell ref="K86:K90"/>
    <mergeCell ref="K91:K95"/>
    <mergeCell ref="K96:K100"/>
    <mergeCell ref="K108:K112"/>
    <mergeCell ref="K114:K116"/>
    <mergeCell ref="K117:K121"/>
    <mergeCell ref="K122:K12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45"/>
  <sheetViews>
    <sheetView workbookViewId="0">
      <selection activeCell="B34" sqref="B34"/>
    </sheetView>
  </sheetViews>
  <sheetFormatPr defaultColWidth="8.85546875" defaultRowHeight="15" x14ac:dyDescent="0.25"/>
  <cols>
    <col min="1" max="1" width="10.85546875" style="9" customWidth="1"/>
    <col min="2" max="2" width="19.42578125" style="3" customWidth="1"/>
    <col min="3" max="3" width="10" style="3" customWidth="1"/>
    <col min="4" max="4" width="14.7109375" style="6" customWidth="1"/>
    <col min="5" max="5" width="14.28515625" style="3" customWidth="1"/>
    <col min="6" max="6" width="9.7109375" style="3" customWidth="1"/>
    <col min="7" max="7" width="6.28515625" style="3" customWidth="1"/>
    <col min="8" max="8" width="5.85546875" style="3" customWidth="1"/>
    <col min="9" max="9" width="6" style="3" customWidth="1"/>
    <col min="10" max="10" width="8.28515625" style="3" customWidth="1"/>
    <col min="11" max="11" width="6.5703125" style="3" customWidth="1"/>
    <col min="12" max="12" width="6.140625" style="3" customWidth="1"/>
    <col min="13" max="13" width="9.42578125" style="3" customWidth="1"/>
    <col min="14" max="14" width="8" style="3" customWidth="1"/>
    <col min="15" max="15" width="11.5703125" style="3" customWidth="1"/>
    <col min="16" max="16" width="21.5703125" style="3" customWidth="1"/>
    <col min="17" max="17" width="8.28515625" style="3" customWidth="1"/>
    <col min="18" max="18" width="6.28515625" style="3" customWidth="1"/>
    <col min="19" max="19" width="7" style="3" customWidth="1"/>
    <col min="20" max="20" width="7.28515625" style="3" customWidth="1"/>
    <col min="21" max="21" width="6.28515625" style="3" customWidth="1"/>
    <col min="22" max="22" width="26.7109375" style="3" customWidth="1"/>
    <col min="23" max="24" width="6.28515625" style="3" customWidth="1"/>
    <col min="25" max="25" width="7.28515625" style="3" customWidth="1"/>
    <col min="26" max="26" width="10.7109375" style="3" customWidth="1"/>
    <col min="27" max="27" width="0" style="3" hidden="1" customWidth="1"/>
    <col min="28" max="28" width="7.85546875" style="3" customWidth="1"/>
    <col min="29" max="29" width="10.85546875" style="3" customWidth="1"/>
    <col min="30" max="30" width="7.7109375" style="3" customWidth="1"/>
    <col min="31" max="31" width="8.28515625" style="3" customWidth="1"/>
    <col min="32" max="32" width="9.85546875" style="3" customWidth="1"/>
    <col min="33" max="33" width="8" style="3" customWidth="1"/>
    <col min="34" max="16384" width="8.85546875" style="3"/>
  </cols>
  <sheetData>
    <row r="1" spans="1:33" x14ac:dyDescent="0.25">
      <c r="A1" s="8" t="s">
        <v>0</v>
      </c>
      <c r="B1" s="1" t="s">
        <v>1</v>
      </c>
      <c r="C1" s="2" t="s">
        <v>2</v>
      </c>
      <c r="D1" s="5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" t="s">
        <v>28</v>
      </c>
      <c r="AD1" s="2" t="s">
        <v>29</v>
      </c>
      <c r="AE1" s="2" t="s">
        <v>30</v>
      </c>
      <c r="AF1" s="1" t="s">
        <v>31</v>
      </c>
      <c r="AG1" s="1" t="s">
        <v>32</v>
      </c>
    </row>
    <row r="2" spans="1:33" x14ac:dyDescent="0.25">
      <c r="A2" s="9">
        <v>1.1000000000000001</v>
      </c>
      <c r="B2" s="3" t="s">
        <v>204</v>
      </c>
      <c r="C2" s="4">
        <v>1</v>
      </c>
      <c r="D2" s="6">
        <v>152000</v>
      </c>
      <c r="E2" s="3">
        <v>167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4">
        <v>1.29</v>
      </c>
      <c r="O2" s="3" t="s">
        <v>33</v>
      </c>
      <c r="P2" s="3" t="s">
        <v>205</v>
      </c>
      <c r="Q2" s="3" t="s">
        <v>34</v>
      </c>
      <c r="R2" s="3" t="s">
        <v>35</v>
      </c>
      <c r="S2" s="4">
        <v>0.05</v>
      </c>
      <c r="T2" s="4">
        <v>5</v>
      </c>
      <c r="U2" s="3" t="s">
        <v>36</v>
      </c>
      <c r="V2" s="3" t="s">
        <v>37</v>
      </c>
      <c r="W2" s="3" t="s">
        <v>43</v>
      </c>
      <c r="X2" s="3" t="s">
        <v>38</v>
      </c>
      <c r="Y2" s="3" t="s">
        <v>39</v>
      </c>
      <c r="Z2" s="3" t="s">
        <v>206</v>
      </c>
      <c r="AA2" s="3" t="s">
        <v>40</v>
      </c>
      <c r="AB2" s="3" t="s">
        <v>34</v>
      </c>
      <c r="AC2" s="4"/>
      <c r="AD2" s="4">
        <v>1</v>
      </c>
      <c r="AE2" s="4">
        <v>0</v>
      </c>
      <c r="AF2" s="3">
        <v>30</v>
      </c>
      <c r="AG2" s="3">
        <v>300</v>
      </c>
    </row>
    <row r="3" spans="1:33" x14ac:dyDescent="0.25">
      <c r="A3" s="9">
        <v>1.2</v>
      </c>
      <c r="B3" s="3" t="s">
        <v>204</v>
      </c>
      <c r="C3" s="4">
        <v>1</v>
      </c>
      <c r="D3" s="6">
        <v>150000</v>
      </c>
      <c r="E3" s="3">
        <v>222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4">
        <v>1.21</v>
      </c>
      <c r="O3" s="3" t="s">
        <v>33</v>
      </c>
      <c r="P3" s="3" t="s">
        <v>207</v>
      </c>
      <c r="Q3" s="3" t="s">
        <v>34</v>
      </c>
      <c r="R3" s="3" t="s">
        <v>35</v>
      </c>
      <c r="S3" s="4">
        <v>0.05</v>
      </c>
      <c r="T3" s="4">
        <v>5</v>
      </c>
      <c r="U3" s="3" t="s">
        <v>36</v>
      </c>
      <c r="V3" s="3" t="s">
        <v>37</v>
      </c>
      <c r="W3" s="3" t="s">
        <v>43</v>
      </c>
      <c r="X3" s="3" t="s">
        <v>38</v>
      </c>
      <c r="Y3" s="3" t="s">
        <v>39</v>
      </c>
      <c r="Z3" s="3" t="s">
        <v>206</v>
      </c>
      <c r="AA3" s="3" t="s">
        <v>40</v>
      </c>
      <c r="AB3" s="3" t="s">
        <v>34</v>
      </c>
      <c r="AC3" s="4"/>
      <c r="AD3" s="4">
        <v>1</v>
      </c>
      <c r="AE3" s="4">
        <v>0</v>
      </c>
      <c r="AF3" s="3">
        <v>30</v>
      </c>
      <c r="AG3" s="3">
        <v>300</v>
      </c>
    </row>
    <row r="4" spans="1:33" x14ac:dyDescent="0.25">
      <c r="A4" s="9">
        <v>1.3</v>
      </c>
      <c r="B4" s="3" t="s">
        <v>204</v>
      </c>
      <c r="C4" s="4">
        <v>1</v>
      </c>
      <c r="D4" s="6">
        <v>153000</v>
      </c>
      <c r="E4" s="3">
        <v>205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4">
        <v>1.1499999999999999</v>
      </c>
      <c r="O4" s="3" t="s">
        <v>33</v>
      </c>
      <c r="P4" s="3" t="s">
        <v>208</v>
      </c>
      <c r="Q4" s="3" t="s">
        <v>34</v>
      </c>
      <c r="R4" s="3" t="s">
        <v>35</v>
      </c>
      <c r="S4" s="4">
        <v>0.05</v>
      </c>
      <c r="T4" s="4">
        <v>5</v>
      </c>
      <c r="U4" s="3" t="s">
        <v>36</v>
      </c>
      <c r="V4" s="3" t="s">
        <v>37</v>
      </c>
      <c r="W4" s="3" t="s">
        <v>43</v>
      </c>
      <c r="X4" s="3" t="s">
        <v>38</v>
      </c>
      <c r="Y4" s="3" t="s">
        <v>39</v>
      </c>
      <c r="Z4" s="3" t="s">
        <v>206</v>
      </c>
      <c r="AA4" s="3" t="s">
        <v>40</v>
      </c>
      <c r="AB4" s="3" t="s">
        <v>34</v>
      </c>
      <c r="AC4" s="4"/>
      <c r="AD4" s="4">
        <v>1</v>
      </c>
      <c r="AE4" s="4">
        <v>0</v>
      </c>
      <c r="AF4" s="3">
        <v>30</v>
      </c>
      <c r="AG4" s="3">
        <v>300</v>
      </c>
    </row>
    <row r="5" spans="1:33" x14ac:dyDescent="0.25">
      <c r="A5" s="9">
        <v>1</v>
      </c>
      <c r="B5" s="3" t="s">
        <v>204</v>
      </c>
      <c r="C5" s="4" t="s">
        <v>41</v>
      </c>
      <c r="D5" s="6">
        <v>152000</v>
      </c>
      <c r="E5" s="3" t="s">
        <v>42</v>
      </c>
      <c r="F5" s="3">
        <v>1.0069999999999999</v>
      </c>
      <c r="N5" s="4"/>
      <c r="S5" s="4"/>
      <c r="T5" s="4"/>
      <c r="AC5" s="4"/>
      <c r="AD5" s="4"/>
      <c r="AE5" s="4"/>
    </row>
    <row r="6" spans="1:33" x14ac:dyDescent="0.25">
      <c r="A6" s="9">
        <v>3.1</v>
      </c>
      <c r="B6" s="3" t="s">
        <v>209</v>
      </c>
      <c r="C6" s="4">
        <v>1</v>
      </c>
      <c r="D6" s="6">
        <v>175000</v>
      </c>
      <c r="E6" s="3">
        <v>193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v>1.1100000000000001</v>
      </c>
      <c r="O6" s="3" t="s">
        <v>33</v>
      </c>
      <c r="P6" s="3" t="s">
        <v>210</v>
      </c>
      <c r="Q6" s="3" t="s">
        <v>34</v>
      </c>
      <c r="R6" s="3" t="s">
        <v>35</v>
      </c>
      <c r="S6" s="4">
        <v>0.05</v>
      </c>
      <c r="T6" s="4">
        <v>5</v>
      </c>
      <c r="U6" s="3" t="s">
        <v>36</v>
      </c>
      <c r="V6" s="3" t="s">
        <v>37</v>
      </c>
      <c r="W6" s="3" t="s">
        <v>43</v>
      </c>
      <c r="X6" s="3" t="s">
        <v>38</v>
      </c>
      <c r="Y6" s="3" t="s">
        <v>39</v>
      </c>
      <c r="Z6" s="3" t="s">
        <v>206</v>
      </c>
      <c r="AA6" s="3" t="s">
        <v>40</v>
      </c>
      <c r="AB6" s="3" t="s">
        <v>34</v>
      </c>
      <c r="AC6" s="4"/>
      <c r="AD6" s="4">
        <v>1</v>
      </c>
      <c r="AE6" s="4">
        <v>0</v>
      </c>
      <c r="AF6" s="3">
        <v>30</v>
      </c>
      <c r="AG6" s="3">
        <v>300</v>
      </c>
    </row>
    <row r="7" spans="1:33" x14ac:dyDescent="0.25">
      <c r="A7" s="9">
        <v>3.2</v>
      </c>
      <c r="B7" s="3" t="s">
        <v>209</v>
      </c>
      <c r="C7" s="4">
        <v>1</v>
      </c>
      <c r="D7" s="6">
        <v>182000</v>
      </c>
      <c r="E7" s="3">
        <v>200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v>1.08</v>
      </c>
      <c r="O7" s="3" t="s">
        <v>33</v>
      </c>
      <c r="P7" s="3" t="s">
        <v>211</v>
      </c>
      <c r="Q7" s="3" t="s">
        <v>34</v>
      </c>
      <c r="R7" s="3" t="s">
        <v>35</v>
      </c>
      <c r="S7" s="4">
        <v>0.05</v>
      </c>
      <c r="T7" s="4">
        <v>5</v>
      </c>
      <c r="U7" s="3" t="s">
        <v>36</v>
      </c>
      <c r="V7" s="3" t="s">
        <v>37</v>
      </c>
      <c r="W7" s="3" t="s">
        <v>43</v>
      </c>
      <c r="X7" s="3" t="s">
        <v>38</v>
      </c>
      <c r="Y7" s="3" t="s">
        <v>39</v>
      </c>
      <c r="Z7" s="3" t="s">
        <v>206</v>
      </c>
      <c r="AA7" s="3" t="s">
        <v>40</v>
      </c>
      <c r="AB7" s="3" t="s">
        <v>34</v>
      </c>
      <c r="AC7" s="4"/>
      <c r="AD7" s="4">
        <v>1</v>
      </c>
      <c r="AE7" s="4">
        <v>0</v>
      </c>
      <c r="AF7" s="3">
        <v>30</v>
      </c>
      <c r="AG7" s="3">
        <v>300</v>
      </c>
    </row>
    <row r="8" spans="1:33" x14ac:dyDescent="0.25">
      <c r="A8" s="9">
        <v>3.3</v>
      </c>
      <c r="B8" s="3" t="s">
        <v>209</v>
      </c>
      <c r="C8" s="4">
        <v>1</v>
      </c>
      <c r="D8" s="6">
        <v>200000</v>
      </c>
      <c r="E8" s="3">
        <v>220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v>1.05</v>
      </c>
      <c r="O8" s="3" t="s">
        <v>33</v>
      </c>
      <c r="P8" s="3" t="s">
        <v>212</v>
      </c>
      <c r="Q8" s="3" t="s">
        <v>34</v>
      </c>
      <c r="R8" s="3" t="s">
        <v>35</v>
      </c>
      <c r="S8" s="4">
        <v>0.05</v>
      </c>
      <c r="T8" s="4">
        <v>5</v>
      </c>
      <c r="U8" s="3" t="s">
        <v>36</v>
      </c>
      <c r="V8" s="3" t="s">
        <v>37</v>
      </c>
      <c r="W8" s="3" t="s">
        <v>43</v>
      </c>
      <c r="X8" s="3" t="s">
        <v>38</v>
      </c>
      <c r="Y8" s="3" t="s">
        <v>39</v>
      </c>
      <c r="Z8" s="3" t="s">
        <v>206</v>
      </c>
      <c r="AA8" s="3" t="s">
        <v>40</v>
      </c>
      <c r="AB8" s="3" t="s">
        <v>34</v>
      </c>
      <c r="AC8" s="4"/>
      <c r="AD8" s="4">
        <v>1</v>
      </c>
      <c r="AE8" s="4">
        <v>0</v>
      </c>
      <c r="AF8" s="3">
        <v>30</v>
      </c>
      <c r="AG8" s="3">
        <v>300</v>
      </c>
    </row>
    <row r="9" spans="1:33" x14ac:dyDescent="0.25">
      <c r="A9" s="9">
        <v>3</v>
      </c>
      <c r="B9" s="3" t="s">
        <v>209</v>
      </c>
      <c r="C9" s="4" t="s">
        <v>41</v>
      </c>
      <c r="D9" s="6">
        <v>186000</v>
      </c>
      <c r="E9" s="3" t="s">
        <v>42</v>
      </c>
      <c r="F9" s="3">
        <v>6.9459999999999997</v>
      </c>
      <c r="N9" s="4"/>
      <c r="S9" s="4"/>
      <c r="T9" s="4"/>
      <c r="AC9" s="4"/>
      <c r="AD9" s="4"/>
      <c r="AE9" s="4"/>
    </row>
    <row r="10" spans="1:33" x14ac:dyDescent="0.25">
      <c r="A10" s="9">
        <v>4.0999999999999996</v>
      </c>
      <c r="B10" s="3" t="s">
        <v>213</v>
      </c>
      <c r="C10" s="4">
        <v>1</v>
      </c>
      <c r="D10" s="6">
        <v>113000</v>
      </c>
      <c r="E10" s="3">
        <v>124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v>1.24</v>
      </c>
      <c r="O10" s="3" t="s">
        <v>33</v>
      </c>
      <c r="P10" s="3" t="s">
        <v>214</v>
      </c>
      <c r="Q10" s="3" t="s">
        <v>34</v>
      </c>
      <c r="R10" s="3" t="s">
        <v>35</v>
      </c>
      <c r="S10" s="4">
        <v>0.05</v>
      </c>
      <c r="T10" s="4">
        <v>5</v>
      </c>
      <c r="U10" s="3" t="s">
        <v>36</v>
      </c>
      <c r="V10" s="3" t="s">
        <v>37</v>
      </c>
      <c r="W10" s="3" t="s">
        <v>43</v>
      </c>
      <c r="X10" s="3" t="s">
        <v>38</v>
      </c>
      <c r="Y10" s="3" t="s">
        <v>39</v>
      </c>
      <c r="Z10" s="3" t="s">
        <v>206</v>
      </c>
      <c r="AA10" s="3" t="s">
        <v>40</v>
      </c>
      <c r="AB10" s="3" t="s">
        <v>34</v>
      </c>
      <c r="AC10" s="4"/>
      <c r="AD10" s="4">
        <v>1</v>
      </c>
      <c r="AE10" s="4">
        <v>0</v>
      </c>
      <c r="AF10" s="3">
        <v>30</v>
      </c>
      <c r="AG10" s="3">
        <v>300</v>
      </c>
    </row>
    <row r="11" spans="1:33" x14ac:dyDescent="0.25">
      <c r="A11" s="9">
        <v>4.2</v>
      </c>
      <c r="B11" s="3" t="s">
        <v>213</v>
      </c>
      <c r="C11" s="4">
        <v>1</v>
      </c>
      <c r="D11" s="6">
        <v>117000</v>
      </c>
      <c r="E11" s="3">
        <v>227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v>1.1200000000000001</v>
      </c>
      <c r="O11" s="3" t="s">
        <v>33</v>
      </c>
      <c r="P11" s="3" t="s">
        <v>215</v>
      </c>
      <c r="Q11" s="3" t="s">
        <v>34</v>
      </c>
      <c r="R11" s="3" t="s">
        <v>35</v>
      </c>
      <c r="S11" s="4">
        <v>0.05</v>
      </c>
      <c r="T11" s="4">
        <v>5</v>
      </c>
      <c r="U11" s="3" t="s">
        <v>36</v>
      </c>
      <c r="V11" s="3" t="s">
        <v>37</v>
      </c>
      <c r="W11" s="3" t="s">
        <v>43</v>
      </c>
      <c r="X11" s="3" t="s">
        <v>38</v>
      </c>
      <c r="Y11" s="3" t="s">
        <v>39</v>
      </c>
      <c r="Z11" s="3" t="s">
        <v>206</v>
      </c>
      <c r="AA11" s="3" t="s">
        <v>40</v>
      </c>
      <c r="AB11" s="3" t="s">
        <v>34</v>
      </c>
      <c r="AC11" s="4"/>
      <c r="AD11" s="4">
        <v>1</v>
      </c>
      <c r="AE11" s="4">
        <v>0</v>
      </c>
      <c r="AF11" s="3">
        <v>30</v>
      </c>
      <c r="AG11" s="3">
        <v>300</v>
      </c>
    </row>
    <row r="12" spans="1:33" x14ac:dyDescent="0.25">
      <c r="A12" s="9">
        <v>4.3</v>
      </c>
      <c r="B12" s="3" t="s">
        <v>213</v>
      </c>
      <c r="C12" s="4">
        <v>1</v>
      </c>
      <c r="D12" s="6">
        <v>125000</v>
      </c>
      <c r="E12" s="3">
        <v>137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v>1.1599999999999999</v>
      </c>
      <c r="O12" s="3" t="s">
        <v>33</v>
      </c>
      <c r="P12" s="3" t="s">
        <v>216</v>
      </c>
      <c r="Q12" s="3" t="s">
        <v>34</v>
      </c>
      <c r="R12" s="3" t="s">
        <v>35</v>
      </c>
      <c r="S12" s="4">
        <v>0.05</v>
      </c>
      <c r="T12" s="4">
        <v>5</v>
      </c>
      <c r="U12" s="3" t="s">
        <v>36</v>
      </c>
      <c r="V12" s="3" t="s">
        <v>37</v>
      </c>
      <c r="W12" s="3" t="s">
        <v>43</v>
      </c>
      <c r="X12" s="3" t="s">
        <v>38</v>
      </c>
      <c r="Y12" s="3" t="s">
        <v>39</v>
      </c>
      <c r="Z12" s="3" t="s">
        <v>206</v>
      </c>
      <c r="AA12" s="3" t="s">
        <v>40</v>
      </c>
      <c r="AB12" s="3" t="s">
        <v>34</v>
      </c>
      <c r="AC12" s="4"/>
      <c r="AD12" s="4">
        <v>1</v>
      </c>
      <c r="AE12" s="4">
        <v>0</v>
      </c>
      <c r="AF12" s="3">
        <v>30</v>
      </c>
      <c r="AG12" s="3">
        <v>300</v>
      </c>
    </row>
    <row r="13" spans="1:33" x14ac:dyDescent="0.25">
      <c r="A13" s="9">
        <v>4</v>
      </c>
      <c r="B13" s="3" t="s">
        <v>213</v>
      </c>
      <c r="C13" s="4" t="s">
        <v>41</v>
      </c>
      <c r="D13" s="6">
        <v>118000</v>
      </c>
      <c r="E13" s="3" t="s">
        <v>42</v>
      </c>
      <c r="F13" s="3">
        <v>5.1630000000000003</v>
      </c>
      <c r="N13" s="4"/>
      <c r="S13" s="4"/>
      <c r="T13" s="4"/>
      <c r="AC13" s="4"/>
      <c r="AD13" s="4"/>
      <c r="AE13" s="4"/>
    </row>
    <row r="14" spans="1:33" x14ac:dyDescent="0.25">
      <c r="A14" s="9">
        <v>5.0999999999999996</v>
      </c>
      <c r="B14" s="3" t="s">
        <v>217</v>
      </c>
      <c r="C14" s="4">
        <v>0</v>
      </c>
      <c r="D14" s="6">
        <v>21200</v>
      </c>
      <c r="E14" s="3">
        <v>225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v>0.91</v>
      </c>
      <c r="O14" s="3" t="s">
        <v>33</v>
      </c>
      <c r="P14" s="3" t="s">
        <v>218</v>
      </c>
      <c r="Q14" s="3" t="s">
        <v>34</v>
      </c>
      <c r="R14" s="3" t="s">
        <v>35</v>
      </c>
      <c r="S14" s="4">
        <v>0.05</v>
      </c>
      <c r="T14" s="4">
        <v>5</v>
      </c>
      <c r="U14" s="3" t="s">
        <v>36</v>
      </c>
      <c r="V14" s="3" t="s">
        <v>37</v>
      </c>
      <c r="W14" s="3" t="s">
        <v>43</v>
      </c>
      <c r="X14" s="3" t="s">
        <v>38</v>
      </c>
      <c r="Y14" s="3" t="s">
        <v>39</v>
      </c>
      <c r="Z14" s="3" t="s">
        <v>206</v>
      </c>
      <c r="AA14" s="3" t="s">
        <v>40</v>
      </c>
      <c r="AB14" s="3" t="s">
        <v>34</v>
      </c>
      <c r="AC14" s="4"/>
      <c r="AD14" s="4">
        <v>1</v>
      </c>
      <c r="AE14" s="4">
        <v>0</v>
      </c>
      <c r="AF14" s="3">
        <v>30</v>
      </c>
      <c r="AG14" s="3">
        <v>300</v>
      </c>
    </row>
    <row r="15" spans="1:33" x14ac:dyDescent="0.25">
      <c r="A15" s="9">
        <v>5.2</v>
      </c>
      <c r="B15" s="3" t="s">
        <v>217</v>
      </c>
      <c r="C15" s="4">
        <v>0</v>
      </c>
      <c r="D15" s="6">
        <v>19500</v>
      </c>
      <c r="E15" s="3">
        <v>215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v>0.68</v>
      </c>
      <c r="O15" s="3" t="s">
        <v>33</v>
      </c>
      <c r="P15" s="3" t="s">
        <v>219</v>
      </c>
      <c r="Q15" s="3" t="s">
        <v>34</v>
      </c>
      <c r="R15" s="3" t="s">
        <v>35</v>
      </c>
      <c r="S15" s="4">
        <v>0.05</v>
      </c>
      <c r="T15" s="4">
        <v>5</v>
      </c>
      <c r="U15" s="3" t="s">
        <v>36</v>
      </c>
      <c r="V15" s="3" t="s">
        <v>37</v>
      </c>
      <c r="W15" s="3" t="s">
        <v>43</v>
      </c>
      <c r="X15" s="3" t="s">
        <v>38</v>
      </c>
      <c r="Y15" s="3" t="s">
        <v>39</v>
      </c>
      <c r="Z15" s="3" t="s">
        <v>206</v>
      </c>
      <c r="AA15" s="3" t="s">
        <v>40</v>
      </c>
      <c r="AB15" s="3" t="s">
        <v>34</v>
      </c>
      <c r="AC15" s="4"/>
      <c r="AD15" s="4">
        <v>1</v>
      </c>
      <c r="AE15" s="4">
        <v>0</v>
      </c>
      <c r="AF15" s="3">
        <v>30</v>
      </c>
      <c r="AG15" s="3">
        <v>300</v>
      </c>
    </row>
    <row r="16" spans="1:33" x14ac:dyDescent="0.25">
      <c r="A16" s="9">
        <v>5.3</v>
      </c>
      <c r="B16" s="3" t="s">
        <v>217</v>
      </c>
      <c r="C16" s="4">
        <v>0</v>
      </c>
      <c r="D16" s="6">
        <v>18200</v>
      </c>
      <c r="E16" s="3">
        <v>73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v>1.01</v>
      </c>
      <c r="O16" s="3" t="s">
        <v>33</v>
      </c>
      <c r="P16" s="3" t="s">
        <v>220</v>
      </c>
      <c r="Q16" s="3" t="s">
        <v>34</v>
      </c>
      <c r="R16" s="3" t="s">
        <v>35</v>
      </c>
      <c r="S16" s="4">
        <v>0.05</v>
      </c>
      <c r="T16" s="4">
        <v>5</v>
      </c>
      <c r="U16" s="3" t="s">
        <v>36</v>
      </c>
      <c r="V16" s="3" t="s">
        <v>37</v>
      </c>
      <c r="W16" s="3" t="s">
        <v>43</v>
      </c>
      <c r="X16" s="3" t="s">
        <v>38</v>
      </c>
      <c r="Y16" s="3" t="s">
        <v>39</v>
      </c>
      <c r="Z16" s="3" t="s">
        <v>206</v>
      </c>
      <c r="AA16" s="3" t="s">
        <v>40</v>
      </c>
      <c r="AB16" s="3" t="s">
        <v>34</v>
      </c>
      <c r="AC16" s="4"/>
      <c r="AD16" s="4">
        <v>1</v>
      </c>
      <c r="AE16" s="4">
        <v>0</v>
      </c>
      <c r="AF16" s="3">
        <v>30</v>
      </c>
      <c r="AG16" s="3">
        <v>300</v>
      </c>
    </row>
    <row r="17" spans="1:33" x14ac:dyDescent="0.25">
      <c r="A17" s="9">
        <v>5</v>
      </c>
      <c r="B17" s="3" t="s">
        <v>217</v>
      </c>
      <c r="C17" s="4" t="s">
        <v>41</v>
      </c>
      <c r="D17" s="6">
        <v>19600</v>
      </c>
      <c r="E17" s="3" t="s">
        <v>42</v>
      </c>
      <c r="F17" s="3">
        <v>7.6630000000000003</v>
      </c>
      <c r="N17" s="4"/>
      <c r="S17" s="4"/>
      <c r="T17" s="4"/>
      <c r="AC17" s="4"/>
      <c r="AD17" s="4"/>
      <c r="AE17" s="4"/>
    </row>
    <row r="18" spans="1:33" x14ac:dyDescent="0.25">
      <c r="A18" s="9">
        <v>6.1</v>
      </c>
      <c r="B18" s="3" t="s">
        <v>221</v>
      </c>
      <c r="C18" s="4">
        <v>0</v>
      </c>
      <c r="D18" s="6">
        <v>20800</v>
      </c>
      <c r="E18" s="3">
        <v>221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v>0.93</v>
      </c>
      <c r="O18" s="3" t="s">
        <v>33</v>
      </c>
      <c r="P18" s="3" t="s">
        <v>222</v>
      </c>
      <c r="Q18" s="3" t="s">
        <v>34</v>
      </c>
      <c r="R18" s="3" t="s">
        <v>35</v>
      </c>
      <c r="S18" s="4">
        <v>0.05</v>
      </c>
      <c r="T18" s="4">
        <v>5</v>
      </c>
      <c r="U18" s="3" t="s">
        <v>36</v>
      </c>
      <c r="V18" s="3" t="s">
        <v>37</v>
      </c>
      <c r="W18" s="3" t="s">
        <v>43</v>
      </c>
      <c r="X18" s="3" t="s">
        <v>38</v>
      </c>
      <c r="Y18" s="3" t="s">
        <v>39</v>
      </c>
      <c r="Z18" s="3" t="s">
        <v>206</v>
      </c>
      <c r="AA18" s="3" t="s">
        <v>40</v>
      </c>
      <c r="AB18" s="3" t="s">
        <v>34</v>
      </c>
      <c r="AC18" s="4"/>
      <c r="AD18" s="4">
        <v>1</v>
      </c>
      <c r="AE18" s="4">
        <v>0</v>
      </c>
      <c r="AF18" s="3">
        <v>30</v>
      </c>
      <c r="AG18" s="3">
        <v>300</v>
      </c>
    </row>
    <row r="19" spans="1:33" x14ac:dyDescent="0.25">
      <c r="A19" s="9">
        <v>6.2</v>
      </c>
      <c r="B19" s="3" t="s">
        <v>221</v>
      </c>
      <c r="C19" s="4">
        <v>0</v>
      </c>
      <c r="D19" s="6">
        <v>15500</v>
      </c>
      <c r="E19" s="3">
        <v>171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v>0.67</v>
      </c>
      <c r="O19" s="3" t="s">
        <v>33</v>
      </c>
      <c r="P19" s="3" t="s">
        <v>223</v>
      </c>
      <c r="Q19" s="3" t="s">
        <v>34</v>
      </c>
      <c r="R19" s="3" t="s">
        <v>35</v>
      </c>
      <c r="S19" s="4">
        <v>0.05</v>
      </c>
      <c r="T19" s="4">
        <v>5</v>
      </c>
      <c r="U19" s="3" t="s">
        <v>36</v>
      </c>
      <c r="V19" s="3" t="s">
        <v>37</v>
      </c>
      <c r="W19" s="3" t="s">
        <v>43</v>
      </c>
      <c r="X19" s="3" t="s">
        <v>38</v>
      </c>
      <c r="Y19" s="3" t="s">
        <v>39</v>
      </c>
      <c r="Z19" s="3" t="s">
        <v>206</v>
      </c>
      <c r="AA19" s="3" t="s">
        <v>40</v>
      </c>
      <c r="AB19" s="3" t="s">
        <v>34</v>
      </c>
      <c r="AC19" s="4"/>
      <c r="AD19" s="4">
        <v>1</v>
      </c>
      <c r="AE19" s="4">
        <v>0</v>
      </c>
      <c r="AF19" s="3">
        <v>30</v>
      </c>
      <c r="AG19" s="3">
        <v>300</v>
      </c>
    </row>
    <row r="20" spans="1:33" x14ac:dyDescent="0.25">
      <c r="A20" s="9">
        <v>6.3</v>
      </c>
      <c r="B20" s="3" t="s">
        <v>221</v>
      </c>
      <c r="C20" s="4" t="s">
        <v>224</v>
      </c>
      <c r="D20" s="6">
        <v>19500</v>
      </c>
      <c r="E20" s="3">
        <v>230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v>0.67</v>
      </c>
      <c r="O20" s="3" t="s">
        <v>33</v>
      </c>
      <c r="P20" s="3" t="s">
        <v>225</v>
      </c>
      <c r="Q20" s="3" t="s">
        <v>34</v>
      </c>
      <c r="R20" s="3" t="s">
        <v>35</v>
      </c>
      <c r="S20" s="4">
        <v>0.05</v>
      </c>
      <c r="T20" s="4">
        <v>5</v>
      </c>
      <c r="U20" s="3" t="s">
        <v>36</v>
      </c>
      <c r="V20" s="3" t="s">
        <v>37</v>
      </c>
      <c r="W20" s="3" t="s">
        <v>43</v>
      </c>
      <c r="X20" s="3" t="s">
        <v>38</v>
      </c>
      <c r="Y20" s="3" t="s">
        <v>39</v>
      </c>
      <c r="Z20" s="3" t="s">
        <v>206</v>
      </c>
      <c r="AA20" s="3" t="s">
        <v>40</v>
      </c>
      <c r="AB20" s="3" t="s">
        <v>34</v>
      </c>
      <c r="AC20" s="4"/>
      <c r="AD20" s="4">
        <v>1</v>
      </c>
      <c r="AE20" s="4">
        <v>0</v>
      </c>
      <c r="AF20" s="3">
        <v>30</v>
      </c>
      <c r="AG20" s="3">
        <v>300</v>
      </c>
    </row>
    <row r="21" spans="1:33" x14ac:dyDescent="0.25">
      <c r="A21" s="9">
        <v>6</v>
      </c>
      <c r="B21" s="3" t="s">
        <v>221</v>
      </c>
      <c r="C21" s="4" t="s">
        <v>41</v>
      </c>
      <c r="D21" s="6">
        <v>18600</v>
      </c>
      <c r="E21" s="3" t="s">
        <v>42</v>
      </c>
      <c r="F21" s="3">
        <v>14.851000000000001</v>
      </c>
      <c r="N21" s="4"/>
      <c r="S21" s="4"/>
      <c r="T21" s="4"/>
      <c r="AC21" s="4"/>
      <c r="AD21" s="4"/>
      <c r="AE21" s="4"/>
    </row>
    <row r="22" spans="1:33" x14ac:dyDescent="0.25">
      <c r="A22" s="9">
        <v>7.1</v>
      </c>
      <c r="B22" s="3" t="s">
        <v>226</v>
      </c>
      <c r="C22" s="4">
        <v>0</v>
      </c>
      <c r="D22" s="6">
        <v>29000</v>
      </c>
      <c r="E22" s="3">
        <v>204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v>0.87</v>
      </c>
      <c r="O22" s="3" t="s">
        <v>33</v>
      </c>
      <c r="P22" s="3" t="s">
        <v>227</v>
      </c>
      <c r="Q22" s="3" t="s">
        <v>34</v>
      </c>
      <c r="R22" s="3" t="s">
        <v>35</v>
      </c>
      <c r="S22" s="4">
        <v>0.05</v>
      </c>
      <c r="T22" s="4">
        <v>5</v>
      </c>
      <c r="U22" s="3" t="s">
        <v>36</v>
      </c>
      <c r="V22" s="3" t="s">
        <v>37</v>
      </c>
      <c r="W22" s="3" t="s">
        <v>43</v>
      </c>
      <c r="X22" s="3" t="s">
        <v>38</v>
      </c>
      <c r="Y22" s="3" t="s">
        <v>39</v>
      </c>
      <c r="Z22" s="3" t="s">
        <v>206</v>
      </c>
      <c r="AA22" s="3" t="s">
        <v>40</v>
      </c>
      <c r="AB22" s="3" t="s">
        <v>34</v>
      </c>
      <c r="AC22" s="4"/>
      <c r="AD22" s="4">
        <v>1</v>
      </c>
      <c r="AE22" s="4">
        <v>0</v>
      </c>
      <c r="AF22" s="3">
        <v>30</v>
      </c>
      <c r="AG22" s="3">
        <v>300</v>
      </c>
    </row>
    <row r="23" spans="1:33" x14ac:dyDescent="0.25">
      <c r="A23" s="9">
        <v>7.2</v>
      </c>
      <c r="B23" s="3" t="s">
        <v>226</v>
      </c>
      <c r="C23" s="4">
        <v>0</v>
      </c>
      <c r="D23" s="6">
        <v>37800</v>
      </c>
      <c r="E23" s="3">
        <v>152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v>0.83</v>
      </c>
      <c r="O23" s="3" t="s">
        <v>33</v>
      </c>
      <c r="P23" s="3" t="s">
        <v>228</v>
      </c>
      <c r="Q23" s="3" t="s">
        <v>34</v>
      </c>
      <c r="R23" s="3" t="s">
        <v>35</v>
      </c>
      <c r="S23" s="4">
        <v>0.05</v>
      </c>
      <c r="T23" s="4">
        <v>5</v>
      </c>
      <c r="U23" s="3" t="s">
        <v>36</v>
      </c>
      <c r="V23" s="3" t="s">
        <v>37</v>
      </c>
      <c r="W23" s="3" t="s">
        <v>43</v>
      </c>
      <c r="X23" s="3" t="s">
        <v>38</v>
      </c>
      <c r="Y23" s="3" t="s">
        <v>39</v>
      </c>
      <c r="Z23" s="3" t="s">
        <v>206</v>
      </c>
      <c r="AA23" s="3" t="s">
        <v>40</v>
      </c>
      <c r="AB23" s="3" t="s">
        <v>34</v>
      </c>
      <c r="AC23" s="4"/>
      <c r="AD23" s="4">
        <v>1</v>
      </c>
      <c r="AE23" s="4">
        <v>0</v>
      </c>
      <c r="AF23" s="3">
        <v>30</v>
      </c>
      <c r="AG23" s="3">
        <v>300</v>
      </c>
    </row>
    <row r="24" spans="1:33" x14ac:dyDescent="0.25">
      <c r="A24" s="9">
        <v>7.3</v>
      </c>
      <c r="B24" s="3" t="s">
        <v>226</v>
      </c>
      <c r="C24" s="4">
        <v>0</v>
      </c>
      <c r="D24" s="6">
        <v>35300</v>
      </c>
      <c r="E24" s="3">
        <v>142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v>0.72</v>
      </c>
      <c r="O24" s="3" t="s">
        <v>33</v>
      </c>
      <c r="P24" s="3" t="s">
        <v>229</v>
      </c>
      <c r="Q24" s="3" t="s">
        <v>34</v>
      </c>
      <c r="R24" s="3" t="s">
        <v>35</v>
      </c>
      <c r="S24" s="4">
        <v>0.05</v>
      </c>
      <c r="T24" s="4">
        <v>5</v>
      </c>
      <c r="U24" s="3" t="s">
        <v>36</v>
      </c>
      <c r="V24" s="3" t="s">
        <v>37</v>
      </c>
      <c r="W24" s="3" t="s">
        <v>43</v>
      </c>
      <c r="X24" s="3" t="s">
        <v>38</v>
      </c>
      <c r="Y24" s="3" t="s">
        <v>39</v>
      </c>
      <c r="Z24" s="3" t="s">
        <v>206</v>
      </c>
      <c r="AA24" s="3" t="s">
        <v>40</v>
      </c>
      <c r="AB24" s="3" t="s">
        <v>34</v>
      </c>
      <c r="AC24" s="4"/>
      <c r="AD24" s="4">
        <v>1</v>
      </c>
      <c r="AE24" s="4">
        <v>0</v>
      </c>
      <c r="AF24" s="3">
        <v>30</v>
      </c>
      <c r="AG24" s="3">
        <v>300</v>
      </c>
    </row>
    <row r="25" spans="1:33" x14ac:dyDescent="0.25">
      <c r="A25" s="9">
        <v>7</v>
      </c>
      <c r="B25" s="3" t="s">
        <v>226</v>
      </c>
      <c r="C25" s="4" t="s">
        <v>41</v>
      </c>
      <c r="D25" s="6">
        <v>34000</v>
      </c>
      <c r="E25" s="3" t="s">
        <v>42</v>
      </c>
      <c r="F25" s="3">
        <v>13.324</v>
      </c>
      <c r="N25" s="4"/>
      <c r="S25" s="4"/>
      <c r="T25" s="4"/>
      <c r="AC25" s="4"/>
      <c r="AD25" s="4"/>
      <c r="AE25" s="4"/>
    </row>
    <row r="26" spans="1:33" x14ac:dyDescent="0.25">
      <c r="A26" s="9">
        <v>8.1</v>
      </c>
      <c r="B26" s="3" t="s">
        <v>230</v>
      </c>
      <c r="C26" s="4">
        <v>0</v>
      </c>
      <c r="D26" s="6">
        <v>21200</v>
      </c>
      <c r="E26" s="3">
        <v>225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v>0.93</v>
      </c>
      <c r="O26" s="3" t="s">
        <v>33</v>
      </c>
      <c r="P26" s="3" t="s">
        <v>231</v>
      </c>
      <c r="Q26" s="3" t="s">
        <v>34</v>
      </c>
      <c r="R26" s="3" t="s">
        <v>35</v>
      </c>
      <c r="S26" s="4">
        <v>0.05</v>
      </c>
      <c r="T26" s="4">
        <v>5</v>
      </c>
      <c r="U26" s="3" t="s">
        <v>36</v>
      </c>
      <c r="V26" s="3" t="s">
        <v>37</v>
      </c>
      <c r="W26" s="3" t="s">
        <v>43</v>
      </c>
      <c r="X26" s="3" t="s">
        <v>38</v>
      </c>
      <c r="Y26" s="3" t="s">
        <v>39</v>
      </c>
      <c r="Z26" s="3" t="s">
        <v>206</v>
      </c>
      <c r="AA26" s="3" t="s">
        <v>40</v>
      </c>
      <c r="AB26" s="3" t="s">
        <v>34</v>
      </c>
      <c r="AC26" s="4"/>
      <c r="AD26" s="4">
        <v>1</v>
      </c>
      <c r="AE26" s="4">
        <v>0</v>
      </c>
      <c r="AF26" s="3">
        <v>30</v>
      </c>
      <c r="AG26" s="3">
        <v>300</v>
      </c>
    </row>
    <row r="27" spans="1:33" x14ac:dyDescent="0.25">
      <c r="A27" s="9">
        <v>8.1999999999999993</v>
      </c>
      <c r="B27" s="3" t="s">
        <v>230</v>
      </c>
      <c r="C27" s="4">
        <v>0</v>
      </c>
      <c r="D27" s="6">
        <v>16500</v>
      </c>
      <c r="E27" s="3">
        <v>182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v>0.73</v>
      </c>
      <c r="O27" s="3" t="s">
        <v>33</v>
      </c>
      <c r="P27" s="3" t="s">
        <v>232</v>
      </c>
      <c r="Q27" s="3" t="s">
        <v>34</v>
      </c>
      <c r="R27" s="3" t="s">
        <v>35</v>
      </c>
      <c r="S27" s="4">
        <v>0.05</v>
      </c>
      <c r="T27" s="4">
        <v>5</v>
      </c>
      <c r="U27" s="3" t="s">
        <v>36</v>
      </c>
      <c r="V27" s="3" t="s">
        <v>37</v>
      </c>
      <c r="W27" s="3" t="s">
        <v>43</v>
      </c>
      <c r="X27" s="3" t="s">
        <v>38</v>
      </c>
      <c r="Y27" s="3" t="s">
        <v>39</v>
      </c>
      <c r="Z27" s="3" t="s">
        <v>206</v>
      </c>
      <c r="AA27" s="3" t="s">
        <v>40</v>
      </c>
      <c r="AB27" s="3" t="s">
        <v>34</v>
      </c>
      <c r="AC27" s="4"/>
      <c r="AD27" s="4">
        <v>1</v>
      </c>
      <c r="AE27" s="4">
        <v>0</v>
      </c>
      <c r="AF27" s="3">
        <v>30</v>
      </c>
      <c r="AG27" s="3">
        <v>300</v>
      </c>
    </row>
    <row r="28" spans="1:33" x14ac:dyDescent="0.25">
      <c r="A28" s="9">
        <v>8.3000000000000007</v>
      </c>
      <c r="B28" s="3" t="s">
        <v>230</v>
      </c>
      <c r="C28" s="4">
        <v>0</v>
      </c>
      <c r="D28" s="6">
        <v>18300</v>
      </c>
      <c r="E28" s="3">
        <v>201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v>1.06</v>
      </c>
      <c r="O28" s="3" t="s">
        <v>33</v>
      </c>
      <c r="P28" s="3" t="s">
        <v>233</v>
      </c>
      <c r="Q28" s="3" t="s">
        <v>34</v>
      </c>
      <c r="R28" s="3" t="s">
        <v>35</v>
      </c>
      <c r="S28" s="4">
        <v>0.05</v>
      </c>
      <c r="T28" s="4">
        <v>5</v>
      </c>
      <c r="U28" s="3" t="s">
        <v>36</v>
      </c>
      <c r="V28" s="3" t="s">
        <v>37</v>
      </c>
      <c r="W28" s="3" t="s">
        <v>43</v>
      </c>
      <c r="X28" s="3" t="s">
        <v>38</v>
      </c>
      <c r="Y28" s="3" t="s">
        <v>39</v>
      </c>
      <c r="Z28" s="3" t="s">
        <v>206</v>
      </c>
      <c r="AA28" s="3" t="s">
        <v>40</v>
      </c>
      <c r="AB28" s="3" t="s">
        <v>34</v>
      </c>
      <c r="AC28" s="4"/>
      <c r="AD28" s="4">
        <v>1</v>
      </c>
      <c r="AE28" s="4">
        <v>0</v>
      </c>
      <c r="AF28" s="3">
        <v>30</v>
      </c>
      <c r="AG28" s="3">
        <v>300</v>
      </c>
    </row>
    <row r="29" spans="1:33" x14ac:dyDescent="0.25">
      <c r="A29" s="9">
        <v>8</v>
      </c>
      <c r="B29" s="3" t="s">
        <v>230</v>
      </c>
      <c r="C29" s="4" t="s">
        <v>41</v>
      </c>
      <c r="D29" s="6">
        <v>18700</v>
      </c>
      <c r="E29" s="3" t="s">
        <v>42</v>
      </c>
      <c r="F29" s="3">
        <v>12.704000000000001</v>
      </c>
      <c r="N29" s="4"/>
      <c r="S29" s="4"/>
      <c r="T29" s="4"/>
      <c r="AC29" s="4"/>
      <c r="AD29" s="4"/>
      <c r="AE29" s="4"/>
    </row>
    <row r="30" spans="1:33" x14ac:dyDescent="0.25">
      <c r="A30" s="9">
        <v>9.1</v>
      </c>
      <c r="B30" s="3" t="s">
        <v>234</v>
      </c>
      <c r="C30" s="4">
        <v>0</v>
      </c>
      <c r="D30" s="6">
        <v>26000</v>
      </c>
      <c r="E30" s="3">
        <v>231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v>0.84</v>
      </c>
      <c r="O30" s="3" t="s">
        <v>33</v>
      </c>
      <c r="P30" s="3" t="s">
        <v>235</v>
      </c>
      <c r="Q30" s="3" t="s">
        <v>34</v>
      </c>
      <c r="R30" s="3" t="s">
        <v>35</v>
      </c>
      <c r="S30" s="4">
        <v>0.05</v>
      </c>
      <c r="T30" s="4">
        <v>5</v>
      </c>
      <c r="U30" s="3" t="s">
        <v>36</v>
      </c>
      <c r="V30" s="3" t="s">
        <v>37</v>
      </c>
      <c r="W30" s="3" t="s">
        <v>43</v>
      </c>
      <c r="X30" s="3" t="s">
        <v>38</v>
      </c>
      <c r="Y30" s="3" t="s">
        <v>39</v>
      </c>
      <c r="Z30" s="3" t="s">
        <v>206</v>
      </c>
      <c r="AA30" s="3" t="s">
        <v>40</v>
      </c>
      <c r="AB30" s="3" t="s">
        <v>34</v>
      </c>
      <c r="AC30" s="4"/>
      <c r="AD30" s="4">
        <v>1</v>
      </c>
      <c r="AE30" s="4">
        <v>0</v>
      </c>
      <c r="AF30" s="3">
        <v>30</v>
      </c>
      <c r="AG30" s="3">
        <v>300</v>
      </c>
    </row>
    <row r="31" spans="1:33" x14ac:dyDescent="0.25">
      <c r="A31" s="9">
        <v>9.1999999999999993</v>
      </c>
      <c r="B31" s="3" t="s">
        <v>234</v>
      </c>
      <c r="C31" s="4">
        <v>0</v>
      </c>
      <c r="D31" s="6">
        <v>25600</v>
      </c>
      <c r="E31" s="3">
        <v>103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v>0.92</v>
      </c>
      <c r="O31" s="3" t="s">
        <v>33</v>
      </c>
      <c r="P31" s="3" t="s">
        <v>236</v>
      </c>
      <c r="Q31" s="3" t="s">
        <v>34</v>
      </c>
      <c r="R31" s="3" t="s">
        <v>35</v>
      </c>
      <c r="S31" s="4">
        <v>0.05</v>
      </c>
      <c r="T31" s="4">
        <v>5</v>
      </c>
      <c r="U31" s="3" t="s">
        <v>36</v>
      </c>
      <c r="V31" s="3" t="s">
        <v>37</v>
      </c>
      <c r="W31" s="3" t="s">
        <v>43</v>
      </c>
      <c r="X31" s="3" t="s">
        <v>38</v>
      </c>
      <c r="Y31" s="3" t="s">
        <v>39</v>
      </c>
      <c r="Z31" s="3" t="s">
        <v>206</v>
      </c>
      <c r="AA31" s="3" t="s">
        <v>40</v>
      </c>
      <c r="AB31" s="3" t="s">
        <v>34</v>
      </c>
      <c r="AC31" s="4"/>
      <c r="AD31" s="4">
        <v>1</v>
      </c>
      <c r="AE31" s="4">
        <v>0</v>
      </c>
      <c r="AF31" s="3">
        <v>30</v>
      </c>
      <c r="AG31" s="3">
        <v>300</v>
      </c>
    </row>
    <row r="32" spans="1:33" x14ac:dyDescent="0.25">
      <c r="A32" s="9">
        <v>9.3000000000000007</v>
      </c>
      <c r="B32" s="3" t="s">
        <v>234</v>
      </c>
      <c r="C32" s="4">
        <v>0</v>
      </c>
      <c r="D32" s="6">
        <v>25600</v>
      </c>
      <c r="E32" s="3">
        <v>211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v>0.89</v>
      </c>
      <c r="O32" s="3" t="s">
        <v>33</v>
      </c>
      <c r="P32" s="3" t="s">
        <v>237</v>
      </c>
      <c r="Q32" s="3" t="s">
        <v>34</v>
      </c>
      <c r="R32" s="3" t="s">
        <v>35</v>
      </c>
      <c r="S32" s="4">
        <v>0.05</v>
      </c>
      <c r="T32" s="4">
        <v>5</v>
      </c>
      <c r="U32" s="3" t="s">
        <v>36</v>
      </c>
      <c r="V32" s="3" t="s">
        <v>37</v>
      </c>
      <c r="W32" s="3" t="s">
        <v>43</v>
      </c>
      <c r="X32" s="3" t="s">
        <v>38</v>
      </c>
      <c r="Y32" s="3" t="s">
        <v>39</v>
      </c>
      <c r="Z32" s="3" t="s">
        <v>206</v>
      </c>
      <c r="AA32" s="3" t="s">
        <v>40</v>
      </c>
      <c r="AB32" s="3" t="s">
        <v>34</v>
      </c>
      <c r="AC32" s="4"/>
      <c r="AD32" s="4">
        <v>1</v>
      </c>
      <c r="AE32" s="4">
        <v>0</v>
      </c>
      <c r="AF32" s="3">
        <v>30</v>
      </c>
      <c r="AG32" s="3">
        <v>300</v>
      </c>
    </row>
    <row r="33" spans="1:33" x14ac:dyDescent="0.25">
      <c r="A33" s="9">
        <v>9</v>
      </c>
      <c r="B33" s="3" t="s">
        <v>234</v>
      </c>
      <c r="C33" s="4" t="s">
        <v>41</v>
      </c>
      <c r="D33" s="6">
        <v>25700</v>
      </c>
      <c r="E33" s="3" t="s">
        <v>42</v>
      </c>
      <c r="F33" s="3">
        <v>0.89700000000000002</v>
      </c>
      <c r="N33" s="4"/>
      <c r="S33" s="4"/>
      <c r="T33" s="4"/>
      <c r="AC33" s="4"/>
      <c r="AD33" s="4"/>
      <c r="AE33" s="4"/>
    </row>
    <row r="34" spans="1:33" x14ac:dyDescent="0.25">
      <c r="A34" s="9">
        <v>12.1</v>
      </c>
      <c r="B34" s="3" t="s">
        <v>238</v>
      </c>
      <c r="C34" s="4">
        <v>0</v>
      </c>
      <c r="D34" s="6">
        <v>2160</v>
      </c>
      <c r="E34" s="3">
        <v>108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v>0.87</v>
      </c>
      <c r="O34" s="3" t="s">
        <v>33</v>
      </c>
      <c r="P34" s="3" t="s">
        <v>239</v>
      </c>
      <c r="Q34" s="3" t="s">
        <v>34</v>
      </c>
      <c r="R34" s="3" t="s">
        <v>35</v>
      </c>
      <c r="S34" s="4">
        <v>0.05</v>
      </c>
      <c r="T34" s="4">
        <v>5</v>
      </c>
      <c r="U34" s="3" t="s">
        <v>36</v>
      </c>
      <c r="V34" s="3" t="s">
        <v>37</v>
      </c>
      <c r="W34" s="3" t="s">
        <v>43</v>
      </c>
      <c r="X34" s="3" t="s">
        <v>38</v>
      </c>
      <c r="Y34" s="3" t="s">
        <v>39</v>
      </c>
      <c r="Z34" s="3" t="s">
        <v>206</v>
      </c>
      <c r="AA34" s="3" t="s">
        <v>40</v>
      </c>
      <c r="AB34" s="3" t="s">
        <v>34</v>
      </c>
      <c r="AC34" s="4"/>
      <c r="AD34" s="4">
        <v>1</v>
      </c>
      <c r="AE34" s="4">
        <v>0</v>
      </c>
      <c r="AF34" s="3">
        <v>30</v>
      </c>
      <c r="AG34" s="3">
        <v>300</v>
      </c>
    </row>
    <row r="35" spans="1:33" x14ac:dyDescent="0.25">
      <c r="A35" s="9">
        <v>12.2</v>
      </c>
      <c r="B35" s="3" t="s">
        <v>238</v>
      </c>
      <c r="C35" s="4">
        <v>0</v>
      </c>
      <c r="D35" s="6">
        <v>2400</v>
      </c>
      <c r="E35" s="3">
        <v>120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4">
        <v>0.86</v>
      </c>
      <c r="O35" s="3" t="s">
        <v>33</v>
      </c>
      <c r="P35" s="3" t="s">
        <v>240</v>
      </c>
      <c r="Q35" s="3" t="s">
        <v>34</v>
      </c>
      <c r="R35" s="3" t="s">
        <v>35</v>
      </c>
      <c r="S35" s="4">
        <v>0.05</v>
      </c>
      <c r="T35" s="4">
        <v>5</v>
      </c>
      <c r="U35" s="3" t="s">
        <v>36</v>
      </c>
      <c r="V35" s="3" t="s">
        <v>37</v>
      </c>
      <c r="W35" s="3" t="s">
        <v>43</v>
      </c>
      <c r="X35" s="3" t="s">
        <v>38</v>
      </c>
      <c r="Y35" s="3" t="s">
        <v>39</v>
      </c>
      <c r="Z35" s="3" t="s">
        <v>206</v>
      </c>
      <c r="AA35" s="3" t="s">
        <v>40</v>
      </c>
      <c r="AB35" s="3" t="s">
        <v>34</v>
      </c>
      <c r="AC35" s="4"/>
      <c r="AD35" s="4">
        <v>1</v>
      </c>
      <c r="AE35" s="4">
        <v>0</v>
      </c>
      <c r="AF35" s="3">
        <v>30</v>
      </c>
      <c r="AG35" s="3">
        <v>300</v>
      </c>
    </row>
    <row r="36" spans="1:33" x14ac:dyDescent="0.25">
      <c r="A36" s="9">
        <v>12.3</v>
      </c>
      <c r="B36" s="3" t="s">
        <v>238</v>
      </c>
      <c r="C36" s="4">
        <v>0</v>
      </c>
      <c r="D36" s="6">
        <v>2200</v>
      </c>
      <c r="E36" s="3">
        <v>110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4">
        <v>0.85</v>
      </c>
      <c r="O36" s="3" t="s">
        <v>33</v>
      </c>
      <c r="P36" s="3" t="s">
        <v>241</v>
      </c>
      <c r="Q36" s="3" t="s">
        <v>34</v>
      </c>
      <c r="R36" s="3" t="s">
        <v>35</v>
      </c>
      <c r="S36" s="4">
        <v>0.05</v>
      </c>
      <c r="T36" s="4">
        <v>5</v>
      </c>
      <c r="U36" s="3" t="s">
        <v>36</v>
      </c>
      <c r="V36" s="3" t="s">
        <v>37</v>
      </c>
      <c r="W36" s="3" t="s">
        <v>43</v>
      </c>
      <c r="X36" s="3" t="s">
        <v>38</v>
      </c>
      <c r="Y36" s="3" t="s">
        <v>39</v>
      </c>
      <c r="Z36" s="3" t="s">
        <v>206</v>
      </c>
      <c r="AA36" s="3" t="s">
        <v>40</v>
      </c>
      <c r="AB36" s="3" t="s">
        <v>34</v>
      </c>
      <c r="AC36" s="4"/>
      <c r="AD36" s="4">
        <v>1</v>
      </c>
      <c r="AE36" s="4">
        <v>0</v>
      </c>
      <c r="AF36" s="3">
        <v>30</v>
      </c>
      <c r="AG36" s="3">
        <v>300</v>
      </c>
    </row>
    <row r="37" spans="1:33" x14ac:dyDescent="0.25">
      <c r="A37" s="9">
        <v>12</v>
      </c>
      <c r="B37" s="3" t="s">
        <v>238</v>
      </c>
      <c r="C37" s="4" t="s">
        <v>41</v>
      </c>
      <c r="D37" s="6">
        <v>2250</v>
      </c>
      <c r="E37" s="3" t="s">
        <v>42</v>
      </c>
      <c r="F37" s="3">
        <v>5.7060000000000004</v>
      </c>
      <c r="N37" s="4"/>
      <c r="S37" s="4"/>
      <c r="T37" s="4"/>
      <c r="AC37" s="4"/>
      <c r="AD37" s="4"/>
      <c r="AE37" s="4"/>
    </row>
    <row r="38" spans="1:33" x14ac:dyDescent="0.25">
      <c r="A38" s="9">
        <v>13.1</v>
      </c>
      <c r="B38" s="3" t="s">
        <v>242</v>
      </c>
      <c r="C38" s="4">
        <v>0</v>
      </c>
      <c r="D38" s="6">
        <v>999</v>
      </c>
      <c r="E38" s="3">
        <v>50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4">
        <v>1.0900000000000001</v>
      </c>
      <c r="O38" s="3" t="s">
        <v>33</v>
      </c>
      <c r="P38" s="3" t="s">
        <v>243</v>
      </c>
      <c r="Q38" s="3" t="s">
        <v>34</v>
      </c>
      <c r="R38" s="3" t="s">
        <v>35</v>
      </c>
      <c r="S38" s="4">
        <v>0.05</v>
      </c>
      <c r="T38" s="4">
        <v>5</v>
      </c>
      <c r="U38" s="3" t="s">
        <v>36</v>
      </c>
      <c r="V38" s="3" t="s">
        <v>37</v>
      </c>
      <c r="W38" s="3" t="s">
        <v>43</v>
      </c>
      <c r="X38" s="3" t="s">
        <v>38</v>
      </c>
      <c r="Y38" s="3" t="s">
        <v>39</v>
      </c>
      <c r="Z38" s="3" t="s">
        <v>206</v>
      </c>
      <c r="AA38" s="3" t="s">
        <v>40</v>
      </c>
      <c r="AB38" s="3" t="s">
        <v>34</v>
      </c>
      <c r="AC38" s="4"/>
      <c r="AD38" s="4">
        <v>1</v>
      </c>
      <c r="AE38" s="4">
        <v>0</v>
      </c>
      <c r="AF38" s="3">
        <v>30</v>
      </c>
      <c r="AG38" s="3">
        <v>300</v>
      </c>
    </row>
    <row r="39" spans="1:33" x14ac:dyDescent="0.25">
      <c r="A39" s="9">
        <v>13.2</v>
      </c>
      <c r="B39" s="3" t="s">
        <v>242</v>
      </c>
      <c r="C39" s="4">
        <v>0</v>
      </c>
      <c r="D39" s="6">
        <v>1220</v>
      </c>
      <c r="E39" s="3">
        <v>61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4">
        <v>1.1200000000000001</v>
      </c>
      <c r="O39" s="3" t="s">
        <v>33</v>
      </c>
      <c r="P39" s="3" t="s">
        <v>244</v>
      </c>
      <c r="Q39" s="3" t="s">
        <v>34</v>
      </c>
      <c r="R39" s="3" t="s">
        <v>35</v>
      </c>
      <c r="S39" s="4">
        <v>0.05</v>
      </c>
      <c r="T39" s="4">
        <v>5</v>
      </c>
      <c r="U39" s="3" t="s">
        <v>36</v>
      </c>
      <c r="V39" s="3" t="s">
        <v>37</v>
      </c>
      <c r="W39" s="3" t="s">
        <v>43</v>
      </c>
      <c r="X39" s="3" t="s">
        <v>38</v>
      </c>
      <c r="Y39" s="3" t="s">
        <v>39</v>
      </c>
      <c r="Z39" s="3" t="s">
        <v>206</v>
      </c>
      <c r="AA39" s="3" t="s">
        <v>40</v>
      </c>
      <c r="AB39" s="3" t="s">
        <v>34</v>
      </c>
      <c r="AC39" s="4"/>
      <c r="AD39" s="4">
        <v>1</v>
      </c>
      <c r="AE39" s="4">
        <v>0</v>
      </c>
      <c r="AF39" s="3">
        <v>30</v>
      </c>
      <c r="AG39" s="3">
        <v>300</v>
      </c>
    </row>
    <row r="40" spans="1:33" x14ac:dyDescent="0.25">
      <c r="A40" s="9">
        <v>13.3</v>
      </c>
      <c r="B40" s="3" t="s">
        <v>242</v>
      </c>
      <c r="C40" s="4">
        <v>0</v>
      </c>
      <c r="D40" s="6">
        <v>999</v>
      </c>
      <c r="E40" s="3">
        <v>50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4">
        <v>1.31</v>
      </c>
      <c r="O40" s="3" t="s">
        <v>33</v>
      </c>
      <c r="P40" s="3" t="s">
        <v>245</v>
      </c>
      <c r="Q40" s="3" t="s">
        <v>34</v>
      </c>
      <c r="R40" s="3" t="s">
        <v>35</v>
      </c>
      <c r="S40" s="4">
        <v>0.05</v>
      </c>
      <c r="T40" s="4">
        <v>5</v>
      </c>
      <c r="U40" s="3" t="s">
        <v>36</v>
      </c>
      <c r="V40" s="3" t="s">
        <v>37</v>
      </c>
      <c r="W40" s="3" t="s">
        <v>43</v>
      </c>
      <c r="X40" s="3" t="s">
        <v>38</v>
      </c>
      <c r="Y40" s="3" t="s">
        <v>39</v>
      </c>
      <c r="Z40" s="3" t="s">
        <v>206</v>
      </c>
      <c r="AA40" s="3" t="s">
        <v>40</v>
      </c>
      <c r="AB40" s="3" t="s">
        <v>34</v>
      </c>
      <c r="AC40" s="4"/>
      <c r="AD40" s="4">
        <v>1</v>
      </c>
      <c r="AE40" s="4">
        <v>0</v>
      </c>
      <c r="AF40" s="3">
        <v>30</v>
      </c>
      <c r="AG40" s="3">
        <v>300</v>
      </c>
    </row>
    <row r="41" spans="1:33" x14ac:dyDescent="0.25">
      <c r="A41" s="9">
        <v>13</v>
      </c>
      <c r="B41" s="3" t="s">
        <v>242</v>
      </c>
      <c r="C41" s="4" t="s">
        <v>41</v>
      </c>
      <c r="D41" s="6">
        <v>1070</v>
      </c>
      <c r="E41" s="3" t="s">
        <v>42</v>
      </c>
      <c r="F41" s="3">
        <v>11.895</v>
      </c>
      <c r="N41" s="4"/>
      <c r="S41" s="4"/>
      <c r="T41" s="4"/>
      <c r="AC41" s="4"/>
      <c r="AD41" s="4"/>
      <c r="AE41" s="4"/>
    </row>
    <row r="42" spans="1:33" x14ac:dyDescent="0.25">
      <c r="A42" s="9">
        <v>14.1</v>
      </c>
      <c r="B42" s="3" t="s">
        <v>246</v>
      </c>
      <c r="C42" s="4">
        <v>0</v>
      </c>
      <c r="D42" s="6">
        <v>2620</v>
      </c>
      <c r="E42" s="3">
        <v>131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4">
        <v>0.68</v>
      </c>
      <c r="O42" s="3" t="s">
        <v>33</v>
      </c>
      <c r="P42" s="3" t="s">
        <v>247</v>
      </c>
      <c r="Q42" s="3" t="s">
        <v>34</v>
      </c>
      <c r="R42" s="3" t="s">
        <v>35</v>
      </c>
      <c r="S42" s="4">
        <v>0.05</v>
      </c>
      <c r="T42" s="4">
        <v>5</v>
      </c>
      <c r="U42" s="3" t="s">
        <v>36</v>
      </c>
      <c r="V42" s="3" t="s">
        <v>37</v>
      </c>
      <c r="W42" s="3" t="s">
        <v>43</v>
      </c>
      <c r="X42" s="3" t="s">
        <v>38</v>
      </c>
      <c r="Y42" s="3" t="s">
        <v>39</v>
      </c>
      <c r="Z42" s="3" t="s">
        <v>206</v>
      </c>
      <c r="AA42" s="3" t="s">
        <v>40</v>
      </c>
      <c r="AB42" s="3" t="s">
        <v>34</v>
      </c>
      <c r="AC42" s="4"/>
      <c r="AD42" s="4">
        <v>1</v>
      </c>
      <c r="AE42" s="4">
        <v>0</v>
      </c>
      <c r="AF42" s="3">
        <v>30</v>
      </c>
      <c r="AG42" s="3">
        <v>300</v>
      </c>
    </row>
    <row r="43" spans="1:33" x14ac:dyDescent="0.25">
      <c r="A43" s="9">
        <v>14.2</v>
      </c>
      <c r="B43" s="3" t="s">
        <v>246</v>
      </c>
      <c r="C43" s="4">
        <v>0</v>
      </c>
      <c r="D43" s="6">
        <v>2820</v>
      </c>
      <c r="E43" s="3">
        <v>141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4">
        <v>0.75</v>
      </c>
      <c r="O43" s="3" t="s">
        <v>33</v>
      </c>
      <c r="P43" s="3" t="s">
        <v>248</v>
      </c>
      <c r="Q43" s="3" t="s">
        <v>34</v>
      </c>
      <c r="R43" s="3" t="s">
        <v>35</v>
      </c>
      <c r="S43" s="4">
        <v>0.05</v>
      </c>
      <c r="T43" s="4">
        <v>5</v>
      </c>
      <c r="U43" s="3" t="s">
        <v>36</v>
      </c>
      <c r="V43" s="3" t="s">
        <v>37</v>
      </c>
      <c r="W43" s="3" t="s">
        <v>43</v>
      </c>
      <c r="X43" s="3" t="s">
        <v>38</v>
      </c>
      <c r="Y43" s="3" t="s">
        <v>39</v>
      </c>
      <c r="Z43" s="3" t="s">
        <v>206</v>
      </c>
      <c r="AA43" s="3" t="s">
        <v>40</v>
      </c>
      <c r="AB43" s="3" t="s">
        <v>34</v>
      </c>
      <c r="AC43" s="4"/>
      <c r="AD43" s="4">
        <v>1</v>
      </c>
      <c r="AE43" s="4">
        <v>0</v>
      </c>
      <c r="AF43" s="3">
        <v>30</v>
      </c>
      <c r="AG43" s="3">
        <v>300</v>
      </c>
    </row>
    <row r="44" spans="1:33" x14ac:dyDescent="0.25">
      <c r="A44" s="9">
        <v>14.3</v>
      </c>
      <c r="B44" s="3" t="s">
        <v>246</v>
      </c>
      <c r="C44" s="4">
        <v>0</v>
      </c>
      <c r="D44" s="6">
        <v>3040</v>
      </c>
      <c r="E44" s="3">
        <v>152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4">
        <v>0.65</v>
      </c>
      <c r="O44" s="3" t="s">
        <v>33</v>
      </c>
      <c r="P44" s="3" t="s">
        <v>249</v>
      </c>
      <c r="Q44" s="3" t="s">
        <v>34</v>
      </c>
      <c r="R44" s="3" t="s">
        <v>35</v>
      </c>
      <c r="S44" s="4">
        <v>0.05</v>
      </c>
      <c r="T44" s="4">
        <v>5</v>
      </c>
      <c r="U44" s="3" t="s">
        <v>36</v>
      </c>
      <c r="V44" s="3" t="s">
        <v>37</v>
      </c>
      <c r="W44" s="3" t="s">
        <v>43</v>
      </c>
      <c r="X44" s="3" t="s">
        <v>38</v>
      </c>
      <c r="Y44" s="3" t="s">
        <v>39</v>
      </c>
      <c r="Z44" s="3" t="s">
        <v>206</v>
      </c>
      <c r="AA44" s="3" t="s">
        <v>40</v>
      </c>
      <c r="AB44" s="3" t="s">
        <v>34</v>
      </c>
      <c r="AC44" s="4"/>
      <c r="AD44" s="4">
        <v>1</v>
      </c>
      <c r="AE44" s="4">
        <v>0</v>
      </c>
      <c r="AF44" s="3">
        <v>30</v>
      </c>
      <c r="AG44" s="3">
        <v>300</v>
      </c>
    </row>
    <row r="45" spans="1:33" x14ac:dyDescent="0.25">
      <c r="A45" s="9">
        <v>14</v>
      </c>
      <c r="B45" s="3" t="s">
        <v>246</v>
      </c>
      <c r="C45" s="4" t="s">
        <v>41</v>
      </c>
      <c r="D45" s="6">
        <v>2830</v>
      </c>
      <c r="E45" s="3" t="s">
        <v>42</v>
      </c>
      <c r="F45" s="3">
        <v>7.4320000000000004</v>
      </c>
      <c r="N45" s="4"/>
      <c r="S45" s="4"/>
      <c r="T45" s="4"/>
      <c r="AC45" s="4"/>
      <c r="AD45" s="4"/>
      <c r="AE45" s="4"/>
    </row>
    <row r="46" spans="1:33" x14ac:dyDescent="0.25">
      <c r="A46" s="9">
        <v>2.1</v>
      </c>
      <c r="B46" s="3" t="s">
        <v>250</v>
      </c>
      <c r="C46" s="4">
        <v>2</v>
      </c>
      <c r="D46" s="6">
        <v>763000</v>
      </c>
      <c r="E46" s="3">
        <v>221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4">
        <v>1.0900000000000001</v>
      </c>
      <c r="O46" s="3" t="s">
        <v>33</v>
      </c>
      <c r="P46" s="3" t="s">
        <v>251</v>
      </c>
      <c r="Q46" s="3" t="s">
        <v>34</v>
      </c>
      <c r="R46" s="3" t="s">
        <v>35</v>
      </c>
      <c r="S46" s="4">
        <v>0.05</v>
      </c>
      <c r="T46" s="4">
        <v>5</v>
      </c>
      <c r="U46" s="3" t="s">
        <v>36</v>
      </c>
      <c r="V46" s="3" t="s">
        <v>37</v>
      </c>
      <c r="W46" s="3" t="s">
        <v>43</v>
      </c>
      <c r="X46" s="3" t="s">
        <v>38</v>
      </c>
      <c r="Y46" s="3" t="s">
        <v>39</v>
      </c>
      <c r="Z46" s="3" t="s">
        <v>206</v>
      </c>
      <c r="AA46" s="3" t="s">
        <v>40</v>
      </c>
      <c r="AB46" s="3" t="s">
        <v>34</v>
      </c>
      <c r="AC46" s="4"/>
      <c r="AD46" s="4">
        <v>1</v>
      </c>
      <c r="AE46" s="4">
        <v>0</v>
      </c>
      <c r="AF46" s="3">
        <v>30</v>
      </c>
      <c r="AG46" s="3">
        <v>300</v>
      </c>
    </row>
    <row r="47" spans="1:33" x14ac:dyDescent="0.25">
      <c r="A47" s="9">
        <v>2.2000000000000002</v>
      </c>
      <c r="B47" s="3" t="s">
        <v>252</v>
      </c>
      <c r="C47" s="4">
        <v>2</v>
      </c>
      <c r="D47" s="6">
        <v>976000</v>
      </c>
      <c r="E47" s="3">
        <v>213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4">
        <v>1.1399999999999999</v>
      </c>
      <c r="O47" s="3" t="s">
        <v>33</v>
      </c>
      <c r="P47" s="3" t="s">
        <v>253</v>
      </c>
      <c r="Q47" s="3" t="s">
        <v>34</v>
      </c>
      <c r="R47" s="3" t="s">
        <v>35</v>
      </c>
      <c r="S47" s="4">
        <v>0.05</v>
      </c>
      <c r="T47" s="4">
        <v>5</v>
      </c>
      <c r="U47" s="3" t="s">
        <v>36</v>
      </c>
      <c r="V47" s="3" t="s">
        <v>37</v>
      </c>
      <c r="W47" s="3" t="s">
        <v>43</v>
      </c>
      <c r="X47" s="3" t="s">
        <v>38</v>
      </c>
      <c r="Y47" s="3" t="s">
        <v>39</v>
      </c>
      <c r="Z47" s="3" t="s">
        <v>206</v>
      </c>
      <c r="AA47" s="3" t="s">
        <v>40</v>
      </c>
      <c r="AB47" s="3" t="s">
        <v>34</v>
      </c>
      <c r="AC47" s="4"/>
      <c r="AD47" s="4">
        <v>1</v>
      </c>
      <c r="AE47" s="4">
        <v>0</v>
      </c>
      <c r="AF47" s="3">
        <v>30</v>
      </c>
      <c r="AG47" s="3">
        <v>300</v>
      </c>
    </row>
    <row r="48" spans="1:33" x14ac:dyDescent="0.25">
      <c r="A48" s="9">
        <v>2.2999999999999998</v>
      </c>
      <c r="B48" s="3" t="s">
        <v>252</v>
      </c>
      <c r="C48" s="4">
        <v>2</v>
      </c>
      <c r="D48" s="6">
        <v>749000</v>
      </c>
      <c r="E48" s="3">
        <v>217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4">
        <v>1.21</v>
      </c>
      <c r="O48" s="3" t="s">
        <v>33</v>
      </c>
      <c r="P48" s="3" t="s">
        <v>254</v>
      </c>
      <c r="Q48" s="3" t="s">
        <v>34</v>
      </c>
      <c r="R48" s="3" t="s">
        <v>35</v>
      </c>
      <c r="S48" s="4">
        <v>0.05</v>
      </c>
      <c r="T48" s="4">
        <v>5</v>
      </c>
      <c r="U48" s="3" t="s">
        <v>36</v>
      </c>
      <c r="V48" s="3" t="s">
        <v>37</v>
      </c>
      <c r="W48" s="3" t="s">
        <v>43</v>
      </c>
      <c r="X48" s="3" t="s">
        <v>38</v>
      </c>
      <c r="Y48" s="3" t="s">
        <v>39</v>
      </c>
      <c r="Z48" s="3" t="s">
        <v>206</v>
      </c>
      <c r="AA48" s="3" t="s">
        <v>40</v>
      </c>
      <c r="AB48" s="3" t="s">
        <v>34</v>
      </c>
      <c r="AC48" s="4"/>
      <c r="AD48" s="4">
        <v>1</v>
      </c>
      <c r="AE48" s="4">
        <v>0</v>
      </c>
      <c r="AF48" s="3">
        <v>30</v>
      </c>
      <c r="AG48" s="3">
        <v>300</v>
      </c>
    </row>
    <row r="49" spans="1:33" x14ac:dyDescent="0.25">
      <c r="A49" s="9">
        <v>2</v>
      </c>
      <c r="B49" s="3" t="s">
        <v>252</v>
      </c>
      <c r="C49" s="4" t="s">
        <v>41</v>
      </c>
      <c r="D49" s="6">
        <v>829000</v>
      </c>
      <c r="E49" s="3" t="s">
        <v>42</v>
      </c>
      <c r="F49" s="3">
        <v>15.339</v>
      </c>
      <c r="N49" s="4"/>
      <c r="S49" s="4"/>
      <c r="T49" s="4"/>
      <c r="AC49" s="4"/>
      <c r="AD49" s="4"/>
      <c r="AE49" s="4"/>
    </row>
    <row r="50" spans="1:33" x14ac:dyDescent="0.25">
      <c r="A50" s="9">
        <v>3.1</v>
      </c>
      <c r="B50" s="3" t="s">
        <v>255</v>
      </c>
      <c r="C50" s="4">
        <v>2</v>
      </c>
      <c r="D50" s="6">
        <v>684000</v>
      </c>
      <c r="E50" s="3">
        <v>225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4">
        <v>1.1100000000000001</v>
      </c>
      <c r="O50" s="3" t="s">
        <v>33</v>
      </c>
      <c r="P50" s="3" t="s">
        <v>256</v>
      </c>
      <c r="Q50" s="3" t="s">
        <v>34</v>
      </c>
      <c r="R50" s="3" t="s">
        <v>35</v>
      </c>
      <c r="S50" s="4">
        <v>0.05</v>
      </c>
      <c r="T50" s="4">
        <v>5</v>
      </c>
      <c r="U50" s="3" t="s">
        <v>36</v>
      </c>
      <c r="V50" s="3" t="s">
        <v>37</v>
      </c>
      <c r="W50" s="3" t="s">
        <v>43</v>
      </c>
      <c r="X50" s="3" t="s">
        <v>38</v>
      </c>
      <c r="Y50" s="3" t="s">
        <v>39</v>
      </c>
      <c r="Z50" s="3" t="s">
        <v>206</v>
      </c>
      <c r="AA50" s="3" t="s">
        <v>40</v>
      </c>
      <c r="AB50" s="3" t="s">
        <v>34</v>
      </c>
      <c r="AC50" s="4"/>
      <c r="AD50" s="4">
        <v>1</v>
      </c>
      <c r="AE50" s="4">
        <v>0</v>
      </c>
      <c r="AF50" s="3">
        <v>30</v>
      </c>
      <c r="AG50" s="3">
        <v>300</v>
      </c>
    </row>
    <row r="51" spans="1:33" x14ac:dyDescent="0.25">
      <c r="A51" s="9">
        <v>3.2</v>
      </c>
      <c r="B51" s="3" t="s">
        <v>255</v>
      </c>
      <c r="C51" s="4">
        <v>2</v>
      </c>
      <c r="D51" s="6">
        <v>777000</v>
      </c>
      <c r="E51" s="3">
        <v>225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4">
        <v>1.08</v>
      </c>
      <c r="O51" s="3" t="s">
        <v>33</v>
      </c>
      <c r="P51" s="3" t="s">
        <v>257</v>
      </c>
      <c r="Q51" s="3" t="s">
        <v>34</v>
      </c>
      <c r="R51" s="3" t="s">
        <v>35</v>
      </c>
      <c r="S51" s="4">
        <v>0.05</v>
      </c>
      <c r="T51" s="4">
        <v>5</v>
      </c>
      <c r="U51" s="3" t="s">
        <v>36</v>
      </c>
      <c r="V51" s="3" t="s">
        <v>37</v>
      </c>
      <c r="W51" s="3" t="s">
        <v>43</v>
      </c>
      <c r="X51" s="3" t="s">
        <v>38</v>
      </c>
      <c r="Y51" s="3" t="s">
        <v>39</v>
      </c>
      <c r="Z51" s="3" t="s">
        <v>206</v>
      </c>
      <c r="AA51" s="3" t="s">
        <v>40</v>
      </c>
      <c r="AB51" s="3" t="s">
        <v>34</v>
      </c>
      <c r="AC51" s="4"/>
      <c r="AD51" s="4">
        <v>1</v>
      </c>
      <c r="AE51" s="4">
        <v>0</v>
      </c>
      <c r="AF51" s="3">
        <v>30</v>
      </c>
      <c r="AG51" s="3">
        <v>300</v>
      </c>
    </row>
    <row r="52" spans="1:33" x14ac:dyDescent="0.25">
      <c r="A52" s="9">
        <v>3.3</v>
      </c>
      <c r="B52" s="3" t="s">
        <v>255</v>
      </c>
      <c r="C52" s="4">
        <v>2</v>
      </c>
      <c r="D52" s="6">
        <v>794000</v>
      </c>
      <c r="E52" s="3">
        <v>218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4">
        <v>1.0900000000000001</v>
      </c>
      <c r="O52" s="3" t="s">
        <v>33</v>
      </c>
      <c r="P52" s="3" t="s">
        <v>258</v>
      </c>
      <c r="Q52" s="3" t="s">
        <v>34</v>
      </c>
      <c r="R52" s="3" t="s">
        <v>35</v>
      </c>
      <c r="S52" s="4">
        <v>0.05</v>
      </c>
      <c r="T52" s="4">
        <v>5</v>
      </c>
      <c r="U52" s="3" t="s">
        <v>36</v>
      </c>
      <c r="V52" s="3" t="s">
        <v>37</v>
      </c>
      <c r="W52" s="3" t="s">
        <v>43</v>
      </c>
      <c r="X52" s="3" t="s">
        <v>38</v>
      </c>
      <c r="Y52" s="3" t="s">
        <v>39</v>
      </c>
      <c r="Z52" s="3" t="s">
        <v>206</v>
      </c>
      <c r="AA52" s="3" t="s">
        <v>40</v>
      </c>
      <c r="AB52" s="3" t="s">
        <v>34</v>
      </c>
      <c r="AC52" s="4"/>
      <c r="AD52" s="4">
        <v>1</v>
      </c>
      <c r="AE52" s="4">
        <v>0</v>
      </c>
      <c r="AF52" s="3">
        <v>30</v>
      </c>
      <c r="AG52" s="3">
        <v>300</v>
      </c>
    </row>
    <row r="53" spans="1:33" x14ac:dyDescent="0.25">
      <c r="A53" s="9">
        <v>3</v>
      </c>
      <c r="B53" s="3" t="s">
        <v>255</v>
      </c>
      <c r="C53" s="4" t="s">
        <v>41</v>
      </c>
      <c r="D53" s="6">
        <v>752000</v>
      </c>
      <c r="E53" s="3" t="s">
        <v>42</v>
      </c>
      <c r="F53" s="3">
        <v>7.8780000000000001</v>
      </c>
      <c r="N53" s="4"/>
      <c r="S53" s="4"/>
      <c r="T53" s="4"/>
      <c r="AC53" s="4"/>
      <c r="AD53" s="4"/>
      <c r="AE53" s="4"/>
    </row>
    <row r="54" spans="1:33" x14ac:dyDescent="0.25">
      <c r="A54" s="9">
        <v>4.0999999999999996</v>
      </c>
      <c r="B54" s="3" t="s">
        <v>259</v>
      </c>
      <c r="C54" s="4">
        <v>2</v>
      </c>
      <c r="D54" s="6">
        <v>754000</v>
      </c>
      <c r="E54" s="3">
        <v>230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4">
        <v>1.1100000000000001</v>
      </c>
      <c r="O54" s="3" t="s">
        <v>33</v>
      </c>
      <c r="P54" s="3" t="s">
        <v>260</v>
      </c>
      <c r="Q54" s="3" t="s">
        <v>34</v>
      </c>
      <c r="R54" s="3" t="s">
        <v>35</v>
      </c>
      <c r="S54" s="4">
        <v>0.05</v>
      </c>
      <c r="T54" s="4">
        <v>5</v>
      </c>
      <c r="U54" s="3" t="s">
        <v>36</v>
      </c>
      <c r="V54" s="3" t="s">
        <v>37</v>
      </c>
      <c r="W54" s="3" t="s">
        <v>43</v>
      </c>
      <c r="X54" s="3" t="s">
        <v>38</v>
      </c>
      <c r="Y54" s="3" t="s">
        <v>39</v>
      </c>
      <c r="Z54" s="3" t="s">
        <v>206</v>
      </c>
      <c r="AA54" s="3" t="s">
        <v>40</v>
      </c>
      <c r="AB54" s="3" t="s">
        <v>34</v>
      </c>
      <c r="AC54" s="4"/>
      <c r="AD54" s="4">
        <v>1</v>
      </c>
      <c r="AE54" s="4">
        <v>0</v>
      </c>
      <c r="AF54" s="3">
        <v>30</v>
      </c>
      <c r="AG54" s="3">
        <v>300</v>
      </c>
    </row>
    <row r="55" spans="1:33" x14ac:dyDescent="0.25">
      <c r="A55" s="9">
        <v>4.2</v>
      </c>
      <c r="B55" s="3" t="s">
        <v>259</v>
      </c>
      <c r="C55" s="4">
        <v>2</v>
      </c>
      <c r="D55" s="6">
        <v>834000</v>
      </c>
      <c r="E55" s="3">
        <v>229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4">
        <v>1.03</v>
      </c>
      <c r="O55" s="3" t="s">
        <v>33</v>
      </c>
      <c r="P55" s="3" t="s">
        <v>261</v>
      </c>
      <c r="Q55" s="3" t="s">
        <v>34</v>
      </c>
      <c r="R55" s="3" t="s">
        <v>35</v>
      </c>
      <c r="S55" s="4">
        <v>0.05</v>
      </c>
      <c r="T55" s="4">
        <v>5</v>
      </c>
      <c r="U55" s="3" t="s">
        <v>36</v>
      </c>
      <c r="V55" s="3" t="s">
        <v>37</v>
      </c>
      <c r="W55" s="3" t="s">
        <v>43</v>
      </c>
      <c r="X55" s="3" t="s">
        <v>38</v>
      </c>
      <c r="Y55" s="3" t="s">
        <v>39</v>
      </c>
      <c r="Z55" s="3" t="s">
        <v>206</v>
      </c>
      <c r="AA55" s="3" t="s">
        <v>40</v>
      </c>
      <c r="AB55" s="3" t="s">
        <v>34</v>
      </c>
      <c r="AC55" s="4"/>
      <c r="AD55" s="4">
        <v>1</v>
      </c>
      <c r="AE55" s="4">
        <v>0</v>
      </c>
      <c r="AF55" s="3">
        <v>30</v>
      </c>
      <c r="AG55" s="3">
        <v>300</v>
      </c>
    </row>
    <row r="56" spans="1:33" x14ac:dyDescent="0.25">
      <c r="A56" s="9">
        <v>4.3</v>
      </c>
      <c r="B56" s="3" t="s">
        <v>259</v>
      </c>
      <c r="C56" s="4">
        <v>2</v>
      </c>
      <c r="D56" s="6">
        <v>687000</v>
      </c>
      <c r="E56" s="3">
        <v>226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4">
        <v>1.1100000000000001</v>
      </c>
      <c r="O56" s="3" t="s">
        <v>33</v>
      </c>
      <c r="P56" s="3" t="s">
        <v>262</v>
      </c>
      <c r="Q56" s="3" t="s">
        <v>34</v>
      </c>
      <c r="R56" s="3" t="s">
        <v>35</v>
      </c>
      <c r="S56" s="4">
        <v>0.05</v>
      </c>
      <c r="T56" s="4">
        <v>5</v>
      </c>
      <c r="U56" s="3" t="s">
        <v>36</v>
      </c>
      <c r="V56" s="3" t="s">
        <v>37</v>
      </c>
      <c r="W56" s="3" t="s">
        <v>43</v>
      </c>
      <c r="X56" s="3" t="s">
        <v>38</v>
      </c>
      <c r="Y56" s="3" t="s">
        <v>39</v>
      </c>
      <c r="Z56" s="3" t="s">
        <v>206</v>
      </c>
      <c r="AA56" s="3" t="s">
        <v>40</v>
      </c>
      <c r="AB56" s="3" t="s">
        <v>34</v>
      </c>
      <c r="AC56" s="4"/>
      <c r="AD56" s="4">
        <v>1</v>
      </c>
      <c r="AE56" s="4">
        <v>0</v>
      </c>
      <c r="AF56" s="3">
        <v>30</v>
      </c>
      <c r="AG56" s="3">
        <v>300</v>
      </c>
    </row>
    <row r="57" spans="1:33" x14ac:dyDescent="0.25">
      <c r="A57" s="9">
        <v>4</v>
      </c>
      <c r="B57" s="3" t="s">
        <v>259</v>
      </c>
      <c r="C57" s="4" t="s">
        <v>41</v>
      </c>
      <c r="D57" s="6">
        <v>758000</v>
      </c>
      <c r="E57" s="3" t="s">
        <v>42</v>
      </c>
      <c r="F57" s="3">
        <v>9.7050000000000001</v>
      </c>
      <c r="N57" s="4"/>
      <c r="S57" s="4"/>
      <c r="T57" s="4"/>
      <c r="AC57" s="4"/>
      <c r="AD57" s="4"/>
      <c r="AE57" s="4"/>
    </row>
    <row r="58" spans="1:33" x14ac:dyDescent="0.25">
      <c r="A58" s="9">
        <v>5.0999999999999996</v>
      </c>
      <c r="B58" s="3" t="s">
        <v>263</v>
      </c>
      <c r="C58" s="4">
        <v>1</v>
      </c>
      <c r="D58" s="6">
        <v>11200</v>
      </c>
      <c r="E58" s="3">
        <v>56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4">
        <v>1.17</v>
      </c>
      <c r="O58" s="3" t="s">
        <v>33</v>
      </c>
      <c r="P58" s="3" t="s">
        <v>264</v>
      </c>
      <c r="Q58" s="3" t="s">
        <v>34</v>
      </c>
      <c r="R58" s="3" t="s">
        <v>35</v>
      </c>
      <c r="S58" s="4">
        <v>0.05</v>
      </c>
      <c r="T58" s="4">
        <v>5</v>
      </c>
      <c r="U58" s="3" t="s">
        <v>36</v>
      </c>
      <c r="V58" s="3" t="s">
        <v>37</v>
      </c>
      <c r="W58" s="3" t="s">
        <v>43</v>
      </c>
      <c r="X58" s="3" t="s">
        <v>38</v>
      </c>
      <c r="Y58" s="3" t="s">
        <v>39</v>
      </c>
      <c r="Z58" s="3" t="s">
        <v>206</v>
      </c>
      <c r="AA58" s="3" t="s">
        <v>40</v>
      </c>
      <c r="AB58" s="3" t="s">
        <v>34</v>
      </c>
      <c r="AC58" s="4"/>
      <c r="AD58" s="4">
        <v>1</v>
      </c>
      <c r="AE58" s="4">
        <v>0</v>
      </c>
      <c r="AF58" s="3">
        <v>30</v>
      </c>
      <c r="AG58" s="3">
        <v>300</v>
      </c>
    </row>
    <row r="59" spans="1:33" x14ac:dyDescent="0.25">
      <c r="A59" s="9">
        <v>5.2</v>
      </c>
      <c r="B59" s="3" t="s">
        <v>263</v>
      </c>
      <c r="C59" s="4">
        <v>1</v>
      </c>
      <c r="D59" s="6">
        <v>8200</v>
      </c>
      <c r="E59" s="3">
        <v>41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4">
        <v>1.32</v>
      </c>
      <c r="O59" s="3" t="s">
        <v>33</v>
      </c>
      <c r="P59" s="3" t="s">
        <v>265</v>
      </c>
      <c r="Q59" s="3" t="s">
        <v>34</v>
      </c>
      <c r="R59" s="3" t="s">
        <v>35</v>
      </c>
      <c r="S59" s="4">
        <v>0.05</v>
      </c>
      <c r="T59" s="4">
        <v>5</v>
      </c>
      <c r="U59" s="3" t="s">
        <v>36</v>
      </c>
      <c r="V59" s="3" t="s">
        <v>37</v>
      </c>
      <c r="W59" s="3" t="s">
        <v>43</v>
      </c>
      <c r="X59" s="3" t="s">
        <v>38</v>
      </c>
      <c r="Y59" s="3" t="s">
        <v>39</v>
      </c>
      <c r="Z59" s="3" t="s">
        <v>206</v>
      </c>
      <c r="AA59" s="3" t="s">
        <v>40</v>
      </c>
      <c r="AB59" s="3" t="s">
        <v>34</v>
      </c>
      <c r="AC59" s="4"/>
      <c r="AD59" s="4">
        <v>1</v>
      </c>
      <c r="AE59" s="4">
        <v>0</v>
      </c>
      <c r="AF59" s="3">
        <v>30</v>
      </c>
      <c r="AG59" s="3">
        <v>300</v>
      </c>
    </row>
    <row r="60" spans="1:33" x14ac:dyDescent="0.25">
      <c r="A60" s="9">
        <v>5.3</v>
      </c>
      <c r="B60" s="3" t="s">
        <v>263</v>
      </c>
      <c r="C60" s="4">
        <v>1</v>
      </c>
      <c r="D60" s="6">
        <v>12800</v>
      </c>
      <c r="E60" s="3">
        <v>64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4">
        <v>1.21</v>
      </c>
      <c r="O60" s="3" t="s">
        <v>33</v>
      </c>
      <c r="P60" s="3" t="s">
        <v>266</v>
      </c>
      <c r="Q60" s="3" t="s">
        <v>34</v>
      </c>
      <c r="R60" s="3" t="s">
        <v>35</v>
      </c>
      <c r="S60" s="4">
        <v>0.05</v>
      </c>
      <c r="T60" s="4">
        <v>5</v>
      </c>
      <c r="U60" s="3" t="s">
        <v>36</v>
      </c>
      <c r="V60" s="3" t="s">
        <v>37</v>
      </c>
      <c r="W60" s="3" t="s">
        <v>43</v>
      </c>
      <c r="X60" s="3" t="s">
        <v>38</v>
      </c>
      <c r="Y60" s="3" t="s">
        <v>39</v>
      </c>
      <c r="Z60" s="3" t="s">
        <v>206</v>
      </c>
      <c r="AA60" s="3" t="s">
        <v>40</v>
      </c>
      <c r="AB60" s="3" t="s">
        <v>34</v>
      </c>
      <c r="AC60" s="4"/>
      <c r="AD60" s="4">
        <v>1</v>
      </c>
      <c r="AE60" s="4">
        <v>0</v>
      </c>
      <c r="AF60" s="3">
        <v>30</v>
      </c>
      <c r="AG60" s="3">
        <v>300</v>
      </c>
    </row>
    <row r="61" spans="1:33" x14ac:dyDescent="0.25">
      <c r="A61" s="9">
        <v>5</v>
      </c>
      <c r="B61" s="3" t="s">
        <v>263</v>
      </c>
      <c r="C61" s="4" t="s">
        <v>41</v>
      </c>
      <c r="D61" s="6">
        <v>10700</v>
      </c>
      <c r="E61" s="3" t="s">
        <v>42</v>
      </c>
      <c r="F61" s="3">
        <v>21.757000000000001</v>
      </c>
      <c r="N61" s="4"/>
      <c r="S61" s="4"/>
      <c r="T61" s="4"/>
      <c r="AC61" s="4"/>
      <c r="AD61" s="4"/>
      <c r="AE61" s="4"/>
    </row>
    <row r="62" spans="1:33" x14ac:dyDescent="0.25">
      <c r="A62" s="9">
        <v>6.1</v>
      </c>
      <c r="B62" s="3" t="s">
        <v>267</v>
      </c>
      <c r="C62" s="4">
        <v>1</v>
      </c>
      <c r="D62" s="6">
        <v>9190</v>
      </c>
      <c r="E62" s="3">
        <v>46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4">
        <v>1.18</v>
      </c>
      <c r="O62" s="3" t="s">
        <v>33</v>
      </c>
      <c r="P62" s="3" t="s">
        <v>268</v>
      </c>
      <c r="Q62" s="3" t="s">
        <v>34</v>
      </c>
      <c r="R62" s="3" t="s">
        <v>35</v>
      </c>
      <c r="S62" s="4">
        <v>0.05</v>
      </c>
      <c r="T62" s="4">
        <v>5</v>
      </c>
      <c r="U62" s="3" t="s">
        <v>36</v>
      </c>
      <c r="V62" s="3" t="s">
        <v>37</v>
      </c>
      <c r="W62" s="3" t="s">
        <v>43</v>
      </c>
      <c r="X62" s="3" t="s">
        <v>38</v>
      </c>
      <c r="Y62" s="3" t="s">
        <v>39</v>
      </c>
      <c r="Z62" s="3" t="s">
        <v>206</v>
      </c>
      <c r="AA62" s="3" t="s">
        <v>40</v>
      </c>
      <c r="AB62" s="3" t="s">
        <v>34</v>
      </c>
      <c r="AC62" s="4"/>
      <c r="AD62" s="4">
        <v>1</v>
      </c>
      <c r="AE62" s="4">
        <v>0</v>
      </c>
      <c r="AF62" s="3">
        <v>30</v>
      </c>
      <c r="AG62" s="3">
        <v>300</v>
      </c>
    </row>
    <row r="63" spans="1:33" x14ac:dyDescent="0.25">
      <c r="A63" s="9">
        <v>6.2</v>
      </c>
      <c r="B63" s="3" t="s">
        <v>267</v>
      </c>
      <c r="C63" s="4">
        <v>1</v>
      </c>
      <c r="D63" s="6">
        <v>9390</v>
      </c>
      <c r="E63" s="3">
        <v>47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4">
        <v>1.1200000000000001</v>
      </c>
      <c r="O63" s="3" t="s">
        <v>33</v>
      </c>
      <c r="P63" s="3" t="s">
        <v>269</v>
      </c>
      <c r="Q63" s="3" t="s">
        <v>34</v>
      </c>
      <c r="R63" s="3" t="s">
        <v>35</v>
      </c>
      <c r="S63" s="4">
        <v>0.05</v>
      </c>
      <c r="T63" s="4">
        <v>5</v>
      </c>
      <c r="U63" s="3" t="s">
        <v>36</v>
      </c>
      <c r="V63" s="3" t="s">
        <v>37</v>
      </c>
      <c r="W63" s="3" t="s">
        <v>43</v>
      </c>
      <c r="X63" s="3" t="s">
        <v>38</v>
      </c>
      <c r="Y63" s="3" t="s">
        <v>39</v>
      </c>
      <c r="Z63" s="3" t="s">
        <v>206</v>
      </c>
      <c r="AA63" s="3" t="s">
        <v>40</v>
      </c>
      <c r="AB63" s="3" t="s">
        <v>34</v>
      </c>
      <c r="AC63" s="4"/>
      <c r="AD63" s="4">
        <v>1</v>
      </c>
      <c r="AE63" s="4">
        <v>0</v>
      </c>
      <c r="AF63" s="3">
        <v>30</v>
      </c>
      <c r="AG63" s="3">
        <v>300</v>
      </c>
    </row>
    <row r="64" spans="1:33" x14ac:dyDescent="0.25">
      <c r="A64" s="9">
        <v>6.3</v>
      </c>
      <c r="B64" s="3" t="s">
        <v>267</v>
      </c>
      <c r="C64" s="4">
        <v>1</v>
      </c>
      <c r="D64" s="6">
        <v>9390</v>
      </c>
      <c r="E64" s="3">
        <v>47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4">
        <v>1.1100000000000001</v>
      </c>
      <c r="O64" s="3" t="s">
        <v>33</v>
      </c>
      <c r="P64" s="3" t="s">
        <v>270</v>
      </c>
      <c r="Q64" s="3" t="s">
        <v>34</v>
      </c>
      <c r="R64" s="3" t="s">
        <v>35</v>
      </c>
      <c r="S64" s="4">
        <v>0.05</v>
      </c>
      <c r="T64" s="4">
        <v>5</v>
      </c>
      <c r="U64" s="3" t="s">
        <v>36</v>
      </c>
      <c r="V64" s="3" t="s">
        <v>37</v>
      </c>
      <c r="W64" s="3" t="s">
        <v>43</v>
      </c>
      <c r="X64" s="3" t="s">
        <v>38</v>
      </c>
      <c r="Y64" s="3" t="s">
        <v>39</v>
      </c>
      <c r="Z64" s="3" t="s">
        <v>206</v>
      </c>
      <c r="AA64" s="3" t="s">
        <v>40</v>
      </c>
      <c r="AB64" s="3" t="s">
        <v>34</v>
      </c>
      <c r="AC64" s="4"/>
      <c r="AD64" s="4">
        <v>1</v>
      </c>
      <c r="AE64" s="4">
        <v>0</v>
      </c>
      <c r="AF64" s="3">
        <v>30</v>
      </c>
      <c r="AG64" s="3">
        <v>300</v>
      </c>
    </row>
    <row r="65" spans="1:33" x14ac:dyDescent="0.25">
      <c r="A65" s="9">
        <v>6</v>
      </c>
      <c r="B65" s="3" t="s">
        <v>267</v>
      </c>
      <c r="C65" s="4" t="s">
        <v>41</v>
      </c>
      <c r="D65" s="6">
        <v>9320</v>
      </c>
      <c r="E65" s="3" t="s">
        <v>42</v>
      </c>
      <c r="F65" s="3">
        <v>1.2390000000000001</v>
      </c>
      <c r="N65" s="4"/>
      <c r="S65" s="4"/>
      <c r="T65" s="4"/>
      <c r="AC65" s="4"/>
      <c r="AD65" s="4"/>
      <c r="AE65" s="4"/>
    </row>
    <row r="66" spans="1:33" x14ac:dyDescent="0.25">
      <c r="A66" s="9">
        <v>7.1</v>
      </c>
      <c r="B66" s="3" t="s">
        <v>271</v>
      </c>
      <c r="C66" s="4">
        <v>1</v>
      </c>
      <c r="D66" s="6">
        <v>9390</v>
      </c>
      <c r="E66" s="3">
        <v>47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4">
        <v>1.24</v>
      </c>
      <c r="O66" s="3" t="s">
        <v>33</v>
      </c>
      <c r="P66" s="3" t="s">
        <v>272</v>
      </c>
      <c r="Q66" s="3" t="s">
        <v>34</v>
      </c>
      <c r="R66" s="3" t="s">
        <v>35</v>
      </c>
      <c r="S66" s="4">
        <v>0.05</v>
      </c>
      <c r="T66" s="4">
        <v>5</v>
      </c>
      <c r="U66" s="3" t="s">
        <v>36</v>
      </c>
      <c r="V66" s="3" t="s">
        <v>37</v>
      </c>
      <c r="W66" s="3" t="s">
        <v>43</v>
      </c>
      <c r="X66" s="3" t="s">
        <v>38</v>
      </c>
      <c r="Y66" s="3" t="s">
        <v>39</v>
      </c>
      <c r="Z66" s="3" t="s">
        <v>206</v>
      </c>
      <c r="AA66" s="3" t="s">
        <v>40</v>
      </c>
      <c r="AB66" s="3" t="s">
        <v>34</v>
      </c>
      <c r="AC66" s="4"/>
      <c r="AD66" s="4">
        <v>1</v>
      </c>
      <c r="AE66" s="4">
        <v>0</v>
      </c>
      <c r="AF66" s="3">
        <v>30</v>
      </c>
      <c r="AG66" s="3">
        <v>300</v>
      </c>
    </row>
    <row r="67" spans="1:33" x14ac:dyDescent="0.25">
      <c r="A67" s="9">
        <v>7.2</v>
      </c>
      <c r="B67" s="3" t="s">
        <v>271</v>
      </c>
      <c r="C67" s="4">
        <v>1</v>
      </c>
      <c r="D67" s="6">
        <v>7800</v>
      </c>
      <c r="E67" s="3">
        <v>39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4">
        <v>1.23</v>
      </c>
      <c r="O67" s="3" t="s">
        <v>33</v>
      </c>
      <c r="P67" s="3" t="s">
        <v>273</v>
      </c>
      <c r="Q67" s="3" t="s">
        <v>34</v>
      </c>
      <c r="R67" s="3" t="s">
        <v>35</v>
      </c>
      <c r="S67" s="4">
        <v>0.05</v>
      </c>
      <c r="T67" s="4">
        <v>5</v>
      </c>
      <c r="U67" s="3" t="s">
        <v>36</v>
      </c>
      <c r="V67" s="3" t="s">
        <v>37</v>
      </c>
      <c r="W67" s="3" t="s">
        <v>43</v>
      </c>
      <c r="X67" s="3" t="s">
        <v>38</v>
      </c>
      <c r="Y67" s="3" t="s">
        <v>39</v>
      </c>
      <c r="Z67" s="3" t="s">
        <v>206</v>
      </c>
      <c r="AA67" s="3" t="s">
        <v>40</v>
      </c>
      <c r="AB67" s="3" t="s">
        <v>34</v>
      </c>
      <c r="AC67" s="4"/>
      <c r="AD67" s="4">
        <v>1</v>
      </c>
      <c r="AE67" s="4">
        <v>0</v>
      </c>
      <c r="AF67" s="3">
        <v>30</v>
      </c>
      <c r="AG67" s="3">
        <v>300</v>
      </c>
    </row>
    <row r="68" spans="1:33" x14ac:dyDescent="0.25">
      <c r="A68" s="9">
        <v>7.3</v>
      </c>
      <c r="B68" s="3" t="s">
        <v>271</v>
      </c>
      <c r="C68" s="4">
        <v>1</v>
      </c>
      <c r="D68" s="6">
        <v>8000</v>
      </c>
      <c r="E68" s="3">
        <v>40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4">
        <v>1.1000000000000001</v>
      </c>
      <c r="O68" s="3" t="s">
        <v>33</v>
      </c>
      <c r="P68" s="3" t="s">
        <v>274</v>
      </c>
      <c r="Q68" s="3" t="s">
        <v>34</v>
      </c>
      <c r="R68" s="3" t="s">
        <v>35</v>
      </c>
      <c r="S68" s="4">
        <v>0.05</v>
      </c>
      <c r="T68" s="4">
        <v>5</v>
      </c>
      <c r="U68" s="3" t="s">
        <v>36</v>
      </c>
      <c r="V68" s="3" t="s">
        <v>37</v>
      </c>
      <c r="W68" s="3" t="s">
        <v>43</v>
      </c>
      <c r="X68" s="3" t="s">
        <v>38</v>
      </c>
      <c r="Y68" s="3" t="s">
        <v>39</v>
      </c>
      <c r="Z68" s="3" t="s">
        <v>206</v>
      </c>
      <c r="AA68" s="3" t="s">
        <v>40</v>
      </c>
      <c r="AB68" s="3" t="s">
        <v>34</v>
      </c>
      <c r="AC68" s="4"/>
      <c r="AD68" s="4">
        <v>1</v>
      </c>
      <c r="AE68" s="4">
        <v>0</v>
      </c>
      <c r="AF68" s="3">
        <v>30</v>
      </c>
      <c r="AG68" s="3">
        <v>300</v>
      </c>
    </row>
    <row r="69" spans="1:33" x14ac:dyDescent="0.25">
      <c r="A69" s="9">
        <v>7</v>
      </c>
      <c r="B69" s="3" t="s">
        <v>271</v>
      </c>
      <c r="C69" s="4" t="s">
        <v>41</v>
      </c>
      <c r="D69" s="6">
        <v>8400</v>
      </c>
      <c r="E69" s="3" t="s">
        <v>42</v>
      </c>
      <c r="F69" s="3">
        <v>10.314</v>
      </c>
      <c r="N69" s="4"/>
      <c r="S69" s="4"/>
      <c r="T69" s="4"/>
      <c r="AC69" s="4"/>
      <c r="AD69" s="4"/>
      <c r="AE69" s="4"/>
    </row>
    <row r="70" spans="1:33" x14ac:dyDescent="0.25">
      <c r="A70" s="9">
        <v>1.1000000000000001</v>
      </c>
      <c r="B70" s="3" t="s">
        <v>275</v>
      </c>
      <c r="C70" s="4">
        <v>0</v>
      </c>
      <c r="D70" s="6">
        <v>8100</v>
      </c>
      <c r="E70" s="3">
        <v>232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4">
        <v>1.0900000000000001</v>
      </c>
      <c r="O70" s="3" t="s">
        <v>33</v>
      </c>
      <c r="P70" s="3" t="s">
        <v>276</v>
      </c>
      <c r="Q70" s="3" t="s">
        <v>34</v>
      </c>
      <c r="R70" s="3" t="s">
        <v>35</v>
      </c>
      <c r="S70" s="4">
        <v>0.05</v>
      </c>
      <c r="T70" s="4">
        <v>5</v>
      </c>
      <c r="U70" s="3" t="s">
        <v>36</v>
      </c>
      <c r="V70" s="3" t="s">
        <v>37</v>
      </c>
      <c r="W70" s="3" t="s">
        <v>43</v>
      </c>
      <c r="X70" s="3" t="s">
        <v>38</v>
      </c>
      <c r="Y70" s="3" t="s">
        <v>39</v>
      </c>
      <c r="Z70" s="3" t="s">
        <v>39</v>
      </c>
      <c r="AA70" s="3" t="s">
        <v>40</v>
      </c>
      <c r="AB70" s="3" t="s">
        <v>34</v>
      </c>
      <c r="AC70" s="4"/>
      <c r="AD70" s="4">
        <v>1</v>
      </c>
      <c r="AE70" s="4">
        <v>0</v>
      </c>
      <c r="AF70" s="3">
        <v>30</v>
      </c>
      <c r="AG70" s="3">
        <v>300</v>
      </c>
    </row>
    <row r="71" spans="1:33" x14ac:dyDescent="0.25">
      <c r="A71" s="9">
        <v>1.2</v>
      </c>
      <c r="B71" s="3" t="s">
        <v>275</v>
      </c>
      <c r="C71" s="4">
        <v>0</v>
      </c>
      <c r="D71" s="6">
        <v>9150</v>
      </c>
      <c r="E71" s="3">
        <v>221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4">
        <v>1.18</v>
      </c>
      <c r="O71" s="3" t="s">
        <v>33</v>
      </c>
      <c r="P71" s="3" t="s">
        <v>277</v>
      </c>
      <c r="Q71" s="3" t="s">
        <v>34</v>
      </c>
      <c r="R71" s="3" t="s">
        <v>35</v>
      </c>
      <c r="S71" s="4">
        <v>0.05</v>
      </c>
      <c r="T71" s="4">
        <v>5</v>
      </c>
      <c r="U71" s="3" t="s">
        <v>36</v>
      </c>
      <c r="V71" s="3" t="s">
        <v>37</v>
      </c>
      <c r="W71" s="3" t="s">
        <v>43</v>
      </c>
      <c r="X71" s="3" t="s">
        <v>38</v>
      </c>
      <c r="Y71" s="3" t="s">
        <v>39</v>
      </c>
      <c r="Z71" s="3" t="s">
        <v>39</v>
      </c>
      <c r="AA71" s="3" t="s">
        <v>40</v>
      </c>
      <c r="AB71" s="3" t="s">
        <v>34</v>
      </c>
      <c r="AC71" s="4"/>
      <c r="AD71" s="4">
        <v>1</v>
      </c>
      <c r="AE71" s="4">
        <v>0</v>
      </c>
      <c r="AF71" s="3">
        <v>30</v>
      </c>
      <c r="AG71" s="3">
        <v>300</v>
      </c>
    </row>
    <row r="72" spans="1:33" x14ac:dyDescent="0.25">
      <c r="A72" s="9">
        <v>1.3</v>
      </c>
      <c r="B72" s="3" t="s">
        <v>275</v>
      </c>
      <c r="C72" s="4">
        <v>0</v>
      </c>
      <c r="D72" s="6">
        <v>7080</v>
      </c>
      <c r="E72" s="3">
        <v>225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4">
        <v>1.19</v>
      </c>
      <c r="O72" s="3" t="s">
        <v>33</v>
      </c>
      <c r="P72" s="3" t="s">
        <v>278</v>
      </c>
      <c r="Q72" s="3" t="s">
        <v>34</v>
      </c>
      <c r="R72" s="3" t="s">
        <v>35</v>
      </c>
      <c r="S72" s="4">
        <v>0.05</v>
      </c>
      <c r="T72" s="4">
        <v>5</v>
      </c>
      <c r="U72" s="3" t="s">
        <v>36</v>
      </c>
      <c r="V72" s="3" t="s">
        <v>37</v>
      </c>
      <c r="W72" s="3" t="s">
        <v>43</v>
      </c>
      <c r="X72" s="3" t="s">
        <v>38</v>
      </c>
      <c r="Y72" s="3" t="s">
        <v>39</v>
      </c>
      <c r="Z72" s="3" t="s">
        <v>39</v>
      </c>
      <c r="AA72" s="3" t="s">
        <v>40</v>
      </c>
      <c r="AB72" s="3" t="s">
        <v>34</v>
      </c>
      <c r="AC72" s="4"/>
      <c r="AD72" s="4">
        <v>1</v>
      </c>
      <c r="AE72" s="4">
        <v>0</v>
      </c>
      <c r="AF72" s="3">
        <v>30</v>
      </c>
      <c r="AG72" s="3">
        <v>300</v>
      </c>
    </row>
    <row r="73" spans="1:33" x14ac:dyDescent="0.25">
      <c r="A73" s="9">
        <v>1</v>
      </c>
      <c r="B73" s="3" t="s">
        <v>275</v>
      </c>
      <c r="C73" s="4" t="s">
        <v>41</v>
      </c>
      <c r="D73" s="6">
        <v>8110</v>
      </c>
      <c r="E73" s="3" t="s">
        <v>42</v>
      </c>
      <c r="F73" s="3">
        <v>12.762</v>
      </c>
      <c r="N73" s="4"/>
      <c r="S73" s="4"/>
      <c r="T73" s="4"/>
      <c r="AC73" s="4"/>
      <c r="AD73" s="4"/>
      <c r="AE73" s="4"/>
    </row>
    <row r="74" spans="1:33" x14ac:dyDescent="0.25">
      <c r="A74" s="9">
        <v>9.1</v>
      </c>
      <c r="B74" s="3" t="s">
        <v>279</v>
      </c>
      <c r="C74" s="4">
        <v>1</v>
      </c>
      <c r="D74" s="6">
        <v>11700</v>
      </c>
      <c r="E74" s="3">
        <v>57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4">
        <v>1.17</v>
      </c>
      <c r="O74" s="3" t="s">
        <v>33</v>
      </c>
      <c r="P74" s="3" t="s">
        <v>280</v>
      </c>
      <c r="Q74" s="3" t="s">
        <v>34</v>
      </c>
      <c r="R74" s="3" t="s">
        <v>35</v>
      </c>
      <c r="S74" s="4">
        <v>0.05</v>
      </c>
      <c r="T74" s="4">
        <v>5</v>
      </c>
      <c r="U74" s="3" t="s">
        <v>36</v>
      </c>
      <c r="V74" s="3" t="s">
        <v>37</v>
      </c>
      <c r="W74" s="3" t="s">
        <v>43</v>
      </c>
      <c r="X74" s="3" t="s">
        <v>38</v>
      </c>
      <c r="Y74" s="3" t="s">
        <v>39</v>
      </c>
      <c r="Z74" s="3" t="s">
        <v>39</v>
      </c>
      <c r="AA74" s="3" t="s">
        <v>40</v>
      </c>
      <c r="AB74" s="3" t="s">
        <v>34</v>
      </c>
      <c r="AC74" s="4"/>
      <c r="AD74" s="4">
        <v>1</v>
      </c>
      <c r="AE74" s="4">
        <v>0</v>
      </c>
      <c r="AF74" s="3">
        <v>30</v>
      </c>
      <c r="AG74" s="3">
        <v>300</v>
      </c>
    </row>
    <row r="75" spans="1:33" x14ac:dyDescent="0.25">
      <c r="A75" s="9">
        <v>9.1999999999999993</v>
      </c>
      <c r="B75" s="3" t="s">
        <v>279</v>
      </c>
      <c r="C75" s="4">
        <v>1</v>
      </c>
      <c r="D75" s="6">
        <v>12500</v>
      </c>
      <c r="E75" s="3">
        <v>61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4">
        <v>1.1100000000000001</v>
      </c>
      <c r="O75" s="3" t="s">
        <v>33</v>
      </c>
      <c r="P75" s="3" t="s">
        <v>281</v>
      </c>
      <c r="Q75" s="3" t="s">
        <v>34</v>
      </c>
      <c r="R75" s="3" t="s">
        <v>35</v>
      </c>
      <c r="S75" s="4">
        <v>0.05</v>
      </c>
      <c r="T75" s="4">
        <v>5</v>
      </c>
      <c r="U75" s="3" t="s">
        <v>36</v>
      </c>
      <c r="V75" s="3" t="s">
        <v>37</v>
      </c>
      <c r="W75" s="3" t="s">
        <v>43</v>
      </c>
      <c r="X75" s="3" t="s">
        <v>38</v>
      </c>
      <c r="Y75" s="3" t="s">
        <v>39</v>
      </c>
      <c r="Z75" s="3" t="s">
        <v>39</v>
      </c>
      <c r="AA75" s="3" t="s">
        <v>40</v>
      </c>
      <c r="AB75" s="3" t="s">
        <v>34</v>
      </c>
      <c r="AC75" s="4"/>
      <c r="AD75" s="4">
        <v>1</v>
      </c>
      <c r="AE75" s="4">
        <v>0</v>
      </c>
      <c r="AF75" s="3">
        <v>30</v>
      </c>
      <c r="AG75" s="3">
        <v>300</v>
      </c>
    </row>
    <row r="76" spans="1:33" x14ac:dyDescent="0.25">
      <c r="A76" s="9">
        <v>9.3000000000000007</v>
      </c>
      <c r="B76" s="3" t="s">
        <v>279</v>
      </c>
      <c r="C76" s="4">
        <v>1</v>
      </c>
      <c r="D76" s="6">
        <v>15300</v>
      </c>
      <c r="E76" s="3">
        <v>75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4">
        <v>1.0900000000000001</v>
      </c>
      <c r="O76" s="3" t="s">
        <v>33</v>
      </c>
      <c r="P76" s="3" t="s">
        <v>282</v>
      </c>
      <c r="Q76" s="3" t="s">
        <v>34</v>
      </c>
      <c r="R76" s="3" t="s">
        <v>35</v>
      </c>
      <c r="S76" s="4">
        <v>0.05</v>
      </c>
      <c r="T76" s="4">
        <v>5</v>
      </c>
      <c r="U76" s="3" t="s">
        <v>36</v>
      </c>
      <c r="V76" s="3" t="s">
        <v>37</v>
      </c>
      <c r="W76" s="3" t="s">
        <v>43</v>
      </c>
      <c r="X76" s="3" t="s">
        <v>38</v>
      </c>
      <c r="Y76" s="3" t="s">
        <v>39</v>
      </c>
      <c r="Z76" s="3" t="s">
        <v>39</v>
      </c>
      <c r="AA76" s="3" t="s">
        <v>40</v>
      </c>
      <c r="AB76" s="3" t="s">
        <v>34</v>
      </c>
      <c r="AC76" s="4"/>
      <c r="AD76" s="4">
        <v>1</v>
      </c>
      <c r="AE76" s="4">
        <v>0</v>
      </c>
      <c r="AF76" s="3">
        <v>30</v>
      </c>
      <c r="AG76" s="3">
        <v>300</v>
      </c>
    </row>
    <row r="77" spans="1:33" x14ac:dyDescent="0.25">
      <c r="A77" s="9">
        <v>9</v>
      </c>
      <c r="B77" s="3" t="s">
        <v>279</v>
      </c>
      <c r="C77" s="4" t="s">
        <v>41</v>
      </c>
      <c r="D77" s="6">
        <v>13200</v>
      </c>
      <c r="E77" s="3" t="s">
        <v>42</v>
      </c>
      <c r="F77" s="3">
        <v>14.356999999999999</v>
      </c>
      <c r="N77" s="4"/>
      <c r="S77" s="4"/>
      <c r="T77" s="4"/>
      <c r="AC77" s="4"/>
      <c r="AD77" s="4"/>
      <c r="AE77" s="4"/>
    </row>
    <row r="78" spans="1:33" x14ac:dyDescent="0.25">
      <c r="A78" s="9">
        <v>2.1</v>
      </c>
      <c r="B78" s="3" t="s">
        <v>283</v>
      </c>
      <c r="C78" s="4">
        <v>0</v>
      </c>
      <c r="D78" s="6">
        <v>858</v>
      </c>
      <c r="E78" s="3">
        <v>42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4">
        <v>1.32</v>
      </c>
      <c r="O78" s="3" t="s">
        <v>33</v>
      </c>
      <c r="P78" s="3" t="s">
        <v>284</v>
      </c>
      <c r="Q78" s="3" t="s">
        <v>34</v>
      </c>
      <c r="R78" s="3" t="s">
        <v>35</v>
      </c>
      <c r="S78" s="4">
        <v>0.05</v>
      </c>
      <c r="T78" s="4">
        <v>5</v>
      </c>
      <c r="U78" s="3" t="s">
        <v>36</v>
      </c>
      <c r="V78" s="3" t="s">
        <v>37</v>
      </c>
      <c r="W78" s="3" t="s">
        <v>43</v>
      </c>
      <c r="X78" s="3" t="s">
        <v>38</v>
      </c>
      <c r="Y78" s="3" t="s">
        <v>39</v>
      </c>
      <c r="Z78" s="3" t="s">
        <v>39</v>
      </c>
      <c r="AA78" s="3" t="s">
        <v>40</v>
      </c>
      <c r="AB78" s="3" t="s">
        <v>34</v>
      </c>
      <c r="AC78" s="4"/>
      <c r="AD78" s="4">
        <v>1</v>
      </c>
      <c r="AE78" s="4">
        <v>0</v>
      </c>
      <c r="AF78" s="3">
        <v>30</v>
      </c>
      <c r="AG78" s="3">
        <v>300</v>
      </c>
    </row>
    <row r="79" spans="1:33" x14ac:dyDescent="0.25">
      <c r="A79" s="9">
        <v>2.2000000000000002</v>
      </c>
      <c r="B79" s="3" t="s">
        <v>283</v>
      </c>
      <c r="C79" s="4">
        <v>0</v>
      </c>
      <c r="D79" s="6">
        <v>797</v>
      </c>
      <c r="E79" s="3">
        <v>39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4">
        <v>1.39</v>
      </c>
      <c r="O79" s="3" t="s">
        <v>33</v>
      </c>
      <c r="P79" s="3" t="s">
        <v>285</v>
      </c>
      <c r="Q79" s="3" t="s">
        <v>34</v>
      </c>
      <c r="R79" s="3" t="s">
        <v>35</v>
      </c>
      <c r="S79" s="4">
        <v>0.05</v>
      </c>
      <c r="T79" s="4">
        <v>5</v>
      </c>
      <c r="U79" s="3" t="s">
        <v>36</v>
      </c>
      <c r="V79" s="3" t="s">
        <v>37</v>
      </c>
      <c r="W79" s="3" t="s">
        <v>43</v>
      </c>
      <c r="X79" s="3" t="s">
        <v>38</v>
      </c>
      <c r="Y79" s="3" t="s">
        <v>39</v>
      </c>
      <c r="Z79" s="3" t="s">
        <v>39</v>
      </c>
      <c r="AA79" s="3" t="s">
        <v>40</v>
      </c>
      <c r="AB79" s="3" t="s">
        <v>34</v>
      </c>
      <c r="AC79" s="4"/>
      <c r="AD79" s="4">
        <v>1</v>
      </c>
      <c r="AE79" s="4">
        <v>0</v>
      </c>
      <c r="AF79" s="3">
        <v>30</v>
      </c>
      <c r="AG79" s="3">
        <v>300</v>
      </c>
    </row>
    <row r="80" spans="1:33" x14ac:dyDescent="0.25">
      <c r="A80" s="9">
        <v>2.2999999999999998</v>
      </c>
      <c r="B80" s="3" t="s">
        <v>283</v>
      </c>
      <c r="C80" s="4">
        <v>0</v>
      </c>
      <c r="D80" s="6">
        <v>838</v>
      </c>
      <c r="E80" s="3">
        <v>41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4">
        <v>1.28</v>
      </c>
      <c r="O80" s="3" t="s">
        <v>33</v>
      </c>
      <c r="P80" s="3" t="s">
        <v>286</v>
      </c>
      <c r="Q80" s="3" t="s">
        <v>34</v>
      </c>
      <c r="R80" s="3" t="s">
        <v>35</v>
      </c>
      <c r="S80" s="4">
        <v>0.05</v>
      </c>
      <c r="T80" s="4">
        <v>5</v>
      </c>
      <c r="U80" s="3" t="s">
        <v>36</v>
      </c>
      <c r="V80" s="3" t="s">
        <v>37</v>
      </c>
      <c r="W80" s="3" t="s">
        <v>43</v>
      </c>
      <c r="X80" s="3" t="s">
        <v>38</v>
      </c>
      <c r="Y80" s="3" t="s">
        <v>39</v>
      </c>
      <c r="Z80" s="3" t="s">
        <v>39</v>
      </c>
      <c r="AA80" s="3" t="s">
        <v>40</v>
      </c>
      <c r="AB80" s="3" t="s">
        <v>34</v>
      </c>
      <c r="AC80" s="4"/>
      <c r="AD80" s="4">
        <v>1</v>
      </c>
      <c r="AE80" s="4">
        <v>0</v>
      </c>
      <c r="AF80" s="3">
        <v>30</v>
      </c>
      <c r="AG80" s="3">
        <v>300</v>
      </c>
    </row>
    <row r="81" spans="1:33" x14ac:dyDescent="0.25">
      <c r="A81" s="9">
        <v>2</v>
      </c>
      <c r="B81" s="3" t="s">
        <v>283</v>
      </c>
      <c r="C81" s="4" t="s">
        <v>41</v>
      </c>
      <c r="D81" s="6">
        <v>831</v>
      </c>
      <c r="E81" s="3" t="s">
        <v>42</v>
      </c>
      <c r="F81" s="3">
        <v>3.742</v>
      </c>
      <c r="N81" s="4"/>
      <c r="S81" s="4"/>
      <c r="T81" s="4"/>
      <c r="AC81" s="4"/>
      <c r="AD81" s="4"/>
      <c r="AE81" s="4"/>
    </row>
    <row r="82" spans="1:33" x14ac:dyDescent="0.25">
      <c r="A82" s="9">
        <v>5.0999999999999996</v>
      </c>
      <c r="B82" s="3" t="s">
        <v>287</v>
      </c>
      <c r="C82" s="4">
        <v>0</v>
      </c>
      <c r="D82" s="6">
        <v>1350</v>
      </c>
      <c r="E82" s="3">
        <v>66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4">
        <v>1.1499999999999999</v>
      </c>
      <c r="O82" s="3" t="s">
        <v>33</v>
      </c>
      <c r="P82" s="3" t="s">
        <v>288</v>
      </c>
      <c r="Q82" s="3" t="s">
        <v>34</v>
      </c>
      <c r="R82" s="3" t="s">
        <v>35</v>
      </c>
      <c r="S82" s="4">
        <v>0.05</v>
      </c>
      <c r="T82" s="4">
        <v>5</v>
      </c>
      <c r="U82" s="3" t="s">
        <v>36</v>
      </c>
      <c r="V82" s="3" t="s">
        <v>37</v>
      </c>
      <c r="W82" s="3" t="s">
        <v>56</v>
      </c>
      <c r="X82" s="3" t="s">
        <v>38</v>
      </c>
      <c r="Y82" s="3" t="s">
        <v>39</v>
      </c>
      <c r="Z82" s="3" t="s">
        <v>39</v>
      </c>
      <c r="AA82" s="3" t="s">
        <v>40</v>
      </c>
      <c r="AB82" s="3" t="s">
        <v>34</v>
      </c>
      <c r="AC82" s="4"/>
      <c r="AD82" s="4">
        <v>1</v>
      </c>
      <c r="AE82" s="4">
        <v>0</v>
      </c>
      <c r="AF82" s="3">
        <v>30</v>
      </c>
      <c r="AG82" s="3">
        <v>300</v>
      </c>
    </row>
    <row r="83" spans="1:33" x14ac:dyDescent="0.25">
      <c r="A83" s="9">
        <v>5.2</v>
      </c>
      <c r="B83" s="3" t="s">
        <v>287</v>
      </c>
      <c r="C83" s="4">
        <v>0</v>
      </c>
      <c r="D83" s="6">
        <v>1210</v>
      </c>
      <c r="E83" s="3">
        <v>59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4">
        <v>1.2</v>
      </c>
      <c r="O83" s="3" t="s">
        <v>33</v>
      </c>
      <c r="P83" s="3" t="s">
        <v>289</v>
      </c>
      <c r="Q83" s="3" t="s">
        <v>34</v>
      </c>
      <c r="R83" s="3" t="s">
        <v>35</v>
      </c>
      <c r="S83" s="4">
        <v>0.05</v>
      </c>
      <c r="T83" s="4">
        <v>5</v>
      </c>
      <c r="U83" s="3" t="s">
        <v>36</v>
      </c>
      <c r="V83" s="3" t="s">
        <v>37</v>
      </c>
      <c r="W83" s="3" t="s">
        <v>56</v>
      </c>
      <c r="X83" s="3" t="s">
        <v>38</v>
      </c>
      <c r="Y83" s="3" t="s">
        <v>39</v>
      </c>
      <c r="Z83" s="3" t="s">
        <v>39</v>
      </c>
      <c r="AA83" s="3" t="s">
        <v>40</v>
      </c>
      <c r="AB83" s="3" t="s">
        <v>34</v>
      </c>
      <c r="AC83" s="4"/>
      <c r="AD83" s="4">
        <v>1</v>
      </c>
      <c r="AE83" s="4">
        <v>0</v>
      </c>
      <c r="AF83" s="3">
        <v>30</v>
      </c>
      <c r="AG83" s="3">
        <v>300</v>
      </c>
    </row>
    <row r="84" spans="1:33" x14ac:dyDescent="0.25">
      <c r="A84" s="9">
        <v>5.3</v>
      </c>
      <c r="B84" s="3" t="s">
        <v>287</v>
      </c>
      <c r="C84" s="4">
        <v>0</v>
      </c>
      <c r="D84" s="6">
        <v>1080</v>
      </c>
      <c r="E84" s="3">
        <v>53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4">
        <v>1.1000000000000001</v>
      </c>
      <c r="O84" s="3" t="s">
        <v>33</v>
      </c>
      <c r="P84" s="3" t="s">
        <v>290</v>
      </c>
      <c r="Q84" s="3" t="s">
        <v>34</v>
      </c>
      <c r="R84" s="3" t="s">
        <v>35</v>
      </c>
      <c r="S84" s="4">
        <v>0.05</v>
      </c>
      <c r="T84" s="4">
        <v>5</v>
      </c>
      <c r="U84" s="3" t="s">
        <v>36</v>
      </c>
      <c r="V84" s="3" t="s">
        <v>37</v>
      </c>
      <c r="W84" s="3" t="s">
        <v>56</v>
      </c>
      <c r="X84" s="3" t="s">
        <v>38</v>
      </c>
      <c r="Y84" s="3" t="s">
        <v>39</v>
      </c>
      <c r="Z84" s="3" t="s">
        <v>39</v>
      </c>
      <c r="AA84" s="3" t="s">
        <v>40</v>
      </c>
      <c r="AB84" s="3" t="s">
        <v>34</v>
      </c>
      <c r="AC84" s="4"/>
      <c r="AD84" s="4">
        <v>1</v>
      </c>
      <c r="AE84" s="4">
        <v>0</v>
      </c>
      <c r="AF84" s="3">
        <v>30</v>
      </c>
      <c r="AG84" s="3">
        <v>300</v>
      </c>
    </row>
    <row r="85" spans="1:33" x14ac:dyDescent="0.25">
      <c r="A85" s="9">
        <v>5</v>
      </c>
      <c r="B85" s="3" t="s">
        <v>287</v>
      </c>
      <c r="C85" s="4" t="s">
        <v>41</v>
      </c>
      <c r="D85" s="6">
        <v>1210</v>
      </c>
      <c r="E85" s="3" t="s">
        <v>42</v>
      </c>
      <c r="F85" s="3">
        <v>11.129</v>
      </c>
      <c r="N85" s="4"/>
      <c r="S85" s="4"/>
      <c r="T85" s="4"/>
      <c r="AC85" s="4"/>
      <c r="AD85" s="4"/>
      <c r="AE85" s="4"/>
    </row>
    <row r="86" spans="1:33" x14ac:dyDescent="0.25">
      <c r="A86" s="9">
        <v>6.1</v>
      </c>
      <c r="B86" s="3" t="s">
        <v>291</v>
      </c>
      <c r="C86" s="4">
        <v>0</v>
      </c>
      <c r="D86" s="6">
        <v>1310</v>
      </c>
      <c r="E86" s="3">
        <v>64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4">
        <v>1.1200000000000001</v>
      </c>
      <c r="O86" s="3" t="s">
        <v>33</v>
      </c>
      <c r="P86" s="3" t="s">
        <v>292</v>
      </c>
      <c r="Q86" s="3" t="s">
        <v>34</v>
      </c>
      <c r="R86" s="3" t="s">
        <v>35</v>
      </c>
      <c r="S86" s="4">
        <v>0.05</v>
      </c>
      <c r="T86" s="4">
        <v>5</v>
      </c>
      <c r="U86" s="3" t="s">
        <v>36</v>
      </c>
      <c r="V86" s="3" t="s">
        <v>37</v>
      </c>
      <c r="W86" s="3" t="s">
        <v>56</v>
      </c>
      <c r="X86" s="3" t="s">
        <v>38</v>
      </c>
      <c r="Y86" s="3" t="s">
        <v>39</v>
      </c>
      <c r="Z86" s="3" t="s">
        <v>39</v>
      </c>
      <c r="AA86" s="3" t="s">
        <v>40</v>
      </c>
      <c r="AB86" s="3" t="s">
        <v>34</v>
      </c>
      <c r="AC86" s="4"/>
      <c r="AD86" s="4">
        <v>1</v>
      </c>
      <c r="AE86" s="4">
        <v>0</v>
      </c>
      <c r="AF86" s="3">
        <v>30</v>
      </c>
      <c r="AG86" s="3">
        <v>300</v>
      </c>
    </row>
    <row r="87" spans="1:33" x14ac:dyDescent="0.25">
      <c r="A87" s="9">
        <v>6.2</v>
      </c>
      <c r="B87" s="3" t="s">
        <v>291</v>
      </c>
      <c r="C87" s="4">
        <v>0</v>
      </c>
      <c r="D87" s="6">
        <v>1410</v>
      </c>
      <c r="E87" s="3">
        <v>69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4">
        <v>1.1399999999999999</v>
      </c>
      <c r="O87" s="3" t="s">
        <v>33</v>
      </c>
      <c r="P87" s="3" t="s">
        <v>293</v>
      </c>
      <c r="Q87" s="3" t="s">
        <v>34</v>
      </c>
      <c r="R87" s="3" t="s">
        <v>35</v>
      </c>
      <c r="S87" s="4">
        <v>0.05</v>
      </c>
      <c r="T87" s="4">
        <v>5</v>
      </c>
      <c r="U87" s="3" t="s">
        <v>36</v>
      </c>
      <c r="V87" s="3" t="s">
        <v>37</v>
      </c>
      <c r="W87" s="3" t="s">
        <v>56</v>
      </c>
      <c r="X87" s="3" t="s">
        <v>38</v>
      </c>
      <c r="Y87" s="3" t="s">
        <v>39</v>
      </c>
      <c r="Z87" s="3" t="s">
        <v>39</v>
      </c>
      <c r="AA87" s="3" t="s">
        <v>40</v>
      </c>
      <c r="AB87" s="3" t="s">
        <v>34</v>
      </c>
      <c r="AC87" s="4"/>
      <c r="AD87" s="4">
        <v>1</v>
      </c>
      <c r="AE87" s="4">
        <v>0</v>
      </c>
      <c r="AF87" s="3">
        <v>30</v>
      </c>
      <c r="AG87" s="3">
        <v>300</v>
      </c>
    </row>
    <row r="88" spans="1:33" x14ac:dyDescent="0.25">
      <c r="A88" s="9">
        <v>6.3</v>
      </c>
      <c r="B88" s="3" t="s">
        <v>291</v>
      </c>
      <c r="C88" s="4">
        <v>0</v>
      </c>
      <c r="D88" s="6">
        <v>858</v>
      </c>
      <c r="E88" s="3">
        <v>42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4">
        <v>1.4</v>
      </c>
      <c r="O88" s="3" t="s">
        <v>33</v>
      </c>
      <c r="P88" s="3" t="s">
        <v>294</v>
      </c>
      <c r="Q88" s="3" t="s">
        <v>34</v>
      </c>
      <c r="R88" s="3" t="s">
        <v>35</v>
      </c>
      <c r="S88" s="4">
        <v>0.05</v>
      </c>
      <c r="T88" s="4">
        <v>5</v>
      </c>
      <c r="U88" s="3" t="s">
        <v>36</v>
      </c>
      <c r="V88" s="3" t="s">
        <v>37</v>
      </c>
      <c r="W88" s="3" t="s">
        <v>56</v>
      </c>
      <c r="X88" s="3" t="s">
        <v>38</v>
      </c>
      <c r="Y88" s="3" t="s">
        <v>39</v>
      </c>
      <c r="Z88" s="3" t="s">
        <v>39</v>
      </c>
      <c r="AA88" s="3" t="s">
        <v>40</v>
      </c>
      <c r="AB88" s="3" t="s">
        <v>34</v>
      </c>
      <c r="AC88" s="4"/>
      <c r="AD88" s="4">
        <v>1</v>
      </c>
      <c r="AE88" s="4">
        <v>0</v>
      </c>
      <c r="AF88" s="3">
        <v>30</v>
      </c>
      <c r="AG88" s="3">
        <v>300</v>
      </c>
    </row>
    <row r="89" spans="1:33" x14ac:dyDescent="0.25">
      <c r="A89" s="9">
        <v>6</v>
      </c>
      <c r="B89" s="3" t="s">
        <v>291</v>
      </c>
      <c r="C89" s="4" t="s">
        <v>41</v>
      </c>
      <c r="D89" s="6">
        <v>1190</v>
      </c>
      <c r="E89" s="3" t="s">
        <v>42</v>
      </c>
      <c r="F89" s="3">
        <v>24.66</v>
      </c>
      <c r="N89" s="4"/>
      <c r="S89" s="4"/>
      <c r="T89" s="4"/>
      <c r="AC89" s="4"/>
      <c r="AD89" s="4"/>
      <c r="AE89" s="4"/>
    </row>
    <row r="90" spans="1:33" x14ac:dyDescent="0.25">
      <c r="A90" s="9">
        <v>2.1</v>
      </c>
      <c r="B90" s="3" t="s">
        <v>295</v>
      </c>
      <c r="C90" s="4">
        <v>2</v>
      </c>
      <c r="D90" s="6">
        <v>713000</v>
      </c>
      <c r="E90" s="3">
        <v>221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4">
        <v>1.01</v>
      </c>
      <c r="O90" s="3" t="s">
        <v>33</v>
      </c>
      <c r="P90" s="3" t="s">
        <v>296</v>
      </c>
      <c r="Q90" s="3" t="s">
        <v>34</v>
      </c>
      <c r="R90" s="3" t="s">
        <v>35</v>
      </c>
      <c r="S90" s="4">
        <v>0.05</v>
      </c>
      <c r="T90" s="4">
        <v>5</v>
      </c>
      <c r="U90" s="3" t="s">
        <v>36</v>
      </c>
      <c r="V90" s="3" t="s">
        <v>37</v>
      </c>
      <c r="W90" s="3" t="s">
        <v>43</v>
      </c>
      <c r="X90" s="3" t="s">
        <v>38</v>
      </c>
      <c r="Y90" s="3" t="s">
        <v>39</v>
      </c>
      <c r="Z90" s="3" t="s">
        <v>39</v>
      </c>
      <c r="AA90" s="3" t="s">
        <v>40</v>
      </c>
      <c r="AB90" s="3" t="s">
        <v>34</v>
      </c>
      <c r="AC90" s="4"/>
      <c r="AD90" s="4">
        <v>1</v>
      </c>
      <c r="AE90" s="4">
        <v>0</v>
      </c>
      <c r="AF90" s="3">
        <v>30</v>
      </c>
      <c r="AG90" s="3">
        <v>300</v>
      </c>
    </row>
    <row r="91" spans="1:33" x14ac:dyDescent="0.25">
      <c r="A91" s="9">
        <v>2.2000000000000002</v>
      </c>
      <c r="B91" s="3" t="s">
        <v>295</v>
      </c>
      <c r="C91" s="4">
        <v>2</v>
      </c>
      <c r="D91" s="6">
        <v>829000</v>
      </c>
      <c r="E91" s="3">
        <v>231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4">
        <v>1.06</v>
      </c>
      <c r="O91" s="3" t="s">
        <v>33</v>
      </c>
      <c r="P91" s="3" t="s">
        <v>297</v>
      </c>
      <c r="Q91" s="3" t="s">
        <v>34</v>
      </c>
      <c r="R91" s="3" t="s">
        <v>35</v>
      </c>
      <c r="S91" s="4">
        <v>0.05</v>
      </c>
      <c r="T91" s="4">
        <v>5</v>
      </c>
      <c r="U91" s="3" t="s">
        <v>36</v>
      </c>
      <c r="V91" s="3" t="s">
        <v>37</v>
      </c>
      <c r="W91" s="3" t="s">
        <v>43</v>
      </c>
      <c r="X91" s="3" t="s">
        <v>38</v>
      </c>
      <c r="Y91" s="3" t="s">
        <v>39</v>
      </c>
      <c r="Z91" s="3" t="s">
        <v>39</v>
      </c>
      <c r="AA91" s="3" t="s">
        <v>40</v>
      </c>
      <c r="AB91" s="3" t="s">
        <v>34</v>
      </c>
      <c r="AC91" s="4"/>
      <c r="AD91" s="4">
        <v>1</v>
      </c>
      <c r="AE91" s="4">
        <v>0</v>
      </c>
      <c r="AF91" s="3">
        <v>30</v>
      </c>
      <c r="AG91" s="3">
        <v>300</v>
      </c>
    </row>
    <row r="92" spans="1:33" x14ac:dyDescent="0.25">
      <c r="A92" s="9">
        <v>2.2999999999999998</v>
      </c>
      <c r="B92" s="3" t="s">
        <v>295</v>
      </c>
      <c r="C92" s="4">
        <v>2</v>
      </c>
      <c r="D92" s="6">
        <v>679000</v>
      </c>
      <c r="E92" s="3">
        <v>227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4">
        <v>1.17</v>
      </c>
      <c r="O92" s="3" t="s">
        <v>33</v>
      </c>
      <c r="P92" s="3" t="s">
        <v>298</v>
      </c>
      <c r="Q92" s="3" t="s">
        <v>34</v>
      </c>
      <c r="R92" s="3" t="s">
        <v>35</v>
      </c>
      <c r="S92" s="4">
        <v>0.05</v>
      </c>
      <c r="T92" s="4">
        <v>5</v>
      </c>
      <c r="U92" s="3" t="s">
        <v>36</v>
      </c>
      <c r="V92" s="3" t="s">
        <v>37</v>
      </c>
      <c r="W92" s="3" t="s">
        <v>43</v>
      </c>
      <c r="X92" s="3" t="s">
        <v>38</v>
      </c>
      <c r="Y92" s="3" t="s">
        <v>39</v>
      </c>
      <c r="Z92" s="3" t="s">
        <v>39</v>
      </c>
      <c r="AA92" s="3" t="s">
        <v>40</v>
      </c>
      <c r="AB92" s="3" t="s">
        <v>34</v>
      </c>
      <c r="AC92" s="4"/>
      <c r="AD92" s="4">
        <v>1</v>
      </c>
      <c r="AE92" s="4">
        <v>0</v>
      </c>
      <c r="AF92" s="3">
        <v>30</v>
      </c>
      <c r="AG92" s="3">
        <v>300</v>
      </c>
    </row>
    <row r="93" spans="1:33" x14ac:dyDescent="0.25">
      <c r="A93" s="9">
        <v>2</v>
      </c>
      <c r="B93" s="3" t="s">
        <v>295</v>
      </c>
      <c r="C93" s="4" t="s">
        <v>41</v>
      </c>
      <c r="D93" s="6">
        <v>740000</v>
      </c>
      <c r="E93" s="3" t="s">
        <v>42</v>
      </c>
      <c r="F93" s="3">
        <v>10.622999999999999</v>
      </c>
      <c r="N93" s="4"/>
      <c r="S93" s="4"/>
      <c r="T93" s="4"/>
      <c r="AC93" s="4"/>
      <c r="AD93" s="4"/>
      <c r="AE93" s="4"/>
    </row>
    <row r="94" spans="1:33" x14ac:dyDescent="0.25">
      <c r="A94" s="9">
        <v>3.1</v>
      </c>
      <c r="B94" s="3" t="s">
        <v>299</v>
      </c>
      <c r="C94" s="4">
        <v>2</v>
      </c>
      <c r="D94" s="6">
        <v>305000</v>
      </c>
      <c r="E94" s="3">
        <v>149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4">
        <v>0.82</v>
      </c>
      <c r="O94" s="3" t="s">
        <v>33</v>
      </c>
      <c r="P94" s="3" t="s">
        <v>300</v>
      </c>
      <c r="Q94" s="3" t="s">
        <v>34</v>
      </c>
      <c r="R94" s="3" t="s">
        <v>35</v>
      </c>
      <c r="S94" s="4">
        <v>0.05</v>
      </c>
      <c r="T94" s="4">
        <v>5</v>
      </c>
      <c r="U94" s="3" t="s">
        <v>36</v>
      </c>
      <c r="V94" s="3" t="s">
        <v>37</v>
      </c>
      <c r="W94" s="3" t="s">
        <v>43</v>
      </c>
      <c r="X94" s="3" t="s">
        <v>38</v>
      </c>
      <c r="Y94" s="3" t="s">
        <v>39</v>
      </c>
      <c r="Z94" s="3" t="s">
        <v>39</v>
      </c>
      <c r="AA94" s="3" t="s">
        <v>40</v>
      </c>
      <c r="AB94" s="3" t="s">
        <v>34</v>
      </c>
      <c r="AC94" s="4"/>
      <c r="AD94" s="4">
        <v>1</v>
      </c>
      <c r="AE94" s="4">
        <v>0</v>
      </c>
      <c r="AF94" s="3">
        <v>30</v>
      </c>
      <c r="AG94" s="3">
        <v>300</v>
      </c>
    </row>
    <row r="95" spans="1:33" x14ac:dyDescent="0.25">
      <c r="A95" s="9">
        <v>3.2</v>
      </c>
      <c r="B95" s="3" t="s">
        <v>299</v>
      </c>
      <c r="C95" s="4">
        <v>2</v>
      </c>
      <c r="D95" s="6">
        <v>307000</v>
      </c>
      <c r="E95" s="3">
        <v>150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4">
        <v>0.77</v>
      </c>
      <c r="O95" s="3" t="s">
        <v>33</v>
      </c>
      <c r="P95" s="3" t="s">
        <v>301</v>
      </c>
      <c r="Q95" s="3" t="s">
        <v>34</v>
      </c>
      <c r="R95" s="3" t="s">
        <v>35</v>
      </c>
      <c r="S95" s="4">
        <v>0.05</v>
      </c>
      <c r="T95" s="4">
        <v>5</v>
      </c>
      <c r="U95" s="3" t="s">
        <v>36</v>
      </c>
      <c r="V95" s="3" t="s">
        <v>37</v>
      </c>
      <c r="W95" s="3" t="s">
        <v>43</v>
      </c>
      <c r="X95" s="3" t="s">
        <v>38</v>
      </c>
      <c r="Y95" s="3" t="s">
        <v>39</v>
      </c>
      <c r="Z95" s="3" t="s">
        <v>39</v>
      </c>
      <c r="AA95" s="3" t="s">
        <v>40</v>
      </c>
      <c r="AB95" s="3" t="s">
        <v>34</v>
      </c>
      <c r="AC95" s="4"/>
      <c r="AD95" s="4">
        <v>1</v>
      </c>
      <c r="AE95" s="4">
        <v>0</v>
      </c>
      <c r="AF95" s="3">
        <v>30</v>
      </c>
      <c r="AG95" s="3">
        <v>300</v>
      </c>
    </row>
    <row r="96" spans="1:33" x14ac:dyDescent="0.25">
      <c r="A96" s="9">
        <v>3.3</v>
      </c>
      <c r="B96" s="3" t="s">
        <v>299</v>
      </c>
      <c r="C96" s="4">
        <v>2</v>
      </c>
      <c r="D96" s="6">
        <v>329000</v>
      </c>
      <c r="E96" s="3">
        <v>161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4">
        <v>0.83</v>
      </c>
      <c r="O96" s="3" t="s">
        <v>33</v>
      </c>
      <c r="P96" s="3" t="s">
        <v>302</v>
      </c>
      <c r="Q96" s="3" t="s">
        <v>34</v>
      </c>
      <c r="R96" s="3" t="s">
        <v>35</v>
      </c>
      <c r="S96" s="4">
        <v>0.05</v>
      </c>
      <c r="T96" s="4">
        <v>5</v>
      </c>
      <c r="U96" s="3" t="s">
        <v>36</v>
      </c>
      <c r="V96" s="3" t="s">
        <v>37</v>
      </c>
      <c r="W96" s="3" t="s">
        <v>43</v>
      </c>
      <c r="X96" s="3" t="s">
        <v>38</v>
      </c>
      <c r="Y96" s="3" t="s">
        <v>39</v>
      </c>
      <c r="Z96" s="3" t="s">
        <v>39</v>
      </c>
      <c r="AA96" s="3" t="s">
        <v>40</v>
      </c>
      <c r="AB96" s="3" t="s">
        <v>34</v>
      </c>
      <c r="AC96" s="4"/>
      <c r="AD96" s="4">
        <v>1</v>
      </c>
      <c r="AE96" s="4">
        <v>0</v>
      </c>
      <c r="AF96" s="3">
        <v>30</v>
      </c>
      <c r="AG96" s="3">
        <v>300</v>
      </c>
    </row>
    <row r="97" spans="1:33" x14ac:dyDescent="0.25">
      <c r="A97" s="9">
        <v>3</v>
      </c>
      <c r="B97" s="3" t="s">
        <v>299</v>
      </c>
      <c r="C97" s="4" t="s">
        <v>41</v>
      </c>
      <c r="D97" s="6">
        <v>314000</v>
      </c>
      <c r="E97" s="3" t="s">
        <v>42</v>
      </c>
      <c r="F97" s="3">
        <v>4.2450000000000001</v>
      </c>
      <c r="N97" s="4"/>
      <c r="S97" s="4"/>
      <c r="T97" s="4"/>
      <c r="AC97" s="4"/>
      <c r="AD97" s="4"/>
      <c r="AE97" s="4"/>
    </row>
    <row r="98" spans="1:33" x14ac:dyDescent="0.25">
      <c r="A98" s="9">
        <v>4.0999999999999996</v>
      </c>
      <c r="B98" s="3" t="s">
        <v>303</v>
      </c>
      <c r="C98" s="4">
        <v>2</v>
      </c>
      <c r="D98" s="6">
        <v>739000</v>
      </c>
      <c r="E98" s="3">
        <v>223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4">
        <v>1.08</v>
      </c>
      <c r="O98" s="3" t="s">
        <v>33</v>
      </c>
      <c r="P98" s="3" t="s">
        <v>304</v>
      </c>
      <c r="Q98" s="3" t="s">
        <v>34</v>
      </c>
      <c r="R98" s="3" t="s">
        <v>35</v>
      </c>
      <c r="S98" s="4">
        <v>0.05</v>
      </c>
      <c r="T98" s="4">
        <v>5</v>
      </c>
      <c r="U98" s="3" t="s">
        <v>36</v>
      </c>
      <c r="V98" s="3" t="s">
        <v>37</v>
      </c>
      <c r="W98" s="3" t="s">
        <v>43</v>
      </c>
      <c r="X98" s="3" t="s">
        <v>38</v>
      </c>
      <c r="Y98" s="3" t="s">
        <v>39</v>
      </c>
      <c r="Z98" s="3" t="s">
        <v>39</v>
      </c>
      <c r="AA98" s="3" t="s">
        <v>40</v>
      </c>
      <c r="AB98" s="3" t="s">
        <v>34</v>
      </c>
      <c r="AC98" s="4"/>
      <c r="AD98" s="4">
        <v>1</v>
      </c>
      <c r="AE98" s="4">
        <v>0</v>
      </c>
      <c r="AF98" s="3">
        <v>30</v>
      </c>
      <c r="AG98" s="3">
        <v>300</v>
      </c>
    </row>
    <row r="99" spans="1:33" x14ac:dyDescent="0.25">
      <c r="A99" s="9">
        <v>4.2</v>
      </c>
      <c r="B99" s="3" t="s">
        <v>303</v>
      </c>
      <c r="C99" s="4">
        <v>2</v>
      </c>
      <c r="D99" s="6">
        <v>729000</v>
      </c>
      <c r="E99" s="3">
        <v>226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4">
        <v>1.01</v>
      </c>
      <c r="O99" s="3" t="s">
        <v>33</v>
      </c>
      <c r="P99" s="3" t="s">
        <v>305</v>
      </c>
      <c r="Q99" s="3" t="s">
        <v>34</v>
      </c>
      <c r="R99" s="3" t="s">
        <v>35</v>
      </c>
      <c r="S99" s="4">
        <v>0.05</v>
      </c>
      <c r="T99" s="4">
        <v>5</v>
      </c>
      <c r="U99" s="3" t="s">
        <v>36</v>
      </c>
      <c r="V99" s="3" t="s">
        <v>37</v>
      </c>
      <c r="W99" s="3" t="s">
        <v>43</v>
      </c>
      <c r="X99" s="3" t="s">
        <v>38</v>
      </c>
      <c r="Y99" s="3" t="s">
        <v>39</v>
      </c>
      <c r="Z99" s="3" t="s">
        <v>39</v>
      </c>
      <c r="AA99" s="3" t="s">
        <v>40</v>
      </c>
      <c r="AB99" s="3" t="s">
        <v>34</v>
      </c>
      <c r="AC99" s="4"/>
      <c r="AD99" s="4">
        <v>1</v>
      </c>
      <c r="AE99" s="4">
        <v>0</v>
      </c>
      <c r="AF99" s="3">
        <v>30</v>
      </c>
      <c r="AG99" s="3">
        <v>300</v>
      </c>
    </row>
    <row r="100" spans="1:33" x14ac:dyDescent="0.25">
      <c r="A100" s="9">
        <v>4.3</v>
      </c>
      <c r="B100" s="3" t="s">
        <v>303</v>
      </c>
      <c r="C100" s="4">
        <v>2</v>
      </c>
      <c r="D100" s="6">
        <v>789000</v>
      </c>
      <c r="E100" s="3">
        <v>226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4">
        <v>0.94</v>
      </c>
      <c r="O100" s="3" t="s">
        <v>33</v>
      </c>
      <c r="P100" s="3" t="s">
        <v>306</v>
      </c>
      <c r="Q100" s="3" t="s">
        <v>34</v>
      </c>
      <c r="R100" s="3" t="s">
        <v>35</v>
      </c>
      <c r="S100" s="4">
        <v>0.05</v>
      </c>
      <c r="T100" s="4">
        <v>5</v>
      </c>
      <c r="U100" s="3" t="s">
        <v>36</v>
      </c>
      <c r="V100" s="3" t="s">
        <v>37</v>
      </c>
      <c r="W100" s="3" t="s">
        <v>43</v>
      </c>
      <c r="X100" s="3" t="s">
        <v>38</v>
      </c>
      <c r="Y100" s="3" t="s">
        <v>39</v>
      </c>
      <c r="Z100" s="3" t="s">
        <v>39</v>
      </c>
      <c r="AA100" s="3" t="s">
        <v>40</v>
      </c>
      <c r="AB100" s="3" t="s">
        <v>34</v>
      </c>
      <c r="AC100" s="4"/>
      <c r="AD100" s="4">
        <v>1</v>
      </c>
      <c r="AE100" s="4">
        <v>0</v>
      </c>
      <c r="AF100" s="3">
        <v>30</v>
      </c>
      <c r="AG100" s="3">
        <v>300</v>
      </c>
    </row>
    <row r="101" spans="1:33" x14ac:dyDescent="0.25">
      <c r="A101" s="9">
        <v>4</v>
      </c>
      <c r="B101" s="3" t="s">
        <v>303</v>
      </c>
      <c r="C101" s="4" t="s">
        <v>41</v>
      </c>
      <c r="D101" s="6">
        <v>752000</v>
      </c>
      <c r="E101" s="3" t="s">
        <v>42</v>
      </c>
      <c r="F101" s="3">
        <v>4.2729999999999997</v>
      </c>
      <c r="N101" s="4"/>
      <c r="S101" s="4"/>
      <c r="T101" s="4"/>
      <c r="AC101" s="4"/>
      <c r="AD101" s="4"/>
      <c r="AE101" s="4"/>
    </row>
    <row r="102" spans="1:33" x14ac:dyDescent="0.25">
      <c r="A102" s="9">
        <v>5.0999999999999996</v>
      </c>
      <c r="B102" s="3" t="s">
        <v>307</v>
      </c>
      <c r="C102" s="4">
        <v>2</v>
      </c>
      <c r="D102" s="6">
        <v>745000</v>
      </c>
      <c r="E102" s="3">
        <v>231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4">
        <v>0.95</v>
      </c>
      <c r="O102" s="3" t="s">
        <v>33</v>
      </c>
      <c r="P102" s="3" t="s">
        <v>308</v>
      </c>
      <c r="Q102" s="3" t="s">
        <v>34</v>
      </c>
      <c r="R102" s="3" t="s">
        <v>35</v>
      </c>
      <c r="S102" s="4">
        <v>0.05</v>
      </c>
      <c r="T102" s="4">
        <v>5</v>
      </c>
      <c r="U102" s="3" t="s">
        <v>36</v>
      </c>
      <c r="V102" s="3" t="s">
        <v>37</v>
      </c>
      <c r="W102" s="3" t="s">
        <v>43</v>
      </c>
      <c r="X102" s="3" t="s">
        <v>38</v>
      </c>
      <c r="Y102" s="3" t="s">
        <v>39</v>
      </c>
      <c r="Z102" s="3" t="s">
        <v>39</v>
      </c>
      <c r="AA102" s="3" t="s">
        <v>40</v>
      </c>
      <c r="AB102" s="3" t="s">
        <v>34</v>
      </c>
      <c r="AC102" s="4"/>
      <c r="AD102" s="4">
        <v>1</v>
      </c>
      <c r="AE102" s="4">
        <v>0</v>
      </c>
      <c r="AF102" s="3">
        <v>30</v>
      </c>
      <c r="AG102" s="3">
        <v>300</v>
      </c>
    </row>
    <row r="103" spans="1:33" x14ac:dyDescent="0.25">
      <c r="A103" s="9">
        <v>5.2</v>
      </c>
      <c r="B103" s="3" t="s">
        <v>307</v>
      </c>
      <c r="C103" s="4">
        <v>2</v>
      </c>
      <c r="D103" s="6">
        <v>830000</v>
      </c>
      <c r="E103" s="3">
        <v>225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4">
        <v>1.1200000000000001</v>
      </c>
      <c r="O103" s="3" t="s">
        <v>33</v>
      </c>
      <c r="P103" s="3" t="s">
        <v>309</v>
      </c>
      <c r="Q103" s="3" t="s">
        <v>34</v>
      </c>
      <c r="R103" s="3" t="s">
        <v>35</v>
      </c>
      <c r="S103" s="4">
        <v>0.05</v>
      </c>
      <c r="T103" s="4">
        <v>5</v>
      </c>
      <c r="U103" s="3" t="s">
        <v>36</v>
      </c>
      <c r="V103" s="3" t="s">
        <v>37</v>
      </c>
      <c r="W103" s="3" t="s">
        <v>43</v>
      </c>
      <c r="X103" s="3" t="s">
        <v>38</v>
      </c>
      <c r="Y103" s="3" t="s">
        <v>39</v>
      </c>
      <c r="Z103" s="3" t="s">
        <v>39</v>
      </c>
      <c r="AA103" s="3" t="s">
        <v>40</v>
      </c>
      <c r="AB103" s="3" t="s">
        <v>34</v>
      </c>
      <c r="AC103" s="4"/>
      <c r="AD103" s="4">
        <v>1</v>
      </c>
      <c r="AE103" s="4">
        <v>0</v>
      </c>
      <c r="AF103" s="3">
        <v>30</v>
      </c>
      <c r="AG103" s="3">
        <v>300</v>
      </c>
    </row>
    <row r="104" spans="1:33" x14ac:dyDescent="0.25">
      <c r="A104" s="9">
        <v>5.3</v>
      </c>
      <c r="B104" s="3" t="s">
        <v>307</v>
      </c>
      <c r="C104" s="4">
        <v>2</v>
      </c>
      <c r="D104" s="6">
        <v>841000</v>
      </c>
      <c r="E104" s="3">
        <v>228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4">
        <v>1.19</v>
      </c>
      <c r="O104" s="3" t="s">
        <v>33</v>
      </c>
      <c r="P104" s="3" t="s">
        <v>310</v>
      </c>
      <c r="Q104" s="3" t="s">
        <v>34</v>
      </c>
      <c r="R104" s="3" t="s">
        <v>35</v>
      </c>
      <c r="S104" s="4">
        <v>0.05</v>
      </c>
      <c r="T104" s="4">
        <v>5</v>
      </c>
      <c r="U104" s="3" t="s">
        <v>36</v>
      </c>
      <c r="V104" s="3" t="s">
        <v>37</v>
      </c>
      <c r="W104" s="3" t="s">
        <v>43</v>
      </c>
      <c r="X104" s="3" t="s">
        <v>38</v>
      </c>
      <c r="Y104" s="3" t="s">
        <v>39</v>
      </c>
      <c r="Z104" s="3" t="s">
        <v>39</v>
      </c>
      <c r="AA104" s="3" t="s">
        <v>40</v>
      </c>
      <c r="AB104" s="3" t="s">
        <v>34</v>
      </c>
      <c r="AC104" s="4"/>
      <c r="AD104" s="4">
        <v>1</v>
      </c>
      <c r="AE104" s="4">
        <v>0</v>
      </c>
      <c r="AF104" s="3">
        <v>30</v>
      </c>
      <c r="AG104" s="3">
        <v>300</v>
      </c>
    </row>
    <row r="105" spans="1:33" x14ac:dyDescent="0.25">
      <c r="A105" s="9">
        <v>5</v>
      </c>
      <c r="B105" s="3" t="s">
        <v>307</v>
      </c>
      <c r="C105" s="4" t="s">
        <v>41</v>
      </c>
      <c r="D105" s="6">
        <v>805000</v>
      </c>
      <c r="E105" s="3" t="s">
        <v>42</v>
      </c>
      <c r="F105" s="3">
        <v>6.524</v>
      </c>
      <c r="N105" s="4"/>
      <c r="S105" s="4"/>
      <c r="T105" s="4"/>
      <c r="AC105" s="4"/>
      <c r="AD105" s="4"/>
      <c r="AE105" s="4"/>
    </row>
    <row r="106" spans="1:33" x14ac:dyDescent="0.25">
      <c r="A106" s="9">
        <v>6.1</v>
      </c>
      <c r="B106" s="3" t="s">
        <v>311</v>
      </c>
      <c r="C106" s="4">
        <v>2</v>
      </c>
      <c r="D106" s="6">
        <v>969000</v>
      </c>
      <c r="E106" s="3">
        <v>220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4">
        <v>0.94</v>
      </c>
      <c r="O106" s="3" t="s">
        <v>33</v>
      </c>
      <c r="P106" s="3" t="s">
        <v>312</v>
      </c>
      <c r="Q106" s="3" t="s">
        <v>34</v>
      </c>
      <c r="R106" s="3" t="s">
        <v>35</v>
      </c>
      <c r="S106" s="4">
        <v>0.05</v>
      </c>
      <c r="T106" s="4">
        <v>5</v>
      </c>
      <c r="U106" s="3" t="s">
        <v>36</v>
      </c>
      <c r="V106" s="3" t="s">
        <v>37</v>
      </c>
      <c r="W106" s="3" t="s">
        <v>43</v>
      </c>
      <c r="X106" s="3" t="s">
        <v>38</v>
      </c>
      <c r="Y106" s="3" t="s">
        <v>39</v>
      </c>
      <c r="Z106" s="3" t="s">
        <v>39</v>
      </c>
      <c r="AA106" s="3" t="s">
        <v>40</v>
      </c>
      <c r="AB106" s="3" t="s">
        <v>34</v>
      </c>
      <c r="AC106" s="4"/>
      <c r="AD106" s="4">
        <v>1</v>
      </c>
      <c r="AE106" s="4">
        <v>0</v>
      </c>
      <c r="AF106" s="3">
        <v>30</v>
      </c>
      <c r="AG106" s="3">
        <v>300</v>
      </c>
    </row>
    <row r="107" spans="1:33" x14ac:dyDescent="0.25">
      <c r="A107" s="9">
        <v>6.2</v>
      </c>
      <c r="B107" s="3" t="s">
        <v>311</v>
      </c>
      <c r="C107" s="4">
        <v>2</v>
      </c>
      <c r="D107" s="6">
        <v>1000000</v>
      </c>
      <c r="E107" s="3">
        <v>221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4">
        <v>0.98</v>
      </c>
      <c r="O107" s="3" t="s">
        <v>33</v>
      </c>
      <c r="P107" s="3" t="s">
        <v>313</v>
      </c>
      <c r="Q107" s="3" t="s">
        <v>34</v>
      </c>
      <c r="R107" s="3" t="s">
        <v>35</v>
      </c>
      <c r="S107" s="4">
        <v>0.05</v>
      </c>
      <c r="T107" s="4">
        <v>5</v>
      </c>
      <c r="U107" s="3" t="s">
        <v>36</v>
      </c>
      <c r="V107" s="3" t="s">
        <v>37</v>
      </c>
      <c r="W107" s="3" t="s">
        <v>43</v>
      </c>
      <c r="X107" s="3" t="s">
        <v>38</v>
      </c>
      <c r="Y107" s="3" t="s">
        <v>39</v>
      </c>
      <c r="Z107" s="3" t="s">
        <v>39</v>
      </c>
      <c r="AA107" s="3" t="s">
        <v>40</v>
      </c>
      <c r="AB107" s="3" t="s">
        <v>34</v>
      </c>
      <c r="AC107" s="4"/>
      <c r="AD107" s="4">
        <v>1</v>
      </c>
      <c r="AE107" s="4">
        <v>0</v>
      </c>
      <c r="AF107" s="3">
        <v>30</v>
      </c>
      <c r="AG107" s="3">
        <v>300</v>
      </c>
    </row>
    <row r="108" spans="1:33" x14ac:dyDescent="0.25">
      <c r="A108" s="9">
        <v>6.3</v>
      </c>
      <c r="B108" s="3" t="s">
        <v>311</v>
      </c>
      <c r="C108" s="4">
        <v>2</v>
      </c>
      <c r="D108" s="6">
        <v>1120000</v>
      </c>
      <c r="E108" s="3">
        <v>219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4">
        <v>0.94</v>
      </c>
      <c r="O108" s="3" t="s">
        <v>33</v>
      </c>
      <c r="P108" s="3" t="s">
        <v>314</v>
      </c>
      <c r="Q108" s="3" t="s">
        <v>34</v>
      </c>
      <c r="R108" s="3" t="s">
        <v>35</v>
      </c>
      <c r="S108" s="4">
        <v>0.05</v>
      </c>
      <c r="T108" s="4">
        <v>5</v>
      </c>
      <c r="U108" s="3" t="s">
        <v>36</v>
      </c>
      <c r="V108" s="3" t="s">
        <v>37</v>
      </c>
      <c r="W108" s="3" t="s">
        <v>43</v>
      </c>
      <c r="X108" s="3" t="s">
        <v>38</v>
      </c>
      <c r="Y108" s="3" t="s">
        <v>39</v>
      </c>
      <c r="Z108" s="3" t="s">
        <v>39</v>
      </c>
      <c r="AA108" s="3" t="s">
        <v>40</v>
      </c>
      <c r="AB108" s="3" t="s">
        <v>34</v>
      </c>
      <c r="AC108" s="4"/>
      <c r="AD108" s="4">
        <v>1</v>
      </c>
      <c r="AE108" s="4">
        <v>0</v>
      </c>
      <c r="AF108" s="3">
        <v>30</v>
      </c>
      <c r="AG108" s="3">
        <v>300</v>
      </c>
    </row>
    <row r="109" spans="1:33" x14ac:dyDescent="0.25">
      <c r="A109" s="9">
        <v>6</v>
      </c>
      <c r="B109" s="3" t="s">
        <v>311</v>
      </c>
      <c r="C109" s="4" t="s">
        <v>41</v>
      </c>
      <c r="D109" s="6">
        <v>1030000</v>
      </c>
      <c r="E109" s="3" t="s">
        <v>42</v>
      </c>
      <c r="F109" s="3">
        <v>7.7450000000000001</v>
      </c>
      <c r="N109" s="4"/>
      <c r="S109" s="4"/>
      <c r="T109" s="4"/>
      <c r="AC109" s="4"/>
      <c r="AD109" s="4"/>
      <c r="AE109" s="4"/>
    </row>
    <row r="110" spans="1:33" x14ac:dyDescent="0.25">
      <c r="A110" s="9">
        <v>7.1</v>
      </c>
      <c r="B110" s="3" t="s">
        <v>315</v>
      </c>
      <c r="C110" s="4">
        <v>2</v>
      </c>
      <c r="D110" s="6">
        <v>1100000</v>
      </c>
      <c r="E110" s="3">
        <v>214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4">
        <v>1.01</v>
      </c>
      <c r="O110" s="3" t="s">
        <v>33</v>
      </c>
      <c r="P110" s="3" t="s">
        <v>316</v>
      </c>
      <c r="Q110" s="3" t="s">
        <v>34</v>
      </c>
      <c r="R110" s="3" t="s">
        <v>35</v>
      </c>
      <c r="S110" s="4">
        <v>0.05</v>
      </c>
      <c r="T110" s="4">
        <v>5</v>
      </c>
      <c r="U110" s="3" t="s">
        <v>36</v>
      </c>
      <c r="V110" s="3" t="s">
        <v>37</v>
      </c>
      <c r="W110" s="3" t="s">
        <v>43</v>
      </c>
      <c r="X110" s="3" t="s">
        <v>38</v>
      </c>
      <c r="Y110" s="3" t="s">
        <v>39</v>
      </c>
      <c r="Z110" s="3" t="s">
        <v>39</v>
      </c>
      <c r="AA110" s="3" t="s">
        <v>40</v>
      </c>
      <c r="AB110" s="3" t="s">
        <v>34</v>
      </c>
      <c r="AC110" s="4"/>
      <c r="AD110" s="4">
        <v>1</v>
      </c>
      <c r="AE110" s="4">
        <v>0</v>
      </c>
      <c r="AF110" s="3">
        <v>30</v>
      </c>
      <c r="AG110" s="3">
        <v>300</v>
      </c>
    </row>
    <row r="111" spans="1:33" x14ac:dyDescent="0.25">
      <c r="A111" s="9">
        <v>7.2</v>
      </c>
      <c r="B111" s="3" t="s">
        <v>315</v>
      </c>
      <c r="C111" s="4">
        <v>2</v>
      </c>
      <c r="D111" s="6">
        <v>1160000</v>
      </c>
      <c r="E111" s="3">
        <v>220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4">
        <v>0.98</v>
      </c>
      <c r="O111" s="3" t="s">
        <v>33</v>
      </c>
      <c r="P111" s="3" t="s">
        <v>317</v>
      </c>
      <c r="Q111" s="3" t="s">
        <v>34</v>
      </c>
      <c r="R111" s="3" t="s">
        <v>35</v>
      </c>
      <c r="S111" s="4">
        <v>0.05</v>
      </c>
      <c r="T111" s="4">
        <v>5</v>
      </c>
      <c r="U111" s="3" t="s">
        <v>36</v>
      </c>
      <c r="V111" s="3" t="s">
        <v>37</v>
      </c>
      <c r="W111" s="3" t="s">
        <v>43</v>
      </c>
      <c r="X111" s="3" t="s">
        <v>38</v>
      </c>
      <c r="Y111" s="3" t="s">
        <v>39</v>
      </c>
      <c r="Z111" s="3" t="s">
        <v>39</v>
      </c>
      <c r="AA111" s="3" t="s">
        <v>40</v>
      </c>
      <c r="AB111" s="3" t="s">
        <v>34</v>
      </c>
      <c r="AC111" s="4"/>
      <c r="AD111" s="4">
        <v>1</v>
      </c>
      <c r="AE111" s="4">
        <v>0</v>
      </c>
      <c r="AF111" s="3">
        <v>30</v>
      </c>
      <c r="AG111" s="3">
        <v>300</v>
      </c>
    </row>
    <row r="112" spans="1:33" x14ac:dyDescent="0.25">
      <c r="A112" s="9">
        <v>7.3</v>
      </c>
      <c r="B112" s="3" t="s">
        <v>315</v>
      </c>
      <c r="C112" s="4">
        <v>2</v>
      </c>
      <c r="D112" s="6">
        <v>1220000</v>
      </c>
      <c r="E112" s="3">
        <v>223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4">
        <v>0.95</v>
      </c>
      <c r="O112" s="3" t="s">
        <v>33</v>
      </c>
      <c r="P112" s="3" t="s">
        <v>318</v>
      </c>
      <c r="Q112" s="3" t="s">
        <v>34</v>
      </c>
      <c r="R112" s="3" t="s">
        <v>35</v>
      </c>
      <c r="S112" s="4">
        <v>0.05</v>
      </c>
      <c r="T112" s="4">
        <v>5</v>
      </c>
      <c r="U112" s="3" t="s">
        <v>36</v>
      </c>
      <c r="V112" s="3" t="s">
        <v>37</v>
      </c>
      <c r="W112" s="3" t="s">
        <v>43</v>
      </c>
      <c r="X112" s="3" t="s">
        <v>38</v>
      </c>
      <c r="Y112" s="3" t="s">
        <v>39</v>
      </c>
      <c r="Z112" s="3" t="s">
        <v>39</v>
      </c>
      <c r="AA112" s="3" t="s">
        <v>40</v>
      </c>
      <c r="AB112" s="3" t="s">
        <v>34</v>
      </c>
      <c r="AC112" s="4"/>
      <c r="AD112" s="4">
        <v>1</v>
      </c>
      <c r="AE112" s="4">
        <v>0</v>
      </c>
      <c r="AF112" s="3">
        <v>30</v>
      </c>
      <c r="AG112" s="3">
        <v>300</v>
      </c>
    </row>
    <row r="113" spans="1:33" x14ac:dyDescent="0.25">
      <c r="A113" s="9">
        <v>7</v>
      </c>
      <c r="B113" s="3" t="s">
        <v>315</v>
      </c>
      <c r="C113" s="4" t="s">
        <v>41</v>
      </c>
      <c r="D113" s="6">
        <v>1160000</v>
      </c>
      <c r="E113" s="3" t="s">
        <v>42</v>
      </c>
      <c r="F113" s="3">
        <v>5.1719999999999997</v>
      </c>
      <c r="N113" s="4"/>
      <c r="S113" s="4"/>
      <c r="T113" s="4"/>
      <c r="AC113" s="4"/>
      <c r="AD113" s="4"/>
      <c r="AE113" s="4"/>
    </row>
    <row r="114" spans="1:33" x14ac:dyDescent="0.25">
      <c r="A114" s="9">
        <v>8.1</v>
      </c>
      <c r="B114" s="3" t="s">
        <v>319</v>
      </c>
      <c r="C114" s="4">
        <v>2</v>
      </c>
      <c r="D114" s="6">
        <v>820000</v>
      </c>
      <c r="E114" s="3">
        <v>216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4">
        <v>1</v>
      </c>
      <c r="O114" s="3" t="s">
        <v>33</v>
      </c>
      <c r="P114" s="3" t="s">
        <v>320</v>
      </c>
      <c r="Q114" s="3" t="s">
        <v>34</v>
      </c>
      <c r="R114" s="3" t="s">
        <v>35</v>
      </c>
      <c r="S114" s="4">
        <v>0.05</v>
      </c>
      <c r="T114" s="4">
        <v>5</v>
      </c>
      <c r="U114" s="3" t="s">
        <v>36</v>
      </c>
      <c r="V114" s="3" t="s">
        <v>37</v>
      </c>
      <c r="W114" s="3" t="s">
        <v>43</v>
      </c>
      <c r="X114" s="3" t="s">
        <v>38</v>
      </c>
      <c r="Y114" s="3" t="s">
        <v>39</v>
      </c>
      <c r="Z114" s="3" t="s">
        <v>39</v>
      </c>
      <c r="AA114" s="3" t="s">
        <v>40</v>
      </c>
      <c r="AB114" s="3" t="s">
        <v>34</v>
      </c>
      <c r="AC114" s="4"/>
      <c r="AD114" s="4">
        <v>1</v>
      </c>
      <c r="AE114" s="4">
        <v>0</v>
      </c>
      <c r="AF114" s="3">
        <v>30</v>
      </c>
      <c r="AG114" s="3">
        <v>300</v>
      </c>
    </row>
    <row r="115" spans="1:33" x14ac:dyDescent="0.25">
      <c r="A115" s="9">
        <v>8.1999999999999993</v>
      </c>
      <c r="B115" s="3" t="s">
        <v>319</v>
      </c>
      <c r="C115" s="4">
        <v>2</v>
      </c>
      <c r="D115" s="6">
        <v>953000</v>
      </c>
      <c r="E115" s="3">
        <v>230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4">
        <v>1</v>
      </c>
      <c r="O115" s="3" t="s">
        <v>33</v>
      </c>
      <c r="P115" s="3" t="s">
        <v>321</v>
      </c>
      <c r="Q115" s="3" t="s">
        <v>34</v>
      </c>
      <c r="R115" s="3" t="s">
        <v>35</v>
      </c>
      <c r="S115" s="4">
        <v>0.05</v>
      </c>
      <c r="T115" s="4">
        <v>5</v>
      </c>
      <c r="U115" s="3" t="s">
        <v>36</v>
      </c>
      <c r="V115" s="3" t="s">
        <v>37</v>
      </c>
      <c r="W115" s="3" t="s">
        <v>43</v>
      </c>
      <c r="X115" s="3" t="s">
        <v>38</v>
      </c>
      <c r="Y115" s="3" t="s">
        <v>39</v>
      </c>
      <c r="Z115" s="3" t="s">
        <v>39</v>
      </c>
      <c r="AA115" s="3" t="s">
        <v>40</v>
      </c>
      <c r="AB115" s="3" t="s">
        <v>34</v>
      </c>
      <c r="AC115" s="4"/>
      <c r="AD115" s="4">
        <v>1</v>
      </c>
      <c r="AE115" s="4">
        <v>0</v>
      </c>
      <c r="AF115" s="3">
        <v>30</v>
      </c>
      <c r="AG115" s="3">
        <v>300</v>
      </c>
    </row>
    <row r="116" spans="1:33" x14ac:dyDescent="0.25">
      <c r="A116" s="9">
        <v>8.3000000000000007</v>
      </c>
      <c r="B116" s="3" t="s">
        <v>319</v>
      </c>
      <c r="C116" s="4">
        <v>2</v>
      </c>
      <c r="D116" s="6">
        <v>879000</v>
      </c>
      <c r="E116" s="3">
        <v>225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4">
        <v>1.1299999999999999</v>
      </c>
      <c r="O116" s="3" t="s">
        <v>33</v>
      </c>
      <c r="P116" s="3" t="s">
        <v>322</v>
      </c>
      <c r="Q116" s="3" t="s">
        <v>34</v>
      </c>
      <c r="R116" s="3" t="s">
        <v>35</v>
      </c>
      <c r="S116" s="4">
        <v>0.05</v>
      </c>
      <c r="T116" s="4">
        <v>5</v>
      </c>
      <c r="U116" s="3" t="s">
        <v>36</v>
      </c>
      <c r="V116" s="3" t="s">
        <v>37</v>
      </c>
      <c r="W116" s="3" t="s">
        <v>43</v>
      </c>
      <c r="X116" s="3" t="s">
        <v>38</v>
      </c>
      <c r="Y116" s="3" t="s">
        <v>39</v>
      </c>
      <c r="Z116" s="3" t="s">
        <v>39</v>
      </c>
      <c r="AA116" s="3" t="s">
        <v>40</v>
      </c>
      <c r="AB116" s="3" t="s">
        <v>34</v>
      </c>
      <c r="AC116" s="4"/>
      <c r="AD116" s="4">
        <v>1</v>
      </c>
      <c r="AE116" s="4">
        <v>0</v>
      </c>
      <c r="AF116" s="3">
        <v>30</v>
      </c>
      <c r="AG116" s="3">
        <v>300</v>
      </c>
    </row>
    <row r="117" spans="1:33" x14ac:dyDescent="0.25">
      <c r="A117" s="9">
        <v>8</v>
      </c>
      <c r="B117" s="3" t="s">
        <v>319</v>
      </c>
      <c r="C117" s="4" t="s">
        <v>41</v>
      </c>
      <c r="D117" s="6">
        <v>884000</v>
      </c>
      <c r="E117" s="3" t="s">
        <v>42</v>
      </c>
      <c r="F117" s="3">
        <v>7.5389999999999997</v>
      </c>
      <c r="N117" s="4"/>
      <c r="S117" s="4"/>
      <c r="T117" s="4"/>
      <c r="AC117" s="4"/>
      <c r="AD117" s="4"/>
      <c r="AE117" s="4"/>
    </row>
    <row r="118" spans="1:33" x14ac:dyDescent="0.25">
      <c r="A118" s="9">
        <v>9.1</v>
      </c>
      <c r="B118" s="3" t="s">
        <v>323</v>
      </c>
      <c r="C118" s="4">
        <v>2</v>
      </c>
      <c r="D118" s="6">
        <v>911000</v>
      </c>
      <c r="E118" s="3">
        <v>220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4">
        <v>0.98</v>
      </c>
      <c r="O118" s="3" t="s">
        <v>33</v>
      </c>
      <c r="P118" s="3" t="s">
        <v>324</v>
      </c>
      <c r="Q118" s="3" t="s">
        <v>34</v>
      </c>
      <c r="R118" s="3" t="s">
        <v>35</v>
      </c>
      <c r="S118" s="4">
        <v>0.05</v>
      </c>
      <c r="T118" s="4">
        <v>5</v>
      </c>
      <c r="U118" s="3" t="s">
        <v>36</v>
      </c>
      <c r="V118" s="3" t="s">
        <v>37</v>
      </c>
      <c r="W118" s="3" t="s">
        <v>43</v>
      </c>
      <c r="X118" s="3" t="s">
        <v>38</v>
      </c>
      <c r="Y118" s="3" t="s">
        <v>39</v>
      </c>
      <c r="Z118" s="3" t="s">
        <v>39</v>
      </c>
      <c r="AA118" s="3" t="s">
        <v>40</v>
      </c>
      <c r="AB118" s="3" t="s">
        <v>34</v>
      </c>
      <c r="AC118" s="4"/>
      <c r="AD118" s="4">
        <v>1</v>
      </c>
      <c r="AE118" s="4">
        <v>0</v>
      </c>
      <c r="AF118" s="3">
        <v>30</v>
      </c>
      <c r="AG118" s="3">
        <v>300</v>
      </c>
    </row>
    <row r="119" spans="1:33" x14ac:dyDescent="0.25">
      <c r="A119" s="9">
        <v>9.1999999999999993</v>
      </c>
      <c r="B119" s="3" t="s">
        <v>323</v>
      </c>
      <c r="C119" s="4">
        <v>2</v>
      </c>
      <c r="D119" s="6">
        <v>1000000</v>
      </c>
      <c r="E119" s="3">
        <v>227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4">
        <v>0.99</v>
      </c>
      <c r="O119" s="3" t="s">
        <v>33</v>
      </c>
      <c r="P119" s="3" t="s">
        <v>325</v>
      </c>
      <c r="Q119" s="3" t="s">
        <v>34</v>
      </c>
      <c r="R119" s="3" t="s">
        <v>35</v>
      </c>
      <c r="S119" s="4">
        <v>0.05</v>
      </c>
      <c r="T119" s="4">
        <v>5</v>
      </c>
      <c r="U119" s="3" t="s">
        <v>36</v>
      </c>
      <c r="V119" s="3" t="s">
        <v>37</v>
      </c>
      <c r="W119" s="3" t="s">
        <v>43</v>
      </c>
      <c r="X119" s="3" t="s">
        <v>38</v>
      </c>
      <c r="Y119" s="3" t="s">
        <v>39</v>
      </c>
      <c r="Z119" s="3" t="s">
        <v>39</v>
      </c>
      <c r="AA119" s="3" t="s">
        <v>40</v>
      </c>
      <c r="AB119" s="3" t="s">
        <v>34</v>
      </c>
      <c r="AC119" s="4"/>
      <c r="AD119" s="4">
        <v>1</v>
      </c>
      <c r="AE119" s="4">
        <v>0</v>
      </c>
      <c r="AF119" s="3">
        <v>30</v>
      </c>
      <c r="AG119" s="3">
        <v>300</v>
      </c>
    </row>
    <row r="120" spans="1:33" x14ac:dyDescent="0.25">
      <c r="A120" s="9">
        <v>9.3000000000000007</v>
      </c>
      <c r="B120" s="3" t="s">
        <v>323</v>
      </c>
      <c r="C120" s="4">
        <v>2</v>
      </c>
      <c r="D120" s="6">
        <v>890000</v>
      </c>
      <c r="E120" s="3">
        <v>228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4">
        <v>0.97</v>
      </c>
      <c r="O120" s="3" t="s">
        <v>33</v>
      </c>
      <c r="P120" s="3" t="s">
        <v>326</v>
      </c>
      <c r="Q120" s="3" t="s">
        <v>34</v>
      </c>
      <c r="R120" s="3" t="s">
        <v>35</v>
      </c>
      <c r="S120" s="4">
        <v>0.05</v>
      </c>
      <c r="T120" s="4">
        <v>5</v>
      </c>
      <c r="U120" s="3" t="s">
        <v>36</v>
      </c>
      <c r="V120" s="3" t="s">
        <v>37</v>
      </c>
      <c r="W120" s="3" t="s">
        <v>43</v>
      </c>
      <c r="X120" s="3" t="s">
        <v>38</v>
      </c>
      <c r="Y120" s="3" t="s">
        <v>39</v>
      </c>
      <c r="Z120" s="3" t="s">
        <v>39</v>
      </c>
      <c r="AA120" s="3" t="s">
        <v>40</v>
      </c>
      <c r="AB120" s="3" t="s">
        <v>34</v>
      </c>
      <c r="AC120" s="4"/>
      <c r="AD120" s="4">
        <v>1</v>
      </c>
      <c r="AE120" s="4">
        <v>0</v>
      </c>
      <c r="AF120" s="3">
        <v>30</v>
      </c>
      <c r="AG120" s="3">
        <v>300</v>
      </c>
    </row>
    <row r="121" spans="1:33" x14ac:dyDescent="0.25">
      <c r="A121" s="9">
        <v>9</v>
      </c>
      <c r="B121" s="3" t="s">
        <v>323</v>
      </c>
      <c r="C121" s="4" t="s">
        <v>41</v>
      </c>
      <c r="D121" s="6">
        <v>934000</v>
      </c>
      <c r="E121" s="3" t="s">
        <v>42</v>
      </c>
      <c r="F121" s="3">
        <v>6.2549999999999999</v>
      </c>
      <c r="N121" s="4"/>
      <c r="S121" s="4"/>
      <c r="T121" s="4"/>
      <c r="AC121" s="4"/>
      <c r="AD121" s="4"/>
      <c r="AE121" s="4"/>
    </row>
    <row r="122" spans="1:33" x14ac:dyDescent="0.25">
      <c r="A122" s="9">
        <v>10.1</v>
      </c>
      <c r="B122" s="3" t="s">
        <v>327</v>
      </c>
      <c r="C122" s="4">
        <v>2</v>
      </c>
      <c r="D122" s="6">
        <v>1250000</v>
      </c>
      <c r="E122" s="3">
        <v>222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4">
        <v>1</v>
      </c>
      <c r="O122" s="3" t="s">
        <v>33</v>
      </c>
      <c r="P122" s="3" t="s">
        <v>328</v>
      </c>
      <c r="Q122" s="3" t="s">
        <v>34</v>
      </c>
      <c r="R122" s="3" t="s">
        <v>35</v>
      </c>
      <c r="S122" s="4">
        <v>0.05</v>
      </c>
      <c r="T122" s="4">
        <v>5</v>
      </c>
      <c r="U122" s="3" t="s">
        <v>36</v>
      </c>
      <c r="V122" s="3" t="s">
        <v>37</v>
      </c>
      <c r="W122" s="3" t="s">
        <v>43</v>
      </c>
      <c r="X122" s="3" t="s">
        <v>38</v>
      </c>
      <c r="Y122" s="3" t="s">
        <v>39</v>
      </c>
      <c r="Z122" s="3" t="s">
        <v>39</v>
      </c>
      <c r="AA122" s="3" t="s">
        <v>40</v>
      </c>
      <c r="AB122" s="3" t="s">
        <v>34</v>
      </c>
      <c r="AC122" s="4"/>
      <c r="AD122" s="4">
        <v>1</v>
      </c>
      <c r="AE122" s="4">
        <v>0</v>
      </c>
      <c r="AF122" s="3">
        <v>30</v>
      </c>
      <c r="AG122" s="3">
        <v>300</v>
      </c>
    </row>
    <row r="123" spans="1:33" x14ac:dyDescent="0.25">
      <c r="A123" s="9">
        <v>10.199999999999999</v>
      </c>
      <c r="B123" s="3" t="s">
        <v>327</v>
      </c>
      <c r="C123" s="4">
        <v>2</v>
      </c>
      <c r="D123" s="6">
        <v>1280000</v>
      </c>
      <c r="E123" s="3">
        <v>228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4">
        <v>1</v>
      </c>
      <c r="O123" s="3" t="s">
        <v>33</v>
      </c>
      <c r="P123" s="3" t="s">
        <v>329</v>
      </c>
      <c r="Q123" s="3" t="s">
        <v>34</v>
      </c>
      <c r="R123" s="3" t="s">
        <v>35</v>
      </c>
      <c r="S123" s="4">
        <v>0.05</v>
      </c>
      <c r="T123" s="4">
        <v>5</v>
      </c>
      <c r="U123" s="3" t="s">
        <v>36</v>
      </c>
      <c r="V123" s="3" t="s">
        <v>37</v>
      </c>
      <c r="W123" s="3" t="s">
        <v>43</v>
      </c>
      <c r="X123" s="3" t="s">
        <v>38</v>
      </c>
      <c r="Y123" s="3" t="s">
        <v>39</v>
      </c>
      <c r="Z123" s="3" t="s">
        <v>39</v>
      </c>
      <c r="AA123" s="3" t="s">
        <v>40</v>
      </c>
      <c r="AB123" s="3" t="s">
        <v>34</v>
      </c>
      <c r="AC123" s="4"/>
      <c r="AD123" s="4">
        <v>1</v>
      </c>
      <c r="AE123" s="4">
        <v>0</v>
      </c>
      <c r="AF123" s="3">
        <v>30</v>
      </c>
      <c r="AG123" s="3">
        <v>300</v>
      </c>
    </row>
    <row r="124" spans="1:33" x14ac:dyDescent="0.25">
      <c r="A124" s="9">
        <v>10.3</v>
      </c>
      <c r="B124" s="3" t="s">
        <v>327</v>
      </c>
      <c r="C124" s="4">
        <v>2</v>
      </c>
      <c r="D124" s="6">
        <v>1420000</v>
      </c>
      <c r="E124" s="3">
        <v>229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4">
        <v>0.98</v>
      </c>
      <c r="O124" s="3" t="s">
        <v>33</v>
      </c>
      <c r="P124" s="3" t="s">
        <v>330</v>
      </c>
      <c r="Q124" s="3" t="s">
        <v>34</v>
      </c>
      <c r="R124" s="3" t="s">
        <v>35</v>
      </c>
      <c r="S124" s="4">
        <v>0.05</v>
      </c>
      <c r="T124" s="4">
        <v>5</v>
      </c>
      <c r="U124" s="3" t="s">
        <v>36</v>
      </c>
      <c r="V124" s="3" t="s">
        <v>37</v>
      </c>
      <c r="W124" s="3" t="s">
        <v>43</v>
      </c>
      <c r="X124" s="3" t="s">
        <v>38</v>
      </c>
      <c r="Y124" s="3" t="s">
        <v>39</v>
      </c>
      <c r="Z124" s="3" t="s">
        <v>39</v>
      </c>
      <c r="AA124" s="3" t="s">
        <v>40</v>
      </c>
      <c r="AB124" s="3" t="s">
        <v>34</v>
      </c>
      <c r="AC124" s="4"/>
      <c r="AD124" s="4">
        <v>1</v>
      </c>
      <c r="AE124" s="4">
        <v>0</v>
      </c>
      <c r="AF124" s="3">
        <v>30</v>
      </c>
      <c r="AG124" s="3">
        <v>300</v>
      </c>
    </row>
    <row r="125" spans="1:33" x14ac:dyDescent="0.25">
      <c r="A125" s="9">
        <v>10</v>
      </c>
      <c r="B125" s="3" t="s">
        <v>327</v>
      </c>
      <c r="C125" s="4" t="s">
        <v>41</v>
      </c>
      <c r="D125" s="6">
        <v>1320000</v>
      </c>
      <c r="E125" s="3" t="s">
        <v>42</v>
      </c>
      <c r="F125" s="3">
        <v>6.891</v>
      </c>
      <c r="N125" s="4"/>
      <c r="S125" s="4"/>
      <c r="T125" s="4"/>
      <c r="AC125" s="4"/>
      <c r="AD125" s="4"/>
      <c r="AE125" s="4"/>
    </row>
    <row r="126" spans="1:33" x14ac:dyDescent="0.25">
      <c r="A126" s="9">
        <v>11.1</v>
      </c>
      <c r="B126" s="3" t="s">
        <v>331</v>
      </c>
      <c r="C126" s="4">
        <v>2</v>
      </c>
      <c r="D126" s="6">
        <v>517000</v>
      </c>
      <c r="E126" s="3">
        <v>218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4">
        <v>1.05</v>
      </c>
      <c r="O126" s="3" t="s">
        <v>33</v>
      </c>
      <c r="P126" s="3" t="s">
        <v>332</v>
      </c>
      <c r="Q126" s="3" t="s">
        <v>34</v>
      </c>
      <c r="R126" s="3" t="s">
        <v>35</v>
      </c>
      <c r="S126" s="4">
        <v>0.05</v>
      </c>
      <c r="T126" s="4">
        <v>5</v>
      </c>
      <c r="U126" s="3" t="s">
        <v>36</v>
      </c>
      <c r="V126" s="3" t="s">
        <v>37</v>
      </c>
      <c r="W126" s="3" t="s">
        <v>43</v>
      </c>
      <c r="X126" s="3" t="s">
        <v>38</v>
      </c>
      <c r="Y126" s="3" t="s">
        <v>39</v>
      </c>
      <c r="Z126" s="3" t="s">
        <v>39</v>
      </c>
      <c r="AA126" s="3" t="s">
        <v>40</v>
      </c>
      <c r="AB126" s="3" t="s">
        <v>34</v>
      </c>
      <c r="AC126" s="4"/>
      <c r="AD126" s="4">
        <v>1</v>
      </c>
      <c r="AE126" s="4">
        <v>0</v>
      </c>
      <c r="AF126" s="3">
        <v>30</v>
      </c>
      <c r="AG126" s="3">
        <v>300</v>
      </c>
    </row>
    <row r="127" spans="1:33" x14ac:dyDescent="0.25">
      <c r="A127" s="9">
        <v>11.2</v>
      </c>
      <c r="B127" s="3" t="s">
        <v>331</v>
      </c>
      <c r="C127" s="4">
        <v>2</v>
      </c>
      <c r="D127" s="6">
        <v>492000</v>
      </c>
      <c r="E127" s="3">
        <v>226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4">
        <v>1.1599999999999999</v>
      </c>
      <c r="O127" s="3" t="s">
        <v>33</v>
      </c>
      <c r="P127" s="3" t="s">
        <v>333</v>
      </c>
      <c r="Q127" s="3" t="s">
        <v>34</v>
      </c>
      <c r="R127" s="3" t="s">
        <v>35</v>
      </c>
      <c r="S127" s="4">
        <v>0.05</v>
      </c>
      <c r="T127" s="4">
        <v>5</v>
      </c>
      <c r="U127" s="3" t="s">
        <v>36</v>
      </c>
      <c r="V127" s="3" t="s">
        <v>37</v>
      </c>
      <c r="W127" s="3" t="s">
        <v>43</v>
      </c>
      <c r="X127" s="3" t="s">
        <v>38</v>
      </c>
      <c r="Y127" s="3" t="s">
        <v>39</v>
      </c>
      <c r="Z127" s="3" t="s">
        <v>39</v>
      </c>
      <c r="AA127" s="3" t="s">
        <v>40</v>
      </c>
      <c r="AB127" s="3" t="s">
        <v>34</v>
      </c>
      <c r="AC127" s="4"/>
      <c r="AD127" s="4">
        <v>1</v>
      </c>
      <c r="AE127" s="4">
        <v>0</v>
      </c>
      <c r="AF127" s="3">
        <v>30</v>
      </c>
      <c r="AG127" s="3">
        <v>300</v>
      </c>
    </row>
    <row r="128" spans="1:33" x14ac:dyDescent="0.25">
      <c r="A128" s="9">
        <v>11.3</v>
      </c>
      <c r="B128" s="3" t="s">
        <v>331</v>
      </c>
      <c r="C128" s="4">
        <v>2</v>
      </c>
      <c r="D128" s="6">
        <v>533000</v>
      </c>
      <c r="E128" s="3">
        <v>225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4">
        <v>1.21</v>
      </c>
      <c r="O128" s="3" t="s">
        <v>33</v>
      </c>
      <c r="P128" s="3" t="s">
        <v>334</v>
      </c>
      <c r="Q128" s="3" t="s">
        <v>34</v>
      </c>
      <c r="R128" s="3" t="s">
        <v>35</v>
      </c>
      <c r="S128" s="4">
        <v>0.05</v>
      </c>
      <c r="T128" s="4">
        <v>5</v>
      </c>
      <c r="U128" s="3" t="s">
        <v>36</v>
      </c>
      <c r="V128" s="3" t="s">
        <v>37</v>
      </c>
      <c r="W128" s="3" t="s">
        <v>43</v>
      </c>
      <c r="X128" s="3" t="s">
        <v>38</v>
      </c>
      <c r="Y128" s="3" t="s">
        <v>39</v>
      </c>
      <c r="Z128" s="3" t="s">
        <v>39</v>
      </c>
      <c r="AA128" s="3" t="s">
        <v>40</v>
      </c>
      <c r="AB128" s="3" t="s">
        <v>34</v>
      </c>
      <c r="AC128" s="4"/>
      <c r="AD128" s="4">
        <v>1</v>
      </c>
      <c r="AE128" s="4">
        <v>0</v>
      </c>
      <c r="AF128" s="3">
        <v>30</v>
      </c>
      <c r="AG128" s="3">
        <v>300</v>
      </c>
    </row>
    <row r="129" spans="1:33" x14ac:dyDescent="0.25">
      <c r="A129" s="9">
        <v>11</v>
      </c>
      <c r="B129" s="3" t="s">
        <v>331</v>
      </c>
      <c r="C129" s="4" t="s">
        <v>41</v>
      </c>
      <c r="D129" s="6">
        <v>514000</v>
      </c>
      <c r="E129" s="3" t="s">
        <v>42</v>
      </c>
      <c r="F129" s="3">
        <v>4.0199999999999996</v>
      </c>
      <c r="N129" s="4"/>
      <c r="S129" s="4"/>
      <c r="T129" s="4"/>
      <c r="AC129" s="4"/>
      <c r="AD129" s="4"/>
      <c r="AE129" s="4"/>
    </row>
    <row r="130" spans="1:33" x14ac:dyDescent="0.25">
      <c r="A130" s="9">
        <v>12.1</v>
      </c>
      <c r="B130" s="3" t="s">
        <v>335</v>
      </c>
      <c r="C130" s="4">
        <v>2</v>
      </c>
      <c r="D130" s="6">
        <v>720000</v>
      </c>
      <c r="E130" s="3">
        <v>229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4">
        <v>1.02</v>
      </c>
      <c r="O130" s="3" t="s">
        <v>33</v>
      </c>
      <c r="P130" s="3" t="s">
        <v>336</v>
      </c>
      <c r="Q130" s="3" t="s">
        <v>34</v>
      </c>
      <c r="R130" s="3" t="s">
        <v>35</v>
      </c>
      <c r="S130" s="4">
        <v>0.05</v>
      </c>
      <c r="T130" s="4">
        <v>5</v>
      </c>
      <c r="U130" s="3" t="s">
        <v>36</v>
      </c>
      <c r="V130" s="3" t="s">
        <v>37</v>
      </c>
      <c r="W130" s="3" t="s">
        <v>43</v>
      </c>
      <c r="X130" s="3" t="s">
        <v>38</v>
      </c>
      <c r="Y130" s="3" t="s">
        <v>39</v>
      </c>
      <c r="Z130" s="3" t="s">
        <v>39</v>
      </c>
      <c r="AA130" s="3" t="s">
        <v>40</v>
      </c>
      <c r="AB130" s="3" t="s">
        <v>34</v>
      </c>
      <c r="AC130" s="4"/>
      <c r="AD130" s="4">
        <v>1</v>
      </c>
      <c r="AE130" s="4">
        <v>0</v>
      </c>
      <c r="AF130" s="3">
        <v>30</v>
      </c>
      <c r="AG130" s="3">
        <v>300</v>
      </c>
    </row>
    <row r="131" spans="1:33" x14ac:dyDescent="0.25">
      <c r="A131" s="9">
        <v>12.2</v>
      </c>
      <c r="B131" s="3" t="s">
        <v>335</v>
      </c>
      <c r="C131" s="4">
        <v>2</v>
      </c>
      <c r="D131" s="6">
        <v>685000</v>
      </c>
      <c r="E131" s="3">
        <v>220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4">
        <v>1.03</v>
      </c>
      <c r="O131" s="3" t="s">
        <v>33</v>
      </c>
      <c r="P131" s="3" t="s">
        <v>337</v>
      </c>
      <c r="Q131" s="3" t="s">
        <v>34</v>
      </c>
      <c r="R131" s="3" t="s">
        <v>35</v>
      </c>
      <c r="S131" s="4">
        <v>0.05</v>
      </c>
      <c r="T131" s="4">
        <v>5</v>
      </c>
      <c r="U131" s="3" t="s">
        <v>36</v>
      </c>
      <c r="V131" s="3" t="s">
        <v>37</v>
      </c>
      <c r="W131" s="3" t="s">
        <v>43</v>
      </c>
      <c r="X131" s="3" t="s">
        <v>38</v>
      </c>
      <c r="Y131" s="3" t="s">
        <v>39</v>
      </c>
      <c r="Z131" s="3" t="s">
        <v>206</v>
      </c>
      <c r="AA131" s="3" t="s">
        <v>40</v>
      </c>
      <c r="AB131" s="3" t="s">
        <v>34</v>
      </c>
      <c r="AC131" s="4"/>
      <c r="AD131" s="4">
        <v>1</v>
      </c>
      <c r="AE131" s="4">
        <v>0</v>
      </c>
      <c r="AF131" s="3">
        <v>30</v>
      </c>
      <c r="AG131" s="3">
        <v>300</v>
      </c>
    </row>
    <row r="132" spans="1:33" x14ac:dyDescent="0.25">
      <c r="A132" s="9">
        <v>12.3</v>
      </c>
      <c r="B132" s="3" t="s">
        <v>335</v>
      </c>
      <c r="C132" s="4">
        <v>2</v>
      </c>
      <c r="D132" s="6">
        <v>717000</v>
      </c>
      <c r="E132" s="3">
        <v>230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4">
        <v>1.02</v>
      </c>
      <c r="O132" s="3" t="s">
        <v>33</v>
      </c>
      <c r="P132" s="3" t="s">
        <v>338</v>
      </c>
      <c r="Q132" s="3" t="s">
        <v>34</v>
      </c>
      <c r="R132" s="3" t="s">
        <v>35</v>
      </c>
      <c r="S132" s="4">
        <v>0.05</v>
      </c>
      <c r="T132" s="4">
        <v>5</v>
      </c>
      <c r="U132" s="3" t="s">
        <v>36</v>
      </c>
      <c r="V132" s="3" t="s">
        <v>37</v>
      </c>
      <c r="W132" s="3" t="s">
        <v>43</v>
      </c>
      <c r="X132" s="3" t="s">
        <v>38</v>
      </c>
      <c r="Y132" s="3" t="s">
        <v>39</v>
      </c>
      <c r="Z132" s="3" t="s">
        <v>206</v>
      </c>
      <c r="AA132" s="3" t="s">
        <v>40</v>
      </c>
      <c r="AB132" s="3" t="s">
        <v>34</v>
      </c>
      <c r="AC132" s="4"/>
      <c r="AD132" s="4">
        <v>1</v>
      </c>
      <c r="AE132" s="4">
        <v>0</v>
      </c>
      <c r="AF132" s="3">
        <v>30</v>
      </c>
      <c r="AG132" s="3">
        <v>300</v>
      </c>
    </row>
    <row r="133" spans="1:33" x14ac:dyDescent="0.25">
      <c r="A133" s="9">
        <v>12</v>
      </c>
      <c r="B133" s="3" t="s">
        <v>335</v>
      </c>
      <c r="C133" s="4" t="s">
        <v>41</v>
      </c>
      <c r="D133" s="6">
        <v>707000</v>
      </c>
      <c r="E133" s="3" t="s">
        <v>42</v>
      </c>
      <c r="F133" s="3">
        <v>2.7429999999999999</v>
      </c>
      <c r="N133" s="4"/>
      <c r="S133" s="4"/>
      <c r="T133" s="4"/>
      <c r="AC133" s="4"/>
      <c r="AD133" s="4"/>
      <c r="AE133" s="4"/>
    </row>
    <row r="134" spans="1:33" x14ac:dyDescent="0.25">
      <c r="A134" s="9">
        <v>13.1</v>
      </c>
      <c r="B134" s="3" t="s">
        <v>339</v>
      </c>
      <c r="C134" s="4">
        <v>2</v>
      </c>
      <c r="D134" s="6">
        <v>850000</v>
      </c>
      <c r="E134" s="3">
        <v>227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4">
        <v>1.1299999999999999</v>
      </c>
      <c r="O134" s="3" t="s">
        <v>33</v>
      </c>
      <c r="P134" s="3" t="s">
        <v>340</v>
      </c>
      <c r="Q134" s="3" t="s">
        <v>34</v>
      </c>
      <c r="R134" s="3" t="s">
        <v>35</v>
      </c>
      <c r="S134" s="4">
        <v>0.05</v>
      </c>
      <c r="T134" s="4">
        <v>5</v>
      </c>
      <c r="U134" s="3" t="s">
        <v>36</v>
      </c>
      <c r="V134" s="3" t="s">
        <v>37</v>
      </c>
      <c r="W134" s="3" t="s">
        <v>43</v>
      </c>
      <c r="X134" s="3" t="s">
        <v>38</v>
      </c>
      <c r="Y134" s="3" t="s">
        <v>39</v>
      </c>
      <c r="Z134" s="3" t="s">
        <v>206</v>
      </c>
      <c r="AA134" s="3" t="s">
        <v>40</v>
      </c>
      <c r="AB134" s="3" t="s">
        <v>34</v>
      </c>
      <c r="AC134" s="4"/>
      <c r="AD134" s="4">
        <v>1</v>
      </c>
      <c r="AE134" s="4">
        <v>0</v>
      </c>
      <c r="AF134" s="3">
        <v>30</v>
      </c>
      <c r="AG134" s="3">
        <v>300</v>
      </c>
    </row>
    <row r="135" spans="1:33" x14ac:dyDescent="0.25">
      <c r="A135" s="9">
        <v>13.2</v>
      </c>
      <c r="B135" s="3" t="s">
        <v>339</v>
      </c>
      <c r="C135" s="4">
        <v>2</v>
      </c>
      <c r="D135" s="6">
        <v>979000</v>
      </c>
      <c r="E135" s="3">
        <v>220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4">
        <v>1.1599999999999999</v>
      </c>
      <c r="O135" s="3" t="s">
        <v>33</v>
      </c>
      <c r="P135" s="3" t="s">
        <v>341</v>
      </c>
      <c r="Q135" s="3" t="s">
        <v>34</v>
      </c>
      <c r="R135" s="3" t="s">
        <v>35</v>
      </c>
      <c r="S135" s="4">
        <v>0.05</v>
      </c>
      <c r="T135" s="4">
        <v>5</v>
      </c>
      <c r="U135" s="3" t="s">
        <v>36</v>
      </c>
      <c r="V135" s="3" t="s">
        <v>37</v>
      </c>
      <c r="W135" s="3" t="s">
        <v>43</v>
      </c>
      <c r="X135" s="3" t="s">
        <v>38</v>
      </c>
      <c r="Y135" s="3" t="s">
        <v>39</v>
      </c>
      <c r="Z135" s="3" t="s">
        <v>206</v>
      </c>
      <c r="AA135" s="3" t="s">
        <v>40</v>
      </c>
      <c r="AB135" s="3" t="s">
        <v>34</v>
      </c>
      <c r="AC135" s="4"/>
      <c r="AD135" s="4">
        <v>1</v>
      </c>
      <c r="AE135" s="4">
        <v>0</v>
      </c>
      <c r="AF135" s="3">
        <v>30</v>
      </c>
      <c r="AG135" s="3">
        <v>300</v>
      </c>
    </row>
    <row r="136" spans="1:33" x14ac:dyDescent="0.25">
      <c r="A136" s="9">
        <v>13.3</v>
      </c>
      <c r="B136" s="3" t="s">
        <v>339</v>
      </c>
      <c r="C136" s="4">
        <v>2</v>
      </c>
      <c r="D136" s="6">
        <v>1040000</v>
      </c>
      <c r="E136" s="3">
        <v>227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4">
        <v>1.1299999999999999</v>
      </c>
      <c r="O136" s="3" t="s">
        <v>33</v>
      </c>
      <c r="P136" s="3" t="s">
        <v>342</v>
      </c>
      <c r="Q136" s="3" t="s">
        <v>34</v>
      </c>
      <c r="R136" s="3" t="s">
        <v>35</v>
      </c>
      <c r="S136" s="4">
        <v>0.05</v>
      </c>
      <c r="T136" s="4">
        <v>5</v>
      </c>
      <c r="U136" s="3" t="s">
        <v>36</v>
      </c>
      <c r="V136" s="3" t="s">
        <v>37</v>
      </c>
      <c r="W136" s="3" t="s">
        <v>43</v>
      </c>
      <c r="X136" s="3" t="s">
        <v>38</v>
      </c>
      <c r="Y136" s="3" t="s">
        <v>39</v>
      </c>
      <c r="Z136" s="3" t="s">
        <v>206</v>
      </c>
      <c r="AA136" s="3" t="s">
        <v>40</v>
      </c>
      <c r="AB136" s="3" t="s">
        <v>34</v>
      </c>
      <c r="AC136" s="4"/>
      <c r="AD136" s="4">
        <v>1</v>
      </c>
      <c r="AE136" s="4">
        <v>0</v>
      </c>
      <c r="AF136" s="3">
        <v>30</v>
      </c>
      <c r="AG136" s="3">
        <v>300</v>
      </c>
    </row>
    <row r="137" spans="1:33" x14ac:dyDescent="0.25">
      <c r="A137" s="9">
        <v>13</v>
      </c>
      <c r="B137" s="3" t="s">
        <v>339</v>
      </c>
      <c r="C137" s="4" t="s">
        <v>41</v>
      </c>
      <c r="D137" s="6">
        <v>956000</v>
      </c>
      <c r="E137" s="3" t="s">
        <v>42</v>
      </c>
      <c r="F137" s="3">
        <v>10.144</v>
      </c>
      <c r="N137" s="4"/>
      <c r="S137" s="4"/>
      <c r="T137" s="4"/>
      <c r="AC137" s="4"/>
      <c r="AD137" s="4"/>
      <c r="AE137" s="4"/>
    </row>
    <row r="138" spans="1:33" x14ac:dyDescent="0.25">
      <c r="A138" s="9">
        <v>10.1</v>
      </c>
      <c r="B138" s="3" t="s">
        <v>343</v>
      </c>
      <c r="C138" s="4">
        <v>0</v>
      </c>
      <c r="D138" s="6">
        <v>0</v>
      </c>
      <c r="E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4">
        <v>0.25</v>
      </c>
      <c r="O138" s="3" t="s">
        <v>33</v>
      </c>
      <c r="P138" s="3" t="s">
        <v>344</v>
      </c>
      <c r="Q138" s="3" t="s">
        <v>34</v>
      </c>
      <c r="R138" s="3" t="s">
        <v>35</v>
      </c>
      <c r="S138" s="4">
        <v>0.05</v>
      </c>
      <c r="T138" s="4">
        <v>5</v>
      </c>
      <c r="U138" s="3" t="s">
        <v>36</v>
      </c>
      <c r="V138" s="3" t="s">
        <v>37</v>
      </c>
      <c r="W138" s="3" t="s">
        <v>43</v>
      </c>
      <c r="X138" s="3" t="s">
        <v>38</v>
      </c>
      <c r="Y138" s="3" t="s">
        <v>39</v>
      </c>
      <c r="Z138" s="3" t="s">
        <v>39</v>
      </c>
      <c r="AA138" s="3" t="s">
        <v>40</v>
      </c>
      <c r="AB138" s="3" t="s">
        <v>34</v>
      </c>
      <c r="AC138" s="4"/>
      <c r="AD138" s="4">
        <v>1</v>
      </c>
      <c r="AE138" s="4">
        <v>0</v>
      </c>
      <c r="AF138" s="3">
        <v>30</v>
      </c>
      <c r="AG138" s="3">
        <v>300</v>
      </c>
    </row>
    <row r="139" spans="1:33" x14ac:dyDescent="0.25">
      <c r="A139" s="9">
        <v>10.199999999999999</v>
      </c>
      <c r="B139" s="3" t="s">
        <v>343</v>
      </c>
      <c r="C139" s="4">
        <v>0</v>
      </c>
      <c r="D139" s="6">
        <v>0</v>
      </c>
      <c r="E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4">
        <v>0.25</v>
      </c>
      <c r="O139" s="3" t="s">
        <v>33</v>
      </c>
      <c r="P139" s="3" t="s">
        <v>345</v>
      </c>
      <c r="Q139" s="3" t="s">
        <v>34</v>
      </c>
      <c r="R139" s="3" t="s">
        <v>35</v>
      </c>
      <c r="S139" s="4">
        <v>0.05</v>
      </c>
      <c r="T139" s="4">
        <v>5</v>
      </c>
      <c r="U139" s="3" t="s">
        <v>36</v>
      </c>
      <c r="V139" s="3" t="s">
        <v>37</v>
      </c>
      <c r="W139" s="3" t="s">
        <v>43</v>
      </c>
      <c r="X139" s="3" t="s">
        <v>38</v>
      </c>
      <c r="Y139" s="3" t="s">
        <v>39</v>
      </c>
      <c r="Z139" s="3" t="s">
        <v>39</v>
      </c>
      <c r="AA139" s="3" t="s">
        <v>40</v>
      </c>
      <c r="AB139" s="3" t="s">
        <v>34</v>
      </c>
      <c r="AC139" s="4"/>
      <c r="AD139" s="4">
        <v>1</v>
      </c>
      <c r="AE139" s="4">
        <v>0</v>
      </c>
      <c r="AF139" s="3">
        <v>30</v>
      </c>
      <c r="AG139" s="3">
        <v>300</v>
      </c>
    </row>
    <row r="140" spans="1:33" x14ac:dyDescent="0.25">
      <c r="A140" s="9">
        <v>10.3</v>
      </c>
      <c r="B140" s="3" t="s">
        <v>343</v>
      </c>
      <c r="C140" s="4">
        <v>0</v>
      </c>
      <c r="D140" s="6">
        <v>0</v>
      </c>
      <c r="E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4">
        <v>0.25</v>
      </c>
      <c r="O140" s="3" t="s">
        <v>33</v>
      </c>
      <c r="P140" s="3" t="s">
        <v>346</v>
      </c>
      <c r="Q140" s="3" t="s">
        <v>34</v>
      </c>
      <c r="R140" s="3" t="s">
        <v>35</v>
      </c>
      <c r="S140" s="4">
        <v>0.05</v>
      </c>
      <c r="T140" s="4">
        <v>5</v>
      </c>
      <c r="U140" s="3" t="s">
        <v>36</v>
      </c>
      <c r="V140" s="3" t="s">
        <v>37</v>
      </c>
      <c r="W140" s="3" t="s">
        <v>43</v>
      </c>
      <c r="X140" s="3" t="s">
        <v>38</v>
      </c>
      <c r="Y140" s="3" t="s">
        <v>39</v>
      </c>
      <c r="Z140" s="3" t="s">
        <v>39</v>
      </c>
      <c r="AA140" s="3" t="s">
        <v>40</v>
      </c>
      <c r="AB140" s="3" t="s">
        <v>34</v>
      </c>
      <c r="AC140" s="4"/>
      <c r="AD140" s="4">
        <v>1</v>
      </c>
      <c r="AE140" s="4">
        <v>0</v>
      </c>
      <c r="AF140" s="3">
        <v>30</v>
      </c>
      <c r="AG140" s="3">
        <v>300</v>
      </c>
    </row>
    <row r="141" spans="1:33" x14ac:dyDescent="0.25">
      <c r="A141" s="9">
        <v>10</v>
      </c>
      <c r="B141" s="3" t="s">
        <v>343</v>
      </c>
      <c r="C141" s="4" t="s">
        <v>41</v>
      </c>
      <c r="D141" s="6">
        <v>0</v>
      </c>
      <c r="E141" s="3" t="s">
        <v>42</v>
      </c>
      <c r="F141" s="3" t="s">
        <v>57</v>
      </c>
      <c r="N141" s="4"/>
      <c r="S141" s="4"/>
      <c r="T141" s="4"/>
      <c r="AC141" s="4"/>
      <c r="AD141" s="4"/>
      <c r="AE141" s="4"/>
    </row>
    <row r="142" spans="1:33" x14ac:dyDescent="0.25">
      <c r="A142" s="9">
        <v>1.1000000000000001</v>
      </c>
      <c r="B142" s="3" t="s">
        <v>58</v>
      </c>
      <c r="C142" s="4">
        <v>0</v>
      </c>
      <c r="D142" s="6">
        <v>22600</v>
      </c>
      <c r="E142" s="3">
        <v>232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4">
        <v>0.93</v>
      </c>
      <c r="O142" s="3" t="s">
        <v>33</v>
      </c>
      <c r="P142" s="3" t="s">
        <v>347</v>
      </c>
      <c r="Q142" s="3" t="s">
        <v>34</v>
      </c>
      <c r="R142" s="3" t="s">
        <v>35</v>
      </c>
      <c r="S142" s="4">
        <v>0.05</v>
      </c>
      <c r="T142" s="4">
        <v>5</v>
      </c>
      <c r="U142" s="3" t="s">
        <v>36</v>
      </c>
      <c r="V142" s="3" t="s">
        <v>37</v>
      </c>
      <c r="W142" s="3" t="s">
        <v>43</v>
      </c>
      <c r="X142" s="3" t="s">
        <v>38</v>
      </c>
      <c r="Y142" s="3" t="s">
        <v>39</v>
      </c>
      <c r="Z142" s="3" t="s">
        <v>206</v>
      </c>
      <c r="AA142" s="3" t="s">
        <v>40</v>
      </c>
      <c r="AB142" s="3" t="s">
        <v>34</v>
      </c>
      <c r="AC142" s="4"/>
      <c r="AD142" s="4">
        <v>1</v>
      </c>
      <c r="AE142" s="4">
        <v>0</v>
      </c>
      <c r="AF142" s="3">
        <v>30</v>
      </c>
      <c r="AG142" s="3">
        <v>300</v>
      </c>
    </row>
    <row r="143" spans="1:33" x14ac:dyDescent="0.25">
      <c r="A143" s="9">
        <v>1.2</v>
      </c>
      <c r="B143" s="3" t="s">
        <v>58</v>
      </c>
      <c r="C143" s="4">
        <v>0</v>
      </c>
      <c r="D143" s="6">
        <v>22600</v>
      </c>
      <c r="E143" s="3">
        <v>232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4">
        <v>0.93</v>
      </c>
      <c r="O143" s="3" t="s">
        <v>33</v>
      </c>
      <c r="P143" s="3" t="s">
        <v>348</v>
      </c>
      <c r="Q143" s="3" t="s">
        <v>34</v>
      </c>
      <c r="R143" s="3" t="s">
        <v>35</v>
      </c>
      <c r="S143" s="4">
        <v>0.05</v>
      </c>
      <c r="T143" s="4">
        <v>5</v>
      </c>
      <c r="U143" s="3" t="s">
        <v>36</v>
      </c>
      <c r="V143" s="3" t="s">
        <v>37</v>
      </c>
      <c r="W143" s="3" t="s">
        <v>43</v>
      </c>
      <c r="X143" s="3" t="s">
        <v>38</v>
      </c>
      <c r="Y143" s="3" t="s">
        <v>39</v>
      </c>
      <c r="Z143" s="3" t="s">
        <v>206</v>
      </c>
      <c r="AA143" s="3" t="s">
        <v>40</v>
      </c>
      <c r="AB143" s="3" t="s">
        <v>34</v>
      </c>
      <c r="AC143" s="4"/>
      <c r="AD143" s="4">
        <v>1</v>
      </c>
      <c r="AE143" s="4">
        <v>0</v>
      </c>
      <c r="AF143" s="3">
        <v>30</v>
      </c>
      <c r="AG143" s="3">
        <v>300</v>
      </c>
    </row>
    <row r="144" spans="1:33" x14ac:dyDescent="0.25">
      <c r="A144" s="9">
        <v>1.3</v>
      </c>
      <c r="B144" s="3" t="s">
        <v>58</v>
      </c>
      <c r="C144" s="4">
        <v>0</v>
      </c>
      <c r="D144" s="6">
        <v>23000</v>
      </c>
      <c r="E144" s="3">
        <v>228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4">
        <v>0.93</v>
      </c>
      <c r="O144" s="3" t="s">
        <v>33</v>
      </c>
      <c r="P144" s="3" t="s">
        <v>349</v>
      </c>
      <c r="Q144" s="3" t="s">
        <v>34</v>
      </c>
      <c r="R144" s="3" t="s">
        <v>35</v>
      </c>
      <c r="S144" s="4">
        <v>0.05</v>
      </c>
      <c r="T144" s="4">
        <v>5</v>
      </c>
      <c r="U144" s="3" t="s">
        <v>36</v>
      </c>
      <c r="V144" s="3" t="s">
        <v>37</v>
      </c>
      <c r="W144" s="3" t="s">
        <v>43</v>
      </c>
      <c r="X144" s="3" t="s">
        <v>38</v>
      </c>
      <c r="Y144" s="3" t="s">
        <v>39</v>
      </c>
      <c r="Z144" s="3" t="s">
        <v>206</v>
      </c>
      <c r="AA144" s="3" t="s">
        <v>40</v>
      </c>
      <c r="AB144" s="3" t="s">
        <v>34</v>
      </c>
      <c r="AC144" s="4"/>
      <c r="AD144" s="4">
        <v>1</v>
      </c>
      <c r="AE144" s="4">
        <v>0</v>
      </c>
      <c r="AF144" s="3">
        <v>30</v>
      </c>
      <c r="AG144" s="3">
        <v>300</v>
      </c>
    </row>
    <row r="145" spans="1:31" x14ac:dyDescent="0.25">
      <c r="A145" s="9">
        <v>1</v>
      </c>
      <c r="B145" s="3" t="s">
        <v>58</v>
      </c>
      <c r="C145" s="4" t="s">
        <v>41</v>
      </c>
      <c r="D145" s="6">
        <v>22700</v>
      </c>
      <c r="E145" s="3" t="s">
        <v>42</v>
      </c>
      <c r="F145" s="3">
        <v>1.016</v>
      </c>
      <c r="N145" s="4"/>
      <c r="S145" s="4"/>
      <c r="T145" s="4"/>
      <c r="AC145" s="4"/>
      <c r="AD145" s="4"/>
      <c r="AE14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571A-DF56-43D3-A019-F3B6CC0E5754}">
  <dimension ref="A1:K384"/>
  <sheetViews>
    <sheetView topLeftCell="A168" workbookViewId="0">
      <selection activeCell="K181" sqref="K181"/>
    </sheetView>
  </sheetViews>
  <sheetFormatPr defaultRowHeight="15" x14ac:dyDescent="0.25"/>
  <cols>
    <col min="1" max="1" width="26" customWidth="1"/>
    <col min="2" max="2" width="9.85546875" customWidth="1"/>
    <col min="3" max="5" width="11.28515625" customWidth="1"/>
    <col min="6" max="6" width="8.140625" customWidth="1"/>
    <col min="7" max="7" width="10.42578125" customWidth="1"/>
    <col min="8" max="8" width="5" customWidth="1"/>
    <col min="9" max="9" width="2" customWidth="1"/>
    <col min="10" max="10" width="26.7109375" bestFit="1" customWidth="1"/>
    <col min="11" max="11" width="22.28515625" style="78" bestFit="1" customWidth="1"/>
  </cols>
  <sheetData>
    <row r="1" spans="1:11" x14ac:dyDescent="0.25">
      <c r="A1" t="s">
        <v>61</v>
      </c>
      <c r="G1" s="10" t="s">
        <v>62</v>
      </c>
      <c r="H1" s="11">
        <v>6</v>
      </c>
    </row>
    <row r="2" spans="1:11" x14ac:dyDescent="0.25">
      <c r="A2" s="492" t="s">
        <v>63</v>
      </c>
      <c r="B2" s="493"/>
      <c r="C2" s="493"/>
      <c r="D2" s="493"/>
      <c r="E2" s="493"/>
      <c r="F2" s="493"/>
      <c r="G2" s="493"/>
      <c r="H2" s="493"/>
      <c r="I2" s="494"/>
    </row>
    <row r="3" spans="1:11" x14ac:dyDescent="0.25">
      <c r="A3" s="495" t="s">
        <v>64</v>
      </c>
      <c r="B3" s="495"/>
      <c r="C3" s="496" t="s">
        <v>99</v>
      </c>
      <c r="D3" s="497"/>
      <c r="E3" s="497"/>
      <c r="F3" s="12" t="s">
        <v>65</v>
      </c>
      <c r="G3" s="498"/>
      <c r="H3" s="495"/>
      <c r="I3" s="495"/>
    </row>
    <row r="4" spans="1:11" x14ac:dyDescent="0.25">
      <c r="A4" s="495" t="s">
        <v>66</v>
      </c>
      <c r="B4" s="495"/>
      <c r="C4" s="499" t="s">
        <v>100</v>
      </c>
      <c r="D4" s="500"/>
      <c r="E4" s="501"/>
      <c r="F4" s="13" t="s">
        <v>67</v>
      </c>
      <c r="G4" s="502">
        <v>43447</v>
      </c>
      <c r="H4" s="495"/>
      <c r="I4" s="495"/>
    </row>
    <row r="5" spans="1:11" x14ac:dyDescent="0.25">
      <c r="A5" s="495" t="s">
        <v>68</v>
      </c>
      <c r="B5" s="495"/>
      <c r="C5" s="499" t="s">
        <v>100</v>
      </c>
      <c r="D5" s="500"/>
      <c r="E5" s="501"/>
      <c r="F5" s="12" t="s">
        <v>69</v>
      </c>
      <c r="G5" s="499" t="s">
        <v>101</v>
      </c>
      <c r="H5" s="510"/>
      <c r="I5" s="511"/>
    </row>
    <row r="6" spans="1:11" x14ac:dyDescent="0.25">
      <c r="A6" s="512" t="s">
        <v>70</v>
      </c>
      <c r="B6" s="512"/>
      <c r="C6" s="512"/>
      <c r="D6" s="512"/>
      <c r="E6" s="512"/>
      <c r="F6" s="512"/>
      <c r="G6" s="512"/>
      <c r="H6" s="512"/>
      <c r="I6" s="512"/>
    </row>
    <row r="7" spans="1:11" x14ac:dyDescent="0.25">
      <c r="A7" s="14" t="s">
        <v>71</v>
      </c>
      <c r="B7" s="15">
        <v>43453</v>
      </c>
      <c r="C7" s="513" t="s">
        <v>72</v>
      </c>
      <c r="D7" s="514"/>
      <c r="E7" s="16" t="s">
        <v>73</v>
      </c>
      <c r="F7" s="513" t="s">
        <v>74</v>
      </c>
      <c r="G7" s="514"/>
      <c r="H7" s="515" t="s">
        <v>75</v>
      </c>
      <c r="I7" s="515"/>
    </row>
    <row r="8" spans="1:11" x14ac:dyDescent="0.25">
      <c r="A8" s="17" t="s">
        <v>76</v>
      </c>
      <c r="B8" s="18">
        <v>43454</v>
      </c>
      <c r="D8" s="19" t="s">
        <v>77</v>
      </c>
      <c r="E8" s="20" t="s">
        <v>78</v>
      </c>
      <c r="G8" s="19" t="s">
        <v>79</v>
      </c>
      <c r="H8" s="498"/>
      <c r="I8" s="498"/>
    </row>
    <row r="9" spans="1:11" ht="18" x14ac:dyDescent="0.25">
      <c r="A9" s="21"/>
      <c r="B9" s="503" t="s">
        <v>80</v>
      </c>
      <c r="C9" s="505" t="s">
        <v>81</v>
      </c>
      <c r="D9" s="507" t="s">
        <v>82</v>
      </c>
      <c r="E9" s="507" t="s">
        <v>83</v>
      </c>
      <c r="F9" s="83"/>
      <c r="G9" s="83"/>
      <c r="H9" s="22"/>
      <c r="I9" s="22"/>
    </row>
    <row r="10" spans="1:11" ht="33" customHeight="1" thickBot="1" x14ac:dyDescent="0.3">
      <c r="A10" s="23" t="s">
        <v>50</v>
      </c>
      <c r="B10" s="504"/>
      <c r="C10" s="506"/>
      <c r="D10" s="508"/>
      <c r="E10" s="508"/>
      <c r="F10" s="509" t="s">
        <v>84</v>
      </c>
      <c r="G10" s="509"/>
      <c r="H10" s="509"/>
      <c r="I10" s="509"/>
      <c r="J10" s="84" t="s">
        <v>102</v>
      </c>
      <c r="K10" s="85" t="s">
        <v>103</v>
      </c>
    </row>
    <row r="11" spans="1:11" ht="12.75" customHeight="1" x14ac:dyDescent="0.25">
      <c r="A11" s="24"/>
      <c r="B11" s="25" t="s">
        <v>85</v>
      </c>
      <c r="C11" s="25">
        <v>51</v>
      </c>
      <c r="D11" s="480">
        <v>-3</v>
      </c>
      <c r="E11" s="480">
        <v>0.1</v>
      </c>
      <c r="F11" s="471" t="s">
        <v>104</v>
      </c>
      <c r="G11" s="472"/>
      <c r="H11" s="472"/>
      <c r="I11" s="473"/>
      <c r="J11">
        <v>22.2</v>
      </c>
      <c r="K11" s="78">
        <f>AVERAGE(C11:C13)*1000/E11*J11</f>
        <v>11544000</v>
      </c>
    </row>
    <row r="12" spans="1:11" x14ac:dyDescent="0.25">
      <c r="A12" s="26" t="s">
        <v>105</v>
      </c>
      <c r="B12" s="77" t="s">
        <v>86</v>
      </c>
      <c r="C12" s="77">
        <v>56</v>
      </c>
      <c r="D12" s="481"/>
      <c r="E12" s="481"/>
      <c r="F12" s="474"/>
      <c r="G12" s="475"/>
      <c r="H12" s="475"/>
      <c r="I12" s="476"/>
    </row>
    <row r="13" spans="1:11" ht="15.75" thickBot="1" x14ac:dyDescent="0.3">
      <c r="A13" s="27"/>
      <c r="B13" s="28" t="s">
        <v>87</v>
      </c>
      <c r="C13" s="28">
        <v>49</v>
      </c>
      <c r="D13" s="482"/>
      <c r="E13" s="482"/>
      <c r="F13" s="477"/>
      <c r="G13" s="478"/>
      <c r="H13" s="478"/>
      <c r="I13" s="479"/>
    </row>
    <row r="14" spans="1:11" ht="12.75" customHeight="1" x14ac:dyDescent="0.25">
      <c r="A14" s="29"/>
      <c r="B14" s="30" t="s">
        <v>85</v>
      </c>
      <c r="C14" s="25">
        <v>91</v>
      </c>
      <c r="D14" s="480">
        <v>-3</v>
      </c>
      <c r="E14" s="480">
        <v>0.1</v>
      </c>
      <c r="F14" s="471" t="s">
        <v>104</v>
      </c>
      <c r="G14" s="472"/>
      <c r="H14" s="472"/>
      <c r="I14" s="473"/>
      <c r="J14">
        <v>21.9</v>
      </c>
      <c r="K14" s="78">
        <f>AVERAGE(C14:C16)*1000/E14*J14</f>
        <v>18615000</v>
      </c>
    </row>
    <row r="15" spans="1:11" ht="12.75" customHeight="1" x14ac:dyDescent="0.25">
      <c r="A15" s="26" t="s">
        <v>106</v>
      </c>
      <c r="B15" s="31" t="s">
        <v>86</v>
      </c>
      <c r="C15" s="77">
        <v>75</v>
      </c>
      <c r="D15" s="481"/>
      <c r="E15" s="481"/>
      <c r="F15" s="474"/>
      <c r="G15" s="475"/>
      <c r="H15" s="475"/>
      <c r="I15" s="476"/>
    </row>
    <row r="16" spans="1:11" ht="13.5" customHeight="1" thickBot="1" x14ac:dyDescent="0.3">
      <c r="A16" s="27"/>
      <c r="B16" s="32" t="s">
        <v>87</v>
      </c>
      <c r="C16" s="28">
        <v>89</v>
      </c>
      <c r="D16" s="482"/>
      <c r="E16" s="482"/>
      <c r="F16" s="477"/>
      <c r="G16" s="478"/>
      <c r="H16" s="478"/>
      <c r="I16" s="479"/>
    </row>
    <row r="17" spans="1:11" ht="12.75" customHeight="1" x14ac:dyDescent="0.25">
      <c r="A17" s="29"/>
      <c r="B17" s="30" t="s">
        <v>85</v>
      </c>
      <c r="C17" s="25">
        <v>79</v>
      </c>
      <c r="D17" s="480">
        <v>-3</v>
      </c>
      <c r="E17" s="480">
        <v>0.1</v>
      </c>
      <c r="F17" s="471" t="s">
        <v>104</v>
      </c>
      <c r="G17" s="472"/>
      <c r="H17" s="472"/>
      <c r="I17" s="473"/>
      <c r="J17">
        <f>22.1</f>
        <v>22.1</v>
      </c>
      <c r="K17" s="78">
        <f>AVERAGE(C17:C19)*1000/E17*J17</f>
        <v>15985666.666666666</v>
      </c>
    </row>
    <row r="18" spans="1:11" x14ac:dyDescent="0.25">
      <c r="A18" s="26" t="s">
        <v>107</v>
      </c>
      <c r="B18" s="31" t="s">
        <v>86</v>
      </c>
      <c r="C18" s="77">
        <v>74</v>
      </c>
      <c r="D18" s="481"/>
      <c r="E18" s="481"/>
      <c r="F18" s="474"/>
      <c r="G18" s="475"/>
      <c r="H18" s="475"/>
      <c r="I18" s="476"/>
    </row>
    <row r="19" spans="1:11" ht="15.75" thickBot="1" x14ac:dyDescent="0.3">
      <c r="A19" s="27"/>
      <c r="B19" s="32" t="s">
        <v>87</v>
      </c>
      <c r="C19" s="28">
        <v>64</v>
      </c>
      <c r="D19" s="482"/>
      <c r="E19" s="482"/>
      <c r="F19" s="477"/>
      <c r="G19" s="478"/>
      <c r="H19" s="478"/>
      <c r="I19" s="479"/>
    </row>
    <row r="20" spans="1:11" ht="12.75" customHeight="1" x14ac:dyDescent="0.25">
      <c r="A20" s="29"/>
      <c r="B20" s="25" t="s">
        <v>85</v>
      </c>
      <c r="C20" s="25">
        <v>40</v>
      </c>
      <c r="D20" s="480">
        <v>-2</v>
      </c>
      <c r="E20" s="480">
        <v>0.1</v>
      </c>
      <c r="F20" s="471" t="s">
        <v>104</v>
      </c>
      <c r="G20" s="472"/>
      <c r="H20" s="472"/>
      <c r="I20" s="473"/>
      <c r="J20">
        <v>20.9</v>
      </c>
      <c r="K20" s="78">
        <f>AVERAGE(C20:C22)*100/E20*J20</f>
        <v>724533.33333333326</v>
      </c>
    </row>
    <row r="21" spans="1:11" x14ac:dyDescent="0.25">
      <c r="A21" s="26" t="s">
        <v>108</v>
      </c>
      <c r="B21" s="77" t="s">
        <v>86</v>
      </c>
      <c r="C21" s="77">
        <v>30</v>
      </c>
      <c r="D21" s="481"/>
      <c r="E21" s="481"/>
      <c r="F21" s="474"/>
      <c r="G21" s="475"/>
      <c r="H21" s="475"/>
      <c r="I21" s="476"/>
    </row>
    <row r="22" spans="1:11" ht="15.75" thickBot="1" x14ac:dyDescent="0.3">
      <c r="A22" s="27"/>
      <c r="B22" s="28" t="s">
        <v>87</v>
      </c>
      <c r="C22" s="28">
        <v>34</v>
      </c>
      <c r="D22" s="482"/>
      <c r="E22" s="482"/>
      <c r="F22" s="477"/>
      <c r="G22" s="478"/>
      <c r="H22" s="478"/>
      <c r="I22" s="479"/>
    </row>
    <row r="23" spans="1:11" ht="12.75" customHeight="1" x14ac:dyDescent="0.25">
      <c r="A23" s="29"/>
      <c r="B23" s="25" t="s">
        <v>85</v>
      </c>
      <c r="C23" s="86">
        <v>31</v>
      </c>
      <c r="D23" s="468">
        <v>-2</v>
      </c>
      <c r="E23" s="468">
        <v>0.25</v>
      </c>
      <c r="F23" s="471" t="s">
        <v>104</v>
      </c>
      <c r="G23" s="472"/>
      <c r="H23" s="472"/>
      <c r="I23" s="473"/>
      <c r="J23">
        <v>21.3</v>
      </c>
      <c r="K23" s="78">
        <f>AVERAGE(C23:C25)*100/E23*J23</f>
        <v>275480</v>
      </c>
    </row>
    <row r="24" spans="1:11" x14ac:dyDescent="0.25">
      <c r="A24" s="26" t="s">
        <v>109</v>
      </c>
      <c r="B24" s="77" t="s">
        <v>86</v>
      </c>
      <c r="C24" s="79">
        <v>34</v>
      </c>
      <c r="D24" s="469"/>
      <c r="E24" s="469"/>
      <c r="F24" s="474"/>
      <c r="G24" s="475"/>
      <c r="H24" s="475"/>
      <c r="I24" s="476"/>
    </row>
    <row r="25" spans="1:11" ht="15.75" thickBot="1" x14ac:dyDescent="0.3">
      <c r="A25" s="27"/>
      <c r="B25" s="28" t="s">
        <v>87</v>
      </c>
      <c r="C25" s="87">
        <v>32</v>
      </c>
      <c r="D25" s="470"/>
      <c r="E25" s="470"/>
      <c r="F25" s="477"/>
      <c r="G25" s="478"/>
      <c r="H25" s="478"/>
      <c r="I25" s="479"/>
    </row>
    <row r="26" spans="1:11" ht="12.75" customHeight="1" x14ac:dyDescent="0.25">
      <c r="A26" s="29"/>
      <c r="B26" s="25" t="s">
        <v>85</v>
      </c>
      <c r="C26" s="25">
        <v>33</v>
      </c>
      <c r="D26" s="480">
        <v>-2</v>
      </c>
      <c r="E26" s="480">
        <v>0.1</v>
      </c>
      <c r="F26" s="471" t="s">
        <v>104</v>
      </c>
      <c r="G26" s="472"/>
      <c r="H26" s="472"/>
      <c r="I26" s="473"/>
      <c r="J26">
        <v>20.9</v>
      </c>
      <c r="K26" s="78">
        <f>AVERAGE(C26:C28)*100/E26*J26</f>
        <v>794200</v>
      </c>
    </row>
    <row r="27" spans="1:11" x14ac:dyDescent="0.25">
      <c r="A27" s="26" t="s">
        <v>110</v>
      </c>
      <c r="B27" s="77" t="s">
        <v>86</v>
      </c>
      <c r="C27" s="77">
        <v>45</v>
      </c>
      <c r="D27" s="481"/>
      <c r="E27" s="481"/>
      <c r="F27" s="474"/>
      <c r="G27" s="475"/>
      <c r="H27" s="475"/>
      <c r="I27" s="476"/>
    </row>
    <row r="28" spans="1:11" ht="15.75" thickBot="1" x14ac:dyDescent="0.3">
      <c r="A28" s="27"/>
      <c r="B28" s="28" t="s">
        <v>87</v>
      </c>
      <c r="C28" s="28">
        <v>36</v>
      </c>
      <c r="D28" s="482"/>
      <c r="E28" s="482"/>
      <c r="F28" s="477"/>
      <c r="G28" s="478"/>
      <c r="H28" s="478"/>
      <c r="I28" s="479"/>
    </row>
    <row r="29" spans="1:11" ht="12.75" customHeight="1" x14ac:dyDescent="0.25">
      <c r="A29" s="29"/>
      <c r="B29" s="25" t="s">
        <v>85</v>
      </c>
      <c r="C29" s="25">
        <v>63</v>
      </c>
      <c r="D29" s="480">
        <v>-2</v>
      </c>
      <c r="E29" s="480">
        <v>0.1</v>
      </c>
      <c r="F29" s="471" t="s">
        <v>104</v>
      </c>
      <c r="G29" s="472"/>
      <c r="H29" s="472"/>
      <c r="I29" s="473"/>
      <c r="J29">
        <v>21</v>
      </c>
      <c r="K29" s="78">
        <f>AVERAGE(C29:C31)*100/E29*J29</f>
        <v>1168999.9999999998</v>
      </c>
    </row>
    <row r="30" spans="1:11" x14ac:dyDescent="0.25">
      <c r="A30" s="26" t="s">
        <v>111</v>
      </c>
      <c r="B30" s="77" t="s">
        <v>86</v>
      </c>
      <c r="C30" s="77">
        <v>48</v>
      </c>
      <c r="D30" s="481"/>
      <c r="E30" s="481"/>
      <c r="F30" s="474"/>
      <c r="G30" s="475"/>
      <c r="H30" s="475"/>
      <c r="I30" s="476"/>
    </row>
    <row r="31" spans="1:11" ht="15.75" thickBot="1" x14ac:dyDescent="0.3">
      <c r="A31" s="27"/>
      <c r="B31" s="28" t="s">
        <v>87</v>
      </c>
      <c r="C31" s="28">
        <v>56</v>
      </c>
      <c r="D31" s="482"/>
      <c r="E31" s="482"/>
      <c r="F31" s="477"/>
      <c r="G31" s="478"/>
      <c r="H31" s="478"/>
      <c r="I31" s="479"/>
    </row>
    <row r="32" spans="1:11" ht="13.15" customHeight="1" x14ac:dyDescent="0.25">
      <c r="A32" s="29"/>
      <c r="B32" s="25" t="s">
        <v>85</v>
      </c>
      <c r="C32" s="25">
        <v>44</v>
      </c>
      <c r="D32" s="480">
        <v>-2</v>
      </c>
      <c r="E32" s="480">
        <v>0.1</v>
      </c>
      <c r="F32" s="471" t="s">
        <v>104</v>
      </c>
      <c r="G32" s="472"/>
      <c r="H32" s="472"/>
      <c r="I32" s="473"/>
      <c r="J32">
        <v>21.1</v>
      </c>
      <c r="K32" s="78">
        <f>AVERAGE(C32:C34)*100/E32*J32</f>
        <v>773666.66666666663</v>
      </c>
    </row>
    <row r="33" spans="1:11" x14ac:dyDescent="0.25">
      <c r="A33" s="26" t="s">
        <v>112</v>
      </c>
      <c r="B33" s="77" t="s">
        <v>86</v>
      </c>
      <c r="C33" s="77">
        <v>35</v>
      </c>
      <c r="D33" s="481"/>
      <c r="E33" s="481"/>
      <c r="F33" s="474"/>
      <c r="G33" s="475"/>
      <c r="H33" s="475"/>
      <c r="I33" s="476"/>
    </row>
    <row r="34" spans="1:11" ht="15.75" thickBot="1" x14ac:dyDescent="0.3">
      <c r="A34" s="27"/>
      <c r="B34" s="28" t="s">
        <v>87</v>
      </c>
      <c r="C34" s="28">
        <v>31</v>
      </c>
      <c r="D34" s="482"/>
      <c r="E34" s="482"/>
      <c r="F34" s="477"/>
      <c r="G34" s="478"/>
      <c r="H34" s="478"/>
      <c r="I34" s="479"/>
    </row>
    <row r="35" spans="1:11" ht="12.75" customHeight="1" x14ac:dyDescent="0.25">
      <c r="A35" s="33"/>
      <c r="B35" s="25" t="s">
        <v>85</v>
      </c>
      <c r="C35" s="86">
        <v>37</v>
      </c>
      <c r="D35" s="468">
        <v>-1</v>
      </c>
      <c r="E35" s="468">
        <v>0.1</v>
      </c>
      <c r="F35" s="471" t="s">
        <v>104</v>
      </c>
      <c r="G35" s="472"/>
      <c r="H35" s="472"/>
      <c r="I35" s="473"/>
      <c r="J35">
        <v>21.4</v>
      </c>
      <c r="K35" s="78">
        <f>AVERAGE(C35:C37)*10/E35*J35</f>
        <v>76326.666666666642</v>
      </c>
    </row>
    <row r="36" spans="1:11" x14ac:dyDescent="0.25">
      <c r="A36" s="26" t="s">
        <v>113</v>
      </c>
      <c r="B36" s="77" t="s">
        <v>86</v>
      </c>
      <c r="C36" s="79">
        <v>39</v>
      </c>
      <c r="D36" s="469"/>
      <c r="E36" s="469"/>
      <c r="F36" s="474"/>
      <c r="G36" s="475"/>
      <c r="H36" s="475"/>
      <c r="I36" s="476"/>
    </row>
    <row r="37" spans="1:11" ht="15.75" thickBot="1" x14ac:dyDescent="0.3">
      <c r="A37" s="34"/>
      <c r="B37" s="28" t="s">
        <v>87</v>
      </c>
      <c r="C37" s="87">
        <v>31</v>
      </c>
      <c r="D37" s="470"/>
      <c r="E37" s="470"/>
      <c r="F37" s="477"/>
      <c r="G37" s="478"/>
      <c r="H37" s="478"/>
      <c r="I37" s="479"/>
    </row>
    <row r="38" spans="1:11" ht="12.75" customHeight="1" x14ac:dyDescent="0.25">
      <c r="A38" s="29"/>
      <c r="B38" s="25" t="s">
        <v>85</v>
      </c>
      <c r="C38" s="86">
        <v>41</v>
      </c>
      <c r="D38" s="468">
        <v>-1</v>
      </c>
      <c r="E38" s="468">
        <v>0.2</v>
      </c>
      <c r="F38" s="471" t="s">
        <v>104</v>
      </c>
      <c r="G38" s="472"/>
      <c r="H38" s="472"/>
      <c r="I38" s="473"/>
      <c r="J38">
        <v>21.5</v>
      </c>
      <c r="K38" s="78">
        <f>AVERAGE(C38:C40)*10/E38*J38</f>
        <v>48016.666666666657</v>
      </c>
    </row>
    <row r="39" spans="1:11" x14ac:dyDescent="0.25">
      <c r="A39" s="26" t="s">
        <v>114</v>
      </c>
      <c r="B39" s="77" t="s">
        <v>86</v>
      </c>
      <c r="C39" s="79">
        <v>48</v>
      </c>
      <c r="D39" s="469"/>
      <c r="E39" s="469"/>
      <c r="F39" s="474"/>
      <c r="G39" s="475"/>
      <c r="H39" s="475"/>
      <c r="I39" s="476"/>
      <c r="J39" t="s">
        <v>59</v>
      </c>
    </row>
    <row r="40" spans="1:11" ht="15.75" thickBot="1" x14ac:dyDescent="0.3">
      <c r="A40" s="27"/>
      <c r="B40" s="28" t="s">
        <v>87</v>
      </c>
      <c r="C40" s="87">
        <v>45</v>
      </c>
      <c r="D40" s="470"/>
      <c r="E40" s="470"/>
      <c r="F40" s="477"/>
      <c r="G40" s="478"/>
      <c r="H40" s="478"/>
      <c r="I40" s="479"/>
    </row>
    <row r="41" spans="1:11" ht="12.75" customHeight="1" x14ac:dyDescent="0.25">
      <c r="A41" s="29"/>
      <c r="B41" s="25" t="s">
        <v>85</v>
      </c>
      <c r="C41" s="25">
        <v>33</v>
      </c>
      <c r="D41" s="480">
        <v>-1</v>
      </c>
      <c r="E41" s="480">
        <v>0.1</v>
      </c>
      <c r="F41" s="471" t="s">
        <v>104</v>
      </c>
      <c r="G41" s="472"/>
      <c r="H41" s="472"/>
      <c r="I41" s="473"/>
      <c r="J41">
        <v>21.1</v>
      </c>
      <c r="K41" s="78">
        <f>AVERAGE(C41:C43)*10/E41*J41</f>
        <v>79476.666666666657</v>
      </c>
    </row>
    <row r="42" spans="1:11" x14ac:dyDescent="0.25">
      <c r="A42" s="26" t="s">
        <v>115</v>
      </c>
      <c r="B42" s="77" t="s">
        <v>86</v>
      </c>
      <c r="C42" s="77">
        <v>39</v>
      </c>
      <c r="D42" s="481"/>
      <c r="E42" s="481"/>
      <c r="F42" s="474"/>
      <c r="G42" s="475"/>
      <c r="H42" s="475"/>
      <c r="I42" s="476"/>
    </row>
    <row r="43" spans="1:11" ht="15.75" thickBot="1" x14ac:dyDescent="0.3">
      <c r="A43" s="27"/>
      <c r="B43" s="28" t="s">
        <v>87</v>
      </c>
      <c r="C43" s="28">
        <v>41</v>
      </c>
      <c r="D43" s="482"/>
      <c r="E43" s="482"/>
      <c r="F43" s="477"/>
      <c r="G43" s="478"/>
      <c r="H43" s="478"/>
      <c r="I43" s="479"/>
    </row>
    <row r="44" spans="1:11" ht="12.75" customHeight="1" x14ac:dyDescent="0.25">
      <c r="A44" s="29"/>
      <c r="B44" s="25" t="s">
        <v>85</v>
      </c>
      <c r="C44" s="25">
        <v>59</v>
      </c>
      <c r="D44" s="480">
        <v>-1</v>
      </c>
      <c r="E44" s="480">
        <v>0.1</v>
      </c>
      <c r="F44" s="471" t="s">
        <v>104</v>
      </c>
      <c r="G44" s="472"/>
      <c r="H44" s="472"/>
      <c r="I44" s="473"/>
      <c r="J44">
        <v>20.8</v>
      </c>
      <c r="K44" s="78">
        <f>AVERAGE(C44:C46)*10/E44*J44</f>
        <v>141440</v>
      </c>
    </row>
    <row r="45" spans="1:11" x14ac:dyDescent="0.25">
      <c r="A45" s="26" t="s">
        <v>116</v>
      </c>
      <c r="B45" s="77" t="s">
        <v>86</v>
      </c>
      <c r="C45" s="77">
        <v>76</v>
      </c>
      <c r="D45" s="481"/>
      <c r="E45" s="481"/>
      <c r="F45" s="474"/>
      <c r="G45" s="475"/>
      <c r="H45" s="475"/>
      <c r="I45" s="476"/>
    </row>
    <row r="46" spans="1:11" ht="15.75" thickBot="1" x14ac:dyDescent="0.3">
      <c r="A46" s="27"/>
      <c r="B46" s="28" t="s">
        <v>87</v>
      </c>
      <c r="C46" s="28">
        <v>69</v>
      </c>
      <c r="D46" s="482"/>
      <c r="E46" s="482"/>
      <c r="F46" s="477"/>
      <c r="G46" s="478"/>
      <c r="H46" s="478"/>
      <c r="I46" s="479"/>
    </row>
    <row r="47" spans="1:11" ht="12.75" customHeight="1" x14ac:dyDescent="0.25">
      <c r="A47" s="29"/>
      <c r="B47" s="25" t="s">
        <v>85</v>
      </c>
      <c r="C47" s="86">
        <v>30</v>
      </c>
      <c r="D47" s="468">
        <v>-1</v>
      </c>
      <c r="E47" s="468">
        <v>0.25</v>
      </c>
      <c r="F47" s="471" t="s">
        <v>104</v>
      </c>
      <c r="G47" s="472"/>
      <c r="H47" s="472"/>
      <c r="I47" s="473"/>
      <c r="J47">
        <v>21.3</v>
      </c>
      <c r="K47" s="78">
        <f>AVERAGE(C47:C49)*10/E47*J47</f>
        <v>26980.000000000004</v>
      </c>
    </row>
    <row r="48" spans="1:11" x14ac:dyDescent="0.25">
      <c r="A48" s="26" t="s">
        <v>117</v>
      </c>
      <c r="B48" s="77" t="s">
        <v>86</v>
      </c>
      <c r="C48" s="79">
        <v>34</v>
      </c>
      <c r="D48" s="469"/>
      <c r="E48" s="469"/>
      <c r="F48" s="474"/>
      <c r="G48" s="475"/>
      <c r="H48" s="475"/>
      <c r="I48" s="476"/>
    </row>
    <row r="49" spans="1:11" ht="15.75" thickBot="1" x14ac:dyDescent="0.3">
      <c r="A49" s="27"/>
      <c r="B49" s="28" t="s">
        <v>87</v>
      </c>
      <c r="C49" s="87">
        <v>31</v>
      </c>
      <c r="D49" s="470"/>
      <c r="E49" s="470"/>
      <c r="F49" s="477"/>
      <c r="G49" s="478"/>
      <c r="H49" s="478"/>
      <c r="I49" s="479"/>
    </row>
    <row r="50" spans="1:11" s="37" customFormat="1" x14ac:dyDescent="0.25">
      <c r="A50" s="35" t="s">
        <v>118</v>
      </c>
      <c r="B50" s="36"/>
      <c r="C50" s="36"/>
      <c r="D50" s="36"/>
      <c r="E50" s="36"/>
      <c r="F50" s="36"/>
      <c r="G50" s="36"/>
      <c r="H50" s="36"/>
      <c r="I50" s="36"/>
      <c r="K50" s="88"/>
    </row>
    <row r="51" spans="1:11" x14ac:dyDescent="0.25">
      <c r="A51" s="38" t="s">
        <v>119</v>
      </c>
      <c r="B51" s="39"/>
      <c r="C51" s="39"/>
      <c r="D51" s="39"/>
      <c r="E51" s="39"/>
      <c r="F51" s="39"/>
      <c r="G51" s="39"/>
      <c r="H51" s="39"/>
      <c r="I51" s="39"/>
    </row>
    <row r="52" spans="1:11" x14ac:dyDescent="0.25">
      <c r="A52" s="89" t="s">
        <v>120</v>
      </c>
      <c r="B52" s="90"/>
      <c r="C52" s="90"/>
      <c r="D52" s="90"/>
      <c r="E52" s="90"/>
      <c r="F52" s="90"/>
      <c r="G52" s="90"/>
      <c r="H52" s="90"/>
      <c r="I52" s="90"/>
    </row>
    <row r="53" spans="1:11" ht="11.25" customHeight="1" x14ac:dyDescent="0.25">
      <c r="A53" s="91"/>
      <c r="B53" s="92"/>
      <c r="C53" s="92"/>
      <c r="D53" s="92"/>
      <c r="E53" s="92"/>
      <c r="F53" s="92"/>
      <c r="G53" s="92"/>
      <c r="H53" s="92"/>
      <c r="I53" s="92"/>
    </row>
    <row r="54" spans="1:11" ht="14.25" customHeight="1" x14ac:dyDescent="0.25">
      <c r="A54" s="93"/>
      <c r="B54" s="483" t="s">
        <v>80</v>
      </c>
      <c r="C54" s="485" t="s">
        <v>81</v>
      </c>
      <c r="D54" s="487" t="s">
        <v>82</v>
      </c>
      <c r="E54" s="489" t="s">
        <v>83</v>
      </c>
      <c r="F54" s="94"/>
      <c r="G54" s="95" t="s">
        <v>88</v>
      </c>
      <c r="H54" s="95">
        <f>+$H$1</f>
        <v>6</v>
      </c>
      <c r="I54" s="96"/>
    </row>
    <row r="55" spans="1:11" ht="15" customHeight="1" thickBot="1" x14ac:dyDescent="0.3">
      <c r="A55" s="97" t="s">
        <v>50</v>
      </c>
      <c r="B55" s="484"/>
      <c r="C55" s="486"/>
      <c r="D55" s="488"/>
      <c r="E55" s="490"/>
      <c r="F55" s="491" t="s">
        <v>84</v>
      </c>
      <c r="G55" s="491"/>
      <c r="H55" s="491"/>
      <c r="I55" s="491"/>
    </row>
    <row r="56" spans="1:11" ht="12.75" customHeight="1" x14ac:dyDescent="0.25">
      <c r="A56" s="24"/>
      <c r="B56" s="25" t="s">
        <v>85</v>
      </c>
      <c r="C56" s="25">
        <v>37</v>
      </c>
      <c r="D56" s="480">
        <v>0</v>
      </c>
      <c r="E56" s="480">
        <v>0.1</v>
      </c>
      <c r="F56" s="471" t="s">
        <v>104</v>
      </c>
      <c r="G56" s="472"/>
      <c r="H56" s="472"/>
      <c r="I56" s="473"/>
      <c r="J56">
        <v>21.1</v>
      </c>
      <c r="K56" s="78">
        <f>AVERAGE(C56:C58)*1/E56*J56</f>
        <v>7947.6666666666661</v>
      </c>
    </row>
    <row r="57" spans="1:11" x14ac:dyDescent="0.25">
      <c r="A57" s="26" t="s">
        <v>121</v>
      </c>
      <c r="B57" s="77" t="s">
        <v>86</v>
      </c>
      <c r="C57" s="77">
        <v>40</v>
      </c>
      <c r="D57" s="481"/>
      <c r="E57" s="481"/>
      <c r="F57" s="474"/>
      <c r="G57" s="475"/>
      <c r="H57" s="475"/>
      <c r="I57" s="476"/>
    </row>
    <row r="58" spans="1:11" ht="15.75" thickBot="1" x14ac:dyDescent="0.3">
      <c r="A58" s="27"/>
      <c r="B58" s="28" t="s">
        <v>87</v>
      </c>
      <c r="C58" s="28">
        <v>36</v>
      </c>
      <c r="D58" s="482"/>
      <c r="E58" s="482"/>
      <c r="F58" s="477"/>
      <c r="G58" s="478"/>
      <c r="H58" s="478"/>
      <c r="I58" s="479"/>
    </row>
    <row r="59" spans="1:11" ht="12.75" customHeight="1" x14ac:dyDescent="0.25">
      <c r="A59" s="29"/>
      <c r="B59" s="30" t="s">
        <v>85</v>
      </c>
      <c r="C59" s="86">
        <v>48</v>
      </c>
      <c r="D59" s="468">
        <v>0</v>
      </c>
      <c r="E59" s="468">
        <v>0.25</v>
      </c>
      <c r="F59" s="471" t="s">
        <v>104</v>
      </c>
      <c r="G59" s="472"/>
      <c r="H59" s="472"/>
      <c r="I59" s="473"/>
      <c r="J59">
        <v>21.7</v>
      </c>
      <c r="K59" s="78">
        <f>AVERAGE(C59:C61)*1/E59*J59</f>
        <v>4947.5999999999995</v>
      </c>
    </row>
    <row r="60" spans="1:11" x14ac:dyDescent="0.25">
      <c r="A60" s="26" t="s">
        <v>122</v>
      </c>
      <c r="B60" s="31" t="s">
        <v>86</v>
      </c>
      <c r="C60" s="79">
        <v>59</v>
      </c>
      <c r="D60" s="469"/>
      <c r="E60" s="469"/>
      <c r="F60" s="474"/>
      <c r="G60" s="475"/>
      <c r="H60" s="475"/>
      <c r="I60" s="476"/>
    </row>
    <row r="61" spans="1:11" ht="15.75" thickBot="1" x14ac:dyDescent="0.3">
      <c r="A61" s="27"/>
      <c r="B61" s="32" t="s">
        <v>87</v>
      </c>
      <c r="C61" s="87">
        <v>64</v>
      </c>
      <c r="D61" s="470"/>
      <c r="E61" s="470"/>
      <c r="F61" s="477"/>
      <c r="G61" s="478"/>
      <c r="H61" s="478"/>
      <c r="I61" s="479"/>
    </row>
    <row r="62" spans="1:11" ht="12.75" customHeight="1" x14ac:dyDescent="0.25">
      <c r="A62" s="29"/>
      <c r="B62" s="30" t="s">
        <v>85</v>
      </c>
      <c r="C62" s="25">
        <v>81</v>
      </c>
      <c r="D62" s="480">
        <v>0</v>
      </c>
      <c r="E62" s="480">
        <v>0.1</v>
      </c>
      <c r="F62" s="471" t="s">
        <v>104</v>
      </c>
      <c r="G62" s="472"/>
      <c r="H62" s="472"/>
      <c r="I62" s="473"/>
      <c r="J62">
        <v>21.3</v>
      </c>
      <c r="K62" s="78">
        <f>AVERAGE(C62:C64)*1/E62*J62</f>
        <v>19667</v>
      </c>
    </row>
    <row r="63" spans="1:11" x14ac:dyDescent="0.25">
      <c r="A63" s="26" t="s">
        <v>123</v>
      </c>
      <c r="B63" s="31" t="s">
        <v>86</v>
      </c>
      <c r="C63" s="77">
        <v>106</v>
      </c>
      <c r="D63" s="481"/>
      <c r="E63" s="481"/>
      <c r="F63" s="474"/>
      <c r="G63" s="475"/>
      <c r="H63" s="475"/>
      <c r="I63" s="476"/>
    </row>
    <row r="64" spans="1:11" ht="15.75" thickBot="1" x14ac:dyDescent="0.3">
      <c r="A64" s="27"/>
      <c r="B64" s="32" t="s">
        <v>87</v>
      </c>
      <c r="C64" s="28">
        <v>90</v>
      </c>
      <c r="D64" s="482"/>
      <c r="E64" s="482"/>
      <c r="F64" s="477"/>
      <c r="G64" s="478"/>
      <c r="H64" s="478"/>
      <c r="I64" s="479"/>
    </row>
    <row r="65" spans="1:11" ht="12.75" customHeight="1" x14ac:dyDescent="0.25">
      <c r="A65" s="29"/>
      <c r="B65" s="25" t="s">
        <v>85</v>
      </c>
      <c r="C65" s="25">
        <v>66</v>
      </c>
      <c r="D65" s="480">
        <v>0</v>
      </c>
      <c r="E65" s="480">
        <v>0.25</v>
      </c>
      <c r="F65" s="471" t="s">
        <v>104</v>
      </c>
      <c r="G65" s="472"/>
      <c r="H65" s="472"/>
      <c r="I65" s="473"/>
      <c r="J65">
        <v>21.3</v>
      </c>
      <c r="K65" s="78">
        <f>AVERAGE(C65:C67)*1/E65*J65</f>
        <v>5850.4000000000005</v>
      </c>
    </row>
    <row r="66" spans="1:11" x14ac:dyDescent="0.25">
      <c r="A66" s="26" t="s">
        <v>124</v>
      </c>
      <c r="B66" s="77" t="s">
        <v>86</v>
      </c>
      <c r="C66" s="77">
        <v>78</v>
      </c>
      <c r="D66" s="481"/>
      <c r="E66" s="481"/>
      <c r="F66" s="474"/>
      <c r="G66" s="475"/>
      <c r="H66" s="475"/>
      <c r="I66" s="476"/>
    </row>
    <row r="67" spans="1:11" ht="15.75" thickBot="1" x14ac:dyDescent="0.3">
      <c r="A67" s="27"/>
      <c r="B67" s="28" t="s">
        <v>87</v>
      </c>
      <c r="C67" s="28">
        <v>62</v>
      </c>
      <c r="D67" s="482"/>
      <c r="E67" s="482"/>
      <c r="F67" s="477"/>
      <c r="G67" s="478"/>
      <c r="H67" s="478"/>
      <c r="I67" s="479"/>
    </row>
    <row r="68" spans="1:11" ht="12.75" customHeight="1" x14ac:dyDescent="0.25">
      <c r="A68" s="29"/>
      <c r="B68" s="25" t="s">
        <v>85</v>
      </c>
      <c r="C68" s="86">
        <v>76</v>
      </c>
      <c r="D68" s="468">
        <v>0</v>
      </c>
      <c r="E68" s="468">
        <v>0.1</v>
      </c>
      <c r="F68" s="471" t="s">
        <v>104</v>
      </c>
      <c r="G68" s="472"/>
      <c r="H68" s="472"/>
      <c r="I68" s="473"/>
      <c r="J68">
        <v>21.1</v>
      </c>
      <c r="K68" s="78">
        <f>AVERAGE(C68:C70)*1/E68*J68</f>
        <v>13926.000000000002</v>
      </c>
    </row>
    <row r="69" spans="1:11" x14ac:dyDescent="0.25">
      <c r="A69" s="26" t="s">
        <v>125</v>
      </c>
      <c r="B69" s="77" t="s">
        <v>86</v>
      </c>
      <c r="C69" s="79">
        <v>63</v>
      </c>
      <c r="D69" s="469"/>
      <c r="E69" s="469"/>
      <c r="F69" s="474"/>
      <c r="G69" s="475"/>
      <c r="H69" s="475"/>
      <c r="I69" s="476"/>
    </row>
    <row r="70" spans="1:11" ht="15.75" thickBot="1" x14ac:dyDescent="0.3">
      <c r="A70" s="27"/>
      <c r="B70" s="28" t="s">
        <v>87</v>
      </c>
      <c r="C70" s="87">
        <v>59</v>
      </c>
      <c r="D70" s="470"/>
      <c r="E70" s="470"/>
      <c r="F70" s="477"/>
      <c r="G70" s="478"/>
      <c r="H70" s="478"/>
      <c r="I70" s="479"/>
    </row>
    <row r="71" spans="1:11" ht="12.75" customHeight="1" x14ac:dyDescent="0.25">
      <c r="A71" s="29"/>
      <c r="B71" s="25" t="s">
        <v>85</v>
      </c>
      <c r="C71" s="86">
        <v>0</v>
      </c>
      <c r="D71" s="468">
        <v>0</v>
      </c>
      <c r="E71" s="468">
        <v>0.5</v>
      </c>
      <c r="F71" s="471" t="s">
        <v>104</v>
      </c>
      <c r="G71" s="472"/>
      <c r="H71" s="472"/>
      <c r="I71" s="473"/>
      <c r="J71" s="98">
        <v>21.4</v>
      </c>
      <c r="K71" s="99">
        <f>1*1/E71*J71</f>
        <v>42.8</v>
      </c>
    </row>
    <row r="72" spans="1:11" x14ac:dyDescent="0.25">
      <c r="A72" s="26" t="s">
        <v>126</v>
      </c>
      <c r="B72" s="77" t="s">
        <v>86</v>
      </c>
      <c r="C72" s="79">
        <v>0</v>
      </c>
      <c r="D72" s="469"/>
      <c r="E72" s="469"/>
      <c r="F72" s="474"/>
      <c r="G72" s="475"/>
      <c r="H72" s="475"/>
      <c r="I72" s="476"/>
      <c r="J72" t="s">
        <v>59</v>
      </c>
    </row>
    <row r="73" spans="1:11" ht="15.75" thickBot="1" x14ac:dyDescent="0.3">
      <c r="A73" s="27"/>
      <c r="B73" s="28" t="s">
        <v>87</v>
      </c>
      <c r="C73" s="87">
        <v>0</v>
      </c>
      <c r="D73" s="470"/>
      <c r="E73" s="470"/>
      <c r="F73" s="477"/>
      <c r="G73" s="478"/>
      <c r="H73" s="478"/>
      <c r="I73" s="479"/>
      <c r="J73" t="s">
        <v>59</v>
      </c>
    </row>
    <row r="74" spans="1:11" ht="12.75" customHeight="1" x14ac:dyDescent="0.25">
      <c r="A74" s="29"/>
      <c r="B74" s="25" t="s">
        <v>85</v>
      </c>
      <c r="C74" s="86">
        <v>0</v>
      </c>
      <c r="D74" s="468">
        <v>0</v>
      </c>
      <c r="E74" s="468">
        <v>0.5</v>
      </c>
      <c r="F74" s="471" t="s">
        <v>104</v>
      </c>
      <c r="G74" s="472"/>
      <c r="H74" s="472"/>
      <c r="I74" s="473"/>
      <c r="J74" s="98">
        <v>21.3</v>
      </c>
      <c r="K74" s="99">
        <f>1*1/E74*J74</f>
        <v>42.6</v>
      </c>
    </row>
    <row r="75" spans="1:11" x14ac:dyDescent="0.25">
      <c r="A75" s="26" t="s">
        <v>127</v>
      </c>
      <c r="B75" s="77" t="s">
        <v>86</v>
      </c>
      <c r="C75" s="79">
        <v>0</v>
      </c>
      <c r="D75" s="469"/>
      <c r="E75" s="469"/>
      <c r="F75" s="474"/>
      <c r="G75" s="475"/>
      <c r="H75" s="475"/>
      <c r="I75" s="476"/>
    </row>
    <row r="76" spans="1:11" ht="15.75" thickBot="1" x14ac:dyDescent="0.3">
      <c r="A76" s="27"/>
      <c r="B76" s="28" t="s">
        <v>87</v>
      </c>
      <c r="C76" s="87">
        <v>0</v>
      </c>
      <c r="D76" s="470"/>
      <c r="E76" s="470"/>
      <c r="F76" s="477"/>
      <c r="G76" s="478"/>
      <c r="H76" s="478"/>
      <c r="I76" s="479"/>
    </row>
    <row r="77" spans="1:11" ht="13.15" customHeight="1" x14ac:dyDescent="0.25">
      <c r="A77" s="29"/>
      <c r="B77" s="25" t="s">
        <v>85</v>
      </c>
      <c r="C77" s="86">
        <v>0</v>
      </c>
      <c r="D77" s="468">
        <v>0</v>
      </c>
      <c r="E77" s="468">
        <v>0.5</v>
      </c>
      <c r="F77" s="471" t="s">
        <v>104</v>
      </c>
      <c r="G77" s="472"/>
      <c r="H77" s="472"/>
      <c r="I77" s="473"/>
      <c r="J77" s="98">
        <v>21.3</v>
      </c>
      <c r="K77" s="99">
        <f>1*1/E77*J77</f>
        <v>42.6</v>
      </c>
    </row>
    <row r="78" spans="1:11" x14ac:dyDescent="0.25">
      <c r="A78" s="26" t="s">
        <v>128</v>
      </c>
      <c r="B78" s="77" t="s">
        <v>86</v>
      </c>
      <c r="C78" s="79">
        <v>0</v>
      </c>
      <c r="D78" s="469"/>
      <c r="E78" s="469"/>
      <c r="F78" s="474"/>
      <c r="G78" s="475"/>
      <c r="H78" s="475"/>
      <c r="I78" s="476"/>
    </row>
    <row r="79" spans="1:11" ht="15.75" thickBot="1" x14ac:dyDescent="0.3">
      <c r="A79" s="27"/>
      <c r="B79" s="28" t="s">
        <v>87</v>
      </c>
      <c r="C79" s="87">
        <v>0</v>
      </c>
      <c r="D79" s="470"/>
      <c r="E79" s="470"/>
      <c r="F79" s="477"/>
      <c r="G79" s="478"/>
      <c r="H79" s="478"/>
      <c r="I79" s="479"/>
    </row>
    <row r="80" spans="1:11" ht="12.75" customHeight="1" x14ac:dyDescent="0.25">
      <c r="A80" s="33"/>
      <c r="B80" s="25" t="s">
        <v>85</v>
      </c>
      <c r="C80" s="86">
        <v>0</v>
      </c>
      <c r="D80" s="468">
        <v>0</v>
      </c>
      <c r="E80" s="468">
        <v>0.5</v>
      </c>
      <c r="F80" s="471" t="s">
        <v>104</v>
      </c>
      <c r="G80" s="472"/>
      <c r="H80" s="472"/>
      <c r="I80" s="473"/>
      <c r="J80" s="98">
        <v>21.5</v>
      </c>
      <c r="K80" s="99">
        <f>1*1/E80*J80</f>
        <v>43</v>
      </c>
    </row>
    <row r="81" spans="1:11" x14ac:dyDescent="0.25">
      <c r="A81" s="26" t="s">
        <v>129</v>
      </c>
      <c r="B81" s="77" t="s">
        <v>86</v>
      </c>
      <c r="C81" s="79">
        <v>0</v>
      </c>
      <c r="D81" s="469"/>
      <c r="E81" s="469"/>
      <c r="F81" s="474"/>
      <c r="G81" s="475"/>
      <c r="H81" s="475"/>
      <c r="I81" s="476"/>
      <c r="J81" t="s">
        <v>59</v>
      </c>
    </row>
    <row r="82" spans="1:11" ht="15.75" thickBot="1" x14ac:dyDescent="0.3">
      <c r="A82" s="34"/>
      <c r="B82" s="28" t="s">
        <v>87</v>
      </c>
      <c r="C82" s="87">
        <v>0</v>
      </c>
      <c r="D82" s="470"/>
      <c r="E82" s="470"/>
      <c r="F82" s="477"/>
      <c r="G82" s="478"/>
      <c r="H82" s="478"/>
      <c r="I82" s="479"/>
    </row>
    <row r="83" spans="1:11" ht="12.75" customHeight="1" x14ac:dyDescent="0.25">
      <c r="A83" s="29"/>
      <c r="B83" s="25" t="s">
        <v>85</v>
      </c>
      <c r="C83" s="86">
        <v>0</v>
      </c>
      <c r="D83" s="468">
        <v>0</v>
      </c>
      <c r="E83" s="468">
        <v>0.5</v>
      </c>
      <c r="F83" s="471" t="s">
        <v>104</v>
      </c>
      <c r="G83" s="472"/>
      <c r="H83" s="472"/>
      <c r="I83" s="473"/>
      <c r="J83" s="98">
        <v>21.3</v>
      </c>
      <c r="K83" s="99">
        <f>1*1/E83*J83</f>
        <v>42.6</v>
      </c>
    </row>
    <row r="84" spans="1:11" x14ac:dyDescent="0.25">
      <c r="A84" s="26" t="s">
        <v>130</v>
      </c>
      <c r="B84" s="77" t="s">
        <v>86</v>
      </c>
      <c r="C84" s="79">
        <v>0</v>
      </c>
      <c r="D84" s="469"/>
      <c r="E84" s="469"/>
      <c r="F84" s="474"/>
      <c r="G84" s="475"/>
      <c r="H84" s="475"/>
      <c r="I84" s="476"/>
      <c r="J84" t="s">
        <v>59</v>
      </c>
    </row>
    <row r="85" spans="1:11" ht="15.75" thickBot="1" x14ac:dyDescent="0.3">
      <c r="A85" s="27"/>
      <c r="B85" s="28" t="s">
        <v>87</v>
      </c>
      <c r="C85" s="87">
        <v>0</v>
      </c>
      <c r="D85" s="470"/>
      <c r="E85" s="470"/>
      <c r="F85" s="477"/>
      <c r="G85" s="478"/>
      <c r="H85" s="478"/>
      <c r="I85" s="479"/>
    </row>
    <row r="86" spans="1:11" ht="12.75" customHeight="1" x14ac:dyDescent="0.25">
      <c r="A86" s="29"/>
      <c r="B86" s="25" t="s">
        <v>85</v>
      </c>
      <c r="C86" s="25">
        <v>0</v>
      </c>
      <c r="D86" s="480">
        <v>0</v>
      </c>
      <c r="E86" s="480">
        <v>0.25</v>
      </c>
      <c r="F86" s="471" t="s">
        <v>104</v>
      </c>
      <c r="G86" s="472"/>
      <c r="H86" s="472"/>
      <c r="I86" s="473"/>
      <c r="J86" s="98">
        <v>21.5</v>
      </c>
      <c r="K86" s="99">
        <f>1*1/E86*J86</f>
        <v>86</v>
      </c>
    </row>
    <row r="87" spans="1:11" x14ac:dyDescent="0.25">
      <c r="A87" s="26" t="s">
        <v>131</v>
      </c>
      <c r="B87" s="77" t="s">
        <v>86</v>
      </c>
      <c r="C87" s="77">
        <v>0</v>
      </c>
      <c r="D87" s="481"/>
      <c r="E87" s="481"/>
      <c r="F87" s="474"/>
      <c r="G87" s="475"/>
      <c r="H87" s="475"/>
      <c r="I87" s="476"/>
      <c r="J87" t="s">
        <v>59</v>
      </c>
    </row>
    <row r="88" spans="1:11" ht="15.75" thickBot="1" x14ac:dyDescent="0.3">
      <c r="A88" s="27"/>
      <c r="B88" s="28" t="s">
        <v>87</v>
      </c>
      <c r="C88" s="28">
        <v>0</v>
      </c>
      <c r="D88" s="482"/>
      <c r="E88" s="482"/>
      <c r="F88" s="477"/>
      <c r="G88" s="478"/>
      <c r="H88" s="478"/>
      <c r="I88" s="479"/>
    </row>
    <row r="89" spans="1:11" ht="12.75" customHeight="1" x14ac:dyDescent="0.25">
      <c r="A89" s="100"/>
      <c r="B89" s="25" t="s">
        <v>85</v>
      </c>
      <c r="C89" s="25">
        <v>0</v>
      </c>
      <c r="D89" s="480">
        <v>0</v>
      </c>
      <c r="E89" s="480">
        <v>0.25</v>
      </c>
      <c r="F89" s="471" t="s">
        <v>104</v>
      </c>
      <c r="G89" s="472"/>
      <c r="H89" s="472"/>
      <c r="I89" s="473"/>
      <c r="J89" s="98">
        <v>20.8</v>
      </c>
      <c r="K89" s="99">
        <f>1*1/E89*J89</f>
        <v>83.2</v>
      </c>
    </row>
    <row r="90" spans="1:11" x14ac:dyDescent="0.25">
      <c r="A90" s="26" t="s">
        <v>132</v>
      </c>
      <c r="B90" s="77" t="s">
        <v>86</v>
      </c>
      <c r="C90" s="77">
        <v>0</v>
      </c>
      <c r="D90" s="481"/>
      <c r="E90" s="481"/>
      <c r="F90" s="474"/>
      <c r="G90" s="475"/>
      <c r="H90" s="475"/>
      <c r="I90" s="476"/>
    </row>
    <row r="91" spans="1:11" ht="15.75" thickBot="1" x14ac:dyDescent="0.3">
      <c r="A91" s="101"/>
      <c r="B91" s="28" t="s">
        <v>87</v>
      </c>
      <c r="C91" s="28">
        <v>0</v>
      </c>
      <c r="D91" s="482"/>
      <c r="E91" s="482"/>
      <c r="F91" s="477"/>
      <c r="G91" s="478"/>
      <c r="H91" s="478"/>
      <c r="I91" s="479"/>
    </row>
    <row r="92" spans="1:11" ht="12.75" customHeight="1" x14ac:dyDescent="0.25">
      <c r="A92" s="29"/>
      <c r="B92" s="25" t="s">
        <v>85</v>
      </c>
      <c r="C92" s="25">
        <v>0</v>
      </c>
      <c r="D92" s="480">
        <v>0</v>
      </c>
      <c r="E92" s="480">
        <v>0.25</v>
      </c>
      <c r="F92" s="471" t="s">
        <v>104</v>
      </c>
      <c r="G92" s="472"/>
      <c r="H92" s="472"/>
      <c r="I92" s="473"/>
      <c r="J92" s="98">
        <v>20.7</v>
      </c>
      <c r="K92" s="99">
        <f>1*1/E92*J92</f>
        <v>82.8</v>
      </c>
    </row>
    <row r="93" spans="1:11" x14ac:dyDescent="0.25">
      <c r="A93" s="26" t="s">
        <v>133</v>
      </c>
      <c r="B93" s="77" t="s">
        <v>86</v>
      </c>
      <c r="C93" s="77">
        <v>0</v>
      </c>
      <c r="D93" s="481"/>
      <c r="E93" s="481"/>
      <c r="F93" s="474"/>
      <c r="G93" s="475"/>
      <c r="H93" s="475"/>
      <c r="I93" s="476"/>
    </row>
    <row r="94" spans="1:11" ht="15.75" thickBot="1" x14ac:dyDescent="0.3">
      <c r="A94" s="27"/>
      <c r="B94" s="28" t="s">
        <v>87</v>
      </c>
      <c r="C94" s="28">
        <v>0</v>
      </c>
      <c r="D94" s="482"/>
      <c r="E94" s="482"/>
      <c r="F94" s="477"/>
      <c r="G94" s="478"/>
      <c r="H94" s="478"/>
      <c r="I94" s="479"/>
    </row>
    <row r="95" spans="1:11" ht="12.75" customHeight="1" x14ac:dyDescent="0.25">
      <c r="A95" s="29"/>
      <c r="B95" s="25" t="s">
        <v>85</v>
      </c>
      <c r="C95" s="25">
        <v>0</v>
      </c>
      <c r="D95" s="480">
        <v>0</v>
      </c>
      <c r="E95" s="480">
        <v>0.25</v>
      </c>
      <c r="F95" s="471" t="s">
        <v>104</v>
      </c>
      <c r="G95" s="472"/>
      <c r="H95" s="472"/>
      <c r="I95" s="473"/>
      <c r="J95" s="98">
        <v>20.9</v>
      </c>
      <c r="K95" s="99">
        <f>1*1/E95*J95</f>
        <v>83.6</v>
      </c>
    </row>
    <row r="96" spans="1:11" x14ac:dyDescent="0.25">
      <c r="A96" s="26" t="s">
        <v>134</v>
      </c>
      <c r="B96" s="77" t="s">
        <v>86</v>
      </c>
      <c r="C96" s="77">
        <v>0</v>
      </c>
      <c r="D96" s="481"/>
      <c r="E96" s="481"/>
      <c r="F96" s="474"/>
      <c r="G96" s="475"/>
      <c r="H96" s="475"/>
      <c r="I96" s="476"/>
    </row>
    <row r="97" spans="1:11" ht="15.75" thickBot="1" x14ac:dyDescent="0.3">
      <c r="A97" s="27"/>
      <c r="B97" s="28" t="s">
        <v>87</v>
      </c>
      <c r="C97" s="28">
        <v>0</v>
      </c>
      <c r="D97" s="482"/>
      <c r="E97" s="482"/>
      <c r="F97" s="477"/>
      <c r="G97" s="478"/>
      <c r="H97" s="478"/>
      <c r="I97" s="479"/>
    </row>
    <row r="98" spans="1:11" ht="12.75" customHeight="1" x14ac:dyDescent="0.25">
      <c r="A98" s="29"/>
      <c r="B98" s="25" t="s">
        <v>85</v>
      </c>
      <c r="C98" s="86">
        <v>0</v>
      </c>
      <c r="D98" s="468">
        <v>0</v>
      </c>
      <c r="E98" s="468">
        <v>0.5</v>
      </c>
      <c r="F98" s="471" t="s">
        <v>104</v>
      </c>
      <c r="G98" s="472"/>
      <c r="H98" s="472"/>
      <c r="I98" s="473"/>
      <c r="J98" s="98">
        <v>20.7</v>
      </c>
      <c r="K98" s="99">
        <f>1*1/E98*J98</f>
        <v>41.4</v>
      </c>
    </row>
    <row r="99" spans="1:11" x14ac:dyDescent="0.25">
      <c r="A99" s="26" t="s">
        <v>135</v>
      </c>
      <c r="B99" s="77" t="s">
        <v>86</v>
      </c>
      <c r="C99" s="79">
        <v>0</v>
      </c>
      <c r="D99" s="469"/>
      <c r="E99" s="469"/>
      <c r="F99" s="474"/>
      <c r="G99" s="475"/>
      <c r="H99" s="475"/>
      <c r="I99" s="476"/>
    </row>
    <row r="100" spans="1:11" ht="15.75" thickBot="1" x14ac:dyDescent="0.3">
      <c r="A100" s="27"/>
      <c r="B100" s="28" t="s">
        <v>87</v>
      </c>
      <c r="C100" s="87">
        <v>0</v>
      </c>
      <c r="D100" s="470"/>
      <c r="E100" s="470"/>
      <c r="F100" s="477"/>
      <c r="G100" s="478"/>
      <c r="H100" s="478"/>
      <c r="I100" s="479"/>
    </row>
    <row r="101" spans="1:11" ht="12.75" customHeight="1" x14ac:dyDescent="0.25">
      <c r="A101" s="29"/>
      <c r="B101" s="25" t="s">
        <v>85</v>
      </c>
      <c r="C101" s="25">
        <v>168</v>
      </c>
      <c r="D101" s="480">
        <v>-3</v>
      </c>
      <c r="E101" s="480">
        <v>0.1</v>
      </c>
      <c r="F101" s="471" t="s">
        <v>104</v>
      </c>
      <c r="G101" s="472"/>
      <c r="H101" s="472"/>
      <c r="I101" s="473"/>
      <c r="J101">
        <v>21.7</v>
      </c>
      <c r="K101" s="78">
        <f>AVERAGE(C101:C103)*1000/E101*J101</f>
        <v>33056333.333333332</v>
      </c>
    </row>
    <row r="102" spans="1:11" x14ac:dyDescent="0.25">
      <c r="A102" s="26" t="s">
        <v>136</v>
      </c>
      <c r="B102" s="77" t="s">
        <v>86</v>
      </c>
      <c r="C102" s="77">
        <v>132</v>
      </c>
      <c r="D102" s="481"/>
      <c r="E102" s="481"/>
      <c r="F102" s="474"/>
      <c r="G102" s="475"/>
      <c r="H102" s="475"/>
      <c r="I102" s="476"/>
    </row>
    <row r="103" spans="1:11" ht="15.75" thickBot="1" x14ac:dyDescent="0.3">
      <c r="A103" s="27"/>
      <c r="B103" s="28" t="s">
        <v>87</v>
      </c>
      <c r="C103" s="28">
        <v>157</v>
      </c>
      <c r="D103" s="482"/>
      <c r="E103" s="482"/>
      <c r="F103" s="477"/>
      <c r="G103" s="478"/>
      <c r="H103" s="478"/>
      <c r="I103" s="479"/>
    </row>
    <row r="104" spans="1:11" s="37" customFormat="1" x14ac:dyDescent="0.25">
      <c r="A104" s="35" t="s">
        <v>118</v>
      </c>
      <c r="B104" s="36"/>
      <c r="C104" s="36"/>
      <c r="D104" s="36"/>
      <c r="E104" s="36"/>
      <c r="F104" s="36"/>
      <c r="G104" s="36"/>
      <c r="H104" s="36"/>
      <c r="I104" s="36"/>
      <c r="K104" s="88"/>
    </row>
    <row r="105" spans="1:11" x14ac:dyDescent="0.25">
      <c r="A105" s="38" t="s">
        <v>119</v>
      </c>
      <c r="B105" s="39"/>
      <c r="C105" s="39"/>
      <c r="D105" s="39"/>
      <c r="E105" s="39"/>
      <c r="F105" s="39"/>
      <c r="G105" s="39"/>
      <c r="H105" s="39"/>
      <c r="I105" s="39"/>
    </row>
    <row r="106" spans="1:11" x14ac:dyDescent="0.25">
      <c r="A106" s="89" t="s">
        <v>120</v>
      </c>
      <c r="B106" s="90"/>
      <c r="C106" s="90"/>
      <c r="D106" s="90"/>
      <c r="E106" s="90"/>
      <c r="F106" s="90"/>
      <c r="G106" s="90"/>
      <c r="H106" s="90"/>
      <c r="I106" s="90"/>
    </row>
    <row r="109" spans="1:11" x14ac:dyDescent="0.25">
      <c r="A109" s="93"/>
      <c r="B109" s="483" t="s">
        <v>80</v>
      </c>
      <c r="C109" s="485" t="s">
        <v>81</v>
      </c>
      <c r="D109" s="487" t="s">
        <v>82</v>
      </c>
      <c r="E109" s="489" t="s">
        <v>83</v>
      </c>
      <c r="F109" s="94"/>
      <c r="G109" s="95" t="s">
        <v>137</v>
      </c>
      <c r="H109" s="95">
        <f>+$H$1</f>
        <v>6</v>
      </c>
      <c r="I109" s="96"/>
    </row>
    <row r="110" spans="1:11" ht="15.75" thickBot="1" x14ac:dyDescent="0.3">
      <c r="A110" s="97" t="s">
        <v>50</v>
      </c>
      <c r="B110" s="484"/>
      <c r="C110" s="486"/>
      <c r="D110" s="488"/>
      <c r="E110" s="490"/>
      <c r="F110" s="491" t="s">
        <v>84</v>
      </c>
      <c r="G110" s="491"/>
      <c r="H110" s="491"/>
      <c r="I110" s="491"/>
    </row>
    <row r="111" spans="1:11" x14ac:dyDescent="0.25">
      <c r="A111" s="24"/>
      <c r="B111" s="25" t="s">
        <v>85</v>
      </c>
      <c r="C111" s="25">
        <v>118</v>
      </c>
      <c r="D111" s="480">
        <v>-3</v>
      </c>
      <c r="E111" s="480">
        <v>0.1</v>
      </c>
      <c r="F111" s="471" t="s">
        <v>104</v>
      </c>
      <c r="G111" s="472"/>
      <c r="H111" s="472"/>
      <c r="I111" s="473"/>
      <c r="J111">
        <v>22.1</v>
      </c>
      <c r="K111" s="78">
        <f>AVERAGE(C111:C113)*1000/E111*J111</f>
        <v>28803666.666666668</v>
      </c>
    </row>
    <row r="112" spans="1:11" x14ac:dyDescent="0.25">
      <c r="A112" s="26" t="s">
        <v>138</v>
      </c>
      <c r="B112" s="77" t="s">
        <v>86</v>
      </c>
      <c r="C112" s="77">
        <v>127</v>
      </c>
      <c r="D112" s="481"/>
      <c r="E112" s="481"/>
      <c r="F112" s="474"/>
      <c r="G112" s="475"/>
      <c r="H112" s="475"/>
      <c r="I112" s="476"/>
    </row>
    <row r="113" spans="1:11" ht="15.75" thickBot="1" x14ac:dyDescent="0.3">
      <c r="A113" s="27"/>
      <c r="B113" s="28" t="s">
        <v>87</v>
      </c>
      <c r="C113" s="28">
        <v>146</v>
      </c>
      <c r="D113" s="482"/>
      <c r="E113" s="482"/>
      <c r="F113" s="477"/>
      <c r="G113" s="478"/>
      <c r="H113" s="478"/>
      <c r="I113" s="479"/>
    </row>
    <row r="114" spans="1:11" x14ac:dyDescent="0.25">
      <c r="A114" s="29"/>
      <c r="B114" s="30" t="s">
        <v>85</v>
      </c>
      <c r="C114" s="25">
        <v>282</v>
      </c>
      <c r="D114" s="480">
        <v>-3</v>
      </c>
      <c r="E114" s="480">
        <v>0.1</v>
      </c>
      <c r="F114" s="471" t="s">
        <v>104</v>
      </c>
      <c r="G114" s="472"/>
      <c r="H114" s="472"/>
      <c r="I114" s="473"/>
      <c r="J114">
        <v>22.2</v>
      </c>
      <c r="K114" s="78">
        <f>AVERAGE(C114:C116)*1000/E114*J114</f>
        <v>59496000</v>
      </c>
    </row>
    <row r="115" spans="1:11" x14ac:dyDescent="0.25">
      <c r="A115" s="26" t="s">
        <v>139</v>
      </c>
      <c r="B115" s="31" t="s">
        <v>86</v>
      </c>
      <c r="C115" s="77">
        <v>269</v>
      </c>
      <c r="D115" s="481"/>
      <c r="E115" s="481"/>
      <c r="F115" s="474"/>
      <c r="G115" s="475"/>
      <c r="H115" s="475"/>
      <c r="I115" s="476"/>
    </row>
    <row r="116" spans="1:11" ht="15.75" thickBot="1" x14ac:dyDescent="0.3">
      <c r="A116" s="27"/>
      <c r="B116" s="32" t="s">
        <v>87</v>
      </c>
      <c r="C116" s="28">
        <v>253</v>
      </c>
      <c r="D116" s="482"/>
      <c r="E116" s="482"/>
      <c r="F116" s="477"/>
      <c r="G116" s="478"/>
      <c r="H116" s="478"/>
      <c r="I116" s="479"/>
    </row>
    <row r="117" spans="1:11" x14ac:dyDescent="0.25">
      <c r="A117" s="29"/>
      <c r="B117" s="30" t="s">
        <v>85</v>
      </c>
      <c r="C117" s="25">
        <v>56</v>
      </c>
      <c r="D117" s="480">
        <v>-2</v>
      </c>
      <c r="E117" s="480">
        <v>0.1</v>
      </c>
      <c r="F117" s="471" t="s">
        <v>104</v>
      </c>
      <c r="G117" s="472"/>
      <c r="H117" s="472"/>
      <c r="I117" s="473"/>
      <c r="J117">
        <v>20.9</v>
      </c>
      <c r="K117" s="78">
        <f>AVERAGE(C117:C119)*100/E117*J117</f>
        <v>1044999.9999999999</v>
      </c>
    </row>
    <row r="118" spans="1:11" x14ac:dyDescent="0.25">
      <c r="A118" s="26" t="s">
        <v>140</v>
      </c>
      <c r="B118" s="31" t="s">
        <v>86</v>
      </c>
      <c r="C118" s="77">
        <v>53</v>
      </c>
      <c r="D118" s="481"/>
      <c r="E118" s="481"/>
      <c r="F118" s="474"/>
      <c r="G118" s="475"/>
      <c r="H118" s="475"/>
      <c r="I118" s="476"/>
    </row>
    <row r="119" spans="1:11" ht="15.75" thickBot="1" x14ac:dyDescent="0.3">
      <c r="A119" s="27"/>
      <c r="B119" s="32" t="s">
        <v>87</v>
      </c>
      <c r="C119" s="28">
        <v>41</v>
      </c>
      <c r="D119" s="482"/>
      <c r="E119" s="482"/>
      <c r="F119" s="477"/>
      <c r="G119" s="478"/>
      <c r="H119" s="478"/>
      <c r="I119" s="479"/>
    </row>
    <row r="120" spans="1:11" x14ac:dyDescent="0.25">
      <c r="A120" s="29"/>
      <c r="B120" s="25" t="s">
        <v>85</v>
      </c>
      <c r="C120" s="25">
        <v>33</v>
      </c>
      <c r="D120" s="480">
        <v>-2</v>
      </c>
      <c r="E120" s="480">
        <v>0.1</v>
      </c>
      <c r="F120" s="471" t="s">
        <v>104</v>
      </c>
      <c r="G120" s="472"/>
      <c r="H120" s="472"/>
      <c r="I120" s="473"/>
      <c r="J120">
        <v>20.3</v>
      </c>
      <c r="K120" s="78">
        <f>AVERAGE(C120:C122)*100/E120*J120</f>
        <v>1035300</v>
      </c>
    </row>
    <row r="121" spans="1:11" x14ac:dyDescent="0.25">
      <c r="A121" s="26" t="s">
        <v>141</v>
      </c>
      <c r="B121" s="77" t="s">
        <v>86</v>
      </c>
      <c r="C121" s="77">
        <v>56</v>
      </c>
      <c r="D121" s="481"/>
      <c r="E121" s="481"/>
      <c r="F121" s="474"/>
      <c r="G121" s="475"/>
      <c r="H121" s="475"/>
      <c r="I121" s="476"/>
    </row>
    <row r="122" spans="1:11" ht="15.75" thickBot="1" x14ac:dyDescent="0.3">
      <c r="A122" s="27"/>
      <c r="B122" s="28" t="s">
        <v>87</v>
      </c>
      <c r="C122" s="28">
        <v>64</v>
      </c>
      <c r="D122" s="482"/>
      <c r="E122" s="482"/>
      <c r="F122" s="477"/>
      <c r="G122" s="478"/>
      <c r="H122" s="478"/>
      <c r="I122" s="479"/>
    </row>
    <row r="123" spans="1:11" x14ac:dyDescent="0.25">
      <c r="A123" s="29"/>
      <c r="B123" s="25" t="s">
        <v>85</v>
      </c>
      <c r="C123" s="25">
        <v>52</v>
      </c>
      <c r="D123" s="480">
        <v>-2</v>
      </c>
      <c r="E123" s="480">
        <v>0.1</v>
      </c>
      <c r="F123" s="471" t="s">
        <v>104</v>
      </c>
      <c r="G123" s="472"/>
      <c r="H123" s="472"/>
      <c r="I123" s="473"/>
      <c r="J123">
        <v>20.6</v>
      </c>
      <c r="K123" s="78">
        <f>AVERAGE(C123:C125)*100/E123*J123</f>
        <v>920133.33333333314</v>
      </c>
    </row>
    <row r="124" spans="1:11" x14ac:dyDescent="0.25">
      <c r="A124" s="26" t="s">
        <v>142</v>
      </c>
      <c r="B124" s="77" t="s">
        <v>86</v>
      </c>
      <c r="C124" s="77">
        <v>43</v>
      </c>
      <c r="D124" s="481"/>
      <c r="E124" s="481"/>
      <c r="F124" s="474"/>
      <c r="G124" s="475"/>
      <c r="H124" s="475"/>
      <c r="I124" s="476"/>
      <c r="J124" t="s">
        <v>59</v>
      </c>
    </row>
    <row r="125" spans="1:11" ht="15.75" thickBot="1" x14ac:dyDescent="0.3">
      <c r="A125" s="27"/>
      <c r="B125" s="28" t="s">
        <v>87</v>
      </c>
      <c r="C125" s="28">
        <v>39</v>
      </c>
      <c r="D125" s="482"/>
      <c r="E125" s="482"/>
      <c r="F125" s="477"/>
      <c r="G125" s="478"/>
      <c r="H125" s="478"/>
      <c r="I125" s="479"/>
    </row>
    <row r="126" spans="1:11" x14ac:dyDescent="0.25">
      <c r="A126" s="29"/>
      <c r="B126" s="25" t="s">
        <v>85</v>
      </c>
      <c r="C126" s="25">
        <v>51</v>
      </c>
      <c r="D126" s="480">
        <v>-2</v>
      </c>
      <c r="E126" s="480">
        <v>0.1</v>
      </c>
      <c r="F126" s="471" t="s">
        <v>104</v>
      </c>
      <c r="G126" s="472"/>
      <c r="H126" s="472"/>
      <c r="I126" s="473"/>
      <c r="J126">
        <v>20.7</v>
      </c>
      <c r="K126" s="78">
        <f>AVERAGE(C126:C128)*100/E126*J126</f>
        <v>945299.99999999977</v>
      </c>
    </row>
    <row r="127" spans="1:11" x14ac:dyDescent="0.25">
      <c r="A127" s="26" t="s">
        <v>143</v>
      </c>
      <c r="B127" s="77" t="s">
        <v>86</v>
      </c>
      <c r="C127" s="77">
        <v>47</v>
      </c>
      <c r="D127" s="481"/>
      <c r="E127" s="481"/>
      <c r="F127" s="474"/>
      <c r="G127" s="475"/>
      <c r="H127" s="475"/>
      <c r="I127" s="476"/>
    </row>
    <row r="128" spans="1:11" ht="15.75" thickBot="1" x14ac:dyDescent="0.3">
      <c r="A128" s="27"/>
      <c r="B128" s="28" t="s">
        <v>87</v>
      </c>
      <c r="C128" s="28">
        <v>39</v>
      </c>
      <c r="D128" s="482"/>
      <c r="E128" s="482"/>
      <c r="F128" s="477"/>
      <c r="G128" s="478"/>
      <c r="H128" s="478"/>
      <c r="I128" s="479"/>
    </row>
    <row r="129" spans="1:11" x14ac:dyDescent="0.25">
      <c r="A129" s="29"/>
      <c r="B129" s="25" t="s">
        <v>85</v>
      </c>
      <c r="C129" s="25">
        <v>122</v>
      </c>
      <c r="D129" s="480">
        <v>-2</v>
      </c>
      <c r="E129" s="480">
        <v>0.1</v>
      </c>
      <c r="F129" s="471" t="s">
        <v>104</v>
      </c>
      <c r="G129" s="472"/>
      <c r="H129" s="472"/>
      <c r="I129" s="473"/>
      <c r="J129">
        <v>20.9</v>
      </c>
      <c r="K129" s="78">
        <f>AVERAGE(C129:C131)*100/E129*J129</f>
        <v>2361700</v>
      </c>
    </row>
    <row r="130" spans="1:11" x14ac:dyDescent="0.25">
      <c r="A130" s="26" t="s">
        <v>144</v>
      </c>
      <c r="B130" s="77" t="s">
        <v>86</v>
      </c>
      <c r="C130" s="77">
        <v>120</v>
      </c>
      <c r="D130" s="481"/>
      <c r="E130" s="481"/>
      <c r="F130" s="474"/>
      <c r="G130" s="475"/>
      <c r="H130" s="475"/>
      <c r="I130" s="476"/>
    </row>
    <row r="131" spans="1:11" ht="15.75" thickBot="1" x14ac:dyDescent="0.3">
      <c r="A131" s="27"/>
      <c r="B131" s="28" t="s">
        <v>87</v>
      </c>
      <c r="C131" s="28">
        <v>97</v>
      </c>
      <c r="D131" s="482"/>
      <c r="E131" s="482"/>
      <c r="F131" s="477"/>
      <c r="G131" s="478"/>
      <c r="H131" s="478"/>
      <c r="I131" s="479"/>
    </row>
    <row r="132" spans="1:11" x14ac:dyDescent="0.25">
      <c r="A132" s="29"/>
      <c r="B132" s="25" t="s">
        <v>85</v>
      </c>
      <c r="C132" s="25">
        <v>58</v>
      </c>
      <c r="D132" s="480">
        <v>-1</v>
      </c>
      <c r="E132" s="480">
        <v>0.1</v>
      </c>
      <c r="F132" s="471" t="s">
        <v>104</v>
      </c>
      <c r="G132" s="472"/>
      <c r="H132" s="472"/>
      <c r="I132" s="473"/>
      <c r="J132">
        <v>21.3</v>
      </c>
      <c r="K132" s="78">
        <f>AVERAGE(C132:C134)*10/E132*J132</f>
        <v>146260</v>
      </c>
    </row>
    <row r="133" spans="1:11" x14ac:dyDescent="0.25">
      <c r="A133" s="26" t="s">
        <v>145</v>
      </c>
      <c r="B133" s="77" t="s">
        <v>86</v>
      </c>
      <c r="C133" s="77">
        <v>63</v>
      </c>
      <c r="D133" s="481"/>
      <c r="E133" s="481"/>
      <c r="F133" s="474"/>
      <c r="G133" s="475"/>
      <c r="H133" s="475"/>
      <c r="I133" s="476"/>
    </row>
    <row r="134" spans="1:11" ht="15.75" thickBot="1" x14ac:dyDescent="0.3">
      <c r="A134" s="27"/>
      <c r="B134" s="28" t="s">
        <v>87</v>
      </c>
      <c r="C134" s="28">
        <v>85</v>
      </c>
      <c r="D134" s="482"/>
      <c r="E134" s="482"/>
      <c r="F134" s="477"/>
      <c r="G134" s="478"/>
      <c r="H134" s="478"/>
      <c r="I134" s="479"/>
    </row>
    <row r="135" spans="1:11" x14ac:dyDescent="0.25">
      <c r="A135" s="33"/>
      <c r="B135" s="25" t="s">
        <v>85</v>
      </c>
      <c r="C135" s="86">
        <v>189</v>
      </c>
      <c r="D135" s="468">
        <v>-1</v>
      </c>
      <c r="E135" s="468">
        <v>0.1</v>
      </c>
      <c r="F135" s="471" t="s">
        <v>104</v>
      </c>
      <c r="G135" s="472"/>
      <c r="H135" s="472"/>
      <c r="I135" s="473"/>
      <c r="J135">
        <v>21.5</v>
      </c>
      <c r="K135" s="78">
        <f>AVERAGE(C135:C137)*10/E135*J135</f>
        <v>484466.66666666663</v>
      </c>
    </row>
    <row r="136" spans="1:11" x14ac:dyDescent="0.25">
      <c r="A136" s="26" t="s">
        <v>146</v>
      </c>
      <c r="B136" s="77" t="s">
        <v>86</v>
      </c>
      <c r="C136" s="79">
        <v>263</v>
      </c>
      <c r="D136" s="469"/>
      <c r="E136" s="469"/>
      <c r="F136" s="474"/>
      <c r="G136" s="475"/>
      <c r="H136" s="475"/>
      <c r="I136" s="476"/>
    </row>
    <row r="137" spans="1:11" ht="15.75" thickBot="1" x14ac:dyDescent="0.3">
      <c r="A137" s="34"/>
      <c r="B137" s="28" t="s">
        <v>87</v>
      </c>
      <c r="C137" s="87">
        <v>224</v>
      </c>
      <c r="D137" s="470"/>
      <c r="E137" s="470"/>
      <c r="F137" s="477"/>
      <c r="G137" s="478"/>
      <c r="H137" s="478"/>
      <c r="I137" s="479"/>
    </row>
    <row r="138" spans="1:11" x14ac:dyDescent="0.25">
      <c r="A138" s="29"/>
      <c r="B138" s="25" t="s">
        <v>85</v>
      </c>
      <c r="C138" s="86">
        <v>112</v>
      </c>
      <c r="D138" s="468">
        <v>-1</v>
      </c>
      <c r="E138" s="468">
        <v>0.05</v>
      </c>
      <c r="F138" s="471" t="s">
        <v>104</v>
      </c>
      <c r="G138" s="472"/>
      <c r="H138" s="472"/>
      <c r="I138" s="473"/>
      <c r="J138">
        <v>21.6</v>
      </c>
      <c r="K138" s="78">
        <f>AVERAGE(C138:C140)*10/E138*J138</f>
        <v>470880.00000000006</v>
      </c>
    </row>
    <row r="139" spans="1:11" x14ac:dyDescent="0.25">
      <c r="A139" s="26" t="s">
        <v>147</v>
      </c>
      <c r="B139" s="77" t="s">
        <v>86</v>
      </c>
      <c r="C139" s="79">
        <v>121</v>
      </c>
      <c r="D139" s="469"/>
      <c r="E139" s="469"/>
      <c r="F139" s="474"/>
      <c r="G139" s="475"/>
      <c r="H139" s="475"/>
      <c r="I139" s="476"/>
    </row>
    <row r="140" spans="1:11" ht="15.75" thickBot="1" x14ac:dyDescent="0.3">
      <c r="A140" s="27"/>
      <c r="B140" s="28" t="s">
        <v>87</v>
      </c>
      <c r="C140" s="87">
        <v>94</v>
      </c>
      <c r="D140" s="470"/>
      <c r="E140" s="470"/>
      <c r="F140" s="477"/>
      <c r="G140" s="478"/>
      <c r="H140" s="478"/>
      <c r="I140" s="479"/>
    </row>
    <row r="141" spans="1:11" x14ac:dyDescent="0.25">
      <c r="A141" s="29"/>
      <c r="B141" s="25" t="s">
        <v>85</v>
      </c>
      <c r="C141" s="25">
        <v>159</v>
      </c>
      <c r="D141" s="480">
        <v>-1</v>
      </c>
      <c r="E141" s="480">
        <v>0.1</v>
      </c>
      <c r="F141" s="471" t="s">
        <v>104</v>
      </c>
      <c r="G141" s="472"/>
      <c r="H141" s="472"/>
      <c r="I141" s="473"/>
      <c r="J141">
        <v>21</v>
      </c>
      <c r="K141" s="78">
        <f>AVERAGE(C141:C143)*10/E141*J141</f>
        <v>306600</v>
      </c>
    </row>
    <row r="142" spans="1:11" x14ac:dyDescent="0.25">
      <c r="A142" s="26" t="s">
        <v>148</v>
      </c>
      <c r="B142" s="77" t="s">
        <v>86</v>
      </c>
      <c r="C142" s="77">
        <v>136</v>
      </c>
      <c r="D142" s="481"/>
      <c r="E142" s="481"/>
      <c r="F142" s="474"/>
      <c r="G142" s="475"/>
      <c r="H142" s="475"/>
      <c r="I142" s="476"/>
    </row>
    <row r="143" spans="1:11" ht="15.75" thickBot="1" x14ac:dyDescent="0.3">
      <c r="A143" s="27"/>
      <c r="B143" s="28" t="s">
        <v>87</v>
      </c>
      <c r="C143" s="28">
        <v>143</v>
      </c>
      <c r="D143" s="482"/>
      <c r="E143" s="482"/>
      <c r="F143" s="477"/>
      <c r="G143" s="478"/>
      <c r="H143" s="478"/>
      <c r="I143" s="479"/>
    </row>
    <row r="144" spans="1:11" x14ac:dyDescent="0.25">
      <c r="A144" s="100"/>
      <c r="B144" s="25" t="s">
        <v>85</v>
      </c>
      <c r="C144" s="25">
        <v>137</v>
      </c>
      <c r="D144" s="480">
        <v>-1</v>
      </c>
      <c r="E144" s="480">
        <v>0.1</v>
      </c>
      <c r="F144" s="471" t="s">
        <v>104</v>
      </c>
      <c r="G144" s="472"/>
      <c r="H144" s="472"/>
      <c r="I144" s="473"/>
      <c r="J144">
        <v>21.2</v>
      </c>
      <c r="K144" s="78">
        <f>AVERAGE(C144:C146)*10/E144*J144</f>
        <v>297506.66666666669</v>
      </c>
    </row>
    <row r="145" spans="1:11" x14ac:dyDescent="0.25">
      <c r="A145" s="26" t="s">
        <v>149</v>
      </c>
      <c r="B145" s="77" t="s">
        <v>86</v>
      </c>
      <c r="C145" s="77">
        <v>146</v>
      </c>
      <c r="D145" s="481"/>
      <c r="E145" s="481"/>
      <c r="F145" s="474"/>
      <c r="G145" s="475"/>
      <c r="H145" s="475"/>
      <c r="I145" s="476"/>
    </row>
    <row r="146" spans="1:11" ht="15.75" thickBot="1" x14ac:dyDescent="0.3">
      <c r="A146" s="101"/>
      <c r="B146" s="28" t="s">
        <v>87</v>
      </c>
      <c r="C146" s="28">
        <v>138</v>
      </c>
      <c r="D146" s="482"/>
      <c r="E146" s="482"/>
      <c r="F146" s="477"/>
      <c r="G146" s="478"/>
      <c r="H146" s="478"/>
      <c r="I146" s="479"/>
    </row>
    <row r="147" spans="1:11" x14ac:dyDescent="0.25">
      <c r="A147" s="29"/>
      <c r="B147" s="25" t="s">
        <v>85</v>
      </c>
      <c r="C147" s="25">
        <v>269</v>
      </c>
      <c r="D147" s="480">
        <v>0</v>
      </c>
      <c r="E147" s="480">
        <v>0.1</v>
      </c>
      <c r="F147" s="471" t="s">
        <v>104</v>
      </c>
      <c r="G147" s="472"/>
      <c r="H147" s="472"/>
      <c r="I147" s="473"/>
      <c r="J147">
        <v>20.7</v>
      </c>
      <c r="K147" s="78">
        <f>AVERAGE(C147:C149)*1/E147*J147</f>
        <v>58442.999999999993</v>
      </c>
    </row>
    <row r="148" spans="1:11" x14ac:dyDescent="0.25">
      <c r="A148" s="26" t="s">
        <v>150</v>
      </c>
      <c r="B148" s="77" t="s">
        <v>86</v>
      </c>
      <c r="C148" s="77">
        <v>286</v>
      </c>
      <c r="D148" s="481"/>
      <c r="E148" s="481"/>
      <c r="F148" s="474"/>
      <c r="G148" s="475"/>
      <c r="H148" s="475"/>
      <c r="I148" s="476"/>
    </row>
    <row r="149" spans="1:11" ht="15.75" thickBot="1" x14ac:dyDescent="0.3">
      <c r="A149" s="27"/>
      <c r="B149" s="28" t="s">
        <v>87</v>
      </c>
      <c r="C149" s="28">
        <v>292</v>
      </c>
      <c r="D149" s="482"/>
      <c r="E149" s="482"/>
      <c r="F149" s="477"/>
      <c r="G149" s="478"/>
      <c r="H149" s="478"/>
      <c r="I149" s="479"/>
    </row>
    <row r="150" spans="1:11" x14ac:dyDescent="0.25">
      <c r="A150" s="29"/>
      <c r="B150" s="25" t="s">
        <v>85</v>
      </c>
      <c r="C150" s="25">
        <v>114</v>
      </c>
      <c r="D150" s="480">
        <v>0</v>
      </c>
      <c r="E150" s="480">
        <v>0.1</v>
      </c>
      <c r="F150" s="471" t="s">
        <v>104</v>
      </c>
      <c r="G150" s="472"/>
      <c r="H150" s="472"/>
      <c r="I150" s="473"/>
      <c r="J150">
        <v>21</v>
      </c>
      <c r="K150" s="78">
        <f>AVERAGE(C150:C152)*1/E150*J150</f>
        <v>25900</v>
      </c>
    </row>
    <row r="151" spans="1:11" x14ac:dyDescent="0.25">
      <c r="A151" s="26" t="s">
        <v>151</v>
      </c>
      <c r="B151" s="77" t="s">
        <v>86</v>
      </c>
      <c r="C151" s="77">
        <v>107</v>
      </c>
      <c r="D151" s="481"/>
      <c r="E151" s="481"/>
      <c r="F151" s="474"/>
      <c r="G151" s="475"/>
      <c r="H151" s="475"/>
      <c r="I151" s="476"/>
    </row>
    <row r="152" spans="1:11" ht="15.75" thickBot="1" x14ac:dyDescent="0.3">
      <c r="A152" s="27"/>
      <c r="B152" s="28" t="s">
        <v>87</v>
      </c>
      <c r="C152" s="28">
        <v>149</v>
      </c>
      <c r="D152" s="482"/>
      <c r="E152" s="482"/>
      <c r="F152" s="477"/>
      <c r="G152" s="478"/>
      <c r="H152" s="478"/>
      <c r="I152" s="479"/>
    </row>
    <row r="153" spans="1:11" x14ac:dyDescent="0.25">
      <c r="A153" s="29"/>
      <c r="B153" s="25" t="s">
        <v>85</v>
      </c>
      <c r="C153" s="25">
        <v>55</v>
      </c>
      <c r="D153" s="480">
        <v>0</v>
      </c>
      <c r="E153" s="480">
        <v>0.1</v>
      </c>
      <c r="F153" s="471" t="s">
        <v>104</v>
      </c>
      <c r="G153" s="472"/>
      <c r="H153" s="472"/>
      <c r="I153" s="473"/>
      <c r="J153">
        <v>20.7</v>
      </c>
      <c r="K153" s="78">
        <f>AVERAGE(C153:C155)*1/E153*J153</f>
        <v>11592</v>
      </c>
    </row>
    <row r="154" spans="1:11" x14ac:dyDescent="0.25">
      <c r="A154" s="26" t="s">
        <v>152</v>
      </c>
      <c r="B154" s="77" t="s">
        <v>86</v>
      </c>
      <c r="C154" s="77">
        <v>55</v>
      </c>
      <c r="D154" s="481"/>
      <c r="E154" s="481"/>
      <c r="F154" s="474"/>
      <c r="G154" s="475"/>
      <c r="H154" s="475"/>
      <c r="I154" s="476"/>
    </row>
    <row r="155" spans="1:11" ht="15.75" thickBot="1" x14ac:dyDescent="0.3">
      <c r="A155" s="27"/>
      <c r="B155" s="28" t="s">
        <v>87</v>
      </c>
      <c r="C155" s="28">
        <v>58</v>
      </c>
      <c r="D155" s="482"/>
      <c r="E155" s="482"/>
      <c r="F155" s="477"/>
      <c r="G155" s="478"/>
      <c r="H155" s="478"/>
      <c r="I155" s="479"/>
    </row>
    <row r="156" spans="1:11" x14ac:dyDescent="0.25">
      <c r="A156" s="29"/>
      <c r="B156" s="25" t="s">
        <v>85</v>
      </c>
      <c r="C156" s="25">
        <v>292</v>
      </c>
      <c r="D156" s="480">
        <v>0</v>
      </c>
      <c r="E156" s="480">
        <v>0.1</v>
      </c>
      <c r="F156" s="471" t="s">
        <v>104</v>
      </c>
      <c r="G156" s="472"/>
      <c r="H156" s="472"/>
      <c r="I156" s="473"/>
      <c r="J156">
        <v>21.2</v>
      </c>
      <c r="K156" s="78">
        <f>AVERAGE(C156:C158)*1/E156*J156</f>
        <v>57946.666666666657</v>
      </c>
    </row>
    <row r="157" spans="1:11" x14ac:dyDescent="0.25">
      <c r="A157" s="26" t="s">
        <v>153</v>
      </c>
      <c r="B157" s="77" t="s">
        <v>86</v>
      </c>
      <c r="C157" s="77">
        <v>257</v>
      </c>
      <c r="D157" s="481"/>
      <c r="E157" s="481"/>
      <c r="F157" s="474"/>
      <c r="G157" s="475"/>
      <c r="H157" s="475"/>
      <c r="I157" s="476"/>
    </row>
    <row r="158" spans="1:11" ht="15.75" thickBot="1" x14ac:dyDescent="0.3">
      <c r="A158" s="27"/>
      <c r="B158" s="28" t="s">
        <v>87</v>
      </c>
      <c r="C158" s="28">
        <v>271</v>
      </c>
      <c r="D158" s="482"/>
      <c r="E158" s="482"/>
      <c r="F158" s="477"/>
      <c r="G158" s="478"/>
      <c r="H158" s="478"/>
      <c r="I158" s="479"/>
    </row>
    <row r="159" spans="1:11" x14ac:dyDescent="0.25">
      <c r="A159" s="35" t="s">
        <v>118</v>
      </c>
      <c r="B159" s="36"/>
      <c r="C159" s="36"/>
      <c r="D159" s="36"/>
      <c r="E159" s="36"/>
      <c r="F159" s="36"/>
      <c r="G159" s="36"/>
      <c r="H159" s="36"/>
      <c r="I159" s="36"/>
    </row>
    <row r="160" spans="1:11" x14ac:dyDescent="0.25">
      <c r="A160" s="38" t="s">
        <v>119</v>
      </c>
      <c r="B160" s="39"/>
      <c r="C160" s="39"/>
      <c r="D160" s="39"/>
      <c r="E160" s="39"/>
      <c r="F160" s="39"/>
      <c r="G160" s="39"/>
      <c r="H160" s="39"/>
      <c r="I160" s="39"/>
    </row>
    <row r="161" spans="1:11" x14ac:dyDescent="0.25">
      <c r="A161" s="89" t="s">
        <v>120</v>
      </c>
      <c r="B161" s="90"/>
      <c r="C161" s="90"/>
      <c r="D161" s="90"/>
      <c r="E161" s="90"/>
      <c r="F161" s="90"/>
      <c r="G161" s="90"/>
      <c r="H161" s="90"/>
      <c r="I161" s="90"/>
    </row>
    <row r="164" spans="1:11" x14ac:dyDescent="0.25">
      <c r="A164" s="93"/>
      <c r="B164" s="483" t="s">
        <v>80</v>
      </c>
      <c r="C164" s="485" t="s">
        <v>81</v>
      </c>
      <c r="D164" s="487" t="s">
        <v>82</v>
      </c>
      <c r="E164" s="489" t="s">
        <v>83</v>
      </c>
      <c r="F164" s="94"/>
      <c r="G164" s="95" t="s">
        <v>154</v>
      </c>
      <c r="H164" s="95">
        <f>+$H$1</f>
        <v>6</v>
      </c>
      <c r="I164" s="96"/>
    </row>
    <row r="165" spans="1:11" ht="15.75" thickBot="1" x14ac:dyDescent="0.3">
      <c r="A165" s="97" t="s">
        <v>50</v>
      </c>
      <c r="B165" s="484"/>
      <c r="C165" s="486"/>
      <c r="D165" s="488"/>
      <c r="E165" s="490"/>
      <c r="F165" s="491" t="s">
        <v>84</v>
      </c>
      <c r="G165" s="491"/>
      <c r="H165" s="491"/>
      <c r="I165" s="491"/>
    </row>
    <row r="166" spans="1:11" x14ac:dyDescent="0.25">
      <c r="A166" s="24"/>
      <c r="B166" s="25" t="s">
        <v>85</v>
      </c>
      <c r="C166" s="86">
        <v>225</v>
      </c>
      <c r="D166" s="468">
        <v>0</v>
      </c>
      <c r="E166" s="468">
        <v>0.05</v>
      </c>
      <c r="F166" s="471" t="s">
        <v>104</v>
      </c>
      <c r="G166" s="472"/>
      <c r="H166" s="472"/>
      <c r="I166" s="473"/>
      <c r="J166">
        <v>21.1</v>
      </c>
      <c r="K166" s="78">
        <f>AVERAGE(C166:C168)*1/E166*J166</f>
        <v>90589.333333333328</v>
      </c>
    </row>
    <row r="167" spans="1:11" x14ac:dyDescent="0.25">
      <c r="A167" s="26" t="s">
        <v>155</v>
      </c>
      <c r="B167" s="77" t="s">
        <v>86</v>
      </c>
      <c r="C167" s="79">
        <v>222</v>
      </c>
      <c r="D167" s="469"/>
      <c r="E167" s="469"/>
      <c r="F167" s="474"/>
      <c r="G167" s="475"/>
      <c r="H167" s="475"/>
      <c r="I167" s="476"/>
      <c r="J167" t="s">
        <v>59</v>
      </c>
    </row>
    <row r="168" spans="1:11" ht="15.75" thickBot="1" x14ac:dyDescent="0.3">
      <c r="A168" s="27"/>
      <c r="B168" s="28" t="s">
        <v>87</v>
      </c>
      <c r="C168" s="87">
        <v>197</v>
      </c>
      <c r="D168" s="470"/>
      <c r="E168" s="470"/>
      <c r="F168" s="477"/>
      <c r="G168" s="478"/>
      <c r="H168" s="478"/>
      <c r="I168" s="479"/>
    </row>
    <row r="169" spans="1:11" x14ac:dyDescent="0.25">
      <c r="A169" s="29"/>
      <c r="B169" s="30" t="s">
        <v>85</v>
      </c>
      <c r="C169" s="86">
        <v>2</v>
      </c>
      <c r="D169" s="468">
        <v>0</v>
      </c>
      <c r="E169" s="468">
        <v>0.5</v>
      </c>
      <c r="F169" s="471" t="s">
        <v>104</v>
      </c>
      <c r="G169" s="472"/>
      <c r="H169" s="472"/>
      <c r="I169" s="473"/>
      <c r="J169">
        <v>20.399999999999999</v>
      </c>
      <c r="K169" s="78">
        <f>AVERAGE(C169:C171)*1/E169*J169</f>
        <v>95.2</v>
      </c>
    </row>
    <row r="170" spans="1:11" x14ac:dyDescent="0.25">
      <c r="A170" s="26" t="s">
        <v>156</v>
      </c>
      <c r="B170" s="31" t="s">
        <v>86</v>
      </c>
      <c r="C170" s="79">
        <v>5</v>
      </c>
      <c r="D170" s="469"/>
      <c r="E170" s="469"/>
      <c r="F170" s="474"/>
      <c r="G170" s="475"/>
      <c r="H170" s="475"/>
      <c r="I170" s="476"/>
    </row>
    <row r="171" spans="1:11" ht="15.75" thickBot="1" x14ac:dyDescent="0.3">
      <c r="A171" s="27"/>
      <c r="B171" s="32" t="s">
        <v>87</v>
      </c>
      <c r="C171" s="87">
        <v>0</v>
      </c>
      <c r="D171" s="470"/>
      <c r="E171" s="470"/>
      <c r="F171" s="477"/>
      <c r="G171" s="478"/>
      <c r="H171" s="478"/>
      <c r="I171" s="479"/>
    </row>
    <row r="172" spans="1:11" x14ac:dyDescent="0.25">
      <c r="A172" s="29"/>
      <c r="B172" s="30" t="s">
        <v>85</v>
      </c>
      <c r="C172" s="86">
        <v>1</v>
      </c>
      <c r="D172" s="468">
        <v>0</v>
      </c>
      <c r="E172" s="468">
        <v>0.5</v>
      </c>
      <c r="F172" s="471" t="s">
        <v>104</v>
      </c>
      <c r="G172" s="472"/>
      <c r="H172" s="472"/>
      <c r="I172" s="473"/>
      <c r="J172">
        <v>20.8</v>
      </c>
      <c r="K172" s="78">
        <f>AVERAGE(C172:C174)*1/E172*J172</f>
        <v>13.866666666666667</v>
      </c>
    </row>
    <row r="173" spans="1:11" x14ac:dyDescent="0.25">
      <c r="A173" s="26" t="s">
        <v>157</v>
      </c>
      <c r="B173" s="31" t="s">
        <v>86</v>
      </c>
      <c r="C173" s="79">
        <v>0</v>
      </c>
      <c r="D173" s="469"/>
      <c r="E173" s="469"/>
      <c r="F173" s="474"/>
      <c r="G173" s="475"/>
      <c r="H173" s="475"/>
      <c r="I173" s="476"/>
    </row>
    <row r="174" spans="1:11" ht="15.75" thickBot="1" x14ac:dyDescent="0.3">
      <c r="A174" s="27"/>
      <c r="B174" s="32" t="s">
        <v>87</v>
      </c>
      <c r="C174" s="87">
        <v>0</v>
      </c>
      <c r="D174" s="470"/>
      <c r="E174" s="470"/>
      <c r="F174" s="477"/>
      <c r="G174" s="478"/>
      <c r="H174" s="478"/>
      <c r="I174" s="479"/>
    </row>
    <row r="175" spans="1:11" x14ac:dyDescent="0.25">
      <c r="A175" s="29"/>
      <c r="B175" s="25" t="s">
        <v>85</v>
      </c>
      <c r="C175" s="86">
        <v>5</v>
      </c>
      <c r="D175" s="468">
        <v>0</v>
      </c>
      <c r="E175" s="468">
        <v>0.5</v>
      </c>
      <c r="F175" s="471" t="s">
        <v>104</v>
      </c>
      <c r="G175" s="472"/>
      <c r="H175" s="472"/>
      <c r="I175" s="473"/>
      <c r="J175">
        <v>21</v>
      </c>
      <c r="K175" s="78">
        <f>AVERAGE(C175:C177)*1/E175*J175</f>
        <v>252</v>
      </c>
    </row>
    <row r="176" spans="1:11" x14ac:dyDescent="0.25">
      <c r="A176" s="26" t="s">
        <v>158</v>
      </c>
      <c r="B176" s="77" t="s">
        <v>86</v>
      </c>
      <c r="C176" s="79">
        <v>3</v>
      </c>
      <c r="D176" s="469"/>
      <c r="E176" s="469"/>
      <c r="F176" s="474"/>
      <c r="G176" s="475"/>
      <c r="H176" s="475"/>
      <c r="I176" s="476"/>
    </row>
    <row r="177" spans="1:11" ht="15.75" thickBot="1" x14ac:dyDescent="0.3">
      <c r="A177" s="27"/>
      <c r="B177" s="28" t="s">
        <v>87</v>
      </c>
      <c r="C177" s="87">
        <v>10</v>
      </c>
      <c r="D177" s="470"/>
      <c r="E177" s="470"/>
      <c r="F177" s="477"/>
      <c r="G177" s="478"/>
      <c r="H177" s="478"/>
      <c r="I177" s="479"/>
    </row>
    <row r="178" spans="1:11" x14ac:dyDescent="0.25">
      <c r="A178" s="29"/>
      <c r="B178" s="25" t="s">
        <v>85</v>
      </c>
      <c r="C178" s="86">
        <v>1</v>
      </c>
      <c r="D178" s="468">
        <v>0</v>
      </c>
      <c r="E178" s="468">
        <v>0.5</v>
      </c>
      <c r="F178" s="471" t="s">
        <v>104</v>
      </c>
      <c r="G178" s="472"/>
      <c r="H178" s="472"/>
      <c r="I178" s="473"/>
      <c r="J178">
        <v>20.8</v>
      </c>
      <c r="K178" s="78">
        <f>AVERAGE(C178:C180)*1/E178*J178</f>
        <v>27.733333333333334</v>
      </c>
    </row>
    <row r="179" spans="1:11" x14ac:dyDescent="0.25">
      <c r="A179" s="26" t="s">
        <v>159</v>
      </c>
      <c r="B179" s="77" t="s">
        <v>86</v>
      </c>
      <c r="C179" s="79">
        <v>1</v>
      </c>
      <c r="D179" s="469"/>
      <c r="E179" s="469"/>
      <c r="F179" s="474"/>
      <c r="G179" s="475"/>
      <c r="H179" s="475"/>
      <c r="I179" s="476"/>
    </row>
    <row r="180" spans="1:11" ht="15.75" thickBot="1" x14ac:dyDescent="0.3">
      <c r="A180" s="27"/>
      <c r="B180" s="28" t="s">
        <v>87</v>
      </c>
      <c r="C180" s="87">
        <v>0</v>
      </c>
      <c r="D180" s="470"/>
      <c r="E180" s="470"/>
      <c r="F180" s="477"/>
      <c r="G180" s="478"/>
      <c r="H180" s="478"/>
      <c r="I180" s="479"/>
    </row>
    <row r="181" spans="1:11" x14ac:dyDescent="0.25">
      <c r="A181" s="29"/>
      <c r="B181" s="25" t="s">
        <v>85</v>
      </c>
      <c r="C181" s="86">
        <v>0</v>
      </c>
      <c r="D181" s="468">
        <v>0</v>
      </c>
      <c r="E181" s="468">
        <v>0.5</v>
      </c>
      <c r="F181" s="471" t="s">
        <v>104</v>
      </c>
      <c r="G181" s="472"/>
      <c r="H181" s="472"/>
      <c r="I181" s="473"/>
      <c r="J181">
        <v>20.8</v>
      </c>
      <c r="K181" s="78">
        <f>AVERAGE(C181:C183)*1/E181*J181</f>
        <v>27.733333333333334</v>
      </c>
    </row>
    <row r="182" spans="1:11" x14ac:dyDescent="0.25">
      <c r="A182" s="26" t="s">
        <v>160</v>
      </c>
      <c r="B182" s="77" t="s">
        <v>86</v>
      </c>
      <c r="C182" s="79">
        <v>2</v>
      </c>
      <c r="D182" s="469"/>
      <c r="E182" s="469"/>
      <c r="F182" s="474"/>
      <c r="G182" s="475"/>
      <c r="H182" s="475"/>
      <c r="I182" s="476"/>
    </row>
    <row r="183" spans="1:11" ht="15.75" thickBot="1" x14ac:dyDescent="0.3">
      <c r="A183" s="27"/>
      <c r="B183" s="28" t="s">
        <v>87</v>
      </c>
      <c r="C183" s="87">
        <v>0</v>
      </c>
      <c r="D183" s="470"/>
      <c r="E183" s="470"/>
      <c r="F183" s="477"/>
      <c r="G183" s="478"/>
      <c r="H183" s="478"/>
      <c r="I183" s="479"/>
    </row>
    <row r="184" spans="1:11" x14ac:dyDescent="0.25">
      <c r="A184" s="29"/>
      <c r="B184" s="25" t="s">
        <v>85</v>
      </c>
      <c r="C184" s="25">
        <v>0</v>
      </c>
      <c r="D184" s="480">
        <v>0</v>
      </c>
      <c r="E184" s="480">
        <v>0.25</v>
      </c>
      <c r="F184" s="471" t="s">
        <v>104</v>
      </c>
      <c r="G184" s="472"/>
      <c r="H184" s="472"/>
      <c r="I184" s="473"/>
      <c r="J184" s="98">
        <v>21.3</v>
      </c>
      <c r="K184" s="99">
        <f>1*1/E184*J184</f>
        <v>85.2</v>
      </c>
    </row>
    <row r="185" spans="1:11" x14ac:dyDescent="0.25">
      <c r="A185" s="26" t="s">
        <v>161</v>
      </c>
      <c r="B185" s="77" t="s">
        <v>86</v>
      </c>
      <c r="C185" s="77">
        <v>0</v>
      </c>
      <c r="D185" s="481"/>
      <c r="E185" s="481"/>
      <c r="F185" s="474"/>
      <c r="G185" s="475"/>
      <c r="H185" s="475"/>
      <c r="I185" s="476"/>
    </row>
    <row r="186" spans="1:11" ht="15.75" thickBot="1" x14ac:dyDescent="0.3">
      <c r="A186" s="27"/>
      <c r="B186" s="28" t="s">
        <v>87</v>
      </c>
      <c r="C186" s="28">
        <v>0</v>
      </c>
      <c r="D186" s="482"/>
      <c r="E186" s="482"/>
      <c r="F186" s="477"/>
      <c r="G186" s="478"/>
      <c r="H186" s="478"/>
      <c r="I186" s="479"/>
    </row>
    <row r="187" spans="1:11" x14ac:dyDescent="0.25">
      <c r="A187" s="29"/>
      <c r="B187" s="25" t="s">
        <v>85</v>
      </c>
      <c r="C187" s="25">
        <v>0</v>
      </c>
      <c r="D187" s="480">
        <v>0</v>
      </c>
      <c r="E187" s="480">
        <v>0.25</v>
      </c>
      <c r="F187" s="471" t="s">
        <v>104</v>
      </c>
      <c r="G187" s="472"/>
      <c r="H187" s="472"/>
      <c r="I187" s="473"/>
      <c r="J187" s="98">
        <v>20</v>
      </c>
      <c r="K187" s="99">
        <f>1*1/E187*J187</f>
        <v>80</v>
      </c>
    </row>
    <row r="188" spans="1:11" x14ac:dyDescent="0.25">
      <c r="A188" s="26" t="s">
        <v>162</v>
      </c>
      <c r="B188" s="77" t="s">
        <v>86</v>
      </c>
      <c r="C188" s="77">
        <v>0</v>
      </c>
      <c r="D188" s="481"/>
      <c r="E188" s="481"/>
      <c r="F188" s="474"/>
      <c r="G188" s="475"/>
      <c r="H188" s="475"/>
      <c r="I188" s="476"/>
    </row>
    <row r="189" spans="1:11" ht="15.75" thickBot="1" x14ac:dyDescent="0.3">
      <c r="A189" s="27"/>
      <c r="B189" s="28" t="s">
        <v>87</v>
      </c>
      <c r="C189" s="28">
        <v>0</v>
      </c>
      <c r="D189" s="482"/>
      <c r="E189" s="482"/>
      <c r="F189" s="477"/>
      <c r="G189" s="478"/>
      <c r="H189" s="478"/>
      <c r="I189" s="479"/>
    </row>
    <row r="190" spans="1:11" x14ac:dyDescent="0.25">
      <c r="A190" s="33"/>
      <c r="B190" s="25" t="s">
        <v>85</v>
      </c>
      <c r="C190" s="25">
        <v>0</v>
      </c>
      <c r="D190" s="480">
        <v>0</v>
      </c>
      <c r="E190" s="480">
        <v>0.25</v>
      </c>
      <c r="F190" s="471" t="s">
        <v>104</v>
      </c>
      <c r="G190" s="472"/>
      <c r="H190" s="472"/>
      <c r="I190" s="473"/>
      <c r="J190" s="98">
        <v>19.8</v>
      </c>
      <c r="K190" s="99">
        <f>1*1/E190*J190</f>
        <v>79.2</v>
      </c>
    </row>
    <row r="191" spans="1:11" x14ac:dyDescent="0.25">
      <c r="A191" s="26" t="s">
        <v>163</v>
      </c>
      <c r="B191" s="77" t="s">
        <v>86</v>
      </c>
      <c r="C191" s="77">
        <v>0</v>
      </c>
      <c r="D191" s="481"/>
      <c r="E191" s="481"/>
      <c r="F191" s="474"/>
      <c r="G191" s="475"/>
      <c r="H191" s="475"/>
      <c r="I191" s="476"/>
    </row>
    <row r="192" spans="1:11" ht="15.75" thickBot="1" x14ac:dyDescent="0.3">
      <c r="A192" s="34"/>
      <c r="B192" s="28" t="s">
        <v>87</v>
      </c>
      <c r="C192" s="28">
        <v>0</v>
      </c>
      <c r="D192" s="482"/>
      <c r="E192" s="482"/>
      <c r="F192" s="477"/>
      <c r="G192" s="478"/>
      <c r="H192" s="478"/>
      <c r="I192" s="479"/>
    </row>
    <row r="193" spans="1:11" x14ac:dyDescent="0.25">
      <c r="A193" s="29"/>
      <c r="B193" s="25" t="s">
        <v>85</v>
      </c>
      <c r="C193" s="25">
        <v>0</v>
      </c>
      <c r="D193" s="480">
        <v>0</v>
      </c>
      <c r="E193" s="480">
        <v>0.25</v>
      </c>
      <c r="F193" s="471" t="s">
        <v>104</v>
      </c>
      <c r="G193" s="472"/>
      <c r="H193" s="472"/>
      <c r="I193" s="473"/>
      <c r="J193" s="98">
        <v>20.3</v>
      </c>
      <c r="K193" s="99">
        <f>1*1/E193*J193</f>
        <v>81.2</v>
      </c>
    </row>
    <row r="194" spans="1:11" x14ac:dyDescent="0.25">
      <c r="A194" s="26" t="s">
        <v>164</v>
      </c>
      <c r="B194" s="77" t="s">
        <v>86</v>
      </c>
      <c r="C194" s="77">
        <v>0</v>
      </c>
      <c r="D194" s="481"/>
      <c r="E194" s="481"/>
      <c r="F194" s="474"/>
      <c r="G194" s="475"/>
      <c r="H194" s="475"/>
      <c r="I194" s="476"/>
    </row>
    <row r="195" spans="1:11" ht="15.75" thickBot="1" x14ac:dyDescent="0.3">
      <c r="A195" s="27"/>
      <c r="B195" s="28" t="s">
        <v>87</v>
      </c>
      <c r="C195" s="28">
        <v>0</v>
      </c>
      <c r="D195" s="482"/>
      <c r="E195" s="482"/>
      <c r="F195" s="477"/>
      <c r="G195" s="478"/>
      <c r="H195" s="478"/>
      <c r="I195" s="479"/>
    </row>
    <row r="196" spans="1:11" x14ac:dyDescent="0.25">
      <c r="A196" s="29"/>
      <c r="B196" s="25" t="s">
        <v>85</v>
      </c>
      <c r="C196" s="86">
        <v>0</v>
      </c>
      <c r="D196" s="468">
        <v>0</v>
      </c>
      <c r="E196" s="468">
        <v>0.5</v>
      </c>
      <c r="F196" s="471" t="s">
        <v>104</v>
      </c>
      <c r="G196" s="472"/>
      <c r="H196" s="472"/>
      <c r="I196" s="473"/>
      <c r="J196" s="98">
        <v>20</v>
      </c>
      <c r="K196" s="99">
        <f>1*1/E196*J196</f>
        <v>40</v>
      </c>
    </row>
    <row r="197" spans="1:11" x14ac:dyDescent="0.25">
      <c r="A197" s="26" t="s">
        <v>165</v>
      </c>
      <c r="B197" s="77" t="s">
        <v>86</v>
      </c>
      <c r="C197" s="79">
        <v>0</v>
      </c>
      <c r="D197" s="469"/>
      <c r="E197" s="469"/>
      <c r="F197" s="474"/>
      <c r="G197" s="475"/>
      <c r="H197" s="475"/>
      <c r="I197" s="476"/>
    </row>
    <row r="198" spans="1:11" ht="15.75" thickBot="1" x14ac:dyDescent="0.3">
      <c r="A198" s="27"/>
      <c r="B198" s="28" t="s">
        <v>87</v>
      </c>
      <c r="C198" s="87">
        <v>0</v>
      </c>
      <c r="D198" s="470"/>
      <c r="E198" s="470"/>
      <c r="F198" s="477"/>
      <c r="G198" s="478"/>
      <c r="H198" s="478"/>
      <c r="I198" s="479"/>
    </row>
    <row r="199" spans="1:11" x14ac:dyDescent="0.25">
      <c r="A199" s="100"/>
      <c r="B199" s="25" t="s">
        <v>85</v>
      </c>
      <c r="C199" s="25">
        <v>66</v>
      </c>
      <c r="D199" s="480">
        <v>-3</v>
      </c>
      <c r="E199" s="480">
        <v>0.1</v>
      </c>
      <c r="F199" s="471" t="s">
        <v>104</v>
      </c>
      <c r="G199" s="472"/>
      <c r="H199" s="472"/>
      <c r="I199" s="473"/>
      <c r="J199">
        <v>18.399999999999999</v>
      </c>
      <c r="K199" s="78">
        <f>AVERAGE(C199:C201)*1000/E199*J199</f>
        <v>12327999.999999998</v>
      </c>
    </row>
    <row r="200" spans="1:11" x14ac:dyDescent="0.25">
      <c r="A200" s="26" t="s">
        <v>166</v>
      </c>
      <c r="B200" s="77" t="s">
        <v>86</v>
      </c>
      <c r="C200" s="77">
        <v>58</v>
      </c>
      <c r="D200" s="481"/>
      <c r="E200" s="481"/>
      <c r="F200" s="474"/>
      <c r="G200" s="475"/>
      <c r="H200" s="475"/>
      <c r="I200" s="476"/>
    </row>
    <row r="201" spans="1:11" ht="15.75" thickBot="1" x14ac:dyDescent="0.3">
      <c r="A201" s="101"/>
      <c r="B201" s="28" t="s">
        <v>87</v>
      </c>
      <c r="C201" s="28">
        <v>77</v>
      </c>
      <c r="D201" s="482"/>
      <c r="E201" s="482"/>
      <c r="F201" s="477"/>
      <c r="G201" s="478"/>
      <c r="H201" s="478"/>
      <c r="I201" s="479"/>
    </row>
    <row r="202" spans="1:11" x14ac:dyDescent="0.25">
      <c r="A202" s="29"/>
      <c r="B202" s="25" t="s">
        <v>85</v>
      </c>
      <c r="C202" s="25">
        <v>146</v>
      </c>
      <c r="D202" s="480">
        <v>-3</v>
      </c>
      <c r="E202" s="480">
        <v>0.1</v>
      </c>
      <c r="F202" s="471" t="s">
        <v>104</v>
      </c>
      <c r="G202" s="472"/>
      <c r="H202" s="472"/>
      <c r="I202" s="473"/>
      <c r="J202">
        <v>18.5</v>
      </c>
      <c r="K202" s="78">
        <f>AVERAGE(C202:C204)*1000/E202*J202</f>
        <v>27010000</v>
      </c>
    </row>
    <row r="203" spans="1:11" x14ac:dyDescent="0.25">
      <c r="A203" s="26" t="s">
        <v>167</v>
      </c>
      <c r="B203" s="77" t="s">
        <v>86</v>
      </c>
      <c r="C203" s="77">
        <v>129</v>
      </c>
      <c r="D203" s="481"/>
      <c r="E203" s="481"/>
      <c r="F203" s="474"/>
      <c r="G203" s="475"/>
      <c r="H203" s="475"/>
      <c r="I203" s="476"/>
    </row>
    <row r="204" spans="1:11" ht="15.75" thickBot="1" x14ac:dyDescent="0.3">
      <c r="A204" s="27"/>
      <c r="B204" s="28" t="s">
        <v>87</v>
      </c>
      <c r="C204" s="28">
        <v>163</v>
      </c>
      <c r="D204" s="482"/>
      <c r="E204" s="482"/>
      <c r="F204" s="477"/>
      <c r="G204" s="478"/>
      <c r="H204" s="478"/>
      <c r="I204" s="479"/>
    </row>
    <row r="205" spans="1:11" x14ac:dyDescent="0.25">
      <c r="A205" s="29"/>
      <c r="B205" s="25" t="s">
        <v>85</v>
      </c>
      <c r="C205" s="25">
        <v>120</v>
      </c>
      <c r="D205" s="480">
        <v>-3</v>
      </c>
      <c r="E205" s="480">
        <v>0.1</v>
      </c>
      <c r="F205" s="471" t="s">
        <v>104</v>
      </c>
      <c r="G205" s="472"/>
      <c r="H205" s="472"/>
      <c r="I205" s="473"/>
      <c r="J205">
        <v>18.3</v>
      </c>
      <c r="K205" s="78">
        <f>AVERAGE(C205:C207)*1000/E205*J205</f>
        <v>23728999.999999996</v>
      </c>
    </row>
    <row r="206" spans="1:11" x14ac:dyDescent="0.25">
      <c r="A206" s="26" t="s">
        <v>168</v>
      </c>
      <c r="B206" s="77" t="s">
        <v>86</v>
      </c>
      <c r="C206" s="77">
        <v>113</v>
      </c>
      <c r="D206" s="481"/>
      <c r="E206" s="481"/>
      <c r="F206" s="474"/>
      <c r="G206" s="475"/>
      <c r="H206" s="475"/>
      <c r="I206" s="476"/>
    </row>
    <row r="207" spans="1:11" ht="15.75" thickBot="1" x14ac:dyDescent="0.3">
      <c r="A207" s="27"/>
      <c r="B207" s="28" t="s">
        <v>87</v>
      </c>
      <c r="C207" s="28">
        <v>156</v>
      </c>
      <c r="D207" s="482"/>
      <c r="E207" s="482"/>
      <c r="F207" s="477"/>
      <c r="G207" s="478"/>
      <c r="H207" s="478"/>
      <c r="I207" s="479"/>
    </row>
    <row r="208" spans="1:11" x14ac:dyDescent="0.25">
      <c r="A208" s="29"/>
      <c r="B208" s="25" t="s">
        <v>85</v>
      </c>
      <c r="C208" s="25">
        <v>33</v>
      </c>
      <c r="D208" s="480">
        <v>-2</v>
      </c>
      <c r="E208" s="480">
        <v>0.1</v>
      </c>
      <c r="F208" s="471" t="s">
        <v>104</v>
      </c>
      <c r="G208" s="472"/>
      <c r="H208" s="472"/>
      <c r="I208" s="473"/>
      <c r="J208">
        <v>18.5</v>
      </c>
      <c r="K208" s="78">
        <f>AVERAGE(C208:C210)*100/E208*J208</f>
        <v>715333.33333333326</v>
      </c>
    </row>
    <row r="209" spans="1:11" x14ac:dyDescent="0.25">
      <c r="A209" s="26" t="s">
        <v>169</v>
      </c>
      <c r="B209" s="77" t="s">
        <v>86</v>
      </c>
      <c r="C209" s="77">
        <v>36</v>
      </c>
      <c r="D209" s="481"/>
      <c r="E209" s="481"/>
      <c r="F209" s="474"/>
      <c r="G209" s="475"/>
      <c r="H209" s="475"/>
      <c r="I209" s="476"/>
    </row>
    <row r="210" spans="1:11" ht="15.75" thickBot="1" x14ac:dyDescent="0.3">
      <c r="A210" s="27"/>
      <c r="B210" s="28" t="s">
        <v>87</v>
      </c>
      <c r="C210" s="28">
        <v>47</v>
      </c>
      <c r="D210" s="482"/>
      <c r="E210" s="482"/>
      <c r="F210" s="477"/>
      <c r="G210" s="478"/>
      <c r="H210" s="478"/>
      <c r="I210" s="479"/>
    </row>
    <row r="211" spans="1:11" x14ac:dyDescent="0.25">
      <c r="A211" s="29"/>
      <c r="B211" s="25" t="s">
        <v>85</v>
      </c>
      <c r="C211" s="25">
        <v>74</v>
      </c>
      <c r="D211" s="480">
        <v>-2</v>
      </c>
      <c r="E211" s="480">
        <v>0.1</v>
      </c>
      <c r="F211" s="471" t="s">
        <v>104</v>
      </c>
      <c r="G211" s="472"/>
      <c r="H211" s="472"/>
      <c r="I211" s="473"/>
      <c r="J211">
        <v>18.100000000000001</v>
      </c>
      <c r="K211" s="78">
        <f>AVERAGE(C211:C213)*100/E211*J211</f>
        <v>1122200</v>
      </c>
    </row>
    <row r="212" spans="1:11" x14ac:dyDescent="0.25">
      <c r="A212" s="26" t="s">
        <v>170</v>
      </c>
      <c r="B212" s="77" t="s">
        <v>86</v>
      </c>
      <c r="C212" s="77">
        <v>61</v>
      </c>
      <c r="D212" s="481"/>
      <c r="E212" s="481"/>
      <c r="F212" s="474"/>
      <c r="G212" s="475"/>
      <c r="H212" s="475"/>
      <c r="I212" s="476"/>
    </row>
    <row r="213" spans="1:11" ht="15.75" thickBot="1" x14ac:dyDescent="0.3">
      <c r="A213" s="27"/>
      <c r="B213" s="28" t="s">
        <v>87</v>
      </c>
      <c r="C213" s="28">
        <v>51</v>
      </c>
      <c r="D213" s="482"/>
      <c r="E213" s="482"/>
      <c r="F213" s="477"/>
      <c r="G213" s="478"/>
      <c r="H213" s="478"/>
      <c r="I213" s="479"/>
    </row>
    <row r="214" spans="1:11" x14ac:dyDescent="0.25">
      <c r="A214" s="35" t="s">
        <v>118</v>
      </c>
      <c r="B214" s="36"/>
      <c r="C214" s="36"/>
      <c r="D214" s="36"/>
      <c r="E214" s="36"/>
      <c r="F214" s="36"/>
      <c r="G214" s="36"/>
      <c r="H214" s="36"/>
      <c r="I214" s="36"/>
    </row>
    <row r="215" spans="1:11" x14ac:dyDescent="0.25">
      <c r="A215" s="38" t="s">
        <v>119</v>
      </c>
      <c r="B215" s="39"/>
      <c r="C215" s="39"/>
      <c r="D215" s="39"/>
      <c r="E215" s="39"/>
      <c r="F215" s="39"/>
      <c r="G215" s="39"/>
      <c r="H215" s="39"/>
      <c r="I215" s="39"/>
    </row>
    <row r="216" spans="1:11" x14ac:dyDescent="0.25">
      <c r="A216" s="89" t="s">
        <v>120</v>
      </c>
      <c r="B216" s="90"/>
      <c r="C216" s="90"/>
      <c r="D216" s="90"/>
      <c r="E216" s="90"/>
      <c r="F216" s="90"/>
      <c r="G216" s="90"/>
      <c r="H216" s="90"/>
      <c r="I216" s="90"/>
    </row>
    <row r="219" spans="1:11" x14ac:dyDescent="0.25">
      <c r="A219" s="93"/>
      <c r="B219" s="483" t="s">
        <v>80</v>
      </c>
      <c r="C219" s="485" t="s">
        <v>81</v>
      </c>
      <c r="D219" s="487" t="s">
        <v>82</v>
      </c>
      <c r="E219" s="489" t="s">
        <v>83</v>
      </c>
      <c r="F219" s="94"/>
      <c r="G219" s="95" t="s">
        <v>171</v>
      </c>
      <c r="H219" s="95">
        <f>+$H$1</f>
        <v>6</v>
      </c>
      <c r="I219" s="96"/>
    </row>
    <row r="220" spans="1:11" ht="15.75" thickBot="1" x14ac:dyDescent="0.3">
      <c r="A220" s="97" t="s">
        <v>50</v>
      </c>
      <c r="B220" s="484"/>
      <c r="C220" s="486"/>
      <c r="D220" s="488"/>
      <c r="E220" s="490"/>
      <c r="F220" s="491" t="s">
        <v>84</v>
      </c>
      <c r="G220" s="491"/>
      <c r="H220" s="491"/>
      <c r="I220" s="491"/>
    </row>
    <row r="221" spans="1:11" x14ac:dyDescent="0.25">
      <c r="A221" s="24"/>
      <c r="B221" s="25" t="s">
        <v>85</v>
      </c>
      <c r="C221" s="25">
        <v>52</v>
      </c>
      <c r="D221" s="480">
        <v>-2</v>
      </c>
      <c r="E221" s="480">
        <v>0.1</v>
      </c>
      <c r="F221" s="471" t="s">
        <v>104</v>
      </c>
      <c r="G221" s="472"/>
      <c r="H221" s="472"/>
      <c r="I221" s="473"/>
      <c r="J221">
        <v>18.2</v>
      </c>
      <c r="K221" s="78">
        <f>AVERAGE(C221:C223)*100/E221*J221</f>
        <v>1049533.333333333</v>
      </c>
    </row>
    <row r="222" spans="1:11" x14ac:dyDescent="0.25">
      <c r="A222" s="26" t="s">
        <v>172</v>
      </c>
      <c r="B222" s="77" t="s">
        <v>86</v>
      </c>
      <c r="C222" s="77">
        <v>61</v>
      </c>
      <c r="D222" s="481"/>
      <c r="E222" s="481"/>
      <c r="F222" s="474"/>
      <c r="G222" s="475"/>
      <c r="H222" s="475"/>
      <c r="I222" s="476"/>
    </row>
    <row r="223" spans="1:11" ht="15.75" thickBot="1" x14ac:dyDescent="0.3">
      <c r="A223" s="27"/>
      <c r="B223" s="28" t="s">
        <v>87</v>
      </c>
      <c r="C223" s="28">
        <v>60</v>
      </c>
      <c r="D223" s="482"/>
      <c r="E223" s="482"/>
      <c r="F223" s="477"/>
      <c r="G223" s="478"/>
      <c r="H223" s="478"/>
      <c r="I223" s="479"/>
    </row>
    <row r="224" spans="1:11" x14ac:dyDescent="0.25">
      <c r="A224" s="29"/>
      <c r="B224" s="30" t="s">
        <v>85</v>
      </c>
      <c r="C224" s="25">
        <v>118</v>
      </c>
      <c r="D224" s="480">
        <v>-2</v>
      </c>
      <c r="E224" s="480">
        <v>0.1</v>
      </c>
      <c r="F224" s="471" t="s">
        <v>104</v>
      </c>
      <c r="G224" s="472"/>
      <c r="H224" s="472"/>
      <c r="I224" s="473"/>
      <c r="J224">
        <v>18.100000000000001</v>
      </c>
      <c r="K224" s="78">
        <f>AVERAGE(C224:C226)*100/E224*J224</f>
        <v>1822066.666666667</v>
      </c>
    </row>
    <row r="225" spans="1:11" x14ac:dyDescent="0.25">
      <c r="A225" s="26" t="s">
        <v>173</v>
      </c>
      <c r="B225" s="31" t="s">
        <v>86</v>
      </c>
      <c r="C225" s="77">
        <v>87</v>
      </c>
      <c r="D225" s="481"/>
      <c r="E225" s="481"/>
      <c r="F225" s="474"/>
      <c r="G225" s="475"/>
      <c r="H225" s="475"/>
      <c r="I225" s="476"/>
    </row>
    <row r="226" spans="1:11" ht="15.75" thickBot="1" x14ac:dyDescent="0.3">
      <c r="A226" s="27"/>
      <c r="B226" s="32" t="s">
        <v>87</v>
      </c>
      <c r="C226" s="28">
        <v>97</v>
      </c>
      <c r="D226" s="482"/>
      <c r="E226" s="482"/>
      <c r="F226" s="477"/>
      <c r="G226" s="478"/>
      <c r="H226" s="478"/>
      <c r="I226" s="479"/>
    </row>
    <row r="227" spans="1:11" x14ac:dyDescent="0.25">
      <c r="A227" s="29"/>
      <c r="B227" s="30" t="s">
        <v>85</v>
      </c>
      <c r="C227" s="25">
        <v>56</v>
      </c>
      <c r="D227" s="480">
        <v>-2</v>
      </c>
      <c r="E227" s="480">
        <v>0.1</v>
      </c>
      <c r="F227" s="471" t="s">
        <v>104</v>
      </c>
      <c r="G227" s="472"/>
      <c r="H227" s="472"/>
      <c r="I227" s="473"/>
      <c r="J227">
        <v>18.3</v>
      </c>
      <c r="K227" s="78">
        <f>AVERAGE(C227:C229)*100/E227*J227</f>
        <v>1055299.9999999998</v>
      </c>
    </row>
    <row r="228" spans="1:11" x14ac:dyDescent="0.25">
      <c r="A228" s="26" t="s">
        <v>174</v>
      </c>
      <c r="B228" s="31" t="s">
        <v>86</v>
      </c>
      <c r="C228" s="77">
        <v>55</v>
      </c>
      <c r="D228" s="481"/>
      <c r="E228" s="481"/>
      <c r="F228" s="474"/>
      <c r="G228" s="475"/>
      <c r="H228" s="475"/>
      <c r="I228" s="476"/>
    </row>
    <row r="229" spans="1:11" ht="15.75" thickBot="1" x14ac:dyDescent="0.3">
      <c r="A229" s="27"/>
      <c r="B229" s="32" t="s">
        <v>87</v>
      </c>
      <c r="C229" s="28">
        <v>62</v>
      </c>
      <c r="D229" s="482"/>
      <c r="E229" s="482"/>
      <c r="F229" s="477"/>
      <c r="G229" s="478"/>
      <c r="H229" s="478"/>
      <c r="I229" s="479"/>
    </row>
    <row r="230" spans="1:11" x14ac:dyDescent="0.25">
      <c r="A230" s="29"/>
      <c r="B230" s="25" t="s">
        <v>85</v>
      </c>
      <c r="C230" s="25">
        <v>143</v>
      </c>
      <c r="D230" s="480">
        <v>-1</v>
      </c>
      <c r="E230" s="480">
        <v>0.1</v>
      </c>
      <c r="F230" s="471" t="s">
        <v>104</v>
      </c>
      <c r="G230" s="472"/>
      <c r="H230" s="472"/>
      <c r="I230" s="473"/>
      <c r="J230">
        <v>18.600000000000001</v>
      </c>
      <c r="K230" s="78">
        <f>AVERAGE(C230:C232)*10/E230*J230</f>
        <v>261639.99999999997</v>
      </c>
    </row>
    <row r="231" spans="1:11" x14ac:dyDescent="0.25">
      <c r="A231" s="26" t="s">
        <v>175</v>
      </c>
      <c r="B231" s="77" t="s">
        <v>86</v>
      </c>
      <c r="C231" s="77">
        <v>146</v>
      </c>
      <c r="D231" s="481"/>
      <c r="E231" s="481"/>
      <c r="F231" s="474"/>
      <c r="G231" s="475"/>
      <c r="H231" s="475"/>
      <c r="I231" s="476"/>
    </row>
    <row r="232" spans="1:11" ht="15.75" thickBot="1" x14ac:dyDescent="0.3">
      <c r="A232" s="27"/>
      <c r="B232" s="28" t="s">
        <v>87</v>
      </c>
      <c r="C232" s="28">
        <v>133</v>
      </c>
      <c r="D232" s="482"/>
      <c r="E232" s="482"/>
      <c r="F232" s="477"/>
      <c r="G232" s="478"/>
      <c r="H232" s="478"/>
      <c r="I232" s="479"/>
    </row>
    <row r="233" spans="1:11" x14ac:dyDescent="0.25">
      <c r="A233" s="29"/>
      <c r="B233" s="25" t="s">
        <v>85</v>
      </c>
      <c r="C233" s="25">
        <v>105</v>
      </c>
      <c r="D233" s="480">
        <v>-1</v>
      </c>
      <c r="E233" s="480">
        <v>0.1</v>
      </c>
      <c r="F233" s="471" t="s">
        <v>104</v>
      </c>
      <c r="G233" s="472"/>
      <c r="H233" s="472"/>
      <c r="I233" s="473"/>
      <c r="J233">
        <v>18.2</v>
      </c>
      <c r="K233" s="78">
        <f>AVERAGE(C233:C235)*10/E233*J233</f>
        <v>177146.66666666663</v>
      </c>
    </row>
    <row r="234" spans="1:11" x14ac:dyDescent="0.25">
      <c r="A234" s="26" t="s">
        <v>176</v>
      </c>
      <c r="B234" s="77" t="s">
        <v>86</v>
      </c>
      <c r="C234" s="77">
        <v>94</v>
      </c>
      <c r="D234" s="481"/>
      <c r="E234" s="481"/>
      <c r="F234" s="474"/>
      <c r="G234" s="475"/>
      <c r="H234" s="475"/>
      <c r="I234" s="476"/>
    </row>
    <row r="235" spans="1:11" ht="15.75" thickBot="1" x14ac:dyDescent="0.3">
      <c r="A235" s="27"/>
      <c r="B235" s="28" t="s">
        <v>87</v>
      </c>
      <c r="C235" s="28">
        <v>93</v>
      </c>
      <c r="D235" s="482"/>
      <c r="E235" s="482"/>
      <c r="F235" s="477"/>
      <c r="G235" s="478"/>
      <c r="H235" s="478"/>
      <c r="I235" s="479"/>
    </row>
    <row r="236" spans="1:11" x14ac:dyDescent="0.25">
      <c r="A236" s="29"/>
      <c r="B236" s="25" t="s">
        <v>85</v>
      </c>
      <c r="C236" s="25">
        <v>150</v>
      </c>
      <c r="D236" s="480">
        <v>-1</v>
      </c>
      <c r="E236" s="480">
        <v>0.1</v>
      </c>
      <c r="F236" s="471" t="s">
        <v>104</v>
      </c>
      <c r="G236" s="472"/>
      <c r="H236" s="472"/>
      <c r="I236" s="473"/>
      <c r="J236">
        <v>18.5</v>
      </c>
      <c r="K236" s="78">
        <f>AVERAGE(C236:C238)*10/E236*J236</f>
        <v>284283.33333333331</v>
      </c>
    </row>
    <row r="237" spans="1:11" x14ac:dyDescent="0.25">
      <c r="A237" s="26" t="s">
        <v>177</v>
      </c>
      <c r="B237" s="77" t="s">
        <v>86</v>
      </c>
      <c r="C237" s="77">
        <v>169</v>
      </c>
      <c r="D237" s="481"/>
      <c r="E237" s="481"/>
      <c r="F237" s="474"/>
      <c r="G237" s="475"/>
      <c r="H237" s="475"/>
      <c r="I237" s="476"/>
    </row>
    <row r="238" spans="1:11" ht="15.75" thickBot="1" x14ac:dyDescent="0.3">
      <c r="A238" s="27"/>
      <c r="B238" s="28" t="s">
        <v>87</v>
      </c>
      <c r="C238" s="28">
        <v>142</v>
      </c>
      <c r="D238" s="482"/>
      <c r="E238" s="482"/>
      <c r="F238" s="477"/>
      <c r="G238" s="478"/>
      <c r="H238" s="478"/>
      <c r="I238" s="479"/>
    </row>
    <row r="239" spans="1:11" x14ac:dyDescent="0.25">
      <c r="A239" s="29"/>
      <c r="B239" s="25" t="s">
        <v>85</v>
      </c>
      <c r="C239" s="25">
        <v>109</v>
      </c>
      <c r="D239" s="480">
        <v>-1</v>
      </c>
      <c r="E239" s="480">
        <v>0.1</v>
      </c>
      <c r="F239" s="471" t="s">
        <v>104</v>
      </c>
      <c r="G239" s="472"/>
      <c r="H239" s="472"/>
      <c r="I239" s="473"/>
      <c r="J239">
        <v>18.399999999999999</v>
      </c>
      <c r="K239" s="78">
        <f>AVERAGE(C239:C241)*10/E239*J239</f>
        <v>181546.66666666663</v>
      </c>
    </row>
    <row r="240" spans="1:11" x14ac:dyDescent="0.25">
      <c r="A240" s="26" t="s">
        <v>178</v>
      </c>
      <c r="B240" s="77" t="s">
        <v>86</v>
      </c>
      <c r="C240" s="77">
        <v>91</v>
      </c>
      <c r="D240" s="481"/>
      <c r="E240" s="481"/>
      <c r="F240" s="474"/>
      <c r="G240" s="475"/>
      <c r="H240" s="475"/>
      <c r="I240" s="476"/>
    </row>
    <row r="241" spans="1:11" ht="15.75" thickBot="1" x14ac:dyDescent="0.3">
      <c r="A241" s="27"/>
      <c r="B241" s="28" t="s">
        <v>87</v>
      </c>
      <c r="C241" s="28">
        <v>96</v>
      </c>
      <c r="D241" s="482"/>
      <c r="E241" s="482"/>
      <c r="F241" s="477"/>
      <c r="G241" s="478"/>
      <c r="H241" s="478"/>
      <c r="I241" s="479"/>
    </row>
    <row r="242" spans="1:11" x14ac:dyDescent="0.25">
      <c r="A242" s="29"/>
      <c r="B242" s="25" t="s">
        <v>85</v>
      </c>
      <c r="C242" s="25">
        <v>118</v>
      </c>
      <c r="D242" s="480">
        <v>-1</v>
      </c>
      <c r="E242" s="480">
        <v>0.1</v>
      </c>
      <c r="F242" s="471" t="s">
        <v>104</v>
      </c>
      <c r="G242" s="472"/>
      <c r="H242" s="472"/>
      <c r="I242" s="473"/>
      <c r="J242">
        <v>18.600000000000001</v>
      </c>
      <c r="K242" s="78">
        <f>AVERAGE(C242:C244)*10/E242*J242</f>
        <v>186620</v>
      </c>
    </row>
    <row r="243" spans="1:11" x14ac:dyDescent="0.25">
      <c r="A243" s="26" t="s">
        <v>179</v>
      </c>
      <c r="B243" s="77" t="s">
        <v>86</v>
      </c>
      <c r="C243" s="77">
        <v>95</v>
      </c>
      <c r="D243" s="481"/>
      <c r="E243" s="481"/>
      <c r="F243" s="474"/>
      <c r="G243" s="475"/>
      <c r="H243" s="475"/>
      <c r="I243" s="476"/>
    </row>
    <row r="244" spans="1:11" ht="15.75" thickBot="1" x14ac:dyDescent="0.3">
      <c r="A244" s="27"/>
      <c r="B244" s="28" t="s">
        <v>87</v>
      </c>
      <c r="C244" s="28">
        <v>88</v>
      </c>
      <c r="D244" s="482"/>
      <c r="E244" s="482"/>
      <c r="F244" s="477"/>
      <c r="G244" s="478"/>
      <c r="H244" s="478"/>
      <c r="I244" s="479"/>
    </row>
    <row r="245" spans="1:11" x14ac:dyDescent="0.25">
      <c r="A245" s="33"/>
      <c r="B245" s="25" t="s">
        <v>85</v>
      </c>
      <c r="C245" s="86">
        <v>255</v>
      </c>
      <c r="D245" s="468">
        <v>0</v>
      </c>
      <c r="E245" s="468">
        <v>0.1</v>
      </c>
      <c r="F245" s="471" t="s">
        <v>104</v>
      </c>
      <c r="G245" s="472"/>
      <c r="H245" s="472"/>
      <c r="I245" s="473"/>
      <c r="J245">
        <v>18.8</v>
      </c>
      <c r="K245" s="78">
        <f>AVERAGE(C245:C247)*1/E245*J245</f>
        <v>49068</v>
      </c>
    </row>
    <row r="246" spans="1:11" x14ac:dyDescent="0.25">
      <c r="A246" s="26" t="s">
        <v>180</v>
      </c>
      <c r="B246" s="77" t="s">
        <v>86</v>
      </c>
      <c r="C246" s="79">
        <v>249</v>
      </c>
      <c r="D246" s="469"/>
      <c r="E246" s="469"/>
      <c r="F246" s="474"/>
      <c r="G246" s="475"/>
      <c r="H246" s="475"/>
      <c r="I246" s="476"/>
    </row>
    <row r="247" spans="1:11" ht="15.75" thickBot="1" x14ac:dyDescent="0.3">
      <c r="A247" s="34"/>
      <c r="B247" s="28" t="s">
        <v>87</v>
      </c>
      <c r="C247" s="87">
        <v>279</v>
      </c>
      <c r="D247" s="470"/>
      <c r="E247" s="470"/>
      <c r="F247" s="477"/>
      <c r="G247" s="478"/>
      <c r="H247" s="478"/>
      <c r="I247" s="479"/>
    </row>
    <row r="248" spans="1:11" x14ac:dyDescent="0.25">
      <c r="A248" s="29"/>
      <c r="B248" s="25" t="s">
        <v>85</v>
      </c>
      <c r="C248" s="86">
        <v>152</v>
      </c>
      <c r="D248" s="468">
        <v>0</v>
      </c>
      <c r="E248" s="468">
        <v>0.05</v>
      </c>
      <c r="F248" s="471" t="s">
        <v>104</v>
      </c>
      <c r="G248" s="472"/>
      <c r="H248" s="472"/>
      <c r="I248" s="473"/>
      <c r="J248">
        <v>18.5</v>
      </c>
      <c r="K248" s="78">
        <f>AVERAGE(C248:C250)*1/E248*J248</f>
        <v>50690</v>
      </c>
    </row>
    <row r="249" spans="1:11" x14ac:dyDescent="0.25">
      <c r="A249" s="26" t="s">
        <v>181</v>
      </c>
      <c r="B249" s="77" t="s">
        <v>86</v>
      </c>
      <c r="C249" s="79">
        <v>137</v>
      </c>
      <c r="D249" s="469"/>
      <c r="E249" s="469"/>
      <c r="F249" s="474"/>
      <c r="G249" s="475"/>
      <c r="H249" s="475"/>
      <c r="I249" s="476"/>
    </row>
    <row r="250" spans="1:11" ht="15.75" thickBot="1" x14ac:dyDescent="0.3">
      <c r="A250" s="27"/>
      <c r="B250" s="28" t="s">
        <v>87</v>
      </c>
      <c r="C250" s="87">
        <v>122</v>
      </c>
      <c r="D250" s="470"/>
      <c r="E250" s="470"/>
      <c r="F250" s="477"/>
      <c r="G250" s="478"/>
      <c r="H250" s="478"/>
      <c r="I250" s="479"/>
    </row>
    <row r="251" spans="1:11" x14ac:dyDescent="0.25">
      <c r="A251" s="29"/>
      <c r="B251" s="25" t="s">
        <v>85</v>
      </c>
      <c r="C251" s="86">
        <v>246</v>
      </c>
      <c r="D251" s="468">
        <v>0</v>
      </c>
      <c r="E251" s="468">
        <v>0.1</v>
      </c>
      <c r="F251" s="471" t="s">
        <v>104</v>
      </c>
      <c r="G251" s="472"/>
      <c r="H251" s="472"/>
      <c r="I251" s="473"/>
      <c r="J251">
        <v>18.600000000000001</v>
      </c>
      <c r="K251" s="78">
        <f>AVERAGE(C251:C253)*1/E251*J251</f>
        <v>51026</v>
      </c>
    </row>
    <row r="252" spans="1:11" x14ac:dyDescent="0.25">
      <c r="A252" s="26" t="s">
        <v>182</v>
      </c>
      <c r="B252" s="77" t="s">
        <v>86</v>
      </c>
      <c r="C252" s="79">
        <v>293</v>
      </c>
      <c r="D252" s="469"/>
      <c r="E252" s="469"/>
      <c r="F252" s="474"/>
      <c r="G252" s="475"/>
      <c r="H252" s="475"/>
      <c r="I252" s="476"/>
    </row>
    <row r="253" spans="1:11" ht="15.75" thickBot="1" x14ac:dyDescent="0.3">
      <c r="A253" s="27"/>
      <c r="B253" s="28" t="s">
        <v>87</v>
      </c>
      <c r="C253" s="87">
        <v>284</v>
      </c>
      <c r="D253" s="470"/>
      <c r="E253" s="470"/>
      <c r="F253" s="477"/>
      <c r="G253" s="478"/>
      <c r="H253" s="478"/>
      <c r="I253" s="479"/>
    </row>
    <row r="254" spans="1:11" x14ac:dyDescent="0.25">
      <c r="A254" s="100"/>
      <c r="B254" s="25" t="s">
        <v>85</v>
      </c>
      <c r="C254" s="86">
        <v>163</v>
      </c>
      <c r="D254" s="468">
        <v>0</v>
      </c>
      <c r="E254" s="468">
        <v>0.05</v>
      </c>
      <c r="F254" s="471" t="s">
        <v>104</v>
      </c>
      <c r="G254" s="472"/>
      <c r="H254" s="472"/>
      <c r="I254" s="473"/>
      <c r="J254">
        <v>18.8</v>
      </c>
      <c r="K254" s="78">
        <f>AVERAGE(C254:C256)*1/E254*J254</f>
        <v>66301.333333333328</v>
      </c>
    </row>
    <row r="255" spans="1:11" x14ac:dyDescent="0.25">
      <c r="A255" s="26" t="s">
        <v>183</v>
      </c>
      <c r="B255" s="77" t="s">
        <v>86</v>
      </c>
      <c r="C255" s="79">
        <v>189</v>
      </c>
      <c r="D255" s="469"/>
      <c r="E255" s="469"/>
      <c r="F255" s="474"/>
      <c r="G255" s="475"/>
      <c r="H255" s="475"/>
      <c r="I255" s="476"/>
    </row>
    <row r="256" spans="1:11" ht="15.75" thickBot="1" x14ac:dyDescent="0.3">
      <c r="A256" s="101"/>
      <c r="B256" s="28" t="s">
        <v>87</v>
      </c>
      <c r="C256" s="87">
        <v>177</v>
      </c>
      <c r="D256" s="470"/>
      <c r="E256" s="470"/>
      <c r="F256" s="477"/>
      <c r="G256" s="478"/>
      <c r="H256" s="478"/>
      <c r="I256" s="479"/>
    </row>
    <row r="257" spans="1:11" x14ac:dyDescent="0.25">
      <c r="A257" s="29"/>
      <c r="B257" s="25" t="s">
        <v>85</v>
      </c>
      <c r="C257" s="86">
        <v>145</v>
      </c>
      <c r="D257" s="468">
        <v>0</v>
      </c>
      <c r="E257" s="468">
        <v>0.05</v>
      </c>
      <c r="F257" s="471" t="s">
        <v>104</v>
      </c>
      <c r="G257" s="472"/>
      <c r="H257" s="472"/>
      <c r="I257" s="473"/>
      <c r="J257">
        <v>18.399999999999999</v>
      </c>
      <c r="K257" s="78">
        <f>AVERAGE(C257:C259)*1/E257*J257</f>
        <v>54954.666666666657</v>
      </c>
    </row>
    <row r="258" spans="1:11" x14ac:dyDescent="0.25">
      <c r="A258" s="26" t="s">
        <v>184</v>
      </c>
      <c r="B258" s="77" t="s">
        <v>86</v>
      </c>
      <c r="C258" s="79">
        <v>139</v>
      </c>
      <c r="D258" s="469"/>
      <c r="E258" s="469"/>
      <c r="F258" s="474"/>
      <c r="G258" s="475"/>
      <c r="H258" s="475"/>
      <c r="I258" s="476"/>
    </row>
    <row r="259" spans="1:11" ht="15.75" thickBot="1" x14ac:dyDescent="0.3">
      <c r="A259" s="27"/>
      <c r="B259" s="28" t="s">
        <v>87</v>
      </c>
      <c r="C259" s="87">
        <v>164</v>
      </c>
      <c r="D259" s="470"/>
      <c r="E259" s="470"/>
      <c r="F259" s="477"/>
      <c r="G259" s="478"/>
      <c r="H259" s="478"/>
      <c r="I259" s="479"/>
    </row>
    <row r="260" spans="1:11" x14ac:dyDescent="0.25">
      <c r="A260" s="29"/>
      <c r="B260" s="25" t="s">
        <v>85</v>
      </c>
      <c r="C260" s="86">
        <v>27</v>
      </c>
      <c r="D260" s="468">
        <v>0</v>
      </c>
      <c r="E260" s="468">
        <v>0.5</v>
      </c>
      <c r="F260" s="471" t="s">
        <v>104</v>
      </c>
      <c r="G260" s="472"/>
      <c r="H260" s="472"/>
      <c r="I260" s="473"/>
      <c r="J260">
        <v>18.5</v>
      </c>
      <c r="K260" s="78">
        <f>AVERAGE(C260:C262)*1/E260*J260</f>
        <v>838.66666666666674</v>
      </c>
    </row>
    <row r="261" spans="1:11" x14ac:dyDescent="0.25">
      <c r="A261" s="26" t="s">
        <v>185</v>
      </c>
      <c r="B261" s="77" t="s">
        <v>86</v>
      </c>
      <c r="C261" s="79">
        <v>22</v>
      </c>
      <c r="D261" s="469"/>
      <c r="E261" s="469"/>
      <c r="F261" s="474"/>
      <c r="G261" s="475"/>
      <c r="H261" s="475"/>
      <c r="I261" s="476"/>
    </row>
    <row r="262" spans="1:11" ht="15.75" thickBot="1" x14ac:dyDescent="0.3">
      <c r="A262" s="27"/>
      <c r="B262" s="28" t="s">
        <v>87</v>
      </c>
      <c r="C262" s="87">
        <v>19</v>
      </c>
      <c r="D262" s="470"/>
      <c r="E262" s="470"/>
      <c r="F262" s="477"/>
      <c r="G262" s="478"/>
      <c r="H262" s="478"/>
      <c r="I262" s="479"/>
    </row>
    <row r="263" spans="1:11" x14ac:dyDescent="0.25">
      <c r="A263" s="29"/>
      <c r="B263" s="25" t="s">
        <v>85</v>
      </c>
      <c r="C263" s="25">
        <v>49</v>
      </c>
      <c r="D263" s="480">
        <v>0</v>
      </c>
      <c r="E263" s="480">
        <v>0.25</v>
      </c>
      <c r="F263" s="471" t="s">
        <v>104</v>
      </c>
      <c r="G263" s="472"/>
      <c r="H263" s="472"/>
      <c r="I263" s="473"/>
      <c r="J263">
        <v>18.8</v>
      </c>
      <c r="K263" s="78">
        <f>AVERAGE(C263:C265)*1/E263*J263</f>
        <v>3434.1333333333332</v>
      </c>
    </row>
    <row r="264" spans="1:11" x14ac:dyDescent="0.25">
      <c r="A264" s="26" t="s">
        <v>186</v>
      </c>
      <c r="B264" s="77" t="s">
        <v>86</v>
      </c>
      <c r="C264" s="77">
        <v>43</v>
      </c>
      <c r="D264" s="481"/>
      <c r="E264" s="481"/>
      <c r="F264" s="474"/>
      <c r="G264" s="475"/>
      <c r="H264" s="475"/>
      <c r="I264" s="476"/>
    </row>
    <row r="265" spans="1:11" ht="15.75" thickBot="1" x14ac:dyDescent="0.3">
      <c r="A265" s="27"/>
      <c r="B265" s="28" t="s">
        <v>87</v>
      </c>
      <c r="C265" s="28">
        <v>45</v>
      </c>
      <c r="D265" s="482"/>
      <c r="E265" s="482"/>
      <c r="F265" s="477"/>
      <c r="G265" s="478"/>
      <c r="H265" s="478"/>
      <c r="I265" s="479"/>
    </row>
    <row r="266" spans="1:11" x14ac:dyDescent="0.25">
      <c r="A266" s="29"/>
      <c r="B266" s="25" t="s">
        <v>85</v>
      </c>
      <c r="C266" s="25">
        <v>36</v>
      </c>
      <c r="D266" s="480">
        <v>0</v>
      </c>
      <c r="E266" s="480">
        <v>0.25</v>
      </c>
      <c r="F266" s="471" t="s">
        <v>104</v>
      </c>
      <c r="G266" s="472"/>
      <c r="H266" s="472"/>
      <c r="I266" s="473"/>
      <c r="J266">
        <v>18.7</v>
      </c>
      <c r="K266" s="78">
        <f>AVERAGE(C266:C268)*1/E266*J266</f>
        <v>2967.0666666666662</v>
      </c>
    </row>
    <row r="267" spans="1:11" x14ac:dyDescent="0.25">
      <c r="A267" s="26" t="s">
        <v>187</v>
      </c>
      <c r="B267" s="77" t="s">
        <v>86</v>
      </c>
      <c r="C267" s="77">
        <v>49</v>
      </c>
      <c r="D267" s="481"/>
      <c r="E267" s="481"/>
      <c r="F267" s="474"/>
      <c r="G267" s="475"/>
      <c r="H267" s="475"/>
      <c r="I267" s="476"/>
    </row>
    <row r="268" spans="1:11" ht="15.75" thickBot="1" x14ac:dyDescent="0.3">
      <c r="A268" s="27"/>
      <c r="B268" s="28" t="s">
        <v>87</v>
      </c>
      <c r="C268" s="28">
        <v>34</v>
      </c>
      <c r="D268" s="482"/>
      <c r="E268" s="482"/>
      <c r="F268" s="477"/>
      <c r="G268" s="478"/>
      <c r="H268" s="478"/>
      <c r="I268" s="479"/>
    </row>
    <row r="269" spans="1:11" x14ac:dyDescent="0.25">
      <c r="A269" s="35" t="s">
        <v>118</v>
      </c>
      <c r="B269" s="36"/>
      <c r="C269" s="36"/>
      <c r="D269" s="36"/>
      <c r="E269" s="36"/>
      <c r="F269" s="36"/>
      <c r="G269" s="36"/>
      <c r="H269" s="36"/>
      <c r="I269" s="36"/>
    </row>
    <row r="270" spans="1:11" x14ac:dyDescent="0.25">
      <c r="A270" s="38" t="s">
        <v>119</v>
      </c>
      <c r="B270" s="39"/>
      <c r="C270" s="39"/>
      <c r="D270" s="39"/>
      <c r="E270" s="39"/>
      <c r="F270" s="39"/>
      <c r="G270" s="39"/>
      <c r="H270" s="39"/>
      <c r="I270" s="39"/>
    </row>
    <row r="271" spans="1:11" x14ac:dyDescent="0.25">
      <c r="A271" s="89" t="s">
        <v>120</v>
      </c>
      <c r="B271" s="90"/>
      <c r="C271" s="90"/>
      <c r="D271" s="90"/>
      <c r="E271" s="90"/>
      <c r="F271" s="90"/>
      <c r="G271" s="90"/>
      <c r="H271" s="90"/>
      <c r="I271" s="90"/>
    </row>
    <row r="274" spans="1:11" x14ac:dyDescent="0.25">
      <c r="A274" s="93"/>
      <c r="B274" s="483" t="s">
        <v>80</v>
      </c>
      <c r="C274" s="485" t="s">
        <v>81</v>
      </c>
      <c r="D274" s="487" t="s">
        <v>82</v>
      </c>
      <c r="E274" s="489" t="s">
        <v>83</v>
      </c>
      <c r="F274" s="94"/>
      <c r="G274" s="95" t="s">
        <v>188</v>
      </c>
      <c r="H274" s="95">
        <f>+$H$1</f>
        <v>6</v>
      </c>
      <c r="I274" s="96"/>
    </row>
    <row r="275" spans="1:11" ht="15.75" thickBot="1" x14ac:dyDescent="0.3">
      <c r="A275" s="97" t="s">
        <v>50</v>
      </c>
      <c r="B275" s="484"/>
      <c r="C275" s="486"/>
      <c r="D275" s="488"/>
      <c r="E275" s="490"/>
      <c r="F275" s="491" t="s">
        <v>84</v>
      </c>
      <c r="G275" s="491"/>
      <c r="H275" s="491"/>
      <c r="I275" s="491"/>
    </row>
    <row r="276" spans="1:11" x14ac:dyDescent="0.25">
      <c r="A276" s="24"/>
      <c r="B276" s="25" t="s">
        <v>85</v>
      </c>
      <c r="C276" s="86">
        <v>28</v>
      </c>
      <c r="D276" s="468">
        <v>0</v>
      </c>
      <c r="E276" s="468">
        <v>0.5</v>
      </c>
      <c r="F276" s="471" t="s">
        <v>104</v>
      </c>
      <c r="G276" s="472"/>
      <c r="H276" s="472"/>
      <c r="I276" s="473"/>
      <c r="J276">
        <v>18</v>
      </c>
      <c r="K276" s="78">
        <f>AVERAGE(C276:C278)*1/E276*J276</f>
        <v>936</v>
      </c>
    </row>
    <row r="277" spans="1:11" x14ac:dyDescent="0.25">
      <c r="A277" s="26" t="s">
        <v>189</v>
      </c>
      <c r="B277" s="77" t="s">
        <v>86</v>
      </c>
      <c r="C277" s="79">
        <v>19</v>
      </c>
      <c r="D277" s="469"/>
      <c r="E277" s="469"/>
      <c r="F277" s="474"/>
      <c r="G277" s="475"/>
      <c r="H277" s="475"/>
      <c r="I277" s="476"/>
    </row>
    <row r="278" spans="1:11" ht="15.75" thickBot="1" x14ac:dyDescent="0.3">
      <c r="A278" s="27"/>
      <c r="B278" s="28" t="s">
        <v>87</v>
      </c>
      <c r="C278" s="87">
        <v>31</v>
      </c>
      <c r="D278" s="470"/>
      <c r="E278" s="470"/>
      <c r="F278" s="477"/>
      <c r="G278" s="478"/>
      <c r="H278" s="478"/>
      <c r="I278" s="479"/>
    </row>
    <row r="279" spans="1:11" ht="12.75" customHeight="1" x14ac:dyDescent="0.25">
      <c r="A279" s="24"/>
      <c r="B279" s="25" t="s">
        <v>85</v>
      </c>
      <c r="C279" s="25">
        <v>97</v>
      </c>
      <c r="D279" s="480">
        <v>0</v>
      </c>
      <c r="E279" s="480">
        <v>0.25</v>
      </c>
      <c r="F279" s="471" t="s">
        <v>104</v>
      </c>
      <c r="G279" s="472"/>
      <c r="H279" s="472"/>
      <c r="I279" s="473"/>
      <c r="J279">
        <v>18.7</v>
      </c>
      <c r="K279" s="78">
        <f>AVERAGE(C279:C281)*1/E279*J279</f>
        <v>7031.2</v>
      </c>
    </row>
    <row r="280" spans="1:11" x14ac:dyDescent="0.25">
      <c r="A280" s="26" t="s">
        <v>190</v>
      </c>
      <c r="B280" s="77" t="s">
        <v>86</v>
      </c>
      <c r="C280" s="77">
        <v>104</v>
      </c>
      <c r="D280" s="481"/>
      <c r="E280" s="481"/>
      <c r="F280" s="474"/>
      <c r="G280" s="475"/>
      <c r="H280" s="475"/>
      <c r="I280" s="476"/>
    </row>
    <row r="281" spans="1:11" ht="15.75" thickBot="1" x14ac:dyDescent="0.3">
      <c r="A281" s="27"/>
      <c r="B281" s="28" t="s">
        <v>87</v>
      </c>
      <c r="C281" s="28">
        <v>81</v>
      </c>
      <c r="D281" s="482"/>
      <c r="E281" s="482"/>
      <c r="F281" s="477"/>
      <c r="G281" s="478"/>
      <c r="H281" s="478"/>
      <c r="I281" s="479"/>
    </row>
    <row r="282" spans="1:11" ht="12.75" customHeight="1" x14ac:dyDescent="0.25">
      <c r="A282" s="29"/>
      <c r="B282" s="30" t="s">
        <v>85</v>
      </c>
      <c r="C282" s="25">
        <v>0</v>
      </c>
      <c r="D282" s="480">
        <v>0</v>
      </c>
      <c r="E282" s="480">
        <v>0.25</v>
      </c>
      <c r="F282" s="471" t="s">
        <v>104</v>
      </c>
      <c r="G282" s="472"/>
      <c r="H282" s="472"/>
      <c r="I282" s="473"/>
      <c r="J282" s="98">
        <v>18.100000000000001</v>
      </c>
      <c r="K282" s="99">
        <f>1*1/E282*J282</f>
        <v>72.400000000000006</v>
      </c>
    </row>
    <row r="283" spans="1:11" x14ac:dyDescent="0.25">
      <c r="A283" s="26" t="s">
        <v>191</v>
      </c>
      <c r="B283" s="31" t="s">
        <v>86</v>
      </c>
      <c r="C283" s="77">
        <v>0</v>
      </c>
      <c r="D283" s="481"/>
      <c r="E283" s="481"/>
      <c r="F283" s="474"/>
      <c r="G283" s="475"/>
      <c r="H283" s="475"/>
      <c r="I283" s="476"/>
    </row>
    <row r="284" spans="1:11" ht="15.75" thickBot="1" x14ac:dyDescent="0.3">
      <c r="A284" s="27"/>
      <c r="B284" s="32" t="s">
        <v>87</v>
      </c>
      <c r="C284" s="28">
        <v>0</v>
      </c>
      <c r="D284" s="482"/>
      <c r="E284" s="482"/>
      <c r="F284" s="477"/>
      <c r="G284" s="478"/>
      <c r="H284" s="478"/>
      <c r="I284" s="479"/>
    </row>
    <row r="285" spans="1:11" ht="12.75" customHeight="1" x14ac:dyDescent="0.25">
      <c r="A285" s="29"/>
      <c r="B285" s="30" t="s">
        <v>85</v>
      </c>
      <c r="C285" s="25">
        <v>0</v>
      </c>
      <c r="D285" s="480">
        <v>0</v>
      </c>
      <c r="E285" s="480">
        <v>0.25</v>
      </c>
      <c r="F285" s="471" t="s">
        <v>104</v>
      </c>
      <c r="G285" s="472"/>
      <c r="H285" s="472"/>
      <c r="I285" s="473"/>
      <c r="J285" s="98">
        <v>18</v>
      </c>
      <c r="K285" s="99">
        <f>1*1/E285*J285</f>
        <v>72</v>
      </c>
    </row>
    <row r="286" spans="1:11" x14ac:dyDescent="0.25">
      <c r="A286" s="26" t="s">
        <v>192</v>
      </c>
      <c r="B286" s="31" t="s">
        <v>86</v>
      </c>
      <c r="C286" s="77">
        <v>0</v>
      </c>
      <c r="D286" s="481"/>
      <c r="E286" s="481"/>
      <c r="F286" s="474"/>
      <c r="G286" s="475"/>
      <c r="H286" s="475"/>
      <c r="I286" s="476"/>
    </row>
    <row r="287" spans="1:11" ht="15.75" thickBot="1" x14ac:dyDescent="0.3">
      <c r="A287" s="27"/>
      <c r="B287" s="32" t="s">
        <v>87</v>
      </c>
      <c r="C287" s="28">
        <v>0</v>
      </c>
      <c r="D287" s="482"/>
      <c r="E287" s="482"/>
      <c r="F287" s="477"/>
      <c r="G287" s="478"/>
      <c r="H287" s="478"/>
      <c r="I287" s="479"/>
    </row>
    <row r="288" spans="1:11" ht="12.75" customHeight="1" x14ac:dyDescent="0.25">
      <c r="A288" s="29"/>
      <c r="B288" s="25" t="s">
        <v>85</v>
      </c>
      <c r="C288" s="25">
        <v>0</v>
      </c>
      <c r="D288" s="480">
        <v>0</v>
      </c>
      <c r="E288" s="480">
        <v>0.25</v>
      </c>
      <c r="F288" s="471" t="s">
        <v>104</v>
      </c>
      <c r="G288" s="472"/>
      <c r="H288" s="472"/>
      <c r="I288" s="473"/>
      <c r="J288" s="98">
        <v>18.2</v>
      </c>
      <c r="K288" s="99">
        <f>1*1/E288*J288</f>
        <v>72.8</v>
      </c>
    </row>
    <row r="289" spans="1:11" x14ac:dyDescent="0.25">
      <c r="A289" s="26" t="s">
        <v>193</v>
      </c>
      <c r="B289" s="77" t="s">
        <v>86</v>
      </c>
      <c r="C289" s="77">
        <v>0</v>
      </c>
      <c r="D289" s="481"/>
      <c r="E289" s="481"/>
      <c r="F289" s="474"/>
      <c r="G289" s="475"/>
      <c r="H289" s="475"/>
      <c r="I289" s="476"/>
    </row>
    <row r="290" spans="1:11" ht="15.75" thickBot="1" x14ac:dyDescent="0.3">
      <c r="A290" s="27"/>
      <c r="B290" s="28" t="s">
        <v>87</v>
      </c>
      <c r="C290" s="28">
        <v>0</v>
      </c>
      <c r="D290" s="482"/>
      <c r="E290" s="482"/>
      <c r="F290" s="477"/>
      <c r="G290" s="478"/>
      <c r="H290" s="478"/>
      <c r="I290" s="479"/>
    </row>
    <row r="291" spans="1:11" ht="12.75" customHeight="1" x14ac:dyDescent="0.25">
      <c r="A291" s="29"/>
      <c r="B291" s="25" t="s">
        <v>85</v>
      </c>
      <c r="C291" s="25">
        <v>0</v>
      </c>
      <c r="D291" s="480">
        <v>0</v>
      </c>
      <c r="E291" s="480">
        <v>0.25</v>
      </c>
      <c r="F291" s="471" t="s">
        <v>104</v>
      </c>
      <c r="G291" s="472"/>
      <c r="H291" s="472"/>
      <c r="I291" s="473"/>
      <c r="J291" s="98">
        <v>18.2</v>
      </c>
      <c r="K291" s="99">
        <f>1*1/E291*J291</f>
        <v>72.8</v>
      </c>
    </row>
    <row r="292" spans="1:11" x14ac:dyDescent="0.25">
      <c r="A292" s="26" t="s">
        <v>194</v>
      </c>
      <c r="B292" s="77" t="s">
        <v>86</v>
      </c>
      <c r="C292" s="77">
        <v>0</v>
      </c>
      <c r="D292" s="481"/>
      <c r="E292" s="481"/>
      <c r="F292" s="474"/>
      <c r="G292" s="475"/>
      <c r="H292" s="475"/>
      <c r="I292" s="476"/>
    </row>
    <row r="293" spans="1:11" ht="15.75" thickBot="1" x14ac:dyDescent="0.3">
      <c r="A293" s="27"/>
      <c r="B293" s="28" t="s">
        <v>87</v>
      </c>
      <c r="C293" s="28">
        <v>0</v>
      </c>
      <c r="D293" s="482"/>
      <c r="E293" s="482"/>
      <c r="F293" s="477"/>
      <c r="G293" s="478"/>
      <c r="H293" s="478"/>
      <c r="I293" s="479"/>
    </row>
    <row r="294" spans="1:11" x14ac:dyDescent="0.25">
      <c r="A294" s="29"/>
      <c r="B294" s="25" t="s">
        <v>85</v>
      </c>
      <c r="C294" s="25">
        <v>0</v>
      </c>
      <c r="D294" s="480">
        <v>0</v>
      </c>
      <c r="E294" s="480">
        <v>0.5</v>
      </c>
      <c r="F294" s="471" t="s">
        <v>104</v>
      </c>
      <c r="G294" s="472"/>
      <c r="H294" s="472"/>
      <c r="I294" s="473"/>
      <c r="J294" s="98">
        <v>17.5</v>
      </c>
      <c r="K294" s="99">
        <f>1*1/E294*J294</f>
        <v>35</v>
      </c>
    </row>
    <row r="295" spans="1:11" x14ac:dyDescent="0.25">
      <c r="A295" s="26" t="s">
        <v>195</v>
      </c>
      <c r="B295" s="77" t="s">
        <v>86</v>
      </c>
      <c r="C295" s="77">
        <v>0</v>
      </c>
      <c r="D295" s="481"/>
      <c r="E295" s="481"/>
      <c r="F295" s="474"/>
      <c r="G295" s="475"/>
      <c r="H295" s="475"/>
      <c r="I295" s="476"/>
    </row>
    <row r="296" spans="1:11" ht="15.75" thickBot="1" x14ac:dyDescent="0.3">
      <c r="A296" s="27"/>
      <c r="B296" s="28" t="s">
        <v>87</v>
      </c>
      <c r="C296" s="28">
        <v>0</v>
      </c>
      <c r="D296" s="482"/>
      <c r="E296" s="482"/>
      <c r="F296" s="477"/>
      <c r="G296" s="478"/>
      <c r="H296" s="478"/>
      <c r="I296" s="479"/>
    </row>
    <row r="297" spans="1:11" x14ac:dyDescent="0.25">
      <c r="A297" s="29"/>
      <c r="B297" s="25" t="s">
        <v>85</v>
      </c>
      <c r="C297" s="25">
        <v>79</v>
      </c>
      <c r="D297" s="480">
        <v>0</v>
      </c>
      <c r="E297" s="480">
        <v>0.1</v>
      </c>
      <c r="F297" s="471"/>
      <c r="G297" s="472"/>
      <c r="H297" s="472"/>
      <c r="I297" s="473"/>
      <c r="J297">
        <v>20</v>
      </c>
      <c r="K297" s="78">
        <f>AVERAGE(C297:C299)*1/E297*J297</f>
        <v>13333.333333333332</v>
      </c>
    </row>
    <row r="298" spans="1:11" x14ac:dyDescent="0.25">
      <c r="A298" s="26" t="s">
        <v>196</v>
      </c>
      <c r="B298" s="77" t="s">
        <v>86</v>
      </c>
      <c r="C298" s="77">
        <v>62</v>
      </c>
      <c r="D298" s="481"/>
      <c r="E298" s="481"/>
      <c r="F298" s="474"/>
      <c r="G298" s="475"/>
      <c r="H298" s="475"/>
      <c r="I298" s="476"/>
    </row>
    <row r="299" spans="1:11" ht="15.75" thickBot="1" x14ac:dyDescent="0.3">
      <c r="A299" s="27"/>
      <c r="B299" s="28" t="s">
        <v>87</v>
      </c>
      <c r="C299" s="28">
        <v>59</v>
      </c>
      <c r="D299" s="482"/>
      <c r="E299" s="482"/>
      <c r="F299" s="477"/>
      <c r="G299" s="478"/>
      <c r="H299" s="478"/>
      <c r="I299" s="479"/>
    </row>
    <row r="300" spans="1:11" x14ac:dyDescent="0.25">
      <c r="A300" s="33"/>
      <c r="B300" s="25" t="s">
        <v>85</v>
      </c>
      <c r="C300" s="25">
        <v>56</v>
      </c>
      <c r="D300" s="480">
        <v>0</v>
      </c>
      <c r="E300" s="480">
        <v>0.1</v>
      </c>
      <c r="F300" s="471"/>
      <c r="G300" s="472"/>
      <c r="H300" s="472"/>
      <c r="I300" s="473"/>
      <c r="J300">
        <v>20</v>
      </c>
      <c r="K300" s="78">
        <f>AVERAGE(C300:C302)*1/E300*J300</f>
        <v>10600</v>
      </c>
    </row>
    <row r="301" spans="1:11" x14ac:dyDescent="0.25">
      <c r="A301" s="26" t="s">
        <v>197</v>
      </c>
      <c r="B301" s="77" t="s">
        <v>86</v>
      </c>
      <c r="C301" s="77">
        <v>54</v>
      </c>
      <c r="D301" s="481"/>
      <c r="E301" s="481"/>
      <c r="F301" s="474"/>
      <c r="G301" s="475"/>
      <c r="H301" s="475"/>
      <c r="I301" s="476"/>
    </row>
    <row r="302" spans="1:11" ht="15.75" thickBot="1" x14ac:dyDescent="0.3">
      <c r="A302" s="34"/>
      <c r="B302" s="28" t="s">
        <v>87</v>
      </c>
      <c r="C302" s="28">
        <v>49</v>
      </c>
      <c r="D302" s="482"/>
      <c r="E302" s="482"/>
      <c r="F302" s="477"/>
      <c r="G302" s="478"/>
      <c r="H302" s="478"/>
      <c r="I302" s="479"/>
    </row>
    <row r="303" spans="1:11" x14ac:dyDescent="0.25">
      <c r="A303" s="29"/>
      <c r="B303" s="25" t="s">
        <v>85</v>
      </c>
      <c r="C303" s="25">
        <v>30</v>
      </c>
      <c r="D303" s="480">
        <v>0</v>
      </c>
      <c r="E303" s="480">
        <v>0.25</v>
      </c>
      <c r="F303" s="471"/>
      <c r="G303" s="472"/>
      <c r="H303" s="472"/>
      <c r="I303" s="473"/>
      <c r="J303">
        <v>20</v>
      </c>
      <c r="K303" s="78">
        <f>AVERAGE(C303:C305)*1/E303*J303</f>
        <v>3040</v>
      </c>
    </row>
    <row r="304" spans="1:11" x14ac:dyDescent="0.25">
      <c r="A304" s="26" t="s">
        <v>198</v>
      </c>
      <c r="B304" s="77" t="s">
        <v>86</v>
      </c>
      <c r="C304" s="77">
        <v>35</v>
      </c>
      <c r="D304" s="481"/>
      <c r="E304" s="481"/>
      <c r="F304" s="474"/>
      <c r="G304" s="475"/>
      <c r="H304" s="475"/>
      <c r="I304" s="476"/>
    </row>
    <row r="305" spans="1:11" ht="15.75" thickBot="1" x14ac:dyDescent="0.3">
      <c r="A305" s="27"/>
      <c r="B305" s="28" t="s">
        <v>87</v>
      </c>
      <c r="C305" s="28">
        <v>49</v>
      </c>
      <c r="D305" s="482"/>
      <c r="E305" s="482"/>
      <c r="F305" s="477"/>
      <c r="G305" s="478"/>
      <c r="H305" s="478"/>
      <c r="I305" s="479"/>
    </row>
    <row r="306" spans="1:11" x14ac:dyDescent="0.25">
      <c r="A306" s="29"/>
      <c r="B306" s="25" t="s">
        <v>85</v>
      </c>
      <c r="C306" s="25">
        <v>88</v>
      </c>
      <c r="D306" s="480">
        <v>0</v>
      </c>
      <c r="E306" s="480">
        <v>0.25</v>
      </c>
      <c r="F306" s="471"/>
      <c r="G306" s="472"/>
      <c r="H306" s="472"/>
      <c r="I306" s="473"/>
      <c r="J306">
        <v>20</v>
      </c>
      <c r="K306" s="78">
        <f>AVERAGE(C306:C308)*1/E306*J306</f>
        <v>6000</v>
      </c>
    </row>
    <row r="307" spans="1:11" x14ac:dyDescent="0.25">
      <c r="A307" s="26" t="s">
        <v>199</v>
      </c>
      <c r="B307" s="77" t="s">
        <v>86</v>
      </c>
      <c r="C307" s="77">
        <v>72</v>
      </c>
      <c r="D307" s="481"/>
      <c r="E307" s="481"/>
      <c r="F307" s="474"/>
      <c r="G307" s="475"/>
      <c r="H307" s="475"/>
      <c r="I307" s="476"/>
    </row>
    <row r="308" spans="1:11" ht="15.75" thickBot="1" x14ac:dyDescent="0.3">
      <c r="A308" s="27"/>
      <c r="B308" s="28" t="s">
        <v>87</v>
      </c>
      <c r="C308" s="28">
        <v>65</v>
      </c>
      <c r="D308" s="482"/>
      <c r="E308" s="482"/>
      <c r="F308" s="477"/>
      <c r="G308" s="478"/>
      <c r="H308" s="478"/>
      <c r="I308" s="479"/>
    </row>
    <row r="309" spans="1:11" x14ac:dyDescent="0.25">
      <c r="A309" s="24"/>
      <c r="B309" s="25" t="s">
        <v>85</v>
      </c>
      <c r="C309" s="25">
        <v>75</v>
      </c>
      <c r="D309" s="480">
        <v>0</v>
      </c>
      <c r="E309" s="480">
        <v>0.25</v>
      </c>
      <c r="F309" s="471"/>
      <c r="G309" s="472"/>
      <c r="H309" s="472"/>
      <c r="I309" s="473"/>
      <c r="J309">
        <v>20</v>
      </c>
      <c r="K309" s="78">
        <f>AVERAGE(C309:C311)*1/E309*J309</f>
        <v>5546.6666666666661</v>
      </c>
    </row>
    <row r="310" spans="1:11" x14ac:dyDescent="0.25">
      <c r="A310" s="26" t="s">
        <v>200</v>
      </c>
      <c r="B310" s="77" t="s">
        <v>86</v>
      </c>
      <c r="C310" s="77">
        <v>64</v>
      </c>
      <c r="D310" s="481"/>
      <c r="E310" s="481"/>
      <c r="F310" s="474"/>
      <c r="G310" s="475"/>
      <c r="H310" s="475"/>
      <c r="I310" s="476"/>
    </row>
    <row r="311" spans="1:11" ht="15.75" thickBot="1" x14ac:dyDescent="0.3">
      <c r="A311" s="27"/>
      <c r="B311" s="28" t="s">
        <v>87</v>
      </c>
      <c r="C311" s="28">
        <v>69</v>
      </c>
      <c r="D311" s="482"/>
      <c r="E311" s="482"/>
      <c r="F311" s="477"/>
      <c r="G311" s="478"/>
      <c r="H311" s="478"/>
      <c r="I311" s="479"/>
    </row>
    <row r="312" spans="1:11" x14ac:dyDescent="0.25">
      <c r="A312" s="29"/>
      <c r="B312" s="30" t="s">
        <v>85</v>
      </c>
      <c r="C312" s="25">
        <v>0</v>
      </c>
      <c r="D312" s="102"/>
      <c r="E312" s="102"/>
      <c r="F312" s="471"/>
      <c r="G312" s="472"/>
      <c r="H312" s="472"/>
      <c r="I312" s="473"/>
    </row>
    <row r="313" spans="1:11" x14ac:dyDescent="0.25">
      <c r="A313" s="26" t="s">
        <v>201</v>
      </c>
      <c r="B313" s="31" t="s">
        <v>86</v>
      </c>
      <c r="C313" s="77">
        <v>0</v>
      </c>
      <c r="D313" s="103"/>
      <c r="E313" s="103"/>
      <c r="F313" s="474"/>
      <c r="G313" s="475"/>
      <c r="H313" s="475"/>
      <c r="I313" s="476"/>
    </row>
    <row r="314" spans="1:11" ht="15.75" thickBot="1" x14ac:dyDescent="0.3">
      <c r="A314" s="27"/>
      <c r="B314" s="32" t="s">
        <v>87</v>
      </c>
      <c r="C314" s="28">
        <v>0</v>
      </c>
      <c r="D314" s="104"/>
      <c r="E314" s="104"/>
      <c r="F314" s="477"/>
      <c r="G314" s="478"/>
      <c r="H314" s="478"/>
      <c r="I314" s="479"/>
    </row>
    <row r="315" spans="1:11" x14ac:dyDescent="0.25">
      <c r="A315" s="29"/>
      <c r="B315" s="30" t="s">
        <v>85</v>
      </c>
      <c r="C315" s="25">
        <v>0</v>
      </c>
      <c r="D315" s="102"/>
      <c r="E315" s="102"/>
      <c r="F315" s="471"/>
      <c r="G315" s="472"/>
      <c r="H315" s="472"/>
      <c r="I315" s="473"/>
    </row>
    <row r="316" spans="1:11" x14ac:dyDescent="0.25">
      <c r="A316" s="26" t="s">
        <v>202</v>
      </c>
      <c r="B316" s="31" t="s">
        <v>86</v>
      </c>
      <c r="C316" s="77">
        <v>0</v>
      </c>
      <c r="D316" s="103"/>
      <c r="E316" s="103"/>
      <c r="F316" s="474"/>
      <c r="G316" s="475"/>
      <c r="H316" s="475"/>
      <c r="I316" s="476"/>
    </row>
    <row r="317" spans="1:11" ht="15.75" thickBot="1" x14ac:dyDescent="0.3">
      <c r="A317" s="27"/>
      <c r="B317" s="32" t="s">
        <v>87</v>
      </c>
      <c r="C317" s="28">
        <v>0</v>
      </c>
      <c r="D317" s="104"/>
      <c r="E317" s="104"/>
      <c r="F317" s="477"/>
      <c r="G317" s="478"/>
      <c r="H317" s="478"/>
      <c r="I317" s="479"/>
    </row>
    <row r="318" spans="1:11" x14ac:dyDescent="0.25">
      <c r="A318" s="24"/>
      <c r="B318" s="25"/>
      <c r="C318" s="25"/>
      <c r="D318" s="480"/>
      <c r="E318" s="480"/>
      <c r="F318" s="471"/>
      <c r="G318" s="472"/>
      <c r="H318" s="472"/>
      <c r="I318" s="473"/>
    </row>
    <row r="319" spans="1:11" x14ac:dyDescent="0.25">
      <c r="A319" s="26"/>
      <c r="B319" s="77"/>
      <c r="C319" s="77"/>
      <c r="D319" s="481"/>
      <c r="E319" s="481"/>
      <c r="F319" s="474"/>
      <c r="G319" s="475"/>
      <c r="H319" s="475"/>
      <c r="I319" s="476"/>
    </row>
    <row r="320" spans="1:11" ht="15.75" thickBot="1" x14ac:dyDescent="0.3">
      <c r="A320" s="27"/>
      <c r="B320" s="28"/>
      <c r="C320" s="28"/>
      <c r="D320" s="482"/>
      <c r="E320" s="482"/>
      <c r="F320" s="477"/>
      <c r="G320" s="478"/>
      <c r="H320" s="478"/>
      <c r="I320" s="479"/>
    </row>
    <row r="321" spans="1:9" customFormat="1" x14ac:dyDescent="0.25">
      <c r="A321" s="29"/>
      <c r="B321" s="30"/>
      <c r="C321" s="25"/>
      <c r="D321" s="102"/>
      <c r="E321" s="102"/>
      <c r="F321" s="471"/>
      <c r="G321" s="472"/>
      <c r="H321" s="472"/>
      <c r="I321" s="473"/>
    </row>
    <row r="322" spans="1:9" customFormat="1" x14ac:dyDescent="0.25">
      <c r="A322" s="26"/>
      <c r="B322" s="31"/>
      <c r="C322" s="77"/>
      <c r="D322" s="103"/>
      <c r="E322" s="103"/>
      <c r="F322" s="474"/>
      <c r="G322" s="475"/>
      <c r="H322" s="475"/>
      <c r="I322" s="476"/>
    </row>
    <row r="323" spans="1:9" customFormat="1" ht="15.75" thickBot="1" x14ac:dyDescent="0.3">
      <c r="A323" s="27"/>
      <c r="B323" s="32"/>
      <c r="C323" s="28"/>
      <c r="D323" s="104"/>
      <c r="E323" s="104"/>
      <c r="F323" s="477"/>
      <c r="G323" s="478"/>
      <c r="H323" s="478"/>
      <c r="I323" s="479"/>
    </row>
    <row r="324" spans="1:9" customFormat="1" x14ac:dyDescent="0.25">
      <c r="A324" s="35" t="s">
        <v>118</v>
      </c>
      <c r="B324" s="36"/>
      <c r="C324" s="36"/>
      <c r="D324" s="36"/>
      <c r="E324" s="36"/>
      <c r="F324" s="36"/>
      <c r="G324" s="36"/>
      <c r="H324" s="36"/>
      <c r="I324" s="36"/>
    </row>
    <row r="325" spans="1:9" customFormat="1" x14ac:dyDescent="0.25">
      <c r="A325" s="38" t="s">
        <v>119</v>
      </c>
      <c r="B325" s="39"/>
      <c r="C325" s="39"/>
      <c r="D325" s="39"/>
      <c r="E325" s="39"/>
      <c r="F325" s="39"/>
      <c r="G325" s="39"/>
      <c r="H325" s="39"/>
      <c r="I325" s="39"/>
    </row>
    <row r="326" spans="1:9" customFormat="1" x14ac:dyDescent="0.25">
      <c r="A326" s="89" t="s">
        <v>120</v>
      </c>
      <c r="B326" s="90"/>
      <c r="C326" s="90"/>
      <c r="D326" s="90"/>
      <c r="E326" s="90"/>
      <c r="F326" s="90"/>
      <c r="G326" s="90"/>
      <c r="H326" s="90"/>
      <c r="I326" s="90"/>
    </row>
    <row r="329" spans="1:9" customFormat="1" ht="12.75" customHeight="1" x14ac:dyDescent="0.25"/>
    <row r="384" customFormat="1" ht="12.75" customHeight="1" x14ac:dyDescent="0.25"/>
  </sheetData>
  <mergeCells count="318">
    <mergeCell ref="F321:I323"/>
    <mergeCell ref="D306:D308"/>
    <mergeCell ref="E306:E308"/>
    <mergeCell ref="F306:I308"/>
    <mergeCell ref="D309:D311"/>
    <mergeCell ref="E309:E311"/>
    <mergeCell ref="F309:I311"/>
    <mergeCell ref="F312:I314"/>
    <mergeCell ref="F315:I317"/>
    <mergeCell ref="D318:D320"/>
    <mergeCell ref="E318:E320"/>
    <mergeCell ref="F318:I320"/>
    <mergeCell ref="D297:D299"/>
    <mergeCell ref="E297:E299"/>
    <mergeCell ref="F297:I299"/>
    <mergeCell ref="D300:D302"/>
    <mergeCell ref="E300:E302"/>
    <mergeCell ref="F300:I302"/>
    <mergeCell ref="D303:D305"/>
    <mergeCell ref="E303:E305"/>
    <mergeCell ref="F303:I305"/>
    <mergeCell ref="D288:D290"/>
    <mergeCell ref="E288:E290"/>
    <mergeCell ref="F288:I290"/>
    <mergeCell ref="D291:D293"/>
    <mergeCell ref="E291:E293"/>
    <mergeCell ref="F291:I293"/>
    <mergeCell ref="D294:D296"/>
    <mergeCell ref="E294:E296"/>
    <mergeCell ref="F294:I296"/>
    <mergeCell ref="D279:D281"/>
    <mergeCell ref="E279:E281"/>
    <mergeCell ref="F279:I281"/>
    <mergeCell ref="D282:D284"/>
    <mergeCell ref="E282:E284"/>
    <mergeCell ref="F282:I284"/>
    <mergeCell ref="D285:D287"/>
    <mergeCell ref="E285:E287"/>
    <mergeCell ref="F285:I287"/>
    <mergeCell ref="D266:D268"/>
    <mergeCell ref="E266:E268"/>
    <mergeCell ref="F266:I268"/>
    <mergeCell ref="B274:B275"/>
    <mergeCell ref="C274:C275"/>
    <mergeCell ref="D274:D275"/>
    <mergeCell ref="E274:E275"/>
    <mergeCell ref="F275:I275"/>
    <mergeCell ref="D276:D278"/>
    <mergeCell ref="E276:E278"/>
    <mergeCell ref="F276:I278"/>
    <mergeCell ref="D257:D259"/>
    <mergeCell ref="E257:E259"/>
    <mergeCell ref="F257:I259"/>
    <mergeCell ref="D260:D262"/>
    <mergeCell ref="E260:E262"/>
    <mergeCell ref="F260:I262"/>
    <mergeCell ref="D263:D265"/>
    <mergeCell ref="E263:E265"/>
    <mergeCell ref="F263:I265"/>
    <mergeCell ref="D248:D250"/>
    <mergeCell ref="E248:E250"/>
    <mergeCell ref="F248:I250"/>
    <mergeCell ref="D251:D253"/>
    <mergeCell ref="E251:E253"/>
    <mergeCell ref="F251:I253"/>
    <mergeCell ref="D254:D256"/>
    <mergeCell ref="E254:E256"/>
    <mergeCell ref="F254:I256"/>
    <mergeCell ref="D239:D241"/>
    <mergeCell ref="E239:E241"/>
    <mergeCell ref="F239:I241"/>
    <mergeCell ref="D242:D244"/>
    <mergeCell ref="E242:E244"/>
    <mergeCell ref="F242:I244"/>
    <mergeCell ref="D245:D247"/>
    <mergeCell ref="E245:E247"/>
    <mergeCell ref="F245:I247"/>
    <mergeCell ref="D230:D232"/>
    <mergeCell ref="E230:E232"/>
    <mergeCell ref="F230:I232"/>
    <mergeCell ref="D233:D235"/>
    <mergeCell ref="E233:E235"/>
    <mergeCell ref="F233:I235"/>
    <mergeCell ref="D236:D238"/>
    <mergeCell ref="E236:E238"/>
    <mergeCell ref="F236:I238"/>
    <mergeCell ref="D221:D223"/>
    <mergeCell ref="E221:E223"/>
    <mergeCell ref="F221:I223"/>
    <mergeCell ref="D224:D226"/>
    <mergeCell ref="E224:E226"/>
    <mergeCell ref="F224:I226"/>
    <mergeCell ref="D227:D229"/>
    <mergeCell ref="E227:E229"/>
    <mergeCell ref="F227:I229"/>
    <mergeCell ref="D208:D210"/>
    <mergeCell ref="E208:E210"/>
    <mergeCell ref="F208:I210"/>
    <mergeCell ref="D211:D213"/>
    <mergeCell ref="E211:E213"/>
    <mergeCell ref="F211:I213"/>
    <mergeCell ref="B219:B220"/>
    <mergeCell ref="C219:C220"/>
    <mergeCell ref="D219:D220"/>
    <mergeCell ref="E219:E220"/>
    <mergeCell ref="F220:I220"/>
    <mergeCell ref="D199:D201"/>
    <mergeCell ref="E199:E201"/>
    <mergeCell ref="F199:I201"/>
    <mergeCell ref="D202:D204"/>
    <mergeCell ref="E202:E204"/>
    <mergeCell ref="F202:I204"/>
    <mergeCell ref="D205:D207"/>
    <mergeCell ref="E205:E207"/>
    <mergeCell ref="F205:I207"/>
    <mergeCell ref="D190:D192"/>
    <mergeCell ref="E190:E192"/>
    <mergeCell ref="F190:I192"/>
    <mergeCell ref="D193:D195"/>
    <mergeCell ref="E193:E195"/>
    <mergeCell ref="F193:I195"/>
    <mergeCell ref="D196:D198"/>
    <mergeCell ref="E196:E198"/>
    <mergeCell ref="F196:I198"/>
    <mergeCell ref="D181:D183"/>
    <mergeCell ref="E181:E183"/>
    <mergeCell ref="F181:I183"/>
    <mergeCell ref="D184:D186"/>
    <mergeCell ref="E184:E186"/>
    <mergeCell ref="F184:I186"/>
    <mergeCell ref="D187:D189"/>
    <mergeCell ref="E187:E189"/>
    <mergeCell ref="F187:I189"/>
    <mergeCell ref="D172:D174"/>
    <mergeCell ref="E172:E174"/>
    <mergeCell ref="F172:I174"/>
    <mergeCell ref="D175:D177"/>
    <mergeCell ref="E175:E177"/>
    <mergeCell ref="F175:I177"/>
    <mergeCell ref="D178:D180"/>
    <mergeCell ref="E178:E180"/>
    <mergeCell ref="F178:I180"/>
    <mergeCell ref="B164:B165"/>
    <mergeCell ref="C164:C165"/>
    <mergeCell ref="D164:D165"/>
    <mergeCell ref="E164:E165"/>
    <mergeCell ref="F165:I165"/>
    <mergeCell ref="D166:D168"/>
    <mergeCell ref="E166:E168"/>
    <mergeCell ref="F166:I168"/>
    <mergeCell ref="D169:D171"/>
    <mergeCell ref="E169:E171"/>
    <mergeCell ref="F169:I171"/>
    <mergeCell ref="D150:D152"/>
    <mergeCell ref="E150:E152"/>
    <mergeCell ref="F150:I152"/>
    <mergeCell ref="D153:D155"/>
    <mergeCell ref="E153:E155"/>
    <mergeCell ref="F153:I155"/>
    <mergeCell ref="D156:D158"/>
    <mergeCell ref="E156:E158"/>
    <mergeCell ref="F156:I158"/>
    <mergeCell ref="D141:D143"/>
    <mergeCell ref="E141:E143"/>
    <mergeCell ref="F141:I143"/>
    <mergeCell ref="D144:D146"/>
    <mergeCell ref="E144:E146"/>
    <mergeCell ref="F144:I146"/>
    <mergeCell ref="D147:D149"/>
    <mergeCell ref="E147:E149"/>
    <mergeCell ref="F147:I149"/>
    <mergeCell ref="D132:D134"/>
    <mergeCell ref="E132:E134"/>
    <mergeCell ref="F132:I134"/>
    <mergeCell ref="D135:D137"/>
    <mergeCell ref="E135:E137"/>
    <mergeCell ref="F135:I137"/>
    <mergeCell ref="D138:D140"/>
    <mergeCell ref="E138:E140"/>
    <mergeCell ref="F138:I140"/>
    <mergeCell ref="D123:D125"/>
    <mergeCell ref="E123:E125"/>
    <mergeCell ref="F123:I125"/>
    <mergeCell ref="D126:D128"/>
    <mergeCell ref="E126:E128"/>
    <mergeCell ref="F126:I128"/>
    <mergeCell ref="D129:D131"/>
    <mergeCell ref="E129:E131"/>
    <mergeCell ref="F129:I131"/>
    <mergeCell ref="D114:D116"/>
    <mergeCell ref="E114:E116"/>
    <mergeCell ref="F114:I116"/>
    <mergeCell ref="D117:D119"/>
    <mergeCell ref="E117:E119"/>
    <mergeCell ref="F117:I119"/>
    <mergeCell ref="D120:D122"/>
    <mergeCell ref="E120:E122"/>
    <mergeCell ref="F120:I122"/>
    <mergeCell ref="B109:B110"/>
    <mergeCell ref="C109:C110"/>
    <mergeCell ref="D109:D110"/>
    <mergeCell ref="E109:E110"/>
    <mergeCell ref="F110:I110"/>
    <mergeCell ref="D111:D113"/>
    <mergeCell ref="E111:E113"/>
    <mergeCell ref="F111:I113"/>
    <mergeCell ref="D11:D13"/>
    <mergeCell ref="E11:E13"/>
    <mergeCell ref="F11:I13"/>
    <mergeCell ref="D14:D16"/>
    <mergeCell ref="E14:E16"/>
    <mergeCell ref="F14:I16"/>
    <mergeCell ref="D23:D25"/>
    <mergeCell ref="E23:E25"/>
    <mergeCell ref="F23:I25"/>
    <mergeCell ref="D26:D28"/>
    <mergeCell ref="E26:E28"/>
    <mergeCell ref="F26:I28"/>
    <mergeCell ref="D17:D19"/>
    <mergeCell ref="E17:E19"/>
    <mergeCell ref="F17:I19"/>
    <mergeCell ref="D20:D22"/>
    <mergeCell ref="A2:I2"/>
    <mergeCell ref="A3:B3"/>
    <mergeCell ref="C3:E3"/>
    <mergeCell ref="G3:I3"/>
    <mergeCell ref="A4:B4"/>
    <mergeCell ref="C4:E4"/>
    <mergeCell ref="G4:I4"/>
    <mergeCell ref="H8:I8"/>
    <mergeCell ref="B9:B10"/>
    <mergeCell ref="C9:C10"/>
    <mergeCell ref="D9:D10"/>
    <mergeCell ref="E9:E10"/>
    <mergeCell ref="F10:I10"/>
    <mergeCell ref="A5:B5"/>
    <mergeCell ref="C5:E5"/>
    <mergeCell ref="G5:I5"/>
    <mergeCell ref="A6:I6"/>
    <mergeCell ref="C7:D7"/>
    <mergeCell ref="F7:G7"/>
    <mergeCell ref="H7:I7"/>
    <mergeCell ref="E20:E22"/>
    <mergeCell ref="F20:I22"/>
    <mergeCell ref="D35:D37"/>
    <mergeCell ref="E35:E37"/>
    <mergeCell ref="F35:I37"/>
    <mergeCell ref="D38:D40"/>
    <mergeCell ref="E38:E40"/>
    <mergeCell ref="F38:I40"/>
    <mergeCell ref="D29:D31"/>
    <mergeCell ref="E29:E31"/>
    <mergeCell ref="F29:I31"/>
    <mergeCell ref="D32:D34"/>
    <mergeCell ref="E32:E34"/>
    <mergeCell ref="F32:I34"/>
    <mergeCell ref="D47:D49"/>
    <mergeCell ref="E47:E49"/>
    <mergeCell ref="F47:I49"/>
    <mergeCell ref="B54:B55"/>
    <mergeCell ref="C54:C55"/>
    <mergeCell ref="D54:D55"/>
    <mergeCell ref="E54:E55"/>
    <mergeCell ref="F55:I55"/>
    <mergeCell ref="D41:D43"/>
    <mergeCell ref="E41:E43"/>
    <mergeCell ref="F41:I43"/>
    <mergeCell ref="D44:D46"/>
    <mergeCell ref="E44:E46"/>
    <mergeCell ref="F44:I46"/>
    <mergeCell ref="D62:D64"/>
    <mergeCell ref="E62:E64"/>
    <mergeCell ref="F62:I64"/>
    <mergeCell ref="D65:D67"/>
    <mergeCell ref="E65:E67"/>
    <mergeCell ref="F65:I67"/>
    <mergeCell ref="D56:D58"/>
    <mergeCell ref="E56:E58"/>
    <mergeCell ref="F56:I58"/>
    <mergeCell ref="D59:D61"/>
    <mergeCell ref="E59:E61"/>
    <mergeCell ref="F59:I61"/>
    <mergeCell ref="D74:D76"/>
    <mergeCell ref="E74:E76"/>
    <mergeCell ref="F74:I76"/>
    <mergeCell ref="D77:D79"/>
    <mergeCell ref="E77:E79"/>
    <mergeCell ref="F77:I79"/>
    <mergeCell ref="D68:D70"/>
    <mergeCell ref="E68:E70"/>
    <mergeCell ref="F68:I70"/>
    <mergeCell ref="D71:D73"/>
    <mergeCell ref="E71:E73"/>
    <mergeCell ref="F71:I73"/>
    <mergeCell ref="D86:D88"/>
    <mergeCell ref="E86:E88"/>
    <mergeCell ref="F86:I88"/>
    <mergeCell ref="D89:D91"/>
    <mergeCell ref="E89:E91"/>
    <mergeCell ref="F89:I91"/>
    <mergeCell ref="D80:D82"/>
    <mergeCell ref="E80:E82"/>
    <mergeCell ref="F80:I82"/>
    <mergeCell ref="D83:D85"/>
    <mergeCell ref="E83:E85"/>
    <mergeCell ref="F83:I85"/>
    <mergeCell ref="D98:D100"/>
    <mergeCell ref="E98:E100"/>
    <mergeCell ref="F98:I100"/>
    <mergeCell ref="D101:D103"/>
    <mergeCell ref="E101:E103"/>
    <mergeCell ref="F101:I103"/>
    <mergeCell ref="D92:D94"/>
    <mergeCell ref="E92:E94"/>
    <mergeCell ref="F92:I94"/>
    <mergeCell ref="D95:D97"/>
    <mergeCell ref="E95:E97"/>
    <mergeCell ref="F95:I97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A1DC-2441-4E08-8D89-7C230159BF48}">
  <dimension ref="A1:K308"/>
  <sheetViews>
    <sheetView topLeftCell="A49" workbookViewId="0">
      <selection activeCell="A105" sqref="A105"/>
    </sheetView>
  </sheetViews>
  <sheetFormatPr defaultRowHeight="15" x14ac:dyDescent="0.25"/>
  <cols>
    <col min="1" max="1" width="24.28515625" customWidth="1"/>
    <col min="2" max="2" width="9.85546875" customWidth="1"/>
    <col min="3" max="3" width="10" customWidth="1"/>
    <col min="4" max="4" width="11.28515625" customWidth="1"/>
    <col min="5" max="5" width="10.5703125" customWidth="1"/>
    <col min="6" max="6" width="8.140625" customWidth="1"/>
    <col min="7" max="7" width="8.5703125" customWidth="1"/>
    <col min="8" max="8" width="5.42578125" customWidth="1"/>
    <col min="9" max="9" width="2.7109375" customWidth="1"/>
    <col min="10" max="10" width="26.7109375" bestFit="1" customWidth="1"/>
    <col min="11" max="11" width="22.28515625" style="122" bestFit="1" customWidth="1"/>
  </cols>
  <sheetData>
    <row r="1" spans="1:11" x14ac:dyDescent="0.25">
      <c r="A1" t="s">
        <v>61</v>
      </c>
      <c r="G1" s="46" t="s">
        <v>89</v>
      </c>
      <c r="H1" s="47">
        <v>2</v>
      </c>
    </row>
    <row r="2" spans="1:11" x14ac:dyDescent="0.25">
      <c r="A2" s="492" t="s">
        <v>63</v>
      </c>
      <c r="B2" s="493"/>
      <c r="C2" s="493"/>
      <c r="D2" s="493"/>
      <c r="E2" s="493"/>
      <c r="F2" s="493"/>
      <c r="G2" s="493"/>
      <c r="H2" s="493"/>
      <c r="I2" s="494"/>
    </row>
    <row r="3" spans="1:11" x14ac:dyDescent="0.25">
      <c r="A3" s="495" t="s">
        <v>64</v>
      </c>
      <c r="B3" s="495"/>
      <c r="C3" s="496" t="s">
        <v>99</v>
      </c>
      <c r="D3" s="497"/>
      <c r="E3" s="497"/>
      <c r="F3" s="12" t="s">
        <v>65</v>
      </c>
      <c r="G3" s="498"/>
      <c r="H3" s="495"/>
      <c r="I3" s="495"/>
    </row>
    <row r="4" spans="1:11" x14ac:dyDescent="0.25">
      <c r="A4" s="495" t="s">
        <v>66</v>
      </c>
      <c r="B4" s="495"/>
      <c r="C4" s="499" t="s">
        <v>100</v>
      </c>
      <c r="D4" s="500"/>
      <c r="E4" s="501"/>
      <c r="F4" s="13" t="s">
        <v>67</v>
      </c>
      <c r="G4" s="502">
        <v>43447</v>
      </c>
      <c r="H4" s="495"/>
      <c r="I4" s="495"/>
    </row>
    <row r="5" spans="1:11" x14ac:dyDescent="0.25">
      <c r="A5" s="495" t="s">
        <v>68</v>
      </c>
      <c r="B5" s="495"/>
      <c r="C5" s="499" t="s">
        <v>100</v>
      </c>
      <c r="D5" s="500"/>
      <c r="E5" s="501"/>
      <c r="F5" s="12" t="s">
        <v>69</v>
      </c>
      <c r="G5" s="499" t="s">
        <v>101</v>
      </c>
      <c r="H5" s="510"/>
      <c r="I5" s="511"/>
    </row>
    <row r="6" spans="1:11" x14ac:dyDescent="0.25">
      <c r="A6" s="512" t="s">
        <v>70</v>
      </c>
      <c r="B6" s="512"/>
      <c r="C6" s="512"/>
      <c r="D6" s="512"/>
      <c r="E6" s="512"/>
      <c r="F6" s="512"/>
      <c r="G6" s="512"/>
      <c r="H6" s="512"/>
      <c r="I6" s="512"/>
    </row>
    <row r="7" spans="1:11" x14ac:dyDescent="0.25">
      <c r="A7" s="14" t="s">
        <v>71</v>
      </c>
      <c r="B7" s="15">
        <v>43453</v>
      </c>
      <c r="C7" s="513" t="s">
        <v>72</v>
      </c>
      <c r="D7" s="514"/>
      <c r="E7" s="16" t="s">
        <v>73</v>
      </c>
      <c r="F7" s="516" t="s">
        <v>74</v>
      </c>
      <c r="G7" s="517"/>
      <c r="H7" s="515" t="s">
        <v>75</v>
      </c>
      <c r="I7" s="515"/>
    </row>
    <row r="8" spans="1:11" x14ac:dyDescent="0.25">
      <c r="A8" s="17" t="s">
        <v>76</v>
      </c>
      <c r="B8" s="18">
        <v>43454</v>
      </c>
      <c r="C8" s="12"/>
      <c r="D8" s="19" t="s">
        <v>77</v>
      </c>
      <c r="E8" s="20" t="s">
        <v>78</v>
      </c>
      <c r="F8" s="12" t="s">
        <v>79</v>
      </c>
      <c r="G8" s="12"/>
      <c r="H8" s="498"/>
      <c r="I8" s="498"/>
    </row>
    <row r="9" spans="1:11" ht="18" x14ac:dyDescent="0.25">
      <c r="A9" s="21"/>
      <c r="B9" s="503" t="s">
        <v>80</v>
      </c>
      <c r="C9" s="524" t="s">
        <v>90</v>
      </c>
      <c r="D9" s="524"/>
      <c r="E9" s="524"/>
      <c r="F9" s="524"/>
      <c r="G9" s="524"/>
      <c r="H9" s="22"/>
      <c r="I9" s="22"/>
    </row>
    <row r="10" spans="1:11" ht="33" customHeight="1" thickBot="1" x14ac:dyDescent="0.3">
      <c r="A10" s="23" t="s">
        <v>50</v>
      </c>
      <c r="B10" s="504"/>
      <c r="C10" s="48" t="s">
        <v>91</v>
      </c>
      <c r="D10" s="525" t="s">
        <v>92</v>
      </c>
      <c r="E10" s="525"/>
      <c r="F10" s="509" t="s">
        <v>84</v>
      </c>
      <c r="G10" s="509"/>
      <c r="H10" s="509"/>
      <c r="I10" s="509"/>
      <c r="J10" s="84" t="s">
        <v>102</v>
      </c>
      <c r="K10" s="123" t="s">
        <v>103</v>
      </c>
    </row>
    <row r="11" spans="1:11" ht="12.75" customHeight="1" x14ac:dyDescent="0.25">
      <c r="A11" s="24"/>
      <c r="B11" s="25" t="s">
        <v>85</v>
      </c>
      <c r="C11" s="49">
        <v>0</v>
      </c>
      <c r="D11" s="50">
        <v>1</v>
      </c>
      <c r="E11" s="51"/>
      <c r="F11" s="52"/>
      <c r="G11" s="53"/>
      <c r="H11" s="522"/>
      <c r="I11" s="523"/>
      <c r="J11">
        <v>10</v>
      </c>
      <c r="K11" s="122">
        <f>1*J11/MAX(D11:D12)*J11</f>
        <v>13.888888888888889</v>
      </c>
    </row>
    <row r="12" spans="1:11" x14ac:dyDescent="0.25">
      <c r="A12" s="26" t="s">
        <v>350</v>
      </c>
      <c r="B12" s="82" t="s">
        <v>86</v>
      </c>
      <c r="C12" s="54">
        <v>0</v>
      </c>
      <c r="D12" s="55">
        <v>7.2</v>
      </c>
      <c r="E12" s="56" t="s">
        <v>93</v>
      </c>
      <c r="F12" s="57"/>
      <c r="G12" s="58"/>
      <c r="H12" s="518"/>
      <c r="I12" s="519"/>
    </row>
    <row r="13" spans="1:11" ht="15.75" thickBot="1" x14ac:dyDescent="0.3">
      <c r="A13" s="27"/>
      <c r="B13" s="28" t="s">
        <v>87</v>
      </c>
      <c r="C13" s="59"/>
      <c r="D13" s="60"/>
      <c r="E13" s="61"/>
      <c r="F13" s="62"/>
      <c r="G13" s="63"/>
      <c r="H13" s="520"/>
      <c r="I13" s="521"/>
    </row>
    <row r="14" spans="1:11" ht="12.75" customHeight="1" x14ac:dyDescent="0.25">
      <c r="A14" s="29"/>
      <c r="B14" s="30" t="s">
        <v>85</v>
      </c>
      <c r="C14" s="49">
        <v>64</v>
      </c>
      <c r="D14" s="50">
        <v>0.5</v>
      </c>
      <c r="E14" s="51"/>
      <c r="F14" s="52"/>
      <c r="G14" s="53"/>
      <c r="H14" s="522"/>
      <c r="I14" s="523"/>
      <c r="J14">
        <v>10</v>
      </c>
      <c r="K14" s="122">
        <f>AVERAGE(C14/D14,C15/D15)*J14</f>
        <v>825</v>
      </c>
    </row>
    <row r="15" spans="1:11" x14ac:dyDescent="0.25">
      <c r="A15" s="26" t="s">
        <v>351</v>
      </c>
      <c r="B15" s="31" t="s">
        <v>86</v>
      </c>
      <c r="C15" s="54">
        <v>37</v>
      </c>
      <c r="D15" s="55">
        <v>1</v>
      </c>
      <c r="E15" s="56"/>
      <c r="F15" s="57"/>
      <c r="G15" s="58"/>
      <c r="H15" s="518"/>
      <c r="I15" s="519"/>
    </row>
    <row r="16" spans="1:11" ht="15.75" thickBot="1" x14ac:dyDescent="0.3">
      <c r="A16" s="27"/>
      <c r="B16" s="32" t="s">
        <v>87</v>
      </c>
      <c r="C16" s="59"/>
      <c r="D16" s="60"/>
      <c r="E16" s="61"/>
      <c r="F16" s="62"/>
      <c r="G16" s="63"/>
      <c r="H16" s="520"/>
      <c r="I16" s="521"/>
    </row>
    <row r="17" spans="1:11" ht="12.75" customHeight="1" x14ac:dyDescent="0.25">
      <c r="A17" s="29"/>
      <c r="B17" s="30" t="s">
        <v>85</v>
      </c>
      <c r="C17" s="49">
        <v>59</v>
      </c>
      <c r="D17" s="50">
        <v>0.5</v>
      </c>
      <c r="E17" s="51"/>
      <c r="F17" s="52"/>
      <c r="G17" s="53"/>
      <c r="H17" s="522"/>
      <c r="I17" s="523"/>
      <c r="J17">
        <v>10</v>
      </c>
      <c r="K17" s="122">
        <f>AVERAGE(C17/D17,C18/D18)*J17</f>
        <v>1180</v>
      </c>
    </row>
    <row r="18" spans="1:11" x14ac:dyDescent="0.25">
      <c r="A18" s="26" t="s">
        <v>352</v>
      </c>
      <c r="B18" s="31" t="s">
        <v>86</v>
      </c>
      <c r="C18" s="54">
        <v>118</v>
      </c>
      <c r="D18" s="55">
        <v>1</v>
      </c>
      <c r="E18" s="56"/>
      <c r="F18" s="57"/>
      <c r="G18" s="58"/>
      <c r="H18" s="518"/>
      <c r="I18" s="519"/>
    </row>
    <row r="19" spans="1:11" ht="15.75" thickBot="1" x14ac:dyDescent="0.3">
      <c r="A19" s="27"/>
      <c r="B19" s="32" t="s">
        <v>87</v>
      </c>
      <c r="C19" s="59"/>
      <c r="D19" s="60"/>
      <c r="E19" s="61"/>
      <c r="F19" s="62"/>
      <c r="G19" s="63"/>
      <c r="H19" s="520"/>
      <c r="I19" s="521"/>
    </row>
    <row r="20" spans="1:11" ht="12.75" customHeight="1" x14ac:dyDescent="0.25">
      <c r="A20" s="29"/>
      <c r="B20" s="25" t="s">
        <v>85</v>
      </c>
      <c r="C20" s="49">
        <v>18</v>
      </c>
      <c r="D20" s="50">
        <v>1</v>
      </c>
      <c r="E20" s="51"/>
      <c r="F20" s="52"/>
      <c r="G20" s="53"/>
      <c r="H20" s="522"/>
      <c r="I20" s="523"/>
      <c r="J20">
        <v>10</v>
      </c>
      <c r="K20" s="122">
        <f>AVERAGE(C20/D20,C21/D21)*J20</f>
        <v>177.5</v>
      </c>
    </row>
    <row r="21" spans="1:11" x14ac:dyDescent="0.25">
      <c r="A21" s="26" t="s">
        <v>353</v>
      </c>
      <c r="B21" s="82" t="s">
        <v>86</v>
      </c>
      <c r="C21" s="54">
        <v>35</v>
      </c>
      <c r="D21" s="55">
        <v>2</v>
      </c>
      <c r="E21" s="56"/>
      <c r="F21" s="57"/>
      <c r="G21" s="58"/>
      <c r="H21" s="518"/>
      <c r="I21" s="519"/>
    </row>
    <row r="22" spans="1:11" ht="15.75" thickBot="1" x14ac:dyDescent="0.3">
      <c r="A22" s="27"/>
      <c r="B22" s="28" t="s">
        <v>87</v>
      </c>
      <c r="C22" s="59"/>
      <c r="D22" s="60"/>
      <c r="E22" s="61"/>
      <c r="F22" s="62"/>
      <c r="G22" s="63"/>
      <c r="H22" s="520"/>
      <c r="I22" s="521"/>
    </row>
    <row r="23" spans="1:11" ht="12.75" customHeight="1" x14ac:dyDescent="0.25">
      <c r="A23" s="29"/>
      <c r="B23" s="25" t="s">
        <v>85</v>
      </c>
      <c r="C23" s="49">
        <v>39</v>
      </c>
      <c r="D23" s="50">
        <v>0.5</v>
      </c>
      <c r="E23" s="51"/>
      <c r="F23" s="52"/>
      <c r="G23" s="53"/>
      <c r="H23" s="522"/>
      <c r="I23" s="523"/>
      <c r="J23">
        <v>10</v>
      </c>
      <c r="K23" s="122">
        <f>AVERAGE(C23/D23,C24/D24)*J23</f>
        <v>885</v>
      </c>
    </row>
    <row r="24" spans="1:11" x14ac:dyDescent="0.25">
      <c r="A24" s="26" t="s">
        <v>354</v>
      </c>
      <c r="B24" s="82" t="s">
        <v>86</v>
      </c>
      <c r="C24" s="54">
        <v>99</v>
      </c>
      <c r="D24" s="55">
        <v>1</v>
      </c>
      <c r="E24" s="56"/>
      <c r="F24" s="57"/>
      <c r="G24" s="58"/>
      <c r="H24" s="518"/>
      <c r="I24" s="519"/>
    </row>
    <row r="25" spans="1:11" ht="15.75" thickBot="1" x14ac:dyDescent="0.3">
      <c r="A25" s="27"/>
      <c r="B25" s="28" t="s">
        <v>87</v>
      </c>
      <c r="C25" s="59"/>
      <c r="D25" s="60"/>
      <c r="E25" s="61"/>
      <c r="F25" s="62"/>
      <c r="G25" s="63"/>
      <c r="H25" s="520"/>
      <c r="I25" s="521"/>
    </row>
    <row r="26" spans="1:11" ht="12.75" customHeight="1" x14ac:dyDescent="0.25">
      <c r="A26" s="29"/>
      <c r="B26" s="30" t="s">
        <v>85</v>
      </c>
      <c r="C26" s="49">
        <v>41</v>
      </c>
      <c r="D26" s="50">
        <v>1</v>
      </c>
      <c r="E26" s="51"/>
      <c r="F26" s="52"/>
      <c r="G26" s="53"/>
      <c r="H26" s="522"/>
      <c r="I26" s="523"/>
      <c r="J26">
        <v>10</v>
      </c>
      <c r="K26" s="122">
        <f>AVERAGE(C26/D26,C27/D27)*J26</f>
        <v>392.5</v>
      </c>
    </row>
    <row r="27" spans="1:11" x14ac:dyDescent="0.25">
      <c r="A27" s="26" t="s">
        <v>355</v>
      </c>
      <c r="B27" s="31" t="s">
        <v>86</v>
      </c>
      <c r="C27" s="54">
        <v>75</v>
      </c>
      <c r="D27" s="55">
        <v>2</v>
      </c>
      <c r="E27" s="56"/>
      <c r="F27" s="57"/>
      <c r="G27" s="58"/>
      <c r="H27" s="518"/>
      <c r="I27" s="519"/>
    </row>
    <row r="28" spans="1:11" ht="15.75" thickBot="1" x14ac:dyDescent="0.3">
      <c r="A28" s="27"/>
      <c r="B28" s="32" t="s">
        <v>87</v>
      </c>
      <c r="C28" s="59"/>
      <c r="D28" s="60"/>
      <c r="E28" s="61"/>
      <c r="F28" s="62"/>
      <c r="G28" s="63"/>
      <c r="H28" s="520"/>
      <c r="I28" s="521"/>
    </row>
    <row r="29" spans="1:11" ht="12.75" customHeight="1" x14ac:dyDescent="0.25">
      <c r="A29" s="29"/>
      <c r="B29" s="25" t="s">
        <v>85</v>
      </c>
      <c r="C29" s="49">
        <v>25</v>
      </c>
      <c r="D29" s="50">
        <v>1</v>
      </c>
      <c r="E29" s="51"/>
      <c r="F29" s="52"/>
      <c r="G29" s="53"/>
      <c r="H29" s="522"/>
      <c r="I29" s="523"/>
      <c r="J29">
        <v>10</v>
      </c>
      <c r="K29" s="122">
        <f>AVERAGE(C29/D29,C30/D30)*J29</f>
        <v>265</v>
      </c>
    </row>
    <row r="30" spans="1:11" x14ac:dyDescent="0.25">
      <c r="A30" s="26" t="s">
        <v>356</v>
      </c>
      <c r="B30" s="82" t="s">
        <v>86</v>
      </c>
      <c r="C30" s="54">
        <v>56</v>
      </c>
      <c r="D30" s="55">
        <v>2</v>
      </c>
      <c r="E30" s="56"/>
      <c r="F30" s="57"/>
      <c r="G30" s="58"/>
      <c r="H30" s="518"/>
      <c r="I30" s="519"/>
    </row>
    <row r="31" spans="1:11" ht="15.75" thickBot="1" x14ac:dyDescent="0.3">
      <c r="A31" s="27"/>
      <c r="B31" s="28" t="s">
        <v>87</v>
      </c>
      <c r="C31" s="59"/>
      <c r="D31" s="60"/>
      <c r="E31" s="61"/>
      <c r="F31" s="62"/>
      <c r="G31" s="63"/>
      <c r="H31" s="520"/>
      <c r="I31" s="521"/>
    </row>
    <row r="32" spans="1:11" ht="12.75" customHeight="1" x14ac:dyDescent="0.25">
      <c r="A32" s="29"/>
      <c r="B32" s="25" t="s">
        <v>85</v>
      </c>
      <c r="C32" s="49">
        <v>0</v>
      </c>
      <c r="D32" s="50">
        <v>1</v>
      </c>
      <c r="E32" s="51"/>
      <c r="F32" s="52"/>
      <c r="G32" s="53"/>
      <c r="H32" s="522"/>
      <c r="I32" s="523"/>
      <c r="J32" s="98">
        <v>10</v>
      </c>
      <c r="K32" s="124">
        <f>1*J32/D33</f>
        <v>1.25</v>
      </c>
    </row>
    <row r="33" spans="1:11" x14ac:dyDescent="0.25">
      <c r="A33" s="26" t="s">
        <v>357</v>
      </c>
      <c r="B33" s="82" t="s">
        <v>86</v>
      </c>
      <c r="C33" s="54">
        <v>0</v>
      </c>
      <c r="D33" s="55">
        <v>8</v>
      </c>
      <c r="E33" s="56" t="s">
        <v>93</v>
      </c>
      <c r="F33" s="57"/>
      <c r="G33" s="58"/>
      <c r="H33" s="518"/>
      <c r="I33" s="519"/>
    </row>
    <row r="34" spans="1:11" ht="15.75" thickBot="1" x14ac:dyDescent="0.3">
      <c r="A34" s="27"/>
      <c r="B34" s="28" t="s">
        <v>87</v>
      </c>
      <c r="C34" s="59"/>
      <c r="D34" s="60"/>
      <c r="E34" s="61"/>
      <c r="F34" s="62"/>
      <c r="G34" s="63"/>
      <c r="H34" s="520"/>
      <c r="I34" s="521"/>
    </row>
    <row r="35" spans="1:11" ht="12.75" customHeight="1" x14ac:dyDescent="0.25">
      <c r="A35" s="33"/>
      <c r="B35" s="25" t="s">
        <v>85</v>
      </c>
      <c r="C35" s="49">
        <v>0</v>
      </c>
      <c r="D35" s="50">
        <v>1</v>
      </c>
      <c r="E35" s="51"/>
      <c r="F35" s="52"/>
      <c r="G35" s="53"/>
      <c r="H35" s="522"/>
      <c r="I35" s="523"/>
      <c r="J35" s="98">
        <v>10</v>
      </c>
      <c r="K35" s="124">
        <f>1*J35/D36</f>
        <v>1.2195121951219514</v>
      </c>
    </row>
    <row r="36" spans="1:11" x14ac:dyDescent="0.25">
      <c r="A36" s="26" t="s">
        <v>358</v>
      </c>
      <c r="B36" s="82" t="s">
        <v>86</v>
      </c>
      <c r="C36" s="54">
        <v>0</v>
      </c>
      <c r="D36" s="55">
        <v>8.1999999999999993</v>
      </c>
      <c r="E36" s="56" t="s">
        <v>93</v>
      </c>
      <c r="F36" s="57"/>
      <c r="G36" s="58"/>
      <c r="H36" s="518"/>
      <c r="I36" s="519"/>
    </row>
    <row r="37" spans="1:11" ht="15.75" thickBot="1" x14ac:dyDescent="0.3">
      <c r="A37" s="34"/>
      <c r="B37" s="28" t="s">
        <v>87</v>
      </c>
      <c r="C37" s="59"/>
      <c r="D37" s="60"/>
      <c r="E37" s="61"/>
      <c r="F37" s="62"/>
      <c r="G37" s="63"/>
      <c r="H37" s="520"/>
      <c r="I37" s="521"/>
    </row>
    <row r="38" spans="1:11" ht="12.75" customHeight="1" x14ac:dyDescent="0.25">
      <c r="A38" s="29"/>
      <c r="B38" s="25" t="s">
        <v>85</v>
      </c>
      <c r="C38" s="49">
        <v>0</v>
      </c>
      <c r="D38" s="50">
        <v>1</v>
      </c>
      <c r="E38" s="51"/>
      <c r="F38" s="52"/>
      <c r="G38" s="53"/>
      <c r="H38" s="522"/>
      <c r="I38" s="523"/>
      <c r="J38" s="98">
        <v>10</v>
      </c>
      <c r="K38" s="124">
        <f>1*J38/D39</f>
        <v>1.25</v>
      </c>
    </row>
    <row r="39" spans="1:11" x14ac:dyDescent="0.25">
      <c r="A39" s="26" t="s">
        <v>359</v>
      </c>
      <c r="B39" s="82" t="s">
        <v>86</v>
      </c>
      <c r="C39" s="54">
        <v>0</v>
      </c>
      <c r="D39" s="55">
        <v>8</v>
      </c>
      <c r="E39" s="56" t="s">
        <v>93</v>
      </c>
      <c r="F39" s="57"/>
      <c r="G39" s="58"/>
      <c r="H39" s="518"/>
      <c r="I39" s="519"/>
      <c r="J39" s="125" t="s">
        <v>59</v>
      </c>
    </row>
    <row r="40" spans="1:11" ht="15.75" thickBot="1" x14ac:dyDescent="0.3">
      <c r="A40" s="27"/>
      <c r="B40" s="28" t="s">
        <v>87</v>
      </c>
      <c r="C40" s="59"/>
      <c r="D40" s="60"/>
      <c r="E40" s="61"/>
      <c r="F40" s="62"/>
      <c r="G40" s="63"/>
      <c r="H40" s="520"/>
      <c r="I40" s="521"/>
    </row>
    <row r="41" spans="1:11" ht="12.75" customHeight="1" x14ac:dyDescent="0.25">
      <c r="A41" s="29"/>
      <c r="B41" s="25" t="s">
        <v>85</v>
      </c>
      <c r="C41" s="49">
        <v>0</v>
      </c>
      <c r="D41" s="50">
        <v>1</v>
      </c>
      <c r="E41" s="51"/>
      <c r="F41" s="52"/>
      <c r="G41" s="53"/>
      <c r="H41" s="522"/>
      <c r="I41" s="523"/>
      <c r="J41" s="98">
        <v>10</v>
      </c>
      <c r="K41" s="124">
        <f>1*J41/D42</f>
        <v>1.25</v>
      </c>
    </row>
    <row r="42" spans="1:11" x14ac:dyDescent="0.25">
      <c r="A42" s="26" t="s">
        <v>360</v>
      </c>
      <c r="B42" s="82" t="s">
        <v>86</v>
      </c>
      <c r="C42" s="54">
        <v>0</v>
      </c>
      <c r="D42" s="55">
        <v>8</v>
      </c>
      <c r="E42" s="56" t="s">
        <v>93</v>
      </c>
      <c r="F42" s="57"/>
      <c r="G42" s="58"/>
      <c r="H42" s="518"/>
      <c r="I42" s="519"/>
    </row>
    <row r="43" spans="1:11" ht="15.75" thickBot="1" x14ac:dyDescent="0.3">
      <c r="A43" s="27"/>
      <c r="B43" s="28" t="s">
        <v>87</v>
      </c>
      <c r="C43" s="59"/>
      <c r="D43" s="60"/>
      <c r="E43" s="61"/>
      <c r="F43" s="62"/>
      <c r="G43" s="63"/>
      <c r="H43" s="520"/>
      <c r="I43" s="521"/>
    </row>
    <row r="44" spans="1:11" ht="12.75" customHeight="1" x14ac:dyDescent="0.25">
      <c r="A44" s="29"/>
      <c r="B44" s="25" t="s">
        <v>85</v>
      </c>
      <c r="C44" s="49">
        <v>0</v>
      </c>
      <c r="D44" s="50">
        <v>1</v>
      </c>
      <c r="E44" s="51"/>
      <c r="F44" s="52"/>
      <c r="G44" s="53"/>
      <c r="H44" s="522"/>
      <c r="I44" s="523"/>
      <c r="J44" s="98">
        <v>10</v>
      </c>
      <c r="K44" s="124">
        <f>1*J44/D45</f>
        <v>1.2195121951219514</v>
      </c>
    </row>
    <row r="45" spans="1:11" x14ac:dyDescent="0.25">
      <c r="A45" s="26" t="s">
        <v>361</v>
      </c>
      <c r="B45" s="82" t="s">
        <v>86</v>
      </c>
      <c r="C45" s="54">
        <v>0</v>
      </c>
      <c r="D45" s="55">
        <v>8.1999999999999993</v>
      </c>
      <c r="E45" s="56" t="s">
        <v>93</v>
      </c>
      <c r="F45" s="57"/>
      <c r="G45" s="58"/>
      <c r="H45" s="518"/>
      <c r="I45" s="519"/>
    </row>
    <row r="46" spans="1:11" ht="15.75" thickBot="1" x14ac:dyDescent="0.3">
      <c r="A46" s="27"/>
      <c r="B46" s="28" t="s">
        <v>87</v>
      </c>
      <c r="C46" s="59"/>
      <c r="D46" s="60"/>
      <c r="E46" s="61"/>
      <c r="F46" s="62"/>
      <c r="G46" s="63"/>
      <c r="H46" s="520"/>
      <c r="I46" s="521"/>
    </row>
    <row r="47" spans="1:11" s="37" customFormat="1" x14ac:dyDescent="0.25">
      <c r="A47" s="35" t="s">
        <v>94</v>
      </c>
      <c r="B47" s="36"/>
      <c r="C47" s="69"/>
      <c r="D47" s="50"/>
      <c r="E47" s="69"/>
      <c r="F47" s="36"/>
      <c r="G47" s="36"/>
      <c r="H47" s="36"/>
      <c r="I47" s="36"/>
      <c r="K47" s="126"/>
    </row>
    <row r="48" spans="1:11" x14ac:dyDescent="0.25">
      <c r="A48" s="38"/>
      <c r="B48" s="39" t="s">
        <v>95</v>
      </c>
      <c r="C48" s="70"/>
      <c r="D48" s="71"/>
      <c r="E48" s="70"/>
      <c r="F48" s="39"/>
      <c r="G48" s="39"/>
      <c r="H48" s="39"/>
      <c r="I48" s="39"/>
    </row>
    <row r="49" spans="1:11" ht="15.75" customHeight="1" x14ac:dyDescent="0.25">
      <c r="A49" s="127"/>
      <c r="B49" s="92"/>
      <c r="C49" s="128"/>
      <c r="D49" s="128"/>
      <c r="E49" s="128"/>
      <c r="F49" s="92"/>
      <c r="G49" s="92"/>
      <c r="H49" s="92"/>
      <c r="I49" s="92"/>
    </row>
    <row r="50" spans="1:11" ht="14.25" customHeight="1" x14ac:dyDescent="0.25">
      <c r="A50" s="129"/>
      <c r="B50" s="526" t="s">
        <v>80</v>
      </c>
      <c r="C50" s="528" t="s">
        <v>90</v>
      </c>
      <c r="D50" s="528"/>
      <c r="E50" s="528"/>
      <c r="F50" s="130"/>
      <c r="G50" s="130" t="s">
        <v>88</v>
      </c>
      <c r="H50" s="130">
        <v>2</v>
      </c>
      <c r="I50" s="131"/>
    </row>
    <row r="51" spans="1:11" ht="15.75" customHeight="1" thickBot="1" x14ac:dyDescent="0.3">
      <c r="A51" s="132" t="s">
        <v>50</v>
      </c>
      <c r="B51" s="527"/>
      <c r="C51" s="133" t="s">
        <v>362</v>
      </c>
      <c r="D51" s="529" t="s">
        <v>92</v>
      </c>
      <c r="E51" s="529"/>
      <c r="F51" s="530" t="s">
        <v>84</v>
      </c>
      <c r="G51" s="530"/>
      <c r="H51" s="530"/>
      <c r="I51" s="530"/>
    </row>
    <row r="52" spans="1:11" ht="12.75" customHeight="1" x14ac:dyDescent="0.25">
      <c r="A52" s="29"/>
      <c r="B52" s="25" t="s">
        <v>85</v>
      </c>
      <c r="C52" s="134">
        <v>26</v>
      </c>
      <c r="D52" s="135">
        <v>0.5</v>
      </c>
      <c r="E52" s="136"/>
      <c r="F52" s="52"/>
      <c r="G52" s="53"/>
      <c r="H52" s="522"/>
      <c r="I52" s="523"/>
      <c r="J52">
        <v>20</v>
      </c>
      <c r="K52" s="122">
        <f>AVERAGE(C52/D52,C53/D53)*J52</f>
        <v>1090</v>
      </c>
    </row>
    <row r="53" spans="1:11" x14ac:dyDescent="0.25">
      <c r="A53" s="26" t="s">
        <v>363</v>
      </c>
      <c r="B53" s="82" t="s">
        <v>86</v>
      </c>
      <c r="C53" s="137">
        <v>57</v>
      </c>
      <c r="D53" s="138">
        <v>1</v>
      </c>
      <c r="E53" s="139"/>
      <c r="F53" s="57"/>
      <c r="G53" s="58"/>
      <c r="H53" s="518"/>
      <c r="I53" s="519"/>
    </row>
    <row r="54" spans="1:11" ht="15.75" thickBot="1" x14ac:dyDescent="0.3">
      <c r="A54" s="27"/>
      <c r="B54" s="28" t="s">
        <v>87</v>
      </c>
      <c r="C54" s="140"/>
      <c r="D54" s="141"/>
      <c r="E54" s="142"/>
      <c r="F54" s="62"/>
      <c r="G54" s="63"/>
      <c r="H54" s="520"/>
      <c r="I54" s="521"/>
    </row>
    <row r="55" spans="1:11" ht="12.75" customHeight="1" x14ac:dyDescent="0.25">
      <c r="A55" s="29"/>
      <c r="B55" s="30" t="s">
        <v>85</v>
      </c>
      <c r="C55" s="134">
        <v>18</v>
      </c>
      <c r="D55" s="135">
        <v>0.5</v>
      </c>
      <c r="E55" s="136"/>
      <c r="F55" s="52"/>
      <c r="G55" s="53"/>
      <c r="H55" s="522"/>
      <c r="I55" s="523"/>
      <c r="J55">
        <v>20</v>
      </c>
      <c r="K55" s="122">
        <f>AVERAGE(C55/D55,C56/D56)*J55</f>
        <v>650</v>
      </c>
    </row>
    <row r="56" spans="1:11" x14ac:dyDescent="0.25">
      <c r="A56" s="26" t="s">
        <v>364</v>
      </c>
      <c r="B56" s="31" t="s">
        <v>86</v>
      </c>
      <c r="C56" s="137">
        <v>29</v>
      </c>
      <c r="D56" s="138">
        <v>1</v>
      </c>
      <c r="E56" s="139"/>
      <c r="F56" s="57"/>
      <c r="G56" s="58"/>
      <c r="H56" s="518"/>
      <c r="I56" s="519"/>
    </row>
    <row r="57" spans="1:11" ht="15.75" thickBot="1" x14ac:dyDescent="0.3">
      <c r="A57" s="27"/>
      <c r="B57" s="32" t="s">
        <v>87</v>
      </c>
      <c r="C57" s="140"/>
      <c r="D57" s="141"/>
      <c r="E57" s="142"/>
      <c r="F57" s="62"/>
      <c r="G57" s="63"/>
      <c r="H57" s="520"/>
      <c r="I57" s="521"/>
    </row>
    <row r="58" spans="1:11" ht="12.75" customHeight="1" x14ac:dyDescent="0.25">
      <c r="A58" s="29"/>
      <c r="B58" s="30" t="s">
        <v>85</v>
      </c>
      <c r="C58" s="134">
        <v>42</v>
      </c>
      <c r="D58" s="135">
        <v>0.5</v>
      </c>
      <c r="E58" s="136"/>
      <c r="F58" s="52"/>
      <c r="G58" s="53"/>
      <c r="H58" s="522"/>
      <c r="I58" s="523"/>
      <c r="J58">
        <v>20</v>
      </c>
      <c r="K58" s="122">
        <f>AVERAGE(C58/D58,C59/D59)*J58</f>
        <v>1580</v>
      </c>
    </row>
    <row r="59" spans="1:11" x14ac:dyDescent="0.25">
      <c r="A59" s="26" t="s">
        <v>365</v>
      </c>
      <c r="B59" s="31" t="s">
        <v>86</v>
      </c>
      <c r="C59" s="137">
        <v>74</v>
      </c>
      <c r="D59" s="138">
        <v>1</v>
      </c>
      <c r="E59" s="139"/>
      <c r="F59" s="57"/>
      <c r="G59" s="58"/>
      <c r="H59" s="518"/>
      <c r="I59" s="519"/>
    </row>
    <row r="60" spans="1:11" ht="15.75" thickBot="1" x14ac:dyDescent="0.3">
      <c r="A60" s="27"/>
      <c r="B60" s="32" t="s">
        <v>87</v>
      </c>
      <c r="C60" s="140"/>
      <c r="D60" s="141" t="s">
        <v>59</v>
      </c>
      <c r="E60" s="142"/>
      <c r="F60" s="62"/>
      <c r="G60" s="63"/>
      <c r="H60" s="520"/>
      <c r="I60" s="521"/>
    </row>
    <row r="61" spans="1:11" ht="12.75" customHeight="1" x14ac:dyDescent="0.25">
      <c r="A61" s="29"/>
      <c r="B61" s="25" t="s">
        <v>85</v>
      </c>
      <c r="C61" s="49">
        <v>1</v>
      </c>
      <c r="D61" s="50">
        <v>1</v>
      </c>
      <c r="E61" s="51"/>
      <c r="F61" s="52"/>
      <c r="G61" s="53"/>
      <c r="H61" s="522"/>
      <c r="I61" s="523"/>
      <c r="J61">
        <v>20</v>
      </c>
      <c r="K61" s="122">
        <f>C62*J61/D62</f>
        <v>9.3023255813953494</v>
      </c>
    </row>
    <row r="62" spans="1:11" x14ac:dyDescent="0.25">
      <c r="A62" s="26" t="s">
        <v>366</v>
      </c>
      <c r="B62" s="82" t="s">
        <v>86</v>
      </c>
      <c r="C62" s="54">
        <v>8</v>
      </c>
      <c r="D62" s="55">
        <v>17.2</v>
      </c>
      <c r="E62" s="56" t="s">
        <v>93</v>
      </c>
      <c r="F62" s="57"/>
      <c r="G62" s="58"/>
      <c r="H62" s="518"/>
      <c r="I62" s="519"/>
    </row>
    <row r="63" spans="1:11" ht="15.75" thickBot="1" x14ac:dyDescent="0.3">
      <c r="A63" s="27"/>
      <c r="B63" s="28" t="s">
        <v>87</v>
      </c>
      <c r="C63" s="59"/>
      <c r="D63" s="60"/>
      <c r="E63" s="61"/>
      <c r="F63" s="62"/>
      <c r="G63" s="63"/>
      <c r="H63" s="520"/>
      <c r="I63" s="521"/>
    </row>
    <row r="64" spans="1:11" ht="12.75" customHeight="1" x14ac:dyDescent="0.25">
      <c r="A64" s="29"/>
      <c r="B64" s="25" t="s">
        <v>85</v>
      </c>
      <c r="C64" s="49">
        <v>0</v>
      </c>
      <c r="D64" s="50">
        <v>1</v>
      </c>
      <c r="E64" s="51"/>
      <c r="F64" s="52"/>
      <c r="G64" s="53"/>
      <c r="H64" s="522"/>
      <c r="I64" s="523"/>
      <c r="J64">
        <v>20</v>
      </c>
      <c r="K64" s="122">
        <f>C65*J64/D65</f>
        <v>13.924050632911392</v>
      </c>
    </row>
    <row r="65" spans="1:11" x14ac:dyDescent="0.25">
      <c r="A65" s="26" t="s">
        <v>367</v>
      </c>
      <c r="B65" s="82" t="s">
        <v>86</v>
      </c>
      <c r="C65" s="54">
        <v>11</v>
      </c>
      <c r="D65" s="55">
        <v>15.8</v>
      </c>
      <c r="E65" s="56" t="s">
        <v>93</v>
      </c>
      <c r="F65" s="57"/>
      <c r="G65" s="58"/>
      <c r="H65" s="518"/>
      <c r="I65" s="519"/>
    </row>
    <row r="66" spans="1:11" ht="15.75" thickBot="1" x14ac:dyDescent="0.3">
      <c r="A66" s="27"/>
      <c r="B66" s="28" t="s">
        <v>87</v>
      </c>
      <c r="C66" s="59"/>
      <c r="D66" s="60"/>
      <c r="E66" s="61"/>
      <c r="F66" s="62"/>
      <c r="G66" s="63"/>
      <c r="H66" s="520"/>
      <c r="I66" s="521"/>
    </row>
    <row r="67" spans="1:11" ht="12.75" customHeight="1" x14ac:dyDescent="0.25">
      <c r="A67" s="29"/>
      <c r="B67" s="30" t="s">
        <v>85</v>
      </c>
      <c r="C67" s="49">
        <v>0</v>
      </c>
      <c r="D67" s="50">
        <v>1</v>
      </c>
      <c r="E67" s="51"/>
      <c r="F67" s="52"/>
      <c r="G67" s="53"/>
      <c r="H67" s="522"/>
      <c r="I67" s="523"/>
      <c r="J67">
        <v>20</v>
      </c>
      <c r="K67" s="122">
        <f>C68*J67/D68</f>
        <v>3.5714285714285712</v>
      </c>
    </row>
    <row r="68" spans="1:11" x14ac:dyDescent="0.25">
      <c r="A68" s="26" t="s">
        <v>368</v>
      </c>
      <c r="B68" s="31" t="s">
        <v>86</v>
      </c>
      <c r="C68" s="54">
        <v>3</v>
      </c>
      <c r="D68" s="55">
        <v>16.8</v>
      </c>
      <c r="E68" s="56" t="s">
        <v>93</v>
      </c>
      <c r="F68" s="57"/>
      <c r="G68" s="58"/>
      <c r="H68" s="518"/>
      <c r="I68" s="519"/>
    </row>
    <row r="69" spans="1:11" ht="15.75" thickBot="1" x14ac:dyDescent="0.3">
      <c r="A69" s="27"/>
      <c r="B69" s="32" t="s">
        <v>87</v>
      </c>
      <c r="C69" s="59"/>
      <c r="D69" s="60"/>
      <c r="E69" s="61"/>
      <c r="F69" s="62"/>
      <c r="G69" s="63"/>
      <c r="H69" s="520"/>
      <c r="I69" s="521"/>
    </row>
    <row r="70" spans="1:11" ht="12.75" customHeight="1" x14ac:dyDescent="0.25">
      <c r="A70" s="29"/>
      <c r="B70" s="25" t="s">
        <v>85</v>
      </c>
      <c r="C70" s="49">
        <v>1</v>
      </c>
      <c r="D70" s="50">
        <v>1</v>
      </c>
      <c r="E70" s="51"/>
      <c r="F70" s="52"/>
      <c r="G70" s="53"/>
      <c r="H70" s="522"/>
      <c r="I70" s="523"/>
      <c r="J70">
        <v>20</v>
      </c>
      <c r="K70" s="122">
        <f>C71*J70/D71</f>
        <v>5.882352941176471</v>
      </c>
    </row>
    <row r="71" spans="1:11" x14ac:dyDescent="0.25">
      <c r="A71" s="26" t="s">
        <v>369</v>
      </c>
      <c r="B71" s="82" t="s">
        <v>86</v>
      </c>
      <c r="C71" s="54">
        <v>5</v>
      </c>
      <c r="D71" s="55">
        <v>17</v>
      </c>
      <c r="E71" s="56" t="s">
        <v>93</v>
      </c>
      <c r="F71" s="57"/>
      <c r="G71" s="58"/>
      <c r="H71" s="518"/>
      <c r="I71" s="519"/>
    </row>
    <row r="72" spans="1:11" ht="15.75" thickBot="1" x14ac:dyDescent="0.3">
      <c r="A72" s="27"/>
      <c r="B72" s="28" t="s">
        <v>87</v>
      </c>
      <c r="C72" s="59"/>
      <c r="D72" s="60"/>
      <c r="E72" s="61"/>
      <c r="F72" s="62"/>
      <c r="G72" s="63"/>
      <c r="H72" s="520"/>
      <c r="I72" s="521"/>
    </row>
    <row r="73" spans="1:11" ht="12.75" customHeight="1" x14ac:dyDescent="0.25">
      <c r="A73" s="29"/>
      <c r="B73" s="25" t="s">
        <v>85</v>
      </c>
      <c r="C73" s="49">
        <v>1</v>
      </c>
      <c r="D73" s="50">
        <v>1</v>
      </c>
      <c r="E73" s="51"/>
      <c r="F73" s="52"/>
      <c r="G73" s="53"/>
      <c r="H73" s="522"/>
      <c r="I73" s="523"/>
      <c r="J73">
        <v>20</v>
      </c>
      <c r="K73" s="122">
        <f>C74*J73/D74</f>
        <v>17.857142857142858</v>
      </c>
    </row>
    <row r="74" spans="1:11" x14ac:dyDescent="0.25">
      <c r="A74" s="26" t="s">
        <v>370</v>
      </c>
      <c r="B74" s="82" t="s">
        <v>86</v>
      </c>
      <c r="C74" s="54">
        <v>15</v>
      </c>
      <c r="D74" s="55">
        <v>16.8</v>
      </c>
      <c r="E74" s="56" t="s">
        <v>93</v>
      </c>
      <c r="F74" s="57"/>
      <c r="G74" s="58"/>
      <c r="H74" s="518"/>
      <c r="I74" s="519"/>
    </row>
    <row r="75" spans="1:11" ht="15.75" thickBot="1" x14ac:dyDescent="0.3">
      <c r="A75" s="27"/>
      <c r="B75" s="28" t="s">
        <v>87</v>
      </c>
      <c r="C75" s="59"/>
      <c r="D75" s="60"/>
      <c r="E75" s="61"/>
      <c r="F75" s="62"/>
      <c r="G75" s="63"/>
      <c r="H75" s="520"/>
      <c r="I75" s="521"/>
    </row>
    <row r="76" spans="1:11" ht="12.75" customHeight="1" x14ac:dyDescent="0.25">
      <c r="A76" s="33"/>
      <c r="B76" s="25" t="s">
        <v>85</v>
      </c>
      <c r="C76" s="49">
        <v>0</v>
      </c>
      <c r="D76" s="50">
        <v>1</v>
      </c>
      <c r="E76" s="51"/>
      <c r="F76" s="52"/>
      <c r="G76" s="53"/>
      <c r="H76" s="522"/>
      <c r="I76" s="523"/>
      <c r="J76">
        <v>20</v>
      </c>
      <c r="K76" s="122">
        <f>C77*J76/D77</f>
        <v>14.634146341463415</v>
      </c>
    </row>
    <row r="77" spans="1:11" x14ac:dyDescent="0.25">
      <c r="A77" s="26" t="s">
        <v>371</v>
      </c>
      <c r="B77" s="82" t="s">
        <v>86</v>
      </c>
      <c r="C77" s="54">
        <v>12</v>
      </c>
      <c r="D77" s="55">
        <v>16.399999999999999</v>
      </c>
      <c r="E77" s="56" t="s">
        <v>93</v>
      </c>
      <c r="F77" s="57"/>
      <c r="G77" s="58"/>
      <c r="H77" s="518"/>
      <c r="I77" s="519"/>
      <c r="J77" s="125" t="s">
        <v>59</v>
      </c>
    </row>
    <row r="78" spans="1:11" ht="15.75" thickBot="1" x14ac:dyDescent="0.3">
      <c r="A78" s="34"/>
      <c r="B78" s="28" t="s">
        <v>87</v>
      </c>
      <c r="C78" s="59"/>
      <c r="D78" s="60"/>
      <c r="E78" s="61"/>
      <c r="F78" s="62"/>
      <c r="G78" s="63"/>
      <c r="H78" s="520"/>
      <c r="I78" s="521"/>
    </row>
    <row r="79" spans="1:11" ht="12.75" customHeight="1" x14ac:dyDescent="0.25">
      <c r="A79" s="29"/>
      <c r="B79" s="25" t="s">
        <v>85</v>
      </c>
      <c r="C79" s="49">
        <v>0</v>
      </c>
      <c r="D79" s="50">
        <v>1</v>
      </c>
      <c r="E79" s="51"/>
      <c r="F79" s="52"/>
      <c r="G79" s="53"/>
      <c r="H79" s="522"/>
      <c r="I79" s="523"/>
      <c r="J79" s="98">
        <v>20</v>
      </c>
      <c r="K79" s="124">
        <f>1*J79/D80</f>
        <v>1.1904761904761905</v>
      </c>
    </row>
    <row r="80" spans="1:11" x14ac:dyDescent="0.25">
      <c r="A80" s="26" t="s">
        <v>372</v>
      </c>
      <c r="B80" s="82" t="s">
        <v>86</v>
      </c>
      <c r="C80" s="54">
        <v>0</v>
      </c>
      <c r="D80" s="55">
        <v>16.8</v>
      </c>
      <c r="E80" s="56" t="s">
        <v>93</v>
      </c>
      <c r="F80" s="57"/>
      <c r="G80" s="58"/>
      <c r="H80" s="518"/>
      <c r="I80" s="519"/>
    </row>
    <row r="81" spans="1:11" ht="15.75" thickBot="1" x14ac:dyDescent="0.3">
      <c r="A81" s="27"/>
      <c r="B81" s="28" t="s">
        <v>87</v>
      </c>
      <c r="C81" s="59"/>
      <c r="D81" s="60"/>
      <c r="E81" s="61"/>
      <c r="F81" s="62"/>
      <c r="G81" s="63"/>
      <c r="H81" s="520"/>
      <c r="I81" s="521"/>
    </row>
    <row r="82" spans="1:11" ht="12.75" customHeight="1" x14ac:dyDescent="0.25">
      <c r="A82" s="29"/>
      <c r="B82" s="25" t="s">
        <v>85</v>
      </c>
      <c r="C82" s="49">
        <v>0</v>
      </c>
      <c r="D82" s="50">
        <v>1</v>
      </c>
      <c r="E82" s="51"/>
      <c r="F82" s="52"/>
      <c r="G82" s="53"/>
      <c r="H82" s="522"/>
      <c r="I82" s="523"/>
      <c r="J82">
        <v>20</v>
      </c>
      <c r="K82" s="122">
        <f>C83*J82/D83</f>
        <v>7.0588235294117645</v>
      </c>
    </row>
    <row r="83" spans="1:11" x14ac:dyDescent="0.25">
      <c r="A83" s="26" t="s">
        <v>373</v>
      </c>
      <c r="B83" s="82" t="s">
        <v>86</v>
      </c>
      <c r="C83" s="54">
        <v>6</v>
      </c>
      <c r="D83" s="55">
        <v>17</v>
      </c>
      <c r="E83" s="56" t="s">
        <v>93</v>
      </c>
      <c r="F83" s="57"/>
      <c r="G83" s="58"/>
      <c r="H83" s="518"/>
      <c r="I83" s="519"/>
    </row>
    <row r="84" spans="1:11" ht="15.75" thickBot="1" x14ac:dyDescent="0.3">
      <c r="A84" s="27"/>
      <c r="B84" s="28" t="s">
        <v>87</v>
      </c>
      <c r="C84" s="59"/>
      <c r="D84" s="60"/>
      <c r="E84" s="61"/>
      <c r="F84" s="62"/>
      <c r="G84" s="63"/>
      <c r="H84" s="520"/>
      <c r="I84" s="521"/>
    </row>
    <row r="85" spans="1:11" ht="12.75" customHeight="1" x14ac:dyDescent="0.25">
      <c r="A85" s="33"/>
      <c r="B85" s="25" t="s">
        <v>85</v>
      </c>
      <c r="C85" s="49">
        <v>0</v>
      </c>
      <c r="D85" s="50">
        <v>1</v>
      </c>
      <c r="E85" s="51"/>
      <c r="F85" s="52"/>
      <c r="G85" s="53"/>
      <c r="H85" s="522"/>
      <c r="I85" s="523"/>
      <c r="J85" s="98">
        <v>20</v>
      </c>
      <c r="K85" s="124">
        <f>1*J85/D86</f>
        <v>1.2345679012345681</v>
      </c>
    </row>
    <row r="86" spans="1:11" x14ac:dyDescent="0.25">
      <c r="A86" s="26" t="s">
        <v>374</v>
      </c>
      <c r="B86" s="82" t="s">
        <v>86</v>
      </c>
      <c r="C86" s="54">
        <v>0</v>
      </c>
      <c r="D86" s="55">
        <v>16.2</v>
      </c>
      <c r="E86" s="56" t="s">
        <v>93</v>
      </c>
      <c r="F86" s="57"/>
      <c r="G86" s="58"/>
      <c r="H86" s="518"/>
      <c r="I86" s="519"/>
    </row>
    <row r="87" spans="1:11" ht="15.75" thickBot="1" x14ac:dyDescent="0.3">
      <c r="A87" s="34"/>
      <c r="B87" s="28" t="s">
        <v>87</v>
      </c>
      <c r="C87" s="59"/>
      <c r="D87" s="60"/>
      <c r="E87" s="61"/>
      <c r="F87" s="62"/>
      <c r="G87" s="63"/>
      <c r="H87" s="520"/>
      <c r="I87" s="521"/>
    </row>
    <row r="88" spans="1:11" ht="12.75" customHeight="1" x14ac:dyDescent="0.25">
      <c r="A88" s="29"/>
      <c r="B88" s="25" t="s">
        <v>85</v>
      </c>
      <c r="C88" s="49">
        <v>0</v>
      </c>
      <c r="D88" s="50">
        <v>10</v>
      </c>
      <c r="E88" s="51"/>
      <c r="F88" s="52"/>
      <c r="G88" s="53"/>
      <c r="H88" s="522"/>
      <c r="I88" s="523"/>
      <c r="J88" s="98">
        <v>20</v>
      </c>
      <c r="K88" s="124">
        <f>1*J88/D88</f>
        <v>2</v>
      </c>
    </row>
    <row r="89" spans="1:11" x14ac:dyDescent="0.25">
      <c r="A89" s="26" t="s">
        <v>375</v>
      </c>
      <c r="B89" s="82" t="s">
        <v>86</v>
      </c>
      <c r="C89" s="54"/>
      <c r="D89" s="55"/>
      <c r="E89" s="56"/>
      <c r="F89" s="57"/>
      <c r="G89" s="58"/>
      <c r="H89" s="518"/>
      <c r="I89" s="519"/>
    </row>
    <row r="90" spans="1:11" ht="15.75" thickBot="1" x14ac:dyDescent="0.3">
      <c r="A90" s="27"/>
      <c r="B90" s="28" t="s">
        <v>87</v>
      </c>
      <c r="C90" s="59"/>
      <c r="D90" s="60"/>
      <c r="E90" s="61"/>
      <c r="F90" s="62"/>
      <c r="G90" s="63"/>
      <c r="H90" s="520"/>
      <c r="I90" s="521"/>
    </row>
    <row r="91" spans="1:11" ht="12.75" customHeight="1" x14ac:dyDescent="0.25">
      <c r="A91" s="29"/>
      <c r="B91" s="25" t="s">
        <v>85</v>
      </c>
      <c r="C91" s="49">
        <v>0</v>
      </c>
      <c r="D91" s="50"/>
      <c r="E91" s="51"/>
      <c r="F91" s="52"/>
      <c r="G91" s="53"/>
      <c r="H91" s="522"/>
      <c r="I91" s="523"/>
    </row>
    <row r="92" spans="1:11" x14ac:dyDescent="0.25">
      <c r="A92" s="26" t="s">
        <v>202</v>
      </c>
      <c r="B92" s="82" t="s">
        <v>86</v>
      </c>
      <c r="C92" s="54">
        <v>0</v>
      </c>
      <c r="D92" s="55"/>
      <c r="E92" s="56"/>
      <c r="F92" s="57"/>
      <c r="G92" s="58"/>
      <c r="H92" s="518"/>
      <c r="I92" s="519"/>
    </row>
    <row r="93" spans="1:11" ht="15.75" thickBot="1" x14ac:dyDescent="0.3">
      <c r="A93" s="27"/>
      <c r="B93" s="28" t="s">
        <v>87</v>
      </c>
      <c r="C93" s="59">
        <v>0</v>
      </c>
      <c r="D93" s="60"/>
      <c r="E93" s="61"/>
      <c r="F93" s="62"/>
      <c r="G93" s="63"/>
      <c r="H93" s="520"/>
      <c r="I93" s="521"/>
    </row>
    <row r="94" spans="1:11" ht="12.75" customHeight="1" x14ac:dyDescent="0.25">
      <c r="A94" s="29"/>
      <c r="B94" s="25"/>
      <c r="C94" s="66"/>
      <c r="D94" s="50"/>
      <c r="E94" s="51"/>
      <c r="F94" s="52"/>
      <c r="G94" s="53"/>
      <c r="H94" s="522"/>
      <c r="I94" s="523"/>
    </row>
    <row r="95" spans="1:11" x14ac:dyDescent="0.25">
      <c r="A95" s="26"/>
      <c r="B95" s="82"/>
      <c r="C95" s="67"/>
      <c r="D95" s="64"/>
      <c r="E95" s="56"/>
      <c r="F95" s="57"/>
      <c r="G95" s="58"/>
      <c r="H95" s="518"/>
      <c r="I95" s="519"/>
    </row>
    <row r="96" spans="1:11" ht="15.75" thickBot="1" x14ac:dyDescent="0.3">
      <c r="A96" s="27"/>
      <c r="B96" s="28"/>
      <c r="C96" s="68"/>
      <c r="D96" s="65"/>
      <c r="E96" s="61"/>
      <c r="F96" s="62"/>
      <c r="G96" s="63"/>
      <c r="H96" s="520"/>
      <c r="I96" s="521"/>
    </row>
    <row r="97" spans="1:11" s="37" customFormat="1" x14ac:dyDescent="0.25">
      <c r="A97" s="35" t="s">
        <v>94</v>
      </c>
      <c r="B97" s="36"/>
      <c r="C97" s="69"/>
      <c r="D97" s="69"/>
      <c r="E97" s="69"/>
      <c r="F97" s="36"/>
      <c r="G97" s="36"/>
      <c r="H97" s="36"/>
      <c r="I97" s="36"/>
      <c r="K97" s="126"/>
    </row>
    <row r="98" spans="1:11" x14ac:dyDescent="0.25">
      <c r="A98" s="38"/>
      <c r="B98" s="39" t="s">
        <v>95</v>
      </c>
      <c r="C98" s="70"/>
      <c r="D98" s="71"/>
      <c r="E98" s="70"/>
      <c r="F98" s="39"/>
      <c r="G98" s="39"/>
      <c r="H98" s="39"/>
      <c r="I98" s="39"/>
    </row>
    <row r="101" spans="1:11" ht="14.25" customHeight="1" x14ac:dyDescent="0.25"/>
    <row r="102" spans="1:11" ht="15.75" customHeight="1" x14ac:dyDescent="0.25"/>
    <row r="103" spans="1:11" ht="12.75" customHeight="1" x14ac:dyDescent="0.25"/>
    <row r="106" spans="1:11" ht="12.75" customHeight="1" x14ac:dyDescent="0.25"/>
    <row r="109" spans="1:11" ht="12.75" customHeight="1" x14ac:dyDescent="0.25"/>
    <row r="112" spans="1:11" ht="12.75" customHeight="1" x14ac:dyDescent="0.25"/>
    <row r="115" ht="12.75" customHeight="1" x14ac:dyDescent="0.25"/>
    <row r="118" ht="12.75" customHeight="1" x14ac:dyDescent="0.25"/>
    <row r="121" ht="12.75" customHeight="1" x14ac:dyDescent="0.25"/>
    <row r="124" ht="12.75" customHeight="1" x14ac:dyDescent="0.25"/>
    <row r="127" ht="12.75" customHeight="1" x14ac:dyDescent="0.25"/>
    <row r="130" ht="12.75" customHeight="1" x14ac:dyDescent="0.25"/>
    <row r="133" ht="12.75" customHeight="1" x14ac:dyDescent="0.25"/>
    <row r="136" ht="12.75" customHeight="1" x14ac:dyDescent="0.25"/>
    <row r="139" ht="12.75" customHeight="1" x14ac:dyDescent="0.25"/>
    <row r="142" ht="12.75" customHeight="1" x14ac:dyDescent="0.25"/>
    <row r="145" spans="1:11" ht="12.75" customHeight="1" x14ac:dyDescent="0.25"/>
    <row r="148" spans="1:11" s="37" customFormat="1" x14ac:dyDescent="0.25">
      <c r="A148"/>
      <c r="B148"/>
      <c r="C148"/>
      <c r="D148"/>
      <c r="E148"/>
      <c r="F148"/>
      <c r="G148"/>
      <c r="H148"/>
      <c r="I148"/>
      <c r="J148"/>
      <c r="K148" s="126"/>
    </row>
    <row r="152" spans="1:11" ht="14.25" customHeight="1" x14ac:dyDescent="0.25"/>
    <row r="153" spans="1:11" ht="15.75" customHeight="1" x14ac:dyDescent="0.25"/>
    <row r="154" spans="1:11" ht="12.75" customHeight="1" x14ac:dyDescent="0.25"/>
    <row r="157" spans="1:11" ht="12.75" customHeight="1" x14ac:dyDescent="0.25"/>
    <row r="160" spans="1:11" ht="12.75" customHeight="1" x14ac:dyDescent="0.25"/>
    <row r="163" ht="12.75" customHeight="1" x14ac:dyDescent="0.25"/>
    <row r="166" ht="12.75" customHeight="1" x14ac:dyDescent="0.25"/>
    <row r="169" ht="12.75" customHeight="1" x14ac:dyDescent="0.25"/>
    <row r="172" ht="12.75" customHeight="1" x14ac:dyDescent="0.25"/>
    <row r="175" ht="12.75" customHeight="1" x14ac:dyDescent="0.25"/>
    <row r="178" ht="12.75" customHeight="1" x14ac:dyDescent="0.25"/>
    <row r="181" ht="12.75" customHeight="1" x14ac:dyDescent="0.25"/>
    <row r="184" ht="12.75" customHeight="1" x14ac:dyDescent="0.25"/>
    <row r="187" ht="12.75" customHeight="1" x14ac:dyDescent="0.25"/>
    <row r="190" ht="12.75" customHeight="1" x14ac:dyDescent="0.25"/>
    <row r="193" spans="1:11" ht="12.75" customHeight="1" x14ac:dyDescent="0.25"/>
    <row r="196" spans="1:11" ht="12.75" customHeight="1" x14ac:dyDescent="0.25"/>
    <row r="199" spans="1:11" s="37" customFormat="1" x14ac:dyDescent="0.25">
      <c r="A199"/>
      <c r="B199"/>
      <c r="C199"/>
      <c r="D199"/>
      <c r="E199"/>
      <c r="F199"/>
      <c r="G199"/>
      <c r="H199"/>
      <c r="I199"/>
      <c r="J199"/>
      <c r="K199" s="126"/>
    </row>
    <row r="204" spans="1:11" ht="12.75" customHeight="1" x14ac:dyDescent="0.25"/>
    <row r="205" spans="1:11" ht="13.5" customHeight="1" x14ac:dyDescent="0.25"/>
    <row r="255" ht="12.75" customHeight="1" x14ac:dyDescent="0.25"/>
    <row r="256" ht="13.5" customHeight="1" x14ac:dyDescent="0.25"/>
    <row r="307" ht="12.75" customHeight="1" x14ac:dyDescent="0.25"/>
    <row r="308" ht="13.5" customHeight="1" x14ac:dyDescent="0.25"/>
  </sheetData>
  <mergeCells count="104">
    <mergeCell ref="H94:I94"/>
    <mergeCell ref="H95:I95"/>
    <mergeCell ref="H96:I96"/>
    <mergeCell ref="H88:I88"/>
    <mergeCell ref="H89:I89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H70:I70"/>
    <mergeCell ref="H71:I71"/>
    <mergeCell ref="H72:I72"/>
    <mergeCell ref="H73:I73"/>
    <mergeCell ref="H74:I74"/>
    <mergeCell ref="H75:I75"/>
    <mergeCell ref="H64:I64"/>
    <mergeCell ref="H65:I65"/>
    <mergeCell ref="H66:I66"/>
    <mergeCell ref="H67:I67"/>
    <mergeCell ref="H68:I68"/>
    <mergeCell ref="H69:I69"/>
    <mergeCell ref="H58:I58"/>
    <mergeCell ref="H59:I59"/>
    <mergeCell ref="H60:I60"/>
    <mergeCell ref="H61:I61"/>
    <mergeCell ref="H62:I62"/>
    <mergeCell ref="H63:I63"/>
    <mergeCell ref="H52:I52"/>
    <mergeCell ref="H53:I53"/>
    <mergeCell ref="H54:I54"/>
    <mergeCell ref="H55:I55"/>
    <mergeCell ref="H56:I56"/>
    <mergeCell ref="H57:I57"/>
    <mergeCell ref="H42:I42"/>
    <mergeCell ref="H43:I43"/>
    <mergeCell ref="H44:I44"/>
    <mergeCell ref="H45:I45"/>
    <mergeCell ref="H46:I46"/>
    <mergeCell ref="B50:B51"/>
    <mergeCell ref="C50:E50"/>
    <mergeCell ref="D51:E51"/>
    <mergeCell ref="F51:I51"/>
    <mergeCell ref="H36:I36"/>
    <mergeCell ref="H37:I37"/>
    <mergeCell ref="H38:I38"/>
    <mergeCell ref="H39:I39"/>
    <mergeCell ref="H40:I40"/>
    <mergeCell ref="H41:I41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H29:I29"/>
    <mergeCell ref="H18:I18"/>
    <mergeCell ref="H19:I19"/>
    <mergeCell ref="H20:I20"/>
    <mergeCell ref="H21:I21"/>
    <mergeCell ref="H22:I22"/>
    <mergeCell ref="H23:I23"/>
    <mergeCell ref="H12:I12"/>
    <mergeCell ref="H13:I13"/>
    <mergeCell ref="H14:I14"/>
    <mergeCell ref="H15:I15"/>
    <mergeCell ref="H16:I16"/>
    <mergeCell ref="H17:I17"/>
    <mergeCell ref="H8:I8"/>
    <mergeCell ref="B9:B10"/>
    <mergeCell ref="C9:G9"/>
    <mergeCell ref="D10:E10"/>
    <mergeCell ref="F10:I10"/>
    <mergeCell ref="H11:I11"/>
    <mergeCell ref="A5:B5"/>
    <mergeCell ref="C5:E5"/>
    <mergeCell ref="G5:I5"/>
    <mergeCell ref="A6:I6"/>
    <mergeCell ref="C7:D7"/>
    <mergeCell ref="F7:G7"/>
    <mergeCell ref="H7:I7"/>
    <mergeCell ref="A2:I2"/>
    <mergeCell ref="A3:B3"/>
    <mergeCell ref="C3:E3"/>
    <mergeCell ref="G3:I3"/>
    <mergeCell ref="A4:B4"/>
    <mergeCell ref="C4:E4"/>
    <mergeCell ref="G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8"/>
  <sheetViews>
    <sheetView workbookViewId="0">
      <selection activeCell="J14" sqref="J14:J48"/>
    </sheetView>
  </sheetViews>
  <sheetFormatPr defaultRowHeight="15" x14ac:dyDescent="0.25"/>
  <cols>
    <col min="1" max="1" width="24.28515625" customWidth="1"/>
    <col min="2" max="2" width="9.85546875" customWidth="1"/>
    <col min="3" max="3" width="10" customWidth="1"/>
    <col min="4" max="4" width="11.28515625" customWidth="1"/>
    <col min="5" max="5" width="10.5703125" customWidth="1"/>
    <col min="6" max="6" width="8.140625" customWidth="1"/>
    <col min="7" max="7" width="8.5703125" customWidth="1"/>
    <col min="8" max="8" width="5.42578125" customWidth="1"/>
    <col min="9" max="9" width="2.7109375" customWidth="1"/>
    <col min="10" max="10" width="26.7109375" bestFit="1" customWidth="1"/>
    <col min="11" max="11" width="22.28515625" style="122" bestFit="1" customWidth="1"/>
  </cols>
  <sheetData>
    <row r="1" spans="1:11" x14ac:dyDescent="0.25">
      <c r="A1" t="s">
        <v>61</v>
      </c>
      <c r="G1" s="46" t="s">
        <v>89</v>
      </c>
      <c r="H1" s="47">
        <v>2</v>
      </c>
    </row>
    <row r="2" spans="1:11" x14ac:dyDescent="0.25">
      <c r="A2" s="492" t="s">
        <v>63</v>
      </c>
      <c r="B2" s="493"/>
      <c r="C2" s="493"/>
      <c r="D2" s="493"/>
      <c r="E2" s="493"/>
      <c r="F2" s="493"/>
      <c r="G2" s="493"/>
      <c r="H2" s="493"/>
      <c r="I2" s="494"/>
    </row>
    <row r="3" spans="1:11" x14ac:dyDescent="0.25">
      <c r="A3" s="495" t="s">
        <v>64</v>
      </c>
      <c r="B3" s="495"/>
      <c r="C3" s="496" t="s">
        <v>99</v>
      </c>
      <c r="D3" s="497"/>
      <c r="E3" s="497"/>
      <c r="F3" s="12" t="s">
        <v>65</v>
      </c>
      <c r="G3" s="498"/>
      <c r="H3" s="495"/>
      <c r="I3" s="495"/>
    </row>
    <row r="4" spans="1:11" x14ac:dyDescent="0.25">
      <c r="A4" s="495" t="s">
        <v>66</v>
      </c>
      <c r="B4" s="495"/>
      <c r="C4" s="499" t="s">
        <v>100</v>
      </c>
      <c r="D4" s="500"/>
      <c r="E4" s="501"/>
      <c r="F4" s="13" t="s">
        <v>67</v>
      </c>
      <c r="G4" s="502">
        <v>43447</v>
      </c>
      <c r="H4" s="495"/>
      <c r="I4" s="495"/>
    </row>
    <row r="5" spans="1:11" x14ac:dyDescent="0.25">
      <c r="A5" s="495" t="s">
        <v>68</v>
      </c>
      <c r="B5" s="495"/>
      <c r="C5" s="499" t="s">
        <v>100</v>
      </c>
      <c r="D5" s="500"/>
      <c r="E5" s="501"/>
      <c r="F5" s="12" t="s">
        <v>69</v>
      </c>
      <c r="G5" s="499" t="s">
        <v>101</v>
      </c>
      <c r="H5" s="510"/>
      <c r="I5" s="511"/>
    </row>
    <row r="6" spans="1:11" x14ac:dyDescent="0.25">
      <c r="A6" s="512" t="s">
        <v>70</v>
      </c>
      <c r="B6" s="512"/>
      <c r="C6" s="512"/>
      <c r="D6" s="512"/>
      <c r="E6" s="512"/>
      <c r="F6" s="512"/>
      <c r="G6" s="512"/>
      <c r="H6" s="512"/>
      <c r="I6" s="512"/>
    </row>
    <row r="7" spans="1:11" x14ac:dyDescent="0.25">
      <c r="A7" s="14" t="s">
        <v>71</v>
      </c>
      <c r="B7" s="15">
        <v>43453</v>
      </c>
      <c r="C7" s="513" t="s">
        <v>72</v>
      </c>
      <c r="D7" s="514"/>
      <c r="E7" s="16" t="s">
        <v>73</v>
      </c>
      <c r="F7" s="516" t="s">
        <v>74</v>
      </c>
      <c r="G7" s="517"/>
      <c r="H7" s="515" t="s">
        <v>75</v>
      </c>
      <c r="I7" s="515"/>
    </row>
    <row r="8" spans="1:11" x14ac:dyDescent="0.25">
      <c r="A8" s="17" t="s">
        <v>76</v>
      </c>
      <c r="B8" s="18">
        <v>43454</v>
      </c>
      <c r="C8" s="12"/>
      <c r="D8" s="19" t="s">
        <v>77</v>
      </c>
      <c r="E8" s="20" t="s">
        <v>78</v>
      </c>
      <c r="F8" s="12" t="s">
        <v>79</v>
      </c>
      <c r="G8" s="12"/>
      <c r="H8" s="498"/>
      <c r="I8" s="498"/>
    </row>
    <row r="9" spans="1:11" ht="18" x14ac:dyDescent="0.25">
      <c r="A9" s="21"/>
      <c r="B9" s="503" t="s">
        <v>80</v>
      </c>
      <c r="C9" s="524" t="s">
        <v>90</v>
      </c>
      <c r="D9" s="524"/>
      <c r="E9" s="524"/>
      <c r="F9" s="524"/>
      <c r="G9" s="524"/>
      <c r="H9" s="22"/>
      <c r="I9" s="22"/>
    </row>
    <row r="10" spans="1:11" ht="33" customHeight="1" thickBot="1" x14ac:dyDescent="0.3">
      <c r="A10" s="23" t="s">
        <v>50</v>
      </c>
      <c r="B10" s="504"/>
      <c r="C10" s="48" t="s">
        <v>91</v>
      </c>
      <c r="D10" s="525" t="s">
        <v>92</v>
      </c>
      <c r="E10" s="525"/>
      <c r="F10" s="509" t="s">
        <v>84</v>
      </c>
      <c r="G10" s="509"/>
      <c r="H10" s="509"/>
      <c r="I10" s="509"/>
      <c r="J10" s="84" t="s">
        <v>102</v>
      </c>
      <c r="K10" s="123" t="s">
        <v>103</v>
      </c>
    </row>
    <row r="11" spans="1:11" ht="12.75" customHeight="1" x14ac:dyDescent="0.25">
      <c r="A11" s="24"/>
      <c r="B11" s="25" t="s">
        <v>85</v>
      </c>
      <c r="C11" s="49">
        <v>0</v>
      </c>
      <c r="D11" s="50">
        <v>1</v>
      </c>
      <c r="E11" s="51"/>
      <c r="F11" s="52"/>
      <c r="G11" s="53"/>
      <c r="H11" s="522"/>
      <c r="I11" s="523"/>
      <c r="J11">
        <v>10</v>
      </c>
      <c r="K11" s="122">
        <f>1*J11/MAX(D11:D12)</f>
        <v>1.3888888888888888</v>
      </c>
    </row>
    <row r="12" spans="1:11" x14ac:dyDescent="0.25">
      <c r="A12" s="26" t="s">
        <v>350</v>
      </c>
      <c r="B12" s="77" t="s">
        <v>86</v>
      </c>
      <c r="C12" s="54">
        <v>0</v>
      </c>
      <c r="D12" s="55">
        <v>7.2</v>
      </c>
      <c r="E12" s="56" t="s">
        <v>93</v>
      </c>
      <c r="F12" s="57"/>
      <c r="G12" s="58"/>
      <c r="H12" s="518"/>
      <c r="I12" s="519"/>
    </row>
    <row r="13" spans="1:11" ht="15.75" thickBot="1" x14ac:dyDescent="0.3">
      <c r="A13" s="27"/>
      <c r="B13" s="28" t="s">
        <v>87</v>
      </c>
      <c r="C13" s="59"/>
      <c r="D13" s="60"/>
      <c r="E13" s="61"/>
      <c r="F13" s="62"/>
      <c r="G13" s="63"/>
      <c r="H13" s="520"/>
      <c r="I13" s="521"/>
    </row>
    <row r="14" spans="1:11" ht="12.75" customHeight="1" x14ac:dyDescent="0.25">
      <c r="A14" s="29"/>
      <c r="B14" s="30" t="s">
        <v>85</v>
      </c>
      <c r="C14" s="49">
        <v>64</v>
      </c>
      <c r="D14" s="50">
        <v>0.5</v>
      </c>
      <c r="E14" s="51"/>
      <c r="F14" s="52"/>
      <c r="G14" s="53"/>
      <c r="H14" s="522"/>
      <c r="I14" s="523"/>
      <c r="J14">
        <v>10</v>
      </c>
      <c r="K14" s="122">
        <f>AVERAGE(C14/D14,C15/D15)*J14</f>
        <v>825</v>
      </c>
    </row>
    <row r="15" spans="1:11" x14ac:dyDescent="0.25">
      <c r="A15" s="26" t="s">
        <v>351</v>
      </c>
      <c r="B15" s="31" t="s">
        <v>86</v>
      </c>
      <c r="C15" s="54">
        <v>37</v>
      </c>
      <c r="D15" s="55">
        <v>1</v>
      </c>
      <c r="E15" s="56"/>
      <c r="F15" s="57"/>
      <c r="G15" s="58"/>
      <c r="H15" s="518"/>
      <c r="I15" s="519"/>
    </row>
    <row r="16" spans="1:11" ht="15.75" thickBot="1" x14ac:dyDescent="0.3">
      <c r="A16" s="27"/>
      <c r="B16" s="32" t="s">
        <v>87</v>
      </c>
      <c r="C16" s="59"/>
      <c r="D16" s="60"/>
      <c r="E16" s="61"/>
      <c r="F16" s="62"/>
      <c r="G16" s="63"/>
      <c r="H16" s="520"/>
      <c r="I16" s="521"/>
    </row>
    <row r="17" spans="1:11" ht="12.75" customHeight="1" x14ac:dyDescent="0.25">
      <c r="A17" s="29"/>
      <c r="B17" s="30" t="s">
        <v>85</v>
      </c>
      <c r="C17" s="49">
        <v>59</v>
      </c>
      <c r="D17" s="50">
        <v>0.5</v>
      </c>
      <c r="E17" s="51"/>
      <c r="F17" s="52"/>
      <c r="G17" s="53"/>
      <c r="H17" s="522"/>
      <c r="I17" s="523"/>
      <c r="J17">
        <v>10</v>
      </c>
      <c r="K17" s="122">
        <f>AVERAGE(C17/D17,C18/D18)*J17</f>
        <v>1180</v>
      </c>
    </row>
    <row r="18" spans="1:11" x14ac:dyDescent="0.25">
      <c r="A18" s="26" t="s">
        <v>352</v>
      </c>
      <c r="B18" s="31" t="s">
        <v>86</v>
      </c>
      <c r="C18" s="54">
        <v>118</v>
      </c>
      <c r="D18" s="55">
        <v>1</v>
      </c>
      <c r="E18" s="56"/>
      <c r="F18" s="57"/>
      <c r="G18" s="58"/>
      <c r="H18" s="518"/>
      <c r="I18" s="519"/>
    </row>
    <row r="19" spans="1:11" ht="15.75" thickBot="1" x14ac:dyDescent="0.3">
      <c r="A19" s="27"/>
      <c r="B19" s="32" t="s">
        <v>87</v>
      </c>
      <c r="C19" s="59"/>
      <c r="D19" s="60"/>
      <c r="E19" s="61"/>
      <c r="F19" s="62"/>
      <c r="G19" s="63"/>
      <c r="H19" s="520"/>
      <c r="I19" s="521"/>
    </row>
    <row r="20" spans="1:11" ht="12.75" customHeight="1" x14ac:dyDescent="0.25">
      <c r="A20" s="29"/>
      <c r="B20" s="25" t="s">
        <v>85</v>
      </c>
      <c r="C20" s="49">
        <v>18</v>
      </c>
      <c r="D20" s="50">
        <v>1</v>
      </c>
      <c r="E20" s="51"/>
      <c r="F20" s="52"/>
      <c r="G20" s="53"/>
      <c r="H20" s="522"/>
      <c r="I20" s="523"/>
      <c r="J20">
        <v>10</v>
      </c>
      <c r="K20" s="122">
        <f>AVERAGE(C20/D20,C21/D21)*J20</f>
        <v>177.5</v>
      </c>
    </row>
    <row r="21" spans="1:11" x14ac:dyDescent="0.25">
      <c r="A21" s="26" t="s">
        <v>353</v>
      </c>
      <c r="B21" s="77" t="s">
        <v>86</v>
      </c>
      <c r="C21" s="54">
        <v>35</v>
      </c>
      <c r="D21" s="55">
        <v>2</v>
      </c>
      <c r="E21" s="56"/>
      <c r="F21" s="57"/>
      <c r="G21" s="58"/>
      <c r="H21" s="518"/>
      <c r="I21" s="519"/>
    </row>
    <row r="22" spans="1:11" ht="15.75" thickBot="1" x14ac:dyDescent="0.3">
      <c r="A22" s="27"/>
      <c r="B22" s="28" t="s">
        <v>87</v>
      </c>
      <c r="C22" s="59"/>
      <c r="D22" s="60"/>
      <c r="E22" s="61"/>
      <c r="F22" s="62"/>
      <c r="G22" s="63"/>
      <c r="H22" s="520"/>
      <c r="I22" s="521"/>
    </row>
    <row r="23" spans="1:11" ht="12.75" customHeight="1" x14ac:dyDescent="0.25">
      <c r="A23" s="29"/>
      <c r="B23" s="25" t="s">
        <v>85</v>
      </c>
      <c r="C23" s="49">
        <v>39</v>
      </c>
      <c r="D23" s="50">
        <v>0.5</v>
      </c>
      <c r="E23" s="51"/>
      <c r="F23" s="52"/>
      <c r="G23" s="53"/>
      <c r="H23" s="522"/>
      <c r="I23" s="523"/>
      <c r="J23">
        <v>10</v>
      </c>
      <c r="K23" s="122">
        <f>AVERAGE(C23/D23,C24/D24)*J23</f>
        <v>885</v>
      </c>
    </row>
    <row r="24" spans="1:11" x14ac:dyDescent="0.25">
      <c r="A24" s="26" t="s">
        <v>354</v>
      </c>
      <c r="B24" s="77" t="s">
        <v>86</v>
      </c>
      <c r="C24" s="54">
        <v>99</v>
      </c>
      <c r="D24" s="55">
        <v>1</v>
      </c>
      <c r="E24" s="56"/>
      <c r="F24" s="57"/>
      <c r="G24" s="58"/>
      <c r="H24" s="518"/>
      <c r="I24" s="519"/>
    </row>
    <row r="25" spans="1:11" ht="15.75" thickBot="1" x14ac:dyDescent="0.3">
      <c r="A25" s="27"/>
      <c r="B25" s="28" t="s">
        <v>87</v>
      </c>
      <c r="C25" s="59"/>
      <c r="D25" s="60"/>
      <c r="E25" s="61"/>
      <c r="F25" s="62"/>
      <c r="G25" s="63"/>
      <c r="H25" s="520"/>
      <c r="I25" s="521"/>
    </row>
    <row r="26" spans="1:11" ht="12.75" customHeight="1" x14ac:dyDescent="0.25">
      <c r="A26" s="29"/>
      <c r="B26" s="30" t="s">
        <v>85</v>
      </c>
      <c r="C26" s="49">
        <v>41</v>
      </c>
      <c r="D26" s="50">
        <v>1</v>
      </c>
      <c r="E26" s="51"/>
      <c r="F26" s="52"/>
      <c r="G26" s="53"/>
      <c r="H26" s="522"/>
      <c r="I26" s="523"/>
      <c r="J26">
        <v>10</v>
      </c>
      <c r="K26" s="122">
        <f>AVERAGE(C26/D26,C27/D27)*J26</f>
        <v>392.5</v>
      </c>
    </row>
    <row r="27" spans="1:11" x14ac:dyDescent="0.25">
      <c r="A27" s="26" t="s">
        <v>355</v>
      </c>
      <c r="B27" s="31" t="s">
        <v>86</v>
      </c>
      <c r="C27" s="54">
        <v>75</v>
      </c>
      <c r="D27" s="55">
        <v>2</v>
      </c>
      <c r="E27" s="56"/>
      <c r="F27" s="57"/>
      <c r="G27" s="58"/>
      <c r="H27" s="518"/>
      <c r="I27" s="519"/>
    </row>
    <row r="28" spans="1:11" ht="15.75" thickBot="1" x14ac:dyDescent="0.3">
      <c r="A28" s="27"/>
      <c r="B28" s="32" t="s">
        <v>87</v>
      </c>
      <c r="C28" s="59"/>
      <c r="D28" s="60"/>
      <c r="E28" s="61"/>
      <c r="F28" s="62"/>
      <c r="G28" s="63"/>
      <c r="H28" s="520"/>
      <c r="I28" s="521"/>
    </row>
    <row r="29" spans="1:11" ht="12.75" customHeight="1" x14ac:dyDescent="0.25">
      <c r="A29" s="29"/>
      <c r="B29" s="25" t="s">
        <v>85</v>
      </c>
      <c r="C29" s="49">
        <v>25</v>
      </c>
      <c r="D29" s="50">
        <v>1</v>
      </c>
      <c r="E29" s="51"/>
      <c r="F29" s="52"/>
      <c r="G29" s="53"/>
      <c r="H29" s="522"/>
      <c r="I29" s="523"/>
      <c r="J29">
        <v>10</v>
      </c>
      <c r="K29" s="122">
        <f>AVERAGE(C29/D29,C30/D30)*J29</f>
        <v>265</v>
      </c>
    </row>
    <row r="30" spans="1:11" x14ac:dyDescent="0.25">
      <c r="A30" s="26" t="s">
        <v>356</v>
      </c>
      <c r="B30" s="77" t="s">
        <v>86</v>
      </c>
      <c r="C30" s="54">
        <v>56</v>
      </c>
      <c r="D30" s="55">
        <v>2</v>
      </c>
      <c r="E30" s="56"/>
      <c r="F30" s="57"/>
      <c r="G30" s="58"/>
      <c r="H30" s="518"/>
      <c r="I30" s="519"/>
    </row>
    <row r="31" spans="1:11" ht="15.75" thickBot="1" x14ac:dyDescent="0.3">
      <c r="A31" s="27"/>
      <c r="B31" s="28" t="s">
        <v>87</v>
      </c>
      <c r="C31" s="59"/>
      <c r="D31" s="60"/>
      <c r="E31" s="61"/>
      <c r="F31" s="62"/>
      <c r="G31" s="63"/>
      <c r="H31" s="520"/>
      <c r="I31" s="521"/>
    </row>
    <row r="32" spans="1:11" ht="12.75" customHeight="1" x14ac:dyDescent="0.25">
      <c r="A32" s="29"/>
      <c r="B32" s="25" t="s">
        <v>85</v>
      </c>
      <c r="C32" s="49">
        <v>0</v>
      </c>
      <c r="D32" s="50">
        <v>1</v>
      </c>
      <c r="E32" s="51"/>
      <c r="F32" s="52"/>
      <c r="G32" s="53"/>
      <c r="H32" s="522"/>
      <c r="I32" s="523"/>
      <c r="J32" s="98">
        <v>10</v>
      </c>
      <c r="K32" s="124">
        <f>1*J32/D33</f>
        <v>1.25</v>
      </c>
    </row>
    <row r="33" spans="1:11" x14ac:dyDescent="0.25">
      <c r="A33" s="26" t="s">
        <v>357</v>
      </c>
      <c r="B33" s="77" t="s">
        <v>86</v>
      </c>
      <c r="C33" s="54">
        <v>0</v>
      </c>
      <c r="D33" s="55">
        <v>8</v>
      </c>
      <c r="E33" s="56" t="s">
        <v>93</v>
      </c>
      <c r="F33" s="57"/>
      <c r="G33" s="58"/>
      <c r="H33" s="518"/>
      <c r="I33" s="519"/>
    </row>
    <row r="34" spans="1:11" ht="15.75" thickBot="1" x14ac:dyDescent="0.3">
      <c r="A34" s="27"/>
      <c r="B34" s="28" t="s">
        <v>87</v>
      </c>
      <c r="C34" s="59"/>
      <c r="D34" s="60"/>
      <c r="E34" s="61"/>
      <c r="F34" s="62"/>
      <c r="G34" s="63"/>
      <c r="H34" s="520"/>
      <c r="I34" s="521"/>
    </row>
    <row r="35" spans="1:11" ht="12.75" customHeight="1" x14ac:dyDescent="0.25">
      <c r="A35" s="33"/>
      <c r="B35" s="25" t="s">
        <v>85</v>
      </c>
      <c r="C35" s="49">
        <v>0</v>
      </c>
      <c r="D35" s="50">
        <v>1</v>
      </c>
      <c r="E35" s="51"/>
      <c r="F35" s="52"/>
      <c r="G35" s="53"/>
      <c r="H35" s="522"/>
      <c r="I35" s="523"/>
      <c r="J35" s="98">
        <v>10</v>
      </c>
      <c r="K35" s="124">
        <f>1*J35/D36</f>
        <v>1.2195121951219514</v>
      </c>
    </row>
    <row r="36" spans="1:11" x14ac:dyDescent="0.25">
      <c r="A36" s="26" t="s">
        <v>358</v>
      </c>
      <c r="B36" s="77" t="s">
        <v>86</v>
      </c>
      <c r="C36" s="54">
        <v>0</v>
      </c>
      <c r="D36" s="55">
        <v>8.1999999999999993</v>
      </c>
      <c r="E36" s="56" t="s">
        <v>93</v>
      </c>
      <c r="F36" s="57"/>
      <c r="G36" s="58"/>
      <c r="H36" s="518"/>
      <c r="I36" s="519"/>
    </row>
    <row r="37" spans="1:11" ht="15.75" thickBot="1" x14ac:dyDescent="0.3">
      <c r="A37" s="34"/>
      <c r="B37" s="28" t="s">
        <v>87</v>
      </c>
      <c r="C37" s="59"/>
      <c r="D37" s="60"/>
      <c r="E37" s="61"/>
      <c r="F37" s="62"/>
      <c r="G37" s="63"/>
      <c r="H37" s="520"/>
      <c r="I37" s="521"/>
    </row>
    <row r="38" spans="1:11" ht="12.75" customHeight="1" x14ac:dyDescent="0.25">
      <c r="A38" s="29"/>
      <c r="B38" s="25" t="s">
        <v>85</v>
      </c>
      <c r="C38" s="49">
        <v>0</v>
      </c>
      <c r="D38" s="50">
        <v>1</v>
      </c>
      <c r="E38" s="51"/>
      <c r="F38" s="52"/>
      <c r="G38" s="53"/>
      <c r="H38" s="522"/>
      <c r="I38" s="523"/>
      <c r="J38" s="98">
        <v>10</v>
      </c>
      <c r="K38" s="124">
        <f>1*J38/D39</f>
        <v>1.25</v>
      </c>
    </row>
    <row r="39" spans="1:11" x14ac:dyDescent="0.25">
      <c r="A39" s="26" t="s">
        <v>359</v>
      </c>
      <c r="B39" s="77" t="s">
        <v>86</v>
      </c>
      <c r="C39" s="54">
        <v>0</v>
      </c>
      <c r="D39" s="55">
        <v>8</v>
      </c>
      <c r="E39" s="56" t="s">
        <v>93</v>
      </c>
      <c r="F39" s="57"/>
      <c r="G39" s="58"/>
      <c r="H39" s="518"/>
      <c r="I39" s="519"/>
      <c r="J39" s="125" t="s">
        <v>59</v>
      </c>
    </row>
    <row r="40" spans="1:11" ht="15.75" thickBot="1" x14ac:dyDescent="0.3">
      <c r="A40" s="27"/>
      <c r="B40" s="28" t="s">
        <v>87</v>
      </c>
      <c r="C40" s="59"/>
      <c r="D40" s="60"/>
      <c r="E40" s="61"/>
      <c r="F40" s="62"/>
      <c r="G40" s="63"/>
      <c r="H40" s="520"/>
      <c r="I40" s="521"/>
    </row>
    <row r="41" spans="1:11" ht="12.75" customHeight="1" x14ac:dyDescent="0.25">
      <c r="A41" s="29"/>
      <c r="B41" s="25" t="s">
        <v>85</v>
      </c>
      <c r="C41" s="49">
        <v>0</v>
      </c>
      <c r="D41" s="50">
        <v>1</v>
      </c>
      <c r="E41" s="51"/>
      <c r="F41" s="52"/>
      <c r="G41" s="53"/>
      <c r="H41" s="522"/>
      <c r="I41" s="523"/>
      <c r="J41" s="98">
        <v>10</v>
      </c>
      <c r="K41" s="124">
        <f>1*J41/D42</f>
        <v>1.25</v>
      </c>
    </row>
    <row r="42" spans="1:11" x14ac:dyDescent="0.25">
      <c r="A42" s="26" t="s">
        <v>360</v>
      </c>
      <c r="B42" s="77" t="s">
        <v>86</v>
      </c>
      <c r="C42" s="54">
        <v>0</v>
      </c>
      <c r="D42" s="55">
        <v>8</v>
      </c>
      <c r="E42" s="56" t="s">
        <v>93</v>
      </c>
      <c r="F42" s="57"/>
      <c r="G42" s="58"/>
      <c r="H42" s="518"/>
      <c r="I42" s="519"/>
    </row>
    <row r="43" spans="1:11" ht="15.75" thickBot="1" x14ac:dyDescent="0.3">
      <c r="A43" s="27"/>
      <c r="B43" s="28" t="s">
        <v>87</v>
      </c>
      <c r="C43" s="59"/>
      <c r="D43" s="60"/>
      <c r="E43" s="61"/>
      <c r="F43" s="62"/>
      <c r="G43" s="63"/>
      <c r="H43" s="520"/>
      <c r="I43" s="521"/>
    </row>
    <row r="44" spans="1:11" ht="12.75" customHeight="1" x14ac:dyDescent="0.25">
      <c r="A44" s="29"/>
      <c r="B44" s="25" t="s">
        <v>85</v>
      </c>
      <c r="C44" s="49">
        <v>0</v>
      </c>
      <c r="D44" s="50">
        <v>1</v>
      </c>
      <c r="E44" s="51"/>
      <c r="F44" s="52"/>
      <c r="G44" s="53"/>
      <c r="H44" s="522"/>
      <c r="I44" s="523"/>
      <c r="J44" s="98">
        <v>10</v>
      </c>
      <c r="K44" s="124">
        <f>1*J44/D45</f>
        <v>1.2195121951219514</v>
      </c>
    </row>
    <row r="45" spans="1:11" x14ac:dyDescent="0.25">
      <c r="A45" s="26" t="s">
        <v>361</v>
      </c>
      <c r="B45" s="77" t="s">
        <v>86</v>
      </c>
      <c r="C45" s="54">
        <v>0</v>
      </c>
      <c r="D45" s="55">
        <v>8.1999999999999993</v>
      </c>
      <c r="E45" s="56" t="s">
        <v>93</v>
      </c>
      <c r="F45" s="57"/>
      <c r="G45" s="58"/>
      <c r="H45" s="518"/>
      <c r="I45" s="519"/>
    </row>
    <row r="46" spans="1:11" ht="15.75" thickBot="1" x14ac:dyDescent="0.3">
      <c r="A46" s="27"/>
      <c r="B46" s="28" t="s">
        <v>87</v>
      </c>
      <c r="C46" s="59"/>
      <c r="D46" s="60"/>
      <c r="E46" s="61"/>
      <c r="F46" s="62"/>
      <c r="G46" s="63"/>
      <c r="H46" s="520"/>
      <c r="I46" s="521"/>
    </row>
    <row r="47" spans="1:11" s="37" customFormat="1" x14ac:dyDescent="0.25">
      <c r="A47" s="35" t="s">
        <v>94</v>
      </c>
      <c r="B47" s="36"/>
      <c r="C47" s="69"/>
      <c r="D47" s="50"/>
      <c r="E47" s="69"/>
      <c r="F47" s="36"/>
      <c r="G47" s="36"/>
      <c r="H47" s="36"/>
      <c r="I47" s="36"/>
      <c r="K47" s="126"/>
    </row>
    <row r="48" spans="1:11" x14ac:dyDescent="0.25">
      <c r="A48" s="38"/>
      <c r="B48" s="39" t="s">
        <v>95</v>
      </c>
      <c r="C48" s="70"/>
      <c r="D48" s="71"/>
      <c r="E48" s="70"/>
      <c r="F48" s="39"/>
      <c r="G48" s="39"/>
      <c r="H48" s="39"/>
      <c r="I48" s="39"/>
    </row>
    <row r="49" spans="1:11" ht="15.75" customHeight="1" x14ac:dyDescent="0.25">
      <c r="A49" s="127"/>
      <c r="B49" s="92"/>
      <c r="C49" s="128"/>
      <c r="D49" s="128"/>
      <c r="E49" s="128"/>
      <c r="F49" s="92"/>
      <c r="G49" s="92"/>
      <c r="H49" s="92"/>
      <c r="I49" s="92"/>
    </row>
    <row r="50" spans="1:11" ht="14.25" customHeight="1" x14ac:dyDescent="0.25">
      <c r="A50" s="129"/>
      <c r="B50" s="526" t="s">
        <v>80</v>
      </c>
      <c r="C50" s="528" t="s">
        <v>90</v>
      </c>
      <c r="D50" s="528"/>
      <c r="E50" s="528"/>
      <c r="F50" s="130"/>
      <c r="G50" s="130" t="s">
        <v>88</v>
      </c>
      <c r="H50" s="130">
        <v>2</v>
      </c>
      <c r="I50" s="131"/>
    </row>
    <row r="51" spans="1:11" ht="15.75" customHeight="1" thickBot="1" x14ac:dyDescent="0.3">
      <c r="A51" s="132" t="s">
        <v>50</v>
      </c>
      <c r="B51" s="527"/>
      <c r="C51" s="133" t="s">
        <v>362</v>
      </c>
      <c r="D51" s="529" t="s">
        <v>92</v>
      </c>
      <c r="E51" s="529"/>
      <c r="F51" s="530" t="s">
        <v>84</v>
      </c>
      <c r="G51" s="530"/>
      <c r="H51" s="530"/>
      <c r="I51" s="530"/>
    </row>
    <row r="52" spans="1:11" ht="12.75" customHeight="1" x14ac:dyDescent="0.25">
      <c r="A52" s="29"/>
      <c r="B52" s="25" t="s">
        <v>85</v>
      </c>
      <c r="C52" s="134">
        <v>26</v>
      </c>
      <c r="D52" s="135">
        <v>0.5</v>
      </c>
      <c r="E52" s="136"/>
      <c r="F52" s="52"/>
      <c r="G52" s="53"/>
      <c r="H52" s="522"/>
      <c r="I52" s="523"/>
      <c r="J52">
        <v>20</v>
      </c>
      <c r="K52" s="122">
        <f>AVERAGE(C52/D52,C53/D53)*J52</f>
        <v>1090</v>
      </c>
    </row>
    <row r="53" spans="1:11" x14ac:dyDescent="0.25">
      <c r="A53" s="26" t="s">
        <v>363</v>
      </c>
      <c r="B53" s="77" t="s">
        <v>86</v>
      </c>
      <c r="C53" s="137">
        <v>57</v>
      </c>
      <c r="D53" s="138">
        <v>1</v>
      </c>
      <c r="E53" s="139"/>
      <c r="F53" s="57"/>
      <c r="G53" s="58"/>
      <c r="H53" s="518"/>
      <c r="I53" s="519"/>
    </row>
    <row r="54" spans="1:11" ht="15.75" thickBot="1" x14ac:dyDescent="0.3">
      <c r="A54" s="27"/>
      <c r="B54" s="28" t="s">
        <v>87</v>
      </c>
      <c r="C54" s="140"/>
      <c r="D54" s="141"/>
      <c r="E54" s="142"/>
      <c r="F54" s="62"/>
      <c r="G54" s="63"/>
      <c r="H54" s="520"/>
      <c r="I54" s="521"/>
    </row>
    <row r="55" spans="1:11" ht="12.75" customHeight="1" x14ac:dyDescent="0.25">
      <c r="A55" s="29"/>
      <c r="B55" s="30" t="s">
        <v>85</v>
      </c>
      <c r="C55" s="134">
        <v>18</v>
      </c>
      <c r="D55" s="135">
        <v>0.5</v>
      </c>
      <c r="E55" s="136"/>
      <c r="F55" s="52"/>
      <c r="G55" s="53"/>
      <c r="H55" s="522"/>
      <c r="I55" s="523"/>
      <c r="J55">
        <v>20</v>
      </c>
      <c r="K55" s="122">
        <f>AVERAGE(C55/D55,C56/D56)*J55</f>
        <v>650</v>
      </c>
    </row>
    <row r="56" spans="1:11" x14ac:dyDescent="0.25">
      <c r="A56" s="26" t="s">
        <v>364</v>
      </c>
      <c r="B56" s="31" t="s">
        <v>86</v>
      </c>
      <c r="C56" s="137">
        <v>29</v>
      </c>
      <c r="D56" s="138">
        <v>1</v>
      </c>
      <c r="E56" s="139"/>
      <c r="F56" s="57"/>
      <c r="G56" s="58"/>
      <c r="H56" s="518"/>
      <c r="I56" s="519"/>
    </row>
    <row r="57" spans="1:11" ht="15.75" thickBot="1" x14ac:dyDescent="0.3">
      <c r="A57" s="27"/>
      <c r="B57" s="32" t="s">
        <v>87</v>
      </c>
      <c r="C57" s="140"/>
      <c r="D57" s="141"/>
      <c r="E57" s="142"/>
      <c r="F57" s="62"/>
      <c r="G57" s="63"/>
      <c r="H57" s="520"/>
      <c r="I57" s="521"/>
    </row>
    <row r="58" spans="1:11" ht="12.75" customHeight="1" x14ac:dyDescent="0.25">
      <c r="A58" s="29"/>
      <c r="B58" s="30" t="s">
        <v>85</v>
      </c>
      <c r="C58" s="134">
        <v>42</v>
      </c>
      <c r="D58" s="135">
        <v>0.5</v>
      </c>
      <c r="E58" s="136"/>
      <c r="F58" s="52"/>
      <c r="G58" s="53"/>
      <c r="H58" s="522"/>
      <c r="I58" s="523"/>
      <c r="J58">
        <v>20</v>
      </c>
      <c r="K58" s="122">
        <f>AVERAGE(C58/D58,C59/D59)*J58</f>
        <v>1580</v>
      </c>
    </row>
    <row r="59" spans="1:11" x14ac:dyDescent="0.25">
      <c r="A59" s="26" t="s">
        <v>365</v>
      </c>
      <c r="B59" s="31" t="s">
        <v>86</v>
      </c>
      <c r="C59" s="137">
        <v>74</v>
      </c>
      <c r="D59" s="138">
        <v>1</v>
      </c>
      <c r="E59" s="139"/>
      <c r="F59" s="57"/>
      <c r="G59" s="58"/>
      <c r="H59" s="518"/>
      <c r="I59" s="519"/>
    </row>
    <row r="60" spans="1:11" ht="15.75" thickBot="1" x14ac:dyDescent="0.3">
      <c r="A60" s="27"/>
      <c r="B60" s="32" t="s">
        <v>87</v>
      </c>
      <c r="C60" s="140"/>
      <c r="D60" s="141" t="s">
        <v>59</v>
      </c>
      <c r="E60" s="142"/>
      <c r="F60" s="62"/>
      <c r="G60" s="63"/>
      <c r="H60" s="520"/>
      <c r="I60" s="521"/>
    </row>
    <row r="61" spans="1:11" ht="12.75" customHeight="1" x14ac:dyDescent="0.25">
      <c r="A61" s="29"/>
      <c r="B61" s="25" t="s">
        <v>85</v>
      </c>
      <c r="C61" s="49">
        <v>1</v>
      </c>
      <c r="D61" s="50">
        <v>1</v>
      </c>
      <c r="E61" s="51"/>
      <c r="F61" s="52"/>
      <c r="G61" s="53"/>
      <c r="H61" s="522"/>
      <c r="I61" s="523"/>
      <c r="J61">
        <v>20</v>
      </c>
      <c r="K61" s="122">
        <f>C62*J61/D62</f>
        <v>9.3023255813953494</v>
      </c>
    </row>
    <row r="62" spans="1:11" x14ac:dyDescent="0.25">
      <c r="A62" s="26" t="s">
        <v>366</v>
      </c>
      <c r="B62" s="77" t="s">
        <v>86</v>
      </c>
      <c r="C62" s="54">
        <v>8</v>
      </c>
      <c r="D62" s="55">
        <v>17.2</v>
      </c>
      <c r="E62" s="56" t="s">
        <v>93</v>
      </c>
      <c r="F62" s="57"/>
      <c r="G62" s="58"/>
      <c r="H62" s="518"/>
      <c r="I62" s="519"/>
    </row>
    <row r="63" spans="1:11" ht="15.75" thickBot="1" x14ac:dyDescent="0.3">
      <c r="A63" s="27"/>
      <c r="B63" s="28" t="s">
        <v>87</v>
      </c>
      <c r="C63" s="59"/>
      <c r="D63" s="60"/>
      <c r="E63" s="61"/>
      <c r="F63" s="62"/>
      <c r="G63" s="63"/>
      <c r="H63" s="520"/>
      <c r="I63" s="521"/>
    </row>
    <row r="64" spans="1:11" ht="12.75" customHeight="1" x14ac:dyDescent="0.25">
      <c r="A64" s="29"/>
      <c r="B64" s="25" t="s">
        <v>85</v>
      </c>
      <c r="C64" s="49">
        <v>0</v>
      </c>
      <c r="D64" s="50">
        <v>1</v>
      </c>
      <c r="E64" s="51"/>
      <c r="F64" s="52"/>
      <c r="G64" s="53"/>
      <c r="H64" s="522"/>
      <c r="I64" s="523"/>
      <c r="J64">
        <v>20</v>
      </c>
      <c r="K64" s="122">
        <f>C65*J64/D65</f>
        <v>13.924050632911392</v>
      </c>
    </row>
    <row r="65" spans="1:11" x14ac:dyDescent="0.25">
      <c r="A65" s="26" t="s">
        <v>367</v>
      </c>
      <c r="B65" s="77" t="s">
        <v>86</v>
      </c>
      <c r="C65" s="54">
        <v>11</v>
      </c>
      <c r="D65" s="55">
        <v>15.8</v>
      </c>
      <c r="E65" s="56" t="s">
        <v>93</v>
      </c>
      <c r="F65" s="57"/>
      <c r="G65" s="58"/>
      <c r="H65" s="518"/>
      <c r="I65" s="519"/>
    </row>
    <row r="66" spans="1:11" ht="15.75" thickBot="1" x14ac:dyDescent="0.3">
      <c r="A66" s="27"/>
      <c r="B66" s="28" t="s">
        <v>87</v>
      </c>
      <c r="C66" s="59"/>
      <c r="D66" s="60"/>
      <c r="E66" s="61"/>
      <c r="F66" s="62"/>
      <c r="G66" s="63"/>
      <c r="H66" s="520"/>
      <c r="I66" s="521"/>
    </row>
    <row r="67" spans="1:11" ht="12.75" customHeight="1" x14ac:dyDescent="0.25">
      <c r="A67" s="29"/>
      <c r="B67" s="30" t="s">
        <v>85</v>
      </c>
      <c r="C67" s="49">
        <v>0</v>
      </c>
      <c r="D67" s="50">
        <v>1</v>
      </c>
      <c r="E67" s="51"/>
      <c r="F67" s="52"/>
      <c r="G67" s="53"/>
      <c r="H67" s="522"/>
      <c r="I67" s="523"/>
      <c r="J67">
        <v>20</v>
      </c>
      <c r="K67" s="122">
        <f>C68*J67/D68</f>
        <v>3.5714285714285712</v>
      </c>
    </row>
    <row r="68" spans="1:11" x14ac:dyDescent="0.25">
      <c r="A68" s="26" t="s">
        <v>368</v>
      </c>
      <c r="B68" s="31" t="s">
        <v>86</v>
      </c>
      <c r="C68" s="54">
        <v>3</v>
      </c>
      <c r="D68" s="55">
        <v>16.8</v>
      </c>
      <c r="E68" s="56" t="s">
        <v>93</v>
      </c>
      <c r="F68" s="57"/>
      <c r="G68" s="58"/>
      <c r="H68" s="518"/>
      <c r="I68" s="519"/>
    </row>
    <row r="69" spans="1:11" ht="15.75" thickBot="1" x14ac:dyDescent="0.3">
      <c r="A69" s="27"/>
      <c r="B69" s="32" t="s">
        <v>87</v>
      </c>
      <c r="C69" s="59"/>
      <c r="D69" s="60"/>
      <c r="E69" s="61"/>
      <c r="F69" s="62"/>
      <c r="G69" s="63"/>
      <c r="H69" s="520"/>
      <c r="I69" s="521"/>
    </row>
    <row r="70" spans="1:11" ht="12.75" customHeight="1" x14ac:dyDescent="0.25">
      <c r="A70" s="29"/>
      <c r="B70" s="25" t="s">
        <v>85</v>
      </c>
      <c r="C70" s="49">
        <v>1</v>
      </c>
      <c r="D70" s="50">
        <v>1</v>
      </c>
      <c r="E70" s="51"/>
      <c r="F70" s="52"/>
      <c r="G70" s="53"/>
      <c r="H70" s="522"/>
      <c r="I70" s="523"/>
      <c r="J70">
        <v>20</v>
      </c>
      <c r="K70" s="122">
        <f>C71*J70/D71</f>
        <v>5.882352941176471</v>
      </c>
    </row>
    <row r="71" spans="1:11" x14ac:dyDescent="0.25">
      <c r="A71" s="26" t="s">
        <v>369</v>
      </c>
      <c r="B71" s="77" t="s">
        <v>86</v>
      </c>
      <c r="C71" s="54">
        <v>5</v>
      </c>
      <c r="D71" s="55">
        <v>17</v>
      </c>
      <c r="E71" s="56" t="s">
        <v>93</v>
      </c>
      <c r="F71" s="57"/>
      <c r="G71" s="58"/>
      <c r="H71" s="518"/>
      <c r="I71" s="519"/>
    </row>
    <row r="72" spans="1:11" ht="15.75" thickBot="1" x14ac:dyDescent="0.3">
      <c r="A72" s="27"/>
      <c r="B72" s="28" t="s">
        <v>87</v>
      </c>
      <c r="C72" s="59"/>
      <c r="D72" s="60"/>
      <c r="E72" s="61"/>
      <c r="F72" s="62"/>
      <c r="G72" s="63"/>
      <c r="H72" s="520"/>
      <c r="I72" s="521"/>
    </row>
    <row r="73" spans="1:11" ht="12.75" customHeight="1" x14ac:dyDescent="0.25">
      <c r="A73" s="29"/>
      <c r="B73" s="25" t="s">
        <v>85</v>
      </c>
      <c r="C73" s="49">
        <v>1</v>
      </c>
      <c r="D73" s="50">
        <v>1</v>
      </c>
      <c r="E73" s="51"/>
      <c r="F73" s="52"/>
      <c r="G73" s="53"/>
      <c r="H73" s="522"/>
      <c r="I73" s="523"/>
      <c r="J73">
        <v>20</v>
      </c>
      <c r="K73" s="122">
        <f>C74*J73/D74</f>
        <v>17.857142857142858</v>
      </c>
    </row>
    <row r="74" spans="1:11" x14ac:dyDescent="0.25">
      <c r="A74" s="26" t="s">
        <v>370</v>
      </c>
      <c r="B74" s="77" t="s">
        <v>86</v>
      </c>
      <c r="C74" s="54">
        <v>15</v>
      </c>
      <c r="D74" s="55">
        <v>16.8</v>
      </c>
      <c r="E74" s="56" t="s">
        <v>93</v>
      </c>
      <c r="F74" s="57"/>
      <c r="G74" s="58"/>
      <c r="H74" s="518"/>
      <c r="I74" s="519"/>
    </row>
    <row r="75" spans="1:11" ht="15.75" thickBot="1" x14ac:dyDescent="0.3">
      <c r="A75" s="27"/>
      <c r="B75" s="28" t="s">
        <v>87</v>
      </c>
      <c r="C75" s="59"/>
      <c r="D75" s="60"/>
      <c r="E75" s="61"/>
      <c r="F75" s="62"/>
      <c r="G75" s="63"/>
      <c r="H75" s="520"/>
      <c r="I75" s="521"/>
    </row>
    <row r="76" spans="1:11" ht="12.75" customHeight="1" x14ac:dyDescent="0.25">
      <c r="A76" s="33"/>
      <c r="B76" s="25" t="s">
        <v>85</v>
      </c>
      <c r="C76" s="49">
        <v>0</v>
      </c>
      <c r="D76" s="50">
        <v>1</v>
      </c>
      <c r="E76" s="51"/>
      <c r="F76" s="52"/>
      <c r="G76" s="53"/>
      <c r="H76" s="522"/>
      <c r="I76" s="523"/>
      <c r="J76">
        <v>20</v>
      </c>
      <c r="K76" s="122">
        <f>C77*J76/D77</f>
        <v>14.634146341463415</v>
      </c>
    </row>
    <row r="77" spans="1:11" x14ac:dyDescent="0.25">
      <c r="A77" s="26" t="s">
        <v>371</v>
      </c>
      <c r="B77" s="77" t="s">
        <v>86</v>
      </c>
      <c r="C77" s="54">
        <v>12</v>
      </c>
      <c r="D77" s="55">
        <v>16.399999999999999</v>
      </c>
      <c r="E77" s="56" t="s">
        <v>93</v>
      </c>
      <c r="F77" s="57"/>
      <c r="G77" s="58"/>
      <c r="H77" s="518"/>
      <c r="I77" s="519"/>
      <c r="J77" s="125" t="s">
        <v>59</v>
      </c>
    </row>
    <row r="78" spans="1:11" ht="15.75" thickBot="1" x14ac:dyDescent="0.3">
      <c r="A78" s="34"/>
      <c r="B78" s="28" t="s">
        <v>87</v>
      </c>
      <c r="C78" s="59"/>
      <c r="D78" s="60"/>
      <c r="E78" s="61"/>
      <c r="F78" s="62"/>
      <c r="G78" s="63"/>
      <c r="H78" s="520"/>
      <c r="I78" s="521"/>
    </row>
    <row r="79" spans="1:11" ht="12.75" customHeight="1" x14ac:dyDescent="0.25">
      <c r="A79" s="29"/>
      <c r="B79" s="25" t="s">
        <v>85</v>
      </c>
      <c r="C79" s="49">
        <v>0</v>
      </c>
      <c r="D79" s="50">
        <v>1</v>
      </c>
      <c r="E79" s="51"/>
      <c r="F79" s="52"/>
      <c r="G79" s="53"/>
      <c r="H79" s="522"/>
      <c r="I79" s="523"/>
      <c r="J79" s="98">
        <v>20</v>
      </c>
      <c r="K79" s="124">
        <f>1*J79/D80</f>
        <v>1.1904761904761905</v>
      </c>
    </row>
    <row r="80" spans="1:11" x14ac:dyDescent="0.25">
      <c r="A80" s="26" t="s">
        <v>372</v>
      </c>
      <c r="B80" s="77" t="s">
        <v>86</v>
      </c>
      <c r="C80" s="54">
        <v>0</v>
      </c>
      <c r="D80" s="55">
        <v>16.8</v>
      </c>
      <c r="E80" s="56" t="s">
        <v>93</v>
      </c>
      <c r="F80" s="57"/>
      <c r="G80" s="58"/>
      <c r="H80" s="518"/>
      <c r="I80" s="519"/>
    </row>
    <row r="81" spans="1:11" ht="15.75" thickBot="1" x14ac:dyDescent="0.3">
      <c r="A81" s="27"/>
      <c r="B81" s="28" t="s">
        <v>87</v>
      </c>
      <c r="C81" s="59"/>
      <c r="D81" s="60"/>
      <c r="E81" s="61"/>
      <c r="F81" s="62"/>
      <c r="G81" s="63"/>
      <c r="H81" s="520"/>
      <c r="I81" s="521"/>
    </row>
    <row r="82" spans="1:11" ht="12.75" customHeight="1" x14ac:dyDescent="0.25">
      <c r="A82" s="29"/>
      <c r="B82" s="25" t="s">
        <v>85</v>
      </c>
      <c r="C82" s="49">
        <v>0</v>
      </c>
      <c r="D82" s="50">
        <v>1</v>
      </c>
      <c r="E82" s="51"/>
      <c r="F82" s="52"/>
      <c r="G82" s="53"/>
      <c r="H82" s="522"/>
      <c r="I82" s="523"/>
      <c r="J82">
        <v>20</v>
      </c>
      <c r="K82" s="122">
        <f>C83*J82/D83</f>
        <v>7.0588235294117645</v>
      </c>
    </row>
    <row r="83" spans="1:11" x14ac:dyDescent="0.25">
      <c r="A83" s="26" t="s">
        <v>373</v>
      </c>
      <c r="B83" s="77" t="s">
        <v>86</v>
      </c>
      <c r="C83" s="54">
        <v>6</v>
      </c>
      <c r="D83" s="55">
        <v>17</v>
      </c>
      <c r="E83" s="56" t="s">
        <v>93</v>
      </c>
      <c r="F83" s="57"/>
      <c r="G83" s="58"/>
      <c r="H83" s="518"/>
      <c r="I83" s="519"/>
    </row>
    <row r="84" spans="1:11" ht="15.75" thickBot="1" x14ac:dyDescent="0.3">
      <c r="A84" s="27"/>
      <c r="B84" s="28" t="s">
        <v>87</v>
      </c>
      <c r="C84" s="59"/>
      <c r="D84" s="60"/>
      <c r="E84" s="61"/>
      <c r="F84" s="62"/>
      <c r="G84" s="63"/>
      <c r="H84" s="520"/>
      <c r="I84" s="521"/>
    </row>
    <row r="85" spans="1:11" ht="12.75" customHeight="1" x14ac:dyDescent="0.25">
      <c r="A85" s="33"/>
      <c r="B85" s="25" t="s">
        <v>85</v>
      </c>
      <c r="C85" s="49">
        <v>0</v>
      </c>
      <c r="D85" s="50">
        <v>1</v>
      </c>
      <c r="E85" s="51"/>
      <c r="F85" s="52"/>
      <c r="G85" s="53"/>
      <c r="H85" s="522"/>
      <c r="I85" s="523"/>
      <c r="J85" s="98">
        <v>20</v>
      </c>
      <c r="K85" s="124">
        <f>1*J85/D86</f>
        <v>1.2345679012345681</v>
      </c>
    </row>
    <row r="86" spans="1:11" x14ac:dyDescent="0.25">
      <c r="A86" s="26" t="s">
        <v>374</v>
      </c>
      <c r="B86" s="77" t="s">
        <v>86</v>
      </c>
      <c r="C86" s="54">
        <v>0</v>
      </c>
      <c r="D86" s="55">
        <v>16.2</v>
      </c>
      <c r="E86" s="56" t="s">
        <v>93</v>
      </c>
      <c r="F86" s="57"/>
      <c r="G86" s="58"/>
      <c r="H86" s="518"/>
      <c r="I86" s="519"/>
    </row>
    <row r="87" spans="1:11" ht="15.75" thickBot="1" x14ac:dyDescent="0.3">
      <c r="A87" s="34"/>
      <c r="B87" s="28" t="s">
        <v>87</v>
      </c>
      <c r="C87" s="59"/>
      <c r="D87" s="60"/>
      <c r="E87" s="61"/>
      <c r="F87" s="62"/>
      <c r="G87" s="63"/>
      <c r="H87" s="520"/>
      <c r="I87" s="521"/>
    </row>
    <row r="88" spans="1:11" ht="12.75" customHeight="1" x14ac:dyDescent="0.25">
      <c r="A88" s="29"/>
      <c r="B88" s="25" t="s">
        <v>85</v>
      </c>
      <c r="C88" s="49">
        <v>0</v>
      </c>
      <c r="D88" s="50">
        <v>10</v>
      </c>
      <c r="E88" s="51"/>
      <c r="F88" s="52"/>
      <c r="G88" s="53"/>
      <c r="H88" s="522"/>
      <c r="I88" s="523"/>
      <c r="J88" s="98">
        <v>20</v>
      </c>
      <c r="K88" s="124">
        <f>1*J88/D88</f>
        <v>2</v>
      </c>
    </row>
    <row r="89" spans="1:11" x14ac:dyDescent="0.25">
      <c r="A89" s="26" t="s">
        <v>375</v>
      </c>
      <c r="B89" s="77" t="s">
        <v>86</v>
      </c>
      <c r="C89" s="54"/>
      <c r="D89" s="55"/>
      <c r="E89" s="56"/>
      <c r="F89" s="57"/>
      <c r="G89" s="58"/>
      <c r="H89" s="518"/>
      <c r="I89" s="519"/>
    </row>
    <row r="90" spans="1:11" ht="15.75" thickBot="1" x14ac:dyDescent="0.3">
      <c r="A90" s="27"/>
      <c r="B90" s="28" t="s">
        <v>87</v>
      </c>
      <c r="C90" s="59"/>
      <c r="D90" s="60"/>
      <c r="E90" s="61"/>
      <c r="F90" s="62"/>
      <c r="G90" s="63"/>
      <c r="H90" s="520"/>
      <c r="I90" s="521"/>
    </row>
    <row r="91" spans="1:11" ht="12.75" customHeight="1" x14ac:dyDescent="0.25">
      <c r="A91" s="29"/>
      <c r="B91" s="25" t="s">
        <v>85</v>
      </c>
      <c r="C91" s="49">
        <v>0</v>
      </c>
      <c r="D91" s="50"/>
      <c r="E91" s="51"/>
      <c r="F91" s="52"/>
      <c r="G91" s="53"/>
      <c r="H91" s="522"/>
      <c r="I91" s="523"/>
    </row>
    <row r="92" spans="1:11" x14ac:dyDescent="0.25">
      <c r="A92" s="26" t="s">
        <v>202</v>
      </c>
      <c r="B92" s="77" t="s">
        <v>86</v>
      </c>
      <c r="C92" s="54">
        <v>0</v>
      </c>
      <c r="D92" s="55"/>
      <c r="E92" s="56"/>
      <c r="F92" s="57"/>
      <c r="G92" s="58"/>
      <c r="H92" s="518"/>
      <c r="I92" s="519"/>
    </row>
    <row r="93" spans="1:11" ht="15.75" thickBot="1" x14ac:dyDescent="0.3">
      <c r="A93" s="27"/>
      <c r="B93" s="28" t="s">
        <v>87</v>
      </c>
      <c r="C93" s="59">
        <v>0</v>
      </c>
      <c r="D93" s="60"/>
      <c r="E93" s="61"/>
      <c r="F93" s="62"/>
      <c r="G93" s="63"/>
      <c r="H93" s="520"/>
      <c r="I93" s="521"/>
    </row>
    <row r="94" spans="1:11" ht="12.75" customHeight="1" x14ac:dyDescent="0.25">
      <c r="A94" s="29"/>
      <c r="B94" s="25"/>
      <c r="C94" s="66"/>
      <c r="D94" s="50"/>
      <c r="E94" s="51"/>
      <c r="F94" s="52"/>
      <c r="G94" s="53"/>
      <c r="H94" s="522"/>
      <c r="I94" s="523"/>
    </row>
    <row r="95" spans="1:11" x14ac:dyDescent="0.25">
      <c r="A95" s="26"/>
      <c r="B95" s="77"/>
      <c r="C95" s="67"/>
      <c r="D95" s="64"/>
      <c r="E95" s="56"/>
      <c r="F95" s="57"/>
      <c r="G95" s="58"/>
      <c r="H95" s="518"/>
      <c r="I95" s="519"/>
    </row>
    <row r="96" spans="1:11" ht="15.75" thickBot="1" x14ac:dyDescent="0.3">
      <c r="A96" s="27"/>
      <c r="B96" s="28"/>
      <c r="C96" s="68"/>
      <c r="D96" s="65"/>
      <c r="E96" s="61"/>
      <c r="F96" s="62"/>
      <c r="G96" s="63"/>
      <c r="H96" s="520"/>
      <c r="I96" s="521"/>
    </row>
    <row r="97" spans="1:11" s="37" customFormat="1" x14ac:dyDescent="0.25">
      <c r="A97" s="35" t="s">
        <v>94</v>
      </c>
      <c r="B97" s="36"/>
      <c r="C97" s="69"/>
      <c r="D97" s="69"/>
      <c r="E97" s="69"/>
      <c r="F97" s="36"/>
      <c r="G97" s="36"/>
      <c r="H97" s="36"/>
      <c r="I97" s="36"/>
      <c r="K97" s="126"/>
    </row>
    <row r="98" spans="1:11" x14ac:dyDescent="0.25">
      <c r="A98" s="38"/>
      <c r="B98" s="39" t="s">
        <v>95</v>
      </c>
      <c r="C98" s="70"/>
      <c r="D98" s="71"/>
      <c r="E98" s="70"/>
      <c r="F98" s="39"/>
      <c r="G98" s="39"/>
      <c r="H98" s="39"/>
      <c r="I98" s="39"/>
    </row>
    <row r="101" spans="1:11" ht="14.25" customHeight="1" x14ac:dyDescent="0.25"/>
    <row r="102" spans="1:11" ht="15.75" customHeight="1" x14ac:dyDescent="0.25"/>
    <row r="103" spans="1:11" ht="12.75" customHeight="1" x14ac:dyDescent="0.25"/>
    <row r="106" spans="1:11" ht="12.75" customHeight="1" x14ac:dyDescent="0.25"/>
    <row r="109" spans="1:11" ht="12.75" customHeight="1" x14ac:dyDescent="0.25"/>
    <row r="112" spans="1:11" ht="12.75" customHeight="1" x14ac:dyDescent="0.25"/>
    <row r="115" ht="12.75" customHeight="1" x14ac:dyDescent="0.25"/>
    <row r="118" ht="12.75" customHeight="1" x14ac:dyDescent="0.25"/>
    <row r="121" ht="12.75" customHeight="1" x14ac:dyDescent="0.25"/>
    <row r="124" ht="12.75" customHeight="1" x14ac:dyDescent="0.25"/>
    <row r="127" ht="12.75" customHeight="1" x14ac:dyDescent="0.25"/>
    <row r="130" ht="12.75" customHeight="1" x14ac:dyDescent="0.25"/>
    <row r="133" ht="12.75" customHeight="1" x14ac:dyDescent="0.25"/>
    <row r="136" ht="12.75" customHeight="1" x14ac:dyDescent="0.25"/>
    <row r="139" ht="12.75" customHeight="1" x14ac:dyDescent="0.25"/>
    <row r="142" ht="12.75" customHeight="1" x14ac:dyDescent="0.25"/>
    <row r="145" spans="1:11" ht="12.75" customHeight="1" x14ac:dyDescent="0.25"/>
    <row r="148" spans="1:11" s="37" customFormat="1" x14ac:dyDescent="0.25">
      <c r="A148"/>
      <c r="B148"/>
      <c r="C148"/>
      <c r="D148"/>
      <c r="E148"/>
      <c r="F148"/>
      <c r="G148"/>
      <c r="H148"/>
      <c r="I148"/>
      <c r="J148"/>
      <c r="K148" s="126"/>
    </row>
    <row r="152" spans="1:11" ht="14.25" customHeight="1" x14ac:dyDescent="0.25"/>
    <row r="153" spans="1:11" ht="15.75" customHeight="1" x14ac:dyDescent="0.25"/>
    <row r="154" spans="1:11" ht="12.75" customHeight="1" x14ac:dyDescent="0.25"/>
    <row r="157" spans="1:11" ht="12.75" customHeight="1" x14ac:dyDescent="0.25"/>
    <row r="160" spans="1:11" ht="12.75" customHeight="1" x14ac:dyDescent="0.25"/>
    <row r="163" ht="12.75" customHeight="1" x14ac:dyDescent="0.25"/>
    <row r="166" ht="12.75" customHeight="1" x14ac:dyDescent="0.25"/>
    <row r="169" ht="12.75" customHeight="1" x14ac:dyDescent="0.25"/>
    <row r="172" ht="12.75" customHeight="1" x14ac:dyDescent="0.25"/>
    <row r="175" ht="12.75" customHeight="1" x14ac:dyDescent="0.25"/>
    <row r="178" ht="12.75" customHeight="1" x14ac:dyDescent="0.25"/>
    <row r="181" ht="12.75" customHeight="1" x14ac:dyDescent="0.25"/>
    <row r="184" ht="12.75" customHeight="1" x14ac:dyDescent="0.25"/>
    <row r="187" ht="12.75" customHeight="1" x14ac:dyDescent="0.25"/>
    <row r="190" ht="12.75" customHeight="1" x14ac:dyDescent="0.25"/>
    <row r="193" spans="1:11" ht="12.75" customHeight="1" x14ac:dyDescent="0.25"/>
    <row r="196" spans="1:11" ht="12.75" customHeight="1" x14ac:dyDescent="0.25"/>
    <row r="199" spans="1:11" s="37" customFormat="1" x14ac:dyDescent="0.25">
      <c r="A199"/>
      <c r="B199"/>
      <c r="C199"/>
      <c r="D199"/>
      <c r="E199"/>
      <c r="F199"/>
      <c r="G199"/>
      <c r="H199"/>
      <c r="I199"/>
      <c r="J199"/>
      <c r="K199" s="126"/>
    </row>
    <row r="204" spans="1:11" ht="12.75" customHeight="1" x14ac:dyDescent="0.25"/>
    <row r="205" spans="1:11" ht="13.5" customHeight="1" x14ac:dyDescent="0.25"/>
    <row r="255" ht="12.75" customHeight="1" x14ac:dyDescent="0.25"/>
    <row r="256" ht="13.5" customHeight="1" x14ac:dyDescent="0.25"/>
    <row r="307" ht="12.75" customHeight="1" x14ac:dyDescent="0.25"/>
    <row r="308" ht="13.5" customHeight="1" x14ac:dyDescent="0.25"/>
  </sheetData>
  <mergeCells count="104">
    <mergeCell ref="C5:E5"/>
    <mergeCell ref="G5:I5"/>
    <mergeCell ref="A6:I6"/>
    <mergeCell ref="C7:D7"/>
    <mergeCell ref="F7:G7"/>
    <mergeCell ref="H7:I7"/>
    <mergeCell ref="A5:B5"/>
    <mergeCell ref="A2:I2"/>
    <mergeCell ref="A3:B3"/>
    <mergeCell ref="C3:E3"/>
    <mergeCell ref="G3:I3"/>
    <mergeCell ref="A4:B4"/>
    <mergeCell ref="C4:E4"/>
    <mergeCell ref="G4:I4"/>
    <mergeCell ref="H11:I11"/>
    <mergeCell ref="H12:I12"/>
    <mergeCell ref="H13:I13"/>
    <mergeCell ref="H14:I14"/>
    <mergeCell ref="H15:I15"/>
    <mergeCell ref="H8:I8"/>
    <mergeCell ref="B9:B10"/>
    <mergeCell ref="C9:G9"/>
    <mergeCell ref="D10:E10"/>
    <mergeCell ref="F10:I10"/>
    <mergeCell ref="H21:I21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46:I46"/>
    <mergeCell ref="H41:I41"/>
    <mergeCell ref="H42:I42"/>
    <mergeCell ref="H43:I43"/>
    <mergeCell ref="H44:I44"/>
    <mergeCell ref="H45:I45"/>
    <mergeCell ref="H36:I36"/>
    <mergeCell ref="H37:I37"/>
    <mergeCell ref="H38:I38"/>
    <mergeCell ref="H39:I39"/>
    <mergeCell ref="H40:I40"/>
    <mergeCell ref="H53:I53"/>
    <mergeCell ref="H54:I54"/>
    <mergeCell ref="H55:I55"/>
    <mergeCell ref="H56:I56"/>
    <mergeCell ref="H57:I57"/>
    <mergeCell ref="B50:B51"/>
    <mergeCell ref="C50:E50"/>
    <mergeCell ref="D51:E51"/>
    <mergeCell ref="F51:I51"/>
    <mergeCell ref="H52:I52"/>
    <mergeCell ref="H63:I63"/>
    <mergeCell ref="H64:I64"/>
    <mergeCell ref="H65:I65"/>
    <mergeCell ref="H66:I66"/>
    <mergeCell ref="H67:I67"/>
    <mergeCell ref="H58:I58"/>
    <mergeCell ref="H59:I59"/>
    <mergeCell ref="H60:I60"/>
    <mergeCell ref="H61:I61"/>
    <mergeCell ref="H62:I62"/>
    <mergeCell ref="H73:I73"/>
    <mergeCell ref="H74:I74"/>
    <mergeCell ref="H75:I75"/>
    <mergeCell ref="H76:I76"/>
    <mergeCell ref="H77:I77"/>
    <mergeCell ref="H68:I68"/>
    <mergeCell ref="H69:I69"/>
    <mergeCell ref="H70:I70"/>
    <mergeCell ref="H71:I71"/>
    <mergeCell ref="H72:I72"/>
    <mergeCell ref="H83:I83"/>
    <mergeCell ref="H84:I84"/>
    <mergeCell ref="H85:I85"/>
    <mergeCell ref="H86:I86"/>
    <mergeCell ref="H87:I87"/>
    <mergeCell ref="H78:I78"/>
    <mergeCell ref="H79:I79"/>
    <mergeCell ref="H80:I80"/>
    <mergeCell ref="H81:I81"/>
    <mergeCell ref="H82:I82"/>
    <mergeCell ref="H93:I93"/>
    <mergeCell ref="H94:I94"/>
    <mergeCell ref="H95:I95"/>
    <mergeCell ref="H96:I96"/>
    <mergeCell ref="H88:I88"/>
    <mergeCell ref="H89:I89"/>
    <mergeCell ref="H90:I90"/>
    <mergeCell ref="H91:I91"/>
    <mergeCell ref="H92:I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Inoculation Controls(0)</vt:lpstr>
      <vt:lpstr>extraction plates (0)</vt:lpstr>
      <vt:lpstr>Filter Plates </vt:lpstr>
      <vt:lpstr>BIs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Abdel-Hady, Ahmed</dc:creator>
  <cp:lastModifiedBy>Wood, Joe</cp:lastModifiedBy>
  <cp:lastPrinted>2018-08-15T20:39:28Z</cp:lastPrinted>
  <dcterms:created xsi:type="dcterms:W3CDTF">2018-07-19T16:45:44Z</dcterms:created>
  <dcterms:modified xsi:type="dcterms:W3CDTF">2020-06-30T20:05:39Z</dcterms:modified>
</cp:coreProperties>
</file>