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ichols\OneDrive - Environmental Protection Agency (EPA)\jnichols\Nichols working files\pmsf\"/>
    </mc:Choice>
  </mc:AlternateContent>
  <xr:revisionPtr revIDLastSave="0" documentId="8_{10310A52-8F68-4B32-97D9-DA11281ABE04}" xr6:coauthVersionLast="44" xr6:coauthVersionMax="44" xr10:uidLastSave="{00000000-0000-0000-0000-000000000000}"/>
  <bookViews>
    <workbookView xWindow="-108" yWindow="-108" windowWidth="15576" windowHeight="11904" xr2:uid="{00000000-000D-0000-FFFF-FFFF00000000}"/>
  </bookViews>
  <sheets>
    <sheet name="Metadata" sheetId="12" r:id="rId1"/>
    <sheet name="Figure 1" sheetId="1" r:id="rId2"/>
    <sheet name="Table 1" sheetId="13" r:id="rId3"/>
    <sheet name="Figures 2 and 3" sheetId="2" r:id="rId4"/>
    <sheet name="Figure 4" sheetId="3" r:id="rId5"/>
    <sheet name="Tables 2 and 3" sheetId="4" r:id="rId6"/>
    <sheet name="Figure 5" sheetId="6" r:id="rId7"/>
    <sheet name="Figure 6" sheetId="10" r:id="rId8"/>
    <sheet name="Table S1" sheetId="7" r:id="rId9"/>
    <sheet name="Table S2" sheetId="9" r:id="rId10"/>
    <sheet name="Figure S1" sheetId="8" r:id="rId11"/>
    <sheet name="Figure S2" sheetId="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9" i="5" l="1"/>
  <c r="G68" i="5"/>
  <c r="G67" i="5"/>
  <c r="E69" i="5"/>
  <c r="E68" i="5"/>
  <c r="E67" i="5"/>
  <c r="C69" i="5"/>
  <c r="C68" i="5"/>
  <c r="C67" i="5"/>
  <c r="AJ34" i="4"/>
  <c r="AJ33" i="4"/>
  <c r="AJ32" i="4"/>
  <c r="AI36" i="4"/>
  <c r="AI35" i="4"/>
  <c r="AI34" i="4"/>
  <c r="AI33" i="4"/>
  <c r="AI32" i="4"/>
  <c r="AF34" i="4"/>
  <c r="AF33" i="4"/>
  <c r="AF32" i="4"/>
  <c r="AE36" i="4"/>
  <c r="AE35" i="4"/>
  <c r="AE34" i="4"/>
  <c r="AE33" i="4"/>
  <c r="AE32" i="4"/>
  <c r="AJ24" i="4"/>
  <c r="AJ23" i="4"/>
  <c r="AJ22" i="4"/>
  <c r="AI26" i="4"/>
  <c r="AI25" i="4"/>
  <c r="AI24" i="4"/>
  <c r="AI23" i="4"/>
  <c r="AI22" i="4"/>
  <c r="AF24" i="4"/>
  <c r="AF23" i="4"/>
  <c r="AF22" i="4"/>
  <c r="AE26" i="4"/>
  <c r="AE25" i="4"/>
  <c r="AE24" i="4"/>
  <c r="AE23" i="4"/>
  <c r="AE22" i="4"/>
  <c r="AJ14" i="4"/>
  <c r="AJ13" i="4"/>
  <c r="AJ12" i="4"/>
  <c r="AI16" i="4"/>
  <c r="AI15" i="4"/>
  <c r="AI14" i="4"/>
  <c r="AI13" i="4"/>
  <c r="AI12" i="4"/>
  <c r="AF14" i="4"/>
  <c r="AF13" i="4"/>
  <c r="AF12" i="4"/>
  <c r="AE16" i="4"/>
  <c r="AE15" i="4"/>
  <c r="AE14" i="4"/>
  <c r="AE13" i="4"/>
  <c r="AE12" i="4"/>
  <c r="AA36" i="4"/>
  <c r="AA35" i="4"/>
  <c r="AA34" i="4"/>
  <c r="AA33" i="4"/>
  <c r="AA32" i="4"/>
  <c r="AA26" i="4"/>
  <c r="AA25" i="4"/>
  <c r="AA24" i="4"/>
  <c r="AA23" i="4"/>
  <c r="AA22" i="4"/>
  <c r="AB14" i="4"/>
  <c r="AB13" i="4"/>
  <c r="AB12" i="4"/>
  <c r="AA16" i="4"/>
  <c r="AA15" i="4"/>
  <c r="AA14" i="4"/>
  <c r="AA13" i="4"/>
  <c r="AA12" i="4"/>
  <c r="U56" i="1" l="1"/>
  <c r="Q56" i="1"/>
  <c r="M56" i="1"/>
  <c r="T38" i="1"/>
  <c r="R38" i="1"/>
  <c r="P38" i="1"/>
  <c r="N38" i="1"/>
  <c r="T37" i="1"/>
  <c r="R37" i="1"/>
  <c r="P37" i="1"/>
  <c r="N37" i="1"/>
  <c r="T26" i="1"/>
  <c r="R26" i="1"/>
  <c r="P26" i="1"/>
  <c r="N26" i="1"/>
  <c r="T25" i="1"/>
  <c r="R25" i="1"/>
  <c r="P25" i="1"/>
  <c r="N25" i="1"/>
  <c r="T15" i="1"/>
  <c r="R15" i="1"/>
  <c r="P15" i="1"/>
  <c r="T14" i="1"/>
  <c r="R14" i="1"/>
  <c r="P14" i="1"/>
  <c r="N15" i="1"/>
  <c r="N14" i="1"/>
  <c r="AD48" i="3" l="1"/>
  <c r="Z48" i="3"/>
  <c r="V48" i="3"/>
  <c r="AD41" i="3"/>
  <c r="Z41" i="3"/>
  <c r="V41" i="3"/>
  <c r="AD34" i="3"/>
  <c r="Z34" i="3"/>
  <c r="V34" i="3"/>
  <c r="O32" i="3"/>
  <c r="N32" i="3"/>
  <c r="M32" i="3"/>
  <c r="L32" i="3"/>
  <c r="O31" i="3"/>
  <c r="N31" i="3"/>
  <c r="M31" i="3"/>
  <c r="L31" i="3"/>
  <c r="AD27" i="3"/>
  <c r="Z27" i="3"/>
  <c r="V27" i="3"/>
  <c r="AK21" i="2" l="1"/>
  <c r="AK20" i="2"/>
  <c r="AG21" i="2"/>
  <c r="AG20" i="2"/>
  <c r="AC21" i="2"/>
  <c r="AC20" i="2"/>
  <c r="Y21" i="2"/>
  <c r="Y20" i="2"/>
  <c r="U21" i="2"/>
  <c r="U20" i="2"/>
  <c r="AO21" i="2"/>
  <c r="AO20" i="2"/>
  <c r="Q21" i="2"/>
  <c r="Q20" i="2"/>
  <c r="R44" i="6" l="1"/>
  <c r="Q44" i="6"/>
  <c r="P44" i="6"/>
  <c r="O44" i="6"/>
  <c r="R43" i="6"/>
  <c r="Q43" i="6"/>
  <c r="P43" i="6"/>
  <c r="O43" i="6"/>
  <c r="AF40" i="6"/>
  <c r="AB40" i="6"/>
  <c r="X40" i="6"/>
  <c r="R34" i="6"/>
  <c r="Q34" i="6"/>
  <c r="P34" i="6"/>
  <c r="O34" i="6"/>
  <c r="R33" i="6"/>
  <c r="Q33" i="6"/>
  <c r="P33" i="6"/>
  <c r="O33" i="6"/>
  <c r="AF30" i="6"/>
  <c r="AB30" i="6"/>
  <c r="X30" i="6"/>
  <c r="R24" i="6"/>
  <c r="Q24" i="6"/>
  <c r="P24" i="6"/>
  <c r="O24" i="6"/>
  <c r="R23" i="6"/>
  <c r="Q23" i="6"/>
  <c r="P23" i="6"/>
  <c r="O23" i="6"/>
  <c r="AF20" i="6"/>
  <c r="AB20" i="6"/>
  <c r="X20" i="6"/>
  <c r="AI71" i="2" l="1"/>
  <c r="AE71" i="2"/>
  <c r="AA71" i="2"/>
  <c r="AI64" i="2"/>
  <c r="AE64" i="2"/>
  <c r="AA64" i="2"/>
  <c r="AI57" i="2"/>
  <c r="AE57" i="2"/>
  <c r="AA57" i="2"/>
  <c r="AI50" i="2"/>
  <c r="AE50" i="2"/>
  <c r="AA50" i="2"/>
  <c r="U87" i="2"/>
  <c r="U86" i="2"/>
  <c r="S87" i="2"/>
  <c r="S86" i="2"/>
  <c r="Q87" i="2"/>
  <c r="Q86" i="2"/>
  <c r="O87" i="2"/>
  <c r="O86" i="2"/>
  <c r="U77" i="2"/>
  <c r="U76" i="2"/>
  <c r="S77" i="2"/>
  <c r="S76" i="2"/>
  <c r="Q77" i="2"/>
  <c r="Q76" i="2"/>
  <c r="O77" i="2"/>
  <c r="O76" i="2"/>
  <c r="U67" i="2"/>
  <c r="U66" i="2"/>
  <c r="S67" i="2"/>
  <c r="S66" i="2"/>
  <c r="Q67" i="2"/>
  <c r="Q66" i="2"/>
  <c r="O67" i="2"/>
  <c r="O66" i="2"/>
  <c r="U57" i="2"/>
  <c r="U56" i="2"/>
  <c r="S57" i="2"/>
  <c r="S56" i="2"/>
  <c r="Q57" i="2"/>
  <c r="Q56" i="2"/>
  <c r="O57" i="2"/>
  <c r="O56" i="2"/>
  <c r="U47" i="2"/>
  <c r="U46" i="2"/>
  <c r="S47" i="2"/>
  <c r="S46" i="2"/>
  <c r="Q47" i="2"/>
  <c r="Q46" i="2"/>
  <c r="O47" i="2"/>
  <c r="AI43" i="2" l="1"/>
  <c r="AE43" i="2"/>
  <c r="AA43" i="2"/>
  <c r="O46" i="2"/>
  <c r="U9" i="2"/>
  <c r="U8" i="2"/>
  <c r="Q51" i="1"/>
  <c r="M51" i="1"/>
  <c r="R20" i="2" l="1"/>
  <c r="Z20" i="2"/>
  <c r="AH20" i="2"/>
  <c r="AL20" i="2"/>
  <c r="V20" i="2"/>
  <c r="AP20" i="2"/>
  <c r="AD20" i="2"/>
  <c r="U51" i="1"/>
  <c r="Q46" i="1"/>
  <c r="M46" i="1"/>
  <c r="U46" i="1"/>
  <c r="H39" i="6"/>
  <c r="H38" i="6"/>
  <c r="G39" i="6"/>
  <c r="G38" i="6"/>
  <c r="H37" i="6"/>
  <c r="G37" i="6"/>
  <c r="G71" i="5" l="1"/>
  <c r="E71" i="5"/>
  <c r="C71" i="5"/>
  <c r="G70" i="5"/>
  <c r="E70" i="5"/>
  <c r="C70" i="5"/>
  <c r="AI76" i="4"/>
  <c r="AI66" i="4"/>
  <c r="AI56" i="4"/>
  <c r="AF76" i="4"/>
  <c r="AF66" i="4"/>
  <c r="AF56" i="4"/>
  <c r="AC76" i="4"/>
  <c r="AC66" i="4"/>
  <c r="AC56" i="4"/>
  <c r="AI75" i="4"/>
  <c r="AI65" i="4"/>
  <c r="AI55" i="4"/>
  <c r="AF75" i="4"/>
  <c r="AF65" i="4"/>
  <c r="AF55" i="4"/>
  <c r="AC75" i="4"/>
  <c r="AC65" i="4"/>
  <c r="AC55" i="4"/>
</calcChain>
</file>

<file path=xl/sharedStrings.xml><?xml version="1.0" encoding="utf-8"?>
<sst xmlns="http://schemas.openxmlformats.org/spreadsheetml/2006/main" count="1220" uniqueCount="440">
  <si>
    <t>2 h wait time</t>
  </si>
  <si>
    <t>0.5 h wait time</t>
  </si>
  <si>
    <t>1 h wait time</t>
  </si>
  <si>
    <t>Control</t>
  </si>
  <si>
    <t>1.0 micromolar</t>
  </si>
  <si>
    <t>10 micromolar</t>
  </si>
  <si>
    <t>Mean</t>
  </si>
  <si>
    <t>SD</t>
  </si>
  <si>
    <t xml:space="preserve"> % of initial for control S9</t>
  </si>
  <si>
    <t xml:space="preserve"> % of initial for PMSF</t>
  </si>
  <si>
    <t xml:space="preserve"> % of initial for protease cocktail</t>
  </si>
  <si>
    <t>(solid dots)</t>
  </si>
  <si>
    <t>(solid triangles)</t>
  </si>
  <si>
    <t>(open circles)</t>
  </si>
  <si>
    <t>Cont.</t>
  </si>
  <si>
    <t>PMSF</t>
  </si>
  <si>
    <t>Cock.</t>
  </si>
  <si>
    <t>CALCULATED % OF INITIAL VALUES</t>
  </si>
  <si>
    <t>0 h wait time</t>
  </si>
  <si>
    <t>Pool 1 - Control S9, no protease inhibitors</t>
  </si>
  <si>
    <t>rep 1</t>
  </si>
  <si>
    <t>1.0 h wait time</t>
  </si>
  <si>
    <t>rep 2</t>
  </si>
  <si>
    <t>rep 3</t>
  </si>
  <si>
    <t>MEASURED CLEARANCE RATES</t>
  </si>
  <si>
    <t>PLOTTED % OF CONTROL VALUES</t>
  </si>
  <si>
    <t>% of control</t>
  </si>
  <si>
    <t>Meas.</t>
  </si>
  <si>
    <t>INITIAL (t=0) CONTROL CLEARANCE VALUES (mL/min/mg protein)</t>
  </si>
  <si>
    <t>INITIAL TREATMENT CLEARANCE VALUES AS % OF MEASURED CONTROL VALUES</t>
  </si>
  <si>
    <t>0.25X Cocktail</t>
  </si>
  <si>
    <t>1X Cocktail</t>
  </si>
  <si>
    <t>5 X Cocktail</t>
  </si>
  <si>
    <t>PLOTTED % OF INITIAL VALUES</t>
  </si>
  <si>
    <t>Control S9, no protease inhibitors</t>
  </si>
  <si>
    <t>1.0 µM PMSF</t>
  </si>
  <si>
    <t>2.5  µM PMSF</t>
  </si>
  <si>
    <t>10 µM PMSF</t>
  </si>
  <si>
    <t>25 µM PMSF</t>
  </si>
  <si>
    <t>1 µM PMSF</t>
  </si>
  <si>
    <t xml:space="preserve">PLOTTED % OF INITIAL VALUES </t>
  </si>
  <si>
    <t>2.5 µM PMSF</t>
  </si>
  <si>
    <t>Control (no protease inhib.)</t>
  </si>
  <si>
    <t>Denatured S9</t>
  </si>
  <si>
    <t>Time</t>
  </si>
  <si>
    <t xml:space="preserve">PHEN conc. </t>
  </si>
  <si>
    <t>ln PHEN conc.</t>
  </si>
  <si>
    <t>Replicate 1</t>
  </si>
  <si>
    <t>Replicate 2</t>
  </si>
  <si>
    <t>Replicate 3</t>
  </si>
  <si>
    <t>These clearance values are equal to the slope of the linear regresssion equation fitted to each replicate depletion dataset</t>
  </si>
  <si>
    <t>Wait time (h)</t>
  </si>
  <si>
    <t>Standard deviations were plotted only in those cases where the error bars extend beyond the symbols</t>
  </si>
  <si>
    <t>S9 Control Pool 1</t>
  </si>
  <si>
    <t>S9 Control Pool 2</t>
  </si>
  <si>
    <t>S9 Control Pool 3</t>
  </si>
  <si>
    <t>4 h wait time</t>
  </si>
  <si>
    <t>6 h wait time</t>
  </si>
  <si>
    <t>0.25X cocktail</t>
  </si>
  <si>
    <t>1X cocktail</t>
  </si>
  <si>
    <t>5X cocktail</t>
  </si>
  <si>
    <t>0 h wait</t>
  </si>
  <si>
    <t>0.5 h wait</t>
  </si>
  <si>
    <t>1h wait</t>
  </si>
  <si>
    <t>2 h wait</t>
  </si>
  <si>
    <t xml:space="preserve">Denatured S9 </t>
  </si>
  <si>
    <t>PHEN conc.</t>
  </si>
  <si>
    <t>0 HOUR WAIT TIME</t>
  </si>
  <si>
    <t>0.5 HOUR WAIT TIME</t>
  </si>
  <si>
    <t>1 HOUR WAIT TIME</t>
  </si>
  <si>
    <t>2 HOUR WAIT TIME</t>
  </si>
  <si>
    <t>Figure 1. Effect of adding protease inhibitors to the homogenization buffer on maintenance</t>
  </si>
  <si>
    <t>of initial enzyme activity.  In vitro clearance of phenanthrene (PHEN) was measured using pooled</t>
  </si>
  <si>
    <t>S9 fractions prepared without protease inhibitor or with protease inhibitor added to the buffer.</t>
  </si>
  <si>
    <t>Depletion experiments were performed at 4 different "wait times," defined as the length of time</t>
  </si>
  <si>
    <t xml:space="preserve">Measured intrinsic clearance rates at the 0.5, 1, and 2 h "wait times" were divided by the value </t>
  </si>
  <si>
    <t>0.5, 1, or 2 h value as a percent of the initial value.</t>
  </si>
  <si>
    <t>Table 1.  Effect of adding phenylmethylsulfonyl fluoride (PMSF) to the homogenization buffer</t>
  </si>
  <si>
    <t>homogenization buffer</t>
  </si>
  <si>
    <t>PMSF added to the</t>
  </si>
  <si>
    <t>None</t>
  </si>
  <si>
    <t>PMSF added to the in vitro reaction mixture</t>
  </si>
  <si>
    <t>the reaction mixture and 0.025 mM PMSF was added to the homogenization buffer.</t>
  </si>
  <si>
    <t>None/None</t>
  </si>
  <si>
    <r>
      <t xml:space="preserve">to the homogenization buffer.  For example, "1.0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 xml:space="preserve">/0.025 mM" indicates that 1.0 µM PMSF was added to </t>
    </r>
  </si>
  <si>
    <t>Pool</t>
  </si>
  <si>
    <t>Mean, 3 replicates</t>
  </si>
  <si>
    <t>Mean, 3 pools</t>
  </si>
  <si>
    <t>None/0.025 mM</t>
  </si>
  <si>
    <t>None/0.25 mM</t>
  </si>
  <si>
    <t xml:space="preserve">Treatments are labeled according to the amount of PMSF added to the reaction mixturen / amount of PMSF added </t>
  </si>
  <si>
    <t xml:space="preserve">Table 2.  Effect of adding phenylmethylsulfonyl fluoride (PMSF) to the homogenization buffer  </t>
  </si>
  <si>
    <t>over time.  Maintenance of  activity is quantified as the percent of initial (t=0) activity exhibited</t>
  </si>
  <si>
    <t xml:space="preserve">and/or in vitro incubation system on maintenance of activity in pooled S9 fractions </t>
  </si>
  <si>
    <r>
      <t>All activites are  expressed as the in vitro intrinsic clearance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) of PHEN by S9 samples </t>
    </r>
  </si>
  <si>
    <r>
      <t>and are reported with units of 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.  The reported values represent the </t>
    </r>
  </si>
  <si>
    <r>
      <t>pool were determined, in turn, as the average of C</t>
    </r>
    <r>
      <rPr>
        <vertAlign val="subscript"/>
        <sz val="11"/>
        <color theme="1"/>
        <rFont val="Calibri"/>
        <family val="2"/>
        <scheme val="minor"/>
      </rPr>
      <t>LINT</t>
    </r>
    <r>
      <rPr>
        <sz val="11"/>
        <color theme="1"/>
        <rFont val="Calibri"/>
        <family val="2"/>
        <scheme val="minor"/>
      </rPr>
      <t xml:space="preserve"> values measured in three replicate</t>
    </r>
  </si>
  <si>
    <t>by pooled S9 fractions following incubation for 2 h at 12 C before adding substrate (PHEN).</t>
  </si>
  <si>
    <r>
      <t xml:space="preserve">mean </t>
    </r>
    <r>
      <rPr>
        <sz val="11"/>
        <color theme="1"/>
        <rFont val="Arial"/>
        <family val="2"/>
      </rPr>
      <t>±</t>
    </r>
    <r>
      <rPr>
        <sz val="11"/>
        <color theme="1"/>
        <rFont val="Calibri"/>
        <family val="2"/>
      </rPr>
      <t xml:space="preserve"> SD of values determined for three different S9 pools.  </t>
    </r>
    <r>
      <rPr>
        <sz val="11"/>
        <color theme="1"/>
        <rFont val="Calibri"/>
        <family val="2"/>
        <scheme val="minor"/>
      </rPr>
      <t>The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values for each S9  </t>
    </r>
  </si>
  <si>
    <r>
      <t>depletion experiments. The  S9 pool-specific rates of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measured at the 2 h wait time</t>
    </r>
  </si>
  <si>
    <t xml:space="preserve">are provided to the right of this table.  These values are given as the mean ± SD </t>
  </si>
  <si>
    <t>divided by the 0 h values and multiplied by 100 to calculate percent of initial activity values</t>
  </si>
  <si>
    <t>47.9 ± 3.9</t>
  </si>
  <si>
    <t>CALCULATION OF PERCENT OF INITIAL VALUES FOR INDIVIDUAL S9 POOLS</t>
  </si>
  <si>
    <t>Labeling conventions for these calcuated % of initial values are the same as those described elsewhere.</t>
  </si>
  <si>
    <t>% of initial</t>
  </si>
  <si>
    <t xml:space="preserve">Mean </t>
  </si>
  <si>
    <t>those used for the statistical evaluation of treatment effects on initial activity.</t>
  </si>
  <si>
    <t>54.2 ± 2.7</t>
  </si>
  <si>
    <t>64.4 ± 2.6</t>
  </si>
  <si>
    <t>68.5 ± 1.1</t>
  </si>
  <si>
    <t>70.6 ± 3.0</t>
  </si>
  <si>
    <t>77.3 ± 1.1</t>
  </si>
  <si>
    <t>79.9 ± 1.4</t>
  </si>
  <si>
    <t>84.5 ± 2.3</t>
  </si>
  <si>
    <t>80.4 ± 1.5</t>
  </si>
  <si>
    <t>Figure 2.  Effect of adding phenylmethylsulfonyl fluoride (PMSF) or protease cocktail to</t>
  </si>
  <si>
    <r>
      <t>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).  Treatment effects are quantified as initial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=0) clearance relative to </t>
    </r>
  </si>
  <si>
    <t>Figure 3.  Effect of phenylmethylsulfonyl fluoride (PMSF), added to the S9 reaction mixture, on</t>
  </si>
  <si>
    <t xml:space="preserve">maintenance of initial enzyme activity.  Treatment effects are quantified as the intrinsic </t>
  </si>
  <si>
    <r>
      <t xml:space="preserve">solid triangles - 2.5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 xml:space="preserve">M PMSF; solid diamonds - 10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 xml:space="preserve">M PMSF; open squares - 25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>M PMSF.  Each</t>
    </r>
  </si>
  <si>
    <r>
      <t>relative to that measured at</t>
    </r>
    <r>
      <rPr>
        <i/>
        <sz val="11"/>
        <color theme="1"/>
        <rFont val="Calibri"/>
        <family val="2"/>
        <scheme val="minor"/>
      </rPr>
      <t xml:space="preserve"> t</t>
    </r>
    <r>
      <rPr>
        <sz val="11"/>
        <color theme="1"/>
        <rFont val="Calibri"/>
        <family val="2"/>
        <scheme val="minor"/>
      </rPr>
      <t xml:space="preserve">=0.  Solid dots - no inhibitor control; open circles - 1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>M PMSF;</t>
    </r>
  </si>
  <si>
    <t>replicate depletion experiment are presented to the right of this figure and are shown in red.</t>
  </si>
  <si>
    <t>of the three replicate determinations.   Further to the right, these 2 h values  are</t>
  </si>
  <si>
    <r>
      <t xml:space="preserve">(mean </t>
    </r>
    <r>
      <rPr>
        <sz val="11"/>
        <color theme="1"/>
        <rFont val="Arial"/>
        <family val="2"/>
      </rPr>
      <t>±</t>
    </r>
    <r>
      <rPr>
        <sz val="11"/>
        <color theme="1"/>
        <rFont val="Calibri"/>
        <family val="2"/>
        <scheme val="minor"/>
      </rPr>
      <t xml:space="preserve"> SD) given in Table 2.  The individual percent of initial activity values for each</t>
    </r>
  </si>
  <si>
    <r>
      <t xml:space="preserve">Figure 5.  Effect of 10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>M phenylmethylsulfonyl fluoride (PMSF), added to the S9 reaction mixture, on</t>
    </r>
  </si>
  <si>
    <t>maintenance of initial enzyme activity.  Treatment effects are quantified as the intrinsice clearance</t>
  </si>
  <si>
    <t xml:space="preserve">Figure S1.  Representative phenanthrene (PHEN) depletion data from S9 assays run without added  </t>
  </si>
  <si>
    <t xml:space="preserve">protease inhibitor (S9 pool 1, Experiment 1).  Each panel presents data collected from samples incubated  </t>
  </si>
  <si>
    <t>Data derived from triplicate reaction vials were analyzed by linear regression of natural log (ln)-transformed</t>
  </si>
  <si>
    <t>values obtained from this dataset are presented in Figure 1 (main text) as "Control S9" values.  A single</t>
  </si>
  <si>
    <t xml:space="preserve">each panel to show the behavior of this negative control relative to that of active samples.  A. 0 h wait time.  </t>
  </si>
  <si>
    <t>B.  0.5 h wait time.  C.  1.0 h wait time.  D.  2 h wait time.</t>
  </si>
  <si>
    <t xml:space="preserve">chemical concentrations.  Each fitted rate constant was then divided by the protein content of the </t>
  </si>
  <si>
    <t>reaction vials were analyzed by linear regression of natural log (ln)-transformed chemical</t>
  </si>
  <si>
    <t>Figure S2.  Phenanthrene depletion data from S9 assays run for 2 h.   Data derived from triplicate</t>
  </si>
  <si>
    <t>concentrations.  Fitted rate constants were then divided by the protein content of the sample</t>
  </si>
  <si>
    <t xml:space="preserve"> the reaction mixture.  C.  10 µM PMSFadded to the reaction mixture.  </t>
  </si>
  <si>
    <t>A.  No added protease inhibitor.  B.  1.0 µM phenylmethylsulfonyl fluoride  (PMSF) added to</t>
  </si>
  <si>
    <t xml:space="preserve">Poo1 1; no inhibitor </t>
  </si>
  <si>
    <t>Pool 2; 0.25 mM PMSF</t>
  </si>
  <si>
    <t>Pool 3; 1X Sigma cocktail</t>
  </si>
  <si>
    <t>Fish gender</t>
  </si>
  <si>
    <t>3 ♂, 2 ♀</t>
  </si>
  <si>
    <t>4 ♂, 1 ♀</t>
  </si>
  <si>
    <t>Fish wt.; g</t>
  </si>
  <si>
    <t xml:space="preserve">502 ± 104 </t>
  </si>
  <si>
    <t>450 ± 23</t>
  </si>
  <si>
    <t xml:space="preserve">428 ± 66 </t>
  </si>
  <si>
    <t>27.1 ± 0.7</t>
  </si>
  <si>
    <t>25.9 ± 0.5</t>
  </si>
  <si>
    <t>26.6 ± 0.3</t>
  </si>
  <si>
    <t>6.4 ± 0.2</t>
  </si>
  <si>
    <t>5.8 ± 0.2</t>
  </si>
  <si>
    <t>7.9 ± 0.2</t>
  </si>
  <si>
    <t>944 ± 154</t>
  </si>
  <si>
    <t>799 ± 27</t>
  </si>
  <si>
    <t>608 ± 46</t>
  </si>
  <si>
    <t>Table S1.  Characterization data for pooled trout liver S9 fractions 1-3.  Measured values used to obtain the listed</t>
  </si>
  <si>
    <t>summary statistics are provided below the table.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</si>
  <si>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Enzyme activities were determined using thawed S9 samples.  All values are given as the mean ± SD of 4 independent determinations.  </t>
    </r>
  </si>
  <si>
    <t xml:space="preserve">Abbreviations: PMSF – phenylmethylsulfonyl fluoride; EROD – ethoxyresorufin-O-deethylase; UGT – UDP-glucuronosyltransferase </t>
  </si>
  <si>
    <r>
      <t>Protein content; mg mL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</si>
  <si>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EROD activity; pmol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</si>
  <si>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UGT activity; pmol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</si>
  <si>
    <t xml:space="preserve">Table S2.  Characterization of pooled trout liver S9 fractions prepared with and without phenylmethylsulfonyl fluoride (PMSF) added  to </t>
  </si>
  <si>
    <t>Pool 4</t>
  </si>
  <si>
    <t>Pool 5</t>
  </si>
  <si>
    <t>Pool 6</t>
  </si>
  <si>
    <t>Pool 7</t>
  </si>
  <si>
    <t>Pool 8</t>
  </si>
  <si>
    <t>Pool 9</t>
  </si>
  <si>
    <t>Pool 10</t>
  </si>
  <si>
    <t>Pool 11</t>
  </si>
  <si>
    <t>Pool 12</t>
  </si>
  <si>
    <t xml:space="preserve">          No PMSF (control)</t>
  </si>
  <si>
    <t xml:space="preserve">            0.025 mM PMSF</t>
  </si>
  <si>
    <t xml:space="preserve">           0.250 mM PMSF</t>
  </si>
  <si>
    <t>2 ♂, 2 ♀</t>
  </si>
  <si>
    <t>3 ♂, 1 ♀</t>
  </si>
  <si>
    <t>2♂, 2 ♀</t>
  </si>
  <si>
    <t>1 ♂, 3 ♀</t>
  </si>
  <si>
    <r>
      <t>GST activity; nmol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</si>
  <si>
    <t>Abbreviations: PMSF – phenylmethylsulfonyl fluoride; CYP – cytochrome P450; EROD – ethoxyresorufin-O-deethylase;</t>
  </si>
  <si>
    <t xml:space="preserve"> UGT – UDP-glucuronosyltransferase; GST  – glutathione transferase</t>
  </si>
  <si>
    <r>
      <t>the homogenization buffer.  Measured values used to obtain the listed summary statistics are provided below the table.</t>
    </r>
    <r>
      <rPr>
        <vertAlign val="superscript"/>
        <sz val="11"/>
        <color theme="1"/>
        <rFont val="Calibri"/>
        <family val="2"/>
        <scheme val="minor"/>
      </rPr>
      <t>a</t>
    </r>
  </si>
  <si>
    <t>510 ± 133</t>
  </si>
  <si>
    <t>496 ± 83</t>
  </si>
  <si>
    <t>551 ± 13</t>
  </si>
  <si>
    <t>599 ± 91</t>
  </si>
  <si>
    <t>635 ± 58</t>
  </si>
  <si>
    <t xml:space="preserve">547 ± 78 </t>
  </si>
  <si>
    <t>532 ± 53</t>
  </si>
  <si>
    <t>512 ± 17</t>
  </si>
  <si>
    <t>506 ± 67</t>
  </si>
  <si>
    <t>24.3 ± 0.6</t>
  </si>
  <si>
    <t>4.0 ± 0.1</t>
  </si>
  <si>
    <t>1232 ± 39</t>
  </si>
  <si>
    <t>507 ± 24</t>
  </si>
  <si>
    <t>22.7 ± 0.3</t>
  </si>
  <si>
    <t>4.2 ± 0.3</t>
  </si>
  <si>
    <t>975 ± 49</t>
  </si>
  <si>
    <t>479 ± 31</t>
  </si>
  <si>
    <t>25.1 ± 0.3</t>
  </si>
  <si>
    <t>24.3 ± 0.4</t>
  </si>
  <si>
    <t>24.7 ± 0.4</t>
  </si>
  <si>
    <t>22.3 ± 0.6</t>
  </si>
  <si>
    <t>22.8 ± 0.6</t>
  </si>
  <si>
    <t>24.1 ± 0.6</t>
  </si>
  <si>
    <t>22.8 ± 0.3</t>
  </si>
  <si>
    <t>5.3 ± 0.0</t>
  </si>
  <si>
    <t>3.3 ± 0.0</t>
  </si>
  <si>
    <t>4.2 ± 0.1</t>
  </si>
  <si>
    <t>3.6 ± 0.1</t>
  </si>
  <si>
    <t>3.8 ± 0.1</t>
  </si>
  <si>
    <t>5.1 ± 0.1</t>
  </si>
  <si>
    <t>1106 ± 39</t>
  </si>
  <si>
    <t>1129 ± 85</t>
  </si>
  <si>
    <t>1374 ± 45</t>
  </si>
  <si>
    <t>982 ± 22</t>
  </si>
  <si>
    <t>1081 ± 38</t>
  </si>
  <si>
    <t>1053 ± 31</t>
  </si>
  <si>
    <t>981 ± 32</t>
  </si>
  <si>
    <t>471 ± 24</t>
  </si>
  <si>
    <t>467 ± 10</t>
  </si>
  <si>
    <t>446 ± 19</t>
  </si>
  <si>
    <t>503 ± 19</t>
  </si>
  <si>
    <t>496 ± 6</t>
  </si>
  <si>
    <t>422 ± 3</t>
  </si>
  <si>
    <t>451 ± 16</t>
  </si>
  <si>
    <t>No PMSF in homog buffer</t>
  </si>
  <si>
    <t>fish</t>
  </si>
  <si>
    <t>gender</t>
  </si>
  <si>
    <t>body wt (g)</t>
  </si>
  <si>
    <t>m</t>
  </si>
  <si>
    <t>f</t>
  </si>
  <si>
    <t>Low PMSF: 0.025 mM in homog buffer</t>
  </si>
  <si>
    <t>High PMSF: 0.25 mM in homog buffer</t>
  </si>
  <si>
    <t>Summary of fish data for S9 pools 4-12</t>
  </si>
  <si>
    <t>0.025 mM PMSF in homog buffer</t>
  </si>
  <si>
    <t>0.25 mM PMSF in homog buffer</t>
  </si>
  <si>
    <t>Rep</t>
  </si>
  <si>
    <t>CV (%)</t>
  </si>
  <si>
    <r>
      <t>Protein content (mg mL S9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</si>
  <si>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EROD activity (pmol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</si>
  <si>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UGT activity (pmol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</si>
  <si>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GST activity (nmol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</si>
  <si>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Figure 4.  Effect of protease cocktail, added to the S9 reaction mixture, on maintenance of</t>
  </si>
  <si>
    <t>initial enzyme activity.  Treatment effects are qualtified as the intrinsic clearance of</t>
  </si>
  <si>
    <r>
      <t xml:space="preserve">phenanthrene following a prescribed wait time relative to that at 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=0.  Solid dots - no</t>
    </r>
  </si>
  <si>
    <t>inhibitor control; solid triangles - 0.25X; open circles - 1X; solid dimonds - 5X.  Individual</t>
  </si>
  <si>
    <t>constituent concentrations corresponding to the 1X treatment are given in the text.  Each</t>
  </si>
  <si>
    <t>0.25X protease cocktail</t>
  </si>
  <si>
    <t>1.0X protease cocktail</t>
  </si>
  <si>
    <t>5X protease cocktail</t>
  </si>
  <si>
    <t>Pool 1; no inhibitor</t>
  </si>
  <si>
    <t>The individual replicate values used to calculate these means and SDs are presented in the larger table provided below.</t>
  </si>
  <si>
    <t>THESE DATA ARE TAKEN FROM THE FIGURE 1 TAB</t>
  </si>
  <si>
    <r>
      <t xml:space="preserve">79.4 </t>
    </r>
    <r>
      <rPr>
        <sz val="11"/>
        <color theme="1"/>
        <rFont val="Calibri"/>
        <family val="2"/>
      </rPr>
      <t>± 1.8</t>
    </r>
  </si>
  <si>
    <r>
      <t xml:space="preserve">85.6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 xml:space="preserve"> 14.4</t>
    </r>
  </si>
  <si>
    <r>
      <t xml:space="preserve">79.5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 xml:space="preserve"> 8.0</t>
    </r>
  </si>
  <si>
    <r>
      <t xml:space="preserve">65.5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 xml:space="preserve"> 2.7</t>
    </r>
  </si>
  <si>
    <r>
      <t xml:space="preserve">96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 xml:space="preserve"> 4.2</t>
    </r>
  </si>
  <si>
    <r>
      <t xml:space="preserve">74.6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 xml:space="preserve"> 7.9</t>
    </r>
  </si>
  <si>
    <t>85.3 ± 2.3</t>
  </si>
  <si>
    <t>79.5 ± 4.9</t>
  </si>
  <si>
    <t>87.8 ± 6.7</t>
  </si>
  <si>
    <t xml:space="preserve">Control Pool 1 </t>
  </si>
  <si>
    <t>Control Pool 2</t>
  </si>
  <si>
    <t>Control Pool 3</t>
  </si>
  <si>
    <t>A</t>
  </si>
  <si>
    <t>B</t>
  </si>
  <si>
    <t>C</t>
  </si>
  <si>
    <t>Figure 6.  Effect of PMSF addition to S9 reaction mixtures on detection of low in vitro depletion</t>
  </si>
  <si>
    <t>progressively over time, limiting the working lifetime of the assay.  The presumptive cause of this</t>
  </si>
  <si>
    <t xml:space="preserve">cytochrome P-450 (CYP) isoforms.  Here we tested the effect of phenylmethylsulfonyl fluoride (PMSF),  </t>
  </si>
  <si>
    <t>The optimum treatment was shown to be addition of 10 micromolar PMSF directly to the assay</t>
  </si>
  <si>
    <t>is assay performance can be expected to impact one's ability to detect low rates of intrinsic clearance.</t>
  </si>
  <si>
    <t>system.  A statistical power analysis was then performed to explore how observed improvements</t>
  </si>
  <si>
    <t>The results of the analysis suggest that addition of PMSF to the assay would result in complete</t>
  </si>
  <si>
    <t>experimental data are of relatively high quality.  These findings clearly demonstrate the value of</t>
  </si>
  <si>
    <t>adding PMSF to the trout S9 preparation and are likely to have broad implications for future use of</t>
  </si>
  <si>
    <t>this assay.</t>
  </si>
  <si>
    <t>inhibitors were added to liver homogenization buffers and/or directly to the S9 reaction system</t>
  </si>
  <si>
    <t>shortly before introducing chemical substrate.  Activity was then monitored using a model CYP</t>
  </si>
  <si>
    <t>substate, phenanthrene, which is one of a class of well-known polycyclic aromatic hydrocarbons.</t>
  </si>
  <si>
    <t xml:space="preserve">and the Supplemental Data section.  The intent is to provide all original data collected as part of this     </t>
  </si>
  <si>
    <t xml:space="preserve">The tabs in this spreadsheet correspond to figures and tables given in both the main text of the paper </t>
  </si>
  <si>
    <t xml:space="preserve">effort.  Details pertaining to the statistical power analysisa are provided in the Supplemental Data,  </t>
  </si>
  <si>
    <t>BCF</t>
  </si>
  <si>
    <r>
      <t>CL</t>
    </r>
    <r>
      <rPr>
        <vertAlign val="subscript"/>
        <sz val="11"/>
        <color theme="1"/>
        <rFont val="Calibri"/>
        <family val="2"/>
        <scheme val="minor"/>
      </rPr>
      <t>int</t>
    </r>
  </si>
  <si>
    <t>Intrinsic clearance.  May refer to in vitro or in vivo clearance.  Additional text generally distinguishes the two clearances</t>
  </si>
  <si>
    <t>Bioconcentration factor.  A well-known metric of chemical bioaccumulation in fish</t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</si>
  <si>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met</t>
    </r>
  </si>
  <si>
    <t>First-order whole-body biotransformation rate constant.  Employed as an input to chemical bioaccumulation models for fish.</t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</si>
  <si>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dep</t>
    </r>
  </si>
  <si>
    <t>In vitro first-order biotransformation rate constant used to describe the rate of chemical depletion from the system</t>
  </si>
  <si>
    <t>S9</t>
  </si>
  <si>
    <t>Liver subcellular fraction obtained by low-speed (13,000 x g) centrifugation of crude tissue homogenate</t>
  </si>
  <si>
    <t>Phenylmethylsulfonyl fluoride.  A selective serine protease inhibitor.</t>
  </si>
  <si>
    <t>Abbreviations employed in the spreadsheet:</t>
  </si>
  <si>
    <t>PHEN</t>
  </si>
  <si>
    <t>Phenanthrene.  A model polycyclic aromatic hydrocarbon used as a CYP biotransformation substrate.</t>
  </si>
  <si>
    <t>Sample standard deviation</t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</si>
  <si>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OW</t>
    </r>
  </si>
  <si>
    <t>Chemical octanol:water partition coefficient</t>
  </si>
  <si>
    <r>
      <t>determined at</t>
    </r>
    <r>
      <rPr>
        <i/>
        <sz val="11"/>
        <color theme="1"/>
        <rFont val="Calibri"/>
        <family val="2"/>
        <scheme val="minor"/>
      </rPr>
      <t xml:space="preserve"> t</t>
    </r>
    <r>
      <rPr>
        <sz val="11"/>
        <color theme="1"/>
        <rFont val="Calibri"/>
        <family val="2"/>
        <scheme val="minor"/>
      </rPr>
      <t xml:space="preserve">=0.  The resulting fraction was then multiplied by 100 to express the </t>
    </r>
  </si>
  <si>
    <r>
      <t xml:space="preserve">that samples were incubated at 12 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 before intiating the reaction by addition of substrate (PHEN).</t>
    </r>
  </si>
  <si>
    <r>
      <t>PHEN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values (mL/min/mg protein)</t>
    </r>
  </si>
  <si>
    <r>
      <t>trout S9 reaction mixtures on initial rates of phenanthrene clearance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>; mL min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</si>
  <si>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clearance of phenanthrene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>; 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 following a prescribed wait time</t>
    </r>
  </si>
  <si>
    <r>
      <t>PHEN CL</t>
    </r>
    <r>
      <rPr>
        <vertAlign val="subscript"/>
        <sz val="11"/>
        <color theme="1"/>
        <rFont val="Calibri"/>
        <family val="2"/>
        <scheme val="minor"/>
      </rPr>
      <t xml:space="preserve">int </t>
    </r>
    <r>
      <rPr>
        <sz val="11"/>
        <color theme="1"/>
        <rFont val="Calibri"/>
        <family val="2"/>
        <scheme val="minor"/>
      </rPr>
      <t>values (mL/min/mg protein)</t>
    </r>
  </si>
  <si>
    <r>
      <t xml:space="preserve">point represents the mean </t>
    </r>
    <r>
      <rPr>
        <sz val="11"/>
        <color theme="1"/>
        <rFont val="Calibri"/>
        <family val="2"/>
      </rPr>
      <t>of 3 calculated values.  Individual calculated values for each</t>
    </r>
  </si>
  <si>
    <r>
      <t xml:space="preserve">point represents the mean </t>
    </r>
    <r>
      <rPr>
        <sz val="11"/>
        <color theme="1"/>
        <rFont val="Calibri"/>
        <family val="2"/>
      </rPr>
      <t xml:space="preserve">of 3 calculated values.   Individual calculated values for each </t>
    </r>
  </si>
  <si>
    <r>
      <t>PLOTTED MEAN AND (SD) PHENANTHRENE CL</t>
    </r>
    <r>
      <rPr>
        <vertAlign val="subscript"/>
        <sz val="11"/>
        <color theme="1"/>
        <rFont val="Calibri"/>
        <family val="2"/>
        <scheme val="minor"/>
      </rPr>
      <t xml:space="preserve">int </t>
    </r>
    <r>
      <rPr>
        <sz val="11"/>
        <color theme="1"/>
        <rFont val="Calibri"/>
        <family val="2"/>
        <scheme val="minor"/>
      </rPr>
      <t>VALUES EXPRESSED AS A PERCET OF THE INITIAL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=0) value</t>
    </r>
  </si>
  <si>
    <t>and/or the in vitro incubation system on initial activity of pooled trout liver S9 fractions.  Initial</t>
  </si>
  <si>
    <r>
      <t>activity is expressed as the in vitro intrinsic clearance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>) of phenanthrene (PHEN) measured</t>
    </r>
  </si>
  <si>
    <r>
      <t>The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values for each S9 pool were determined, in turn, as the average of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values measured</t>
    </r>
  </si>
  <si>
    <r>
      <t>in three replicate depletion experiments.  The  S9 pool-specific rates of CL</t>
    </r>
    <r>
      <rPr>
        <vertAlign val="subscript"/>
        <sz val="11"/>
        <color theme="1"/>
        <rFont val="Calibri"/>
        <family val="2"/>
        <scheme val="minor"/>
      </rPr>
      <t xml:space="preserve">int </t>
    </r>
    <r>
      <rPr>
        <sz val="11"/>
        <color theme="1"/>
        <rFont val="Calibri"/>
        <family val="2"/>
        <scheme val="minor"/>
      </rPr>
      <t>used to calculate</t>
    </r>
  </si>
  <si>
    <r>
      <t>INITIAL ACTIVITY VALUES FOR INDIVIDUAL S9 POOLS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>;  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</si>
  <si>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ACTIVITIES FOR INDIVIDUAL S9 POOLS MEASURED AFTER INCLUBATING SAMPLES FOR 2 H AT 12 C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>;  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</si>
  <si>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Percent of initial values were calculated as the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rate measured at 2 h divided by the initial CL</t>
    </r>
    <r>
      <rPr>
        <vertAlign val="subscript"/>
        <sz val="11"/>
        <color theme="1"/>
        <rFont val="Calibri"/>
        <family val="2"/>
        <scheme val="minor"/>
      </rPr>
      <t>int</t>
    </r>
  </si>
  <si>
    <r>
      <t>rate, times 100.  The CL</t>
    </r>
    <r>
      <rPr>
        <vertAlign val="subscript"/>
        <sz val="11"/>
        <color theme="1"/>
        <rFont val="Calibri"/>
        <family val="2"/>
        <scheme val="minor"/>
      </rPr>
      <t xml:space="preserve">int </t>
    </r>
    <r>
      <rPr>
        <sz val="11"/>
        <color theme="1"/>
        <rFont val="Calibri"/>
        <family val="2"/>
        <scheme val="minor"/>
      </rPr>
      <t>values (intial and 2 h) for each treatment and S9 pool are given to the left.</t>
    </r>
  </si>
  <si>
    <r>
      <t>of phenanthrene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>; 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 following a prescribed wait time relative to that</t>
    </r>
  </si>
  <si>
    <r>
      <t>PLOTTED CL</t>
    </r>
    <r>
      <rPr>
        <vertAlign val="subscript"/>
        <sz val="11"/>
        <color theme="1"/>
        <rFont val="Calibri"/>
        <family val="2"/>
        <scheme val="minor"/>
      </rPr>
      <t xml:space="preserve">int </t>
    </r>
    <r>
      <rPr>
        <sz val="11"/>
        <color theme="1"/>
        <rFont val="Calibri"/>
        <family val="2"/>
        <scheme val="minor"/>
      </rPr>
      <t xml:space="preserve">VALUES FOR 10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 xml:space="preserve">m PMSF </t>
    </r>
    <r>
      <rPr>
        <sz val="11"/>
        <color theme="1"/>
        <rFont val="Calibri"/>
        <family val="2"/>
        <scheme val="minor"/>
      </rPr>
      <t>EXPRESSED AS A PERCENT OF THE INITIAL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=0) VALUE FOR EACH REPLICATE</t>
    </r>
  </si>
  <si>
    <r>
      <t>PLOTTED CL</t>
    </r>
    <r>
      <rPr>
        <vertAlign val="subscript"/>
        <sz val="11"/>
        <color theme="1"/>
        <rFont val="Calibri"/>
        <family val="2"/>
        <scheme val="minor"/>
      </rPr>
      <t xml:space="preserve">int </t>
    </r>
    <r>
      <rPr>
        <sz val="11"/>
        <color theme="1"/>
        <rFont val="Calibri"/>
        <family val="2"/>
        <scheme val="minor"/>
      </rPr>
      <t xml:space="preserve">VALUES FOR UNTREATED CONTROL SAMPLES (no protease inhibitor) </t>
    </r>
  </si>
  <si>
    <r>
      <t xml:space="preserve">Log 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OW</t>
    </r>
  </si>
  <si>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 xml:space="preserve"> (h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</si>
  <si>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L</t>
  </si>
  <si>
    <t>Total S9 assay run time</t>
  </si>
  <si>
    <r>
      <rPr>
        <i/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test</t>
    </r>
  </si>
  <si>
    <r>
      <rPr>
        <i/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cont</t>
    </r>
  </si>
  <si>
    <t>Number of active test replicates (vials)</t>
  </si>
  <si>
    <t>Number of inactive (negative control) test replicates (vials)</t>
  </si>
  <si>
    <t>CV</t>
  </si>
  <si>
    <t>Coefficient of variation (mean/SD)</t>
  </si>
  <si>
    <r>
      <t>sample (1 mg mL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 to calculate an in vitro intrinsic clearance rate (CL</t>
    </r>
    <r>
      <rPr>
        <vertAlign val="subscript"/>
        <sz val="11"/>
        <color theme="1"/>
        <rFont val="Calibri"/>
        <family val="2"/>
        <scheme val="minor"/>
      </rPr>
      <t xml:space="preserve">int; </t>
    </r>
    <r>
      <rPr>
        <sz val="11"/>
        <color theme="1"/>
        <rFont val="Calibri"/>
        <family val="2"/>
        <scheme val="minor"/>
      </rPr>
      <t>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).  The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</t>
    </r>
  </si>
  <si>
    <t xml:space="preserve">negative control was run in parallel with active samples at the 0 hour wait time.  These data are plotted in </t>
  </si>
  <si>
    <r>
      <t>(1 mg mL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 to calculate an in vitro intrinsic clearance rate (CL</t>
    </r>
    <r>
      <rPr>
        <vertAlign val="subscript"/>
        <sz val="11"/>
        <color theme="1"/>
        <rFont val="Calibri"/>
        <family val="2"/>
        <scheme val="minor"/>
      </rPr>
      <t xml:space="preserve">int; </t>
    </r>
    <r>
      <rPr>
        <sz val="11"/>
        <color theme="1"/>
        <rFont val="Calibri"/>
        <family val="2"/>
        <scheme val="minor"/>
      </rPr>
      <t>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).  A single  </t>
    </r>
  </si>
  <si>
    <t xml:space="preserve">negative control was run in parallel with active samples in the control (no protease inhibitor) group. </t>
  </si>
  <si>
    <t>This ScienceHub entry contains data presented in a peer-reviewed journal publication entitled</t>
  </si>
  <si>
    <t>"Addition of phenylmethylsulfonyl fluoride (PMSF) substantially increases the working lifetime</t>
  </si>
  <si>
    <t>of the trout liver S9 biotransformtion assay resulting in improved detection of low intrinsic</t>
  </si>
  <si>
    <t xml:space="preserve">clearance rates." </t>
  </si>
  <si>
    <t>which will be made publicly available on-line through the journal website once the paper is published.</t>
  </si>
  <si>
    <t>These are the values reported in Table 1.</t>
  </si>
  <si>
    <r>
      <t>1.68 ±</t>
    </r>
    <r>
      <rPr>
        <sz val="11"/>
        <color theme="1"/>
        <rFont val="Calibri"/>
        <family val="2"/>
      </rPr>
      <t xml:space="preserve"> 0.10</t>
    </r>
  </si>
  <si>
    <t>1.65 ± 0.09</t>
  </si>
  <si>
    <t>1.68 ± 0.07</t>
  </si>
  <si>
    <t>1.44 ± 0.11</t>
  </si>
  <si>
    <t>1.36 ± 0.11</t>
  </si>
  <si>
    <t>1.36 ± 0.12</t>
  </si>
  <si>
    <t>2.08 ± 0.22</t>
  </si>
  <si>
    <t>1.91 ± 0.20</t>
  </si>
  <si>
    <t>1.84 ± 0.21</t>
  </si>
  <si>
    <r>
      <t>immediately after thawing the S9 samples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= 0).  The units of 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are mL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.</t>
    </r>
  </si>
  <si>
    <r>
      <t>The reported values represent the mean ±</t>
    </r>
    <r>
      <rPr>
        <sz val="11"/>
        <color theme="1"/>
        <rFont val="Calibri"/>
        <family val="2"/>
      </rPr>
      <t xml:space="preserve"> SD of values determined for three different S9 pools.</t>
    </r>
  </si>
  <si>
    <r>
      <t>Intrinsic clearance values (CL</t>
    </r>
    <r>
      <rPr>
        <vertAlign val="subscript"/>
        <sz val="11"/>
        <color theme="1"/>
        <rFont val="Calibri"/>
        <family val="2"/>
        <scheme val="minor"/>
      </rPr>
      <t>int</t>
    </r>
    <r>
      <rPr>
        <sz val="11"/>
        <color theme="1"/>
        <rFont val="Calibri"/>
        <family val="2"/>
        <scheme val="minor"/>
      </rPr>
      <t xml:space="preserve"> values; mL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 calculated from replicate phenanthrene depletions in Experiment 4</t>
    </r>
  </si>
  <si>
    <r>
      <t>multiplied by 60 (to convert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to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</si>
  <si>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 xml:space="preserve">3 ♂, 1 ♀, </t>
  </si>
  <si>
    <r>
      <t xml:space="preserve">382 </t>
    </r>
    <r>
      <rPr>
        <sz val="11"/>
        <color theme="1"/>
        <rFont val="Calibri"/>
        <family val="2"/>
      </rPr>
      <t>± 11</t>
    </r>
  </si>
  <si>
    <r>
      <t xml:space="preserve">401 </t>
    </r>
    <r>
      <rPr>
        <sz val="11"/>
        <color theme="1"/>
        <rFont val="Calibri"/>
        <family val="2"/>
      </rPr>
      <t>± 28</t>
    </r>
  </si>
  <si>
    <r>
      <t xml:space="preserve">369 </t>
    </r>
    <r>
      <rPr>
        <sz val="11"/>
        <color theme="1"/>
        <rFont val="Calibri"/>
        <family val="2"/>
      </rPr>
      <t>± 11</t>
    </r>
  </si>
  <si>
    <r>
      <t>CYP content in S9 (pmol P450 mg S9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</si>
  <si>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CYP content; pmol P450 mg S9 protein</t>
    </r>
    <r>
      <rPr>
        <vertAlign val="superscript"/>
        <sz val="11"/>
        <color theme="1"/>
        <rFont val="Calibri"/>
        <family val="2"/>
        <scheme val="minor"/>
      </rPr>
      <t>-1</t>
    </r>
  </si>
  <si>
    <r>
      <t>rates (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>).  Low but potentially relevant</t>
    </r>
    <r>
      <rPr>
        <i/>
        <sz val="11"/>
        <color theme="1"/>
        <rFont val="Calibri"/>
        <family val="2"/>
        <scheme val="minor"/>
      </rPr>
      <t xml:space="preserve"> 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 xml:space="preserve"> values were calculated using the in vitro-in vivo </t>
    </r>
  </si>
  <si>
    <t>extrapolation model given by Nichols et al. (2013b; see text for details).  The goal was to calculate</t>
  </si>
  <si>
    <t xml:space="preserve">set of assay conditions and assumed level of data quality.  Abberviations: L - total run time; </t>
  </si>
  <si>
    <t>RMSE - root mean squared error of Ln-transformed substrate depletion data fitted to a linear</t>
  </si>
  <si>
    <t>regression equation.  The analysis assumes that PMSF addition results in assay performance at</t>
  </si>
  <si>
    <t>2 and 6 h comparable to that obtained at 1 h in the absence of PMSF.</t>
  </si>
  <si>
    <t>Horizontal lines, from the top:</t>
  </si>
  <si>
    <r>
      <t>A.  Standard test design (N</t>
    </r>
    <r>
      <rPr>
        <vertAlign val="subscript"/>
        <sz val="11"/>
        <color theme="1"/>
        <rFont val="Calibri"/>
        <family val="2"/>
        <scheme val="minor"/>
      </rPr>
      <t xml:space="preserve">test </t>
    </r>
    <r>
      <rPr>
        <sz val="11"/>
        <color theme="1"/>
        <rFont val="Calibri"/>
        <family val="2"/>
        <scheme val="minor"/>
      </rPr>
      <t>- 3, N</t>
    </r>
    <r>
      <rPr>
        <vertAlign val="subscript"/>
        <sz val="11"/>
        <color theme="1"/>
        <rFont val="Calibri"/>
        <family val="2"/>
        <scheme val="minor"/>
      </rPr>
      <t>cont</t>
    </r>
    <r>
      <rPr>
        <sz val="11"/>
        <color theme="1"/>
        <rFont val="Calibri"/>
        <family val="2"/>
        <scheme val="minor"/>
      </rPr>
      <t xml:space="preserve"> = 3, number of per vial = 6); L = 1, RMSE = 0.2</t>
    </r>
  </si>
  <si>
    <t>D</t>
  </si>
  <si>
    <t xml:space="preserve">D.  Standard test design; L = 6, RMSE = 0.1 </t>
  </si>
  <si>
    <t xml:space="preserve">B.  Standard test design; L = 1, RMSE = 0.1 </t>
  </si>
  <si>
    <t>C.  Standard test design; L = 2, RMSE = 0.1 or L= 4, RSME = 0.2</t>
  </si>
  <si>
    <t>Pool 1</t>
  </si>
  <si>
    <t>Pool 2</t>
  </si>
  <si>
    <t>Pool 3</t>
  </si>
  <si>
    <t>Pools 4-6</t>
  </si>
  <si>
    <t>Pools 7-9</t>
  </si>
  <si>
    <t>Pools 10-12</t>
  </si>
  <si>
    <t>No inhibitor</t>
  </si>
  <si>
    <t>1X Sigma cocktail</t>
  </si>
  <si>
    <t>1,2,4</t>
  </si>
  <si>
    <t>3,5</t>
  </si>
  <si>
    <r>
      <t>Preparation method</t>
    </r>
    <r>
      <rPr>
        <vertAlign val="superscript"/>
        <sz val="10"/>
        <color rgb="FF000000"/>
        <rFont val="Calibri"/>
        <family val="2"/>
        <scheme val="minor"/>
      </rPr>
      <t>a</t>
    </r>
  </si>
  <si>
    <r>
      <t>Experiment(s)</t>
    </r>
    <r>
      <rPr>
        <vertAlign val="superscript"/>
        <sz val="10"/>
        <color rgb="FF000000"/>
        <rFont val="Calibri"/>
        <family val="2"/>
        <scheme val="minor"/>
      </rPr>
      <t>b</t>
    </r>
  </si>
  <si>
    <t xml:space="preserve">Table 1.  Pooled trout liver S9 fractions employed in the study.  </t>
  </si>
  <si>
    <t xml:space="preserve">an established in vitro assay (trout liver S9 substrate depletion) that is used to support chemical </t>
  </si>
  <si>
    <t>decrease in activity is proteolytic degradation of biotransformation enzymes including the</t>
  </si>
  <si>
    <t>a well-known serine protease inhibitor, as well as a commerically available protease inhibitor cocktail</t>
  </si>
  <si>
    <t>on initial activity of trout S9 fractions and maintenance of this initial activity over time.  Protease</t>
  </si>
  <si>
    <r>
      <t>INITIAL ACTIVITY VALUES FOR INDIVIDUAL S9 POOLS (CLint;  mL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</si>
  <si>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The values below were obtained by multiplying those expressed as mL 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mg protein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by 60</t>
    </r>
  </si>
  <si>
    <t>that measured in control inclubations without protease inhibitor.  The statistical test of</t>
  </si>
  <si>
    <t>treatment effects was performed on log-transformed clearance rates.  Mean clearance</t>
  </si>
  <si>
    <t>rates significantly different from those of the control sample are shown in blue. The</t>
  </si>
  <si>
    <r>
      <t xml:space="preserve">measured at 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=0.  C</t>
    </r>
    <r>
      <rPr>
        <sz val="11"/>
        <color theme="1"/>
        <rFont val="Calibri"/>
        <family val="2"/>
      </rPr>
      <t xml:space="preserve">alculated </t>
    </r>
    <r>
      <rPr>
        <sz val="11"/>
        <color theme="1"/>
        <rFont val="Calibri"/>
        <family val="2"/>
        <scheme val="minor"/>
      </rPr>
      <t>values for each of 3 S9 pools are presented to the right of this figure</t>
    </r>
  </si>
  <si>
    <t>for varying lengths of time before introducing substrate (i.e., different "wait times"; see text for details).</t>
  </si>
  <si>
    <t>The purpose of this study was to evaluate the effects of protease inhibitors on the performace of</t>
  </si>
  <si>
    <t>bioaccumulation assessments for fish.  Previous data have shown that S9 enzyme activity declines</t>
  </si>
  <si>
    <t>coverage of all intrinsic clearance rates relevant to bioaccumulation assessment, provided the</t>
  </si>
  <si>
    <r>
      <t xml:space="preserve">250 </t>
    </r>
    <r>
      <rPr>
        <sz val="10"/>
        <color rgb="FF000000"/>
        <rFont val="Calibri"/>
        <family val="2"/>
      </rPr>
      <t>µM</t>
    </r>
    <r>
      <rPr>
        <sz val="10"/>
        <color rgb="FF000000"/>
        <rFont val="Calibri"/>
        <family val="2"/>
        <scheme val="minor"/>
      </rPr>
      <t xml:space="preserve"> PMSF</t>
    </r>
  </si>
  <si>
    <r>
      <t xml:space="preserve">25 </t>
    </r>
    <r>
      <rPr>
        <sz val="10"/>
        <color rgb="FF000000"/>
        <rFont val="Calibri"/>
        <family val="2"/>
      </rPr>
      <t>µ</t>
    </r>
    <r>
      <rPr>
        <sz val="10"/>
        <color rgb="FF000000"/>
        <rFont val="Calibri"/>
        <family val="2"/>
        <scheme val="minor"/>
      </rPr>
      <t>M PMSF</t>
    </r>
  </si>
  <si>
    <r>
      <t xml:space="preserve">250 </t>
    </r>
    <r>
      <rPr>
        <sz val="10"/>
        <color rgb="FF000000"/>
        <rFont val="Calibri"/>
        <family val="2"/>
      </rPr>
      <t>µ</t>
    </r>
    <r>
      <rPr>
        <sz val="10"/>
        <color rgb="FF000000"/>
        <rFont val="Calibri"/>
        <family val="2"/>
        <scheme val="minor"/>
      </rPr>
      <t>M PMSF</t>
    </r>
  </si>
  <si>
    <r>
      <t xml:space="preserve">Pool 2 - S9 with 250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 PMSF added to liver homogenization buffer</t>
    </r>
  </si>
  <si>
    <t>Pool 3 - S9 with Sigma protease cocktail added to liver homogenization buffer</t>
  </si>
  <si>
    <r>
      <t xml:space="preserve">25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</si>
  <si>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 xml:space="preserve">250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</si>
  <si>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 xml:space="preserve">to the homogenization buffer.  For example, "1.0 </t>
    </r>
    <r>
      <rPr>
        <sz val="11"/>
        <color theme="1"/>
        <rFont val="Times New Roman"/>
        <family val="1"/>
      </rPr>
      <t>µ</t>
    </r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 xml:space="preserve">/25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 xml:space="preserve">M" indicates that 1.0 µM PMSF was added to </t>
    </r>
  </si>
  <si>
    <r>
      <t xml:space="preserve">the reaction mixture and 25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 xml:space="preserve">M PMSF was added to the homogenization buffer.  The values given in red are  </t>
    </r>
  </si>
  <si>
    <r>
      <t xml:space="preserve">None/25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</si>
  <si>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t>1 µM</t>
  </si>
  <si>
    <t>10 µM</t>
  </si>
  <si>
    <t>1 µM/None</t>
  </si>
  <si>
    <t>10 µM/None</t>
  </si>
  <si>
    <r>
      <t xml:space="preserve">10 µM/25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</si>
  <si>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r>
      <t xml:space="preserve">1 µM/25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</si>
  <si>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r>
      <t xml:space="preserve">1 µM/250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</si>
  <si>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r>
      <t xml:space="preserve">None/250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</si>
  <si>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r>
      <t xml:space="preserve">10 µM/250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</t>
    </r>
  </si>
  <si>
    <r>
      <t xml:space="preserve">10 µM/250 </t>
    </r>
    <r>
      <rPr>
        <b/>
        <sz val="11"/>
        <rFont val="Calibri"/>
        <family val="2"/>
      </rPr>
      <t>µ</t>
    </r>
    <r>
      <rPr>
        <b/>
        <sz val="11"/>
        <rFont val="Calibri"/>
        <family val="2"/>
        <scheme val="minor"/>
      </rPr>
      <t>M</t>
    </r>
  </si>
  <si>
    <r>
      <t xml:space="preserve">1 µM/250 </t>
    </r>
    <r>
      <rPr>
        <b/>
        <sz val="11"/>
        <rFont val="Calibri"/>
        <family val="2"/>
      </rPr>
      <t>µ</t>
    </r>
    <r>
      <rPr>
        <b/>
        <sz val="11"/>
        <rFont val="Calibri"/>
        <family val="2"/>
        <scheme val="minor"/>
      </rPr>
      <t>M</t>
    </r>
  </si>
  <si>
    <r>
      <t xml:space="preserve">10 µM/25 </t>
    </r>
    <r>
      <rPr>
        <b/>
        <sz val="11"/>
        <rFont val="Calibri"/>
        <family val="2"/>
      </rPr>
      <t>µ</t>
    </r>
    <r>
      <rPr>
        <b/>
        <sz val="11"/>
        <rFont val="Calibri"/>
        <family val="2"/>
        <scheme val="minor"/>
      </rPr>
      <t>M</t>
    </r>
  </si>
  <si>
    <r>
      <t xml:space="preserve">1 µM/25 </t>
    </r>
    <r>
      <rPr>
        <b/>
        <sz val="11"/>
        <rFont val="Calibri"/>
        <family val="2"/>
      </rPr>
      <t>µ</t>
    </r>
    <r>
      <rPr>
        <b/>
        <sz val="11"/>
        <rFont val="Calibri"/>
        <family val="2"/>
        <scheme val="minor"/>
      </rPr>
      <t>M</t>
    </r>
  </si>
  <si>
    <r>
      <t xml:space="preserve">the 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 xml:space="preserve"> at each chemical log 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OW</t>
    </r>
    <r>
      <rPr>
        <sz val="11"/>
        <color theme="1"/>
        <rFont val="Calibri"/>
        <family val="2"/>
        <scheme val="minor"/>
      </rPr>
      <t xml:space="preserve"> value that would result in a  BCF less than 5000.  These 'lowest </t>
    </r>
  </si>
  <si>
    <t xml:space="preserve">relevant' kdep values are shown as dots connected by a solid line.  Horizontal lines show </t>
  </si>
  <si>
    <r>
      <t xml:space="preserve">the lowest detectable </t>
    </r>
    <r>
      <rPr>
        <i/>
        <sz val="11"/>
        <color theme="1"/>
        <rFont val="Calibri"/>
        <family val="2"/>
        <scheme val="minor"/>
      </rPr>
      <t>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 xml:space="preserve"> value determined from a statistical power analysis for a prescribed</t>
    </r>
  </si>
  <si>
    <r>
      <t>Lowest relevant 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 xml:space="preserve"> CLint values</t>
    </r>
  </si>
  <si>
    <r>
      <t>Lowest detectable k</t>
    </r>
    <r>
      <rPr>
        <vertAlign val="subscript"/>
        <sz val="11"/>
        <color theme="1"/>
        <rFont val="Calibri"/>
        <family val="2"/>
        <scheme val="minor"/>
      </rPr>
      <t>dep</t>
    </r>
    <r>
      <rPr>
        <sz val="11"/>
        <color theme="1"/>
        <rFont val="Calibri"/>
        <family val="2"/>
        <scheme val="minor"/>
      </rPr>
      <t xml:space="preserve"> values from the power analysis</t>
    </r>
  </si>
  <si>
    <t>details pertaining to each S9 pool are provided in Tables S1 and S2.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</si>
  <si>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Stated values refer to protease inhibitors added to liver homogenization buffers; PMSF = phenylmethylsulfonyl fluoride.  Additional 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</si>
  <si>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Experiments for which individual S9 pools were used.  Experiment numbers correspond to those described in the text.</t>
    </r>
  </si>
  <si>
    <t>plotted percent of control values are shown in purple.</t>
  </si>
  <si>
    <t>treatment and wait time are presented to the right of this figure and are shown in blue.</t>
  </si>
  <si>
    <t>pool are shown in blue.</t>
  </si>
  <si>
    <t xml:space="preserve">summary statistics are given to the right of this table and are shown in blue. </t>
  </si>
  <si>
    <t>and are shown in blue.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</si>
</sst>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rgb="FF7030A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164" fontId="0" fillId="0" borderId="0" xfId="0" applyNumberFormat="1"/>
    <xf numFmtId="0" fontId="1" fillId="0" borderId="0" xfId="0" applyFont="1"/>
    <xf numFmtId="0" fontId="0" fillId="0" borderId="0" xfId="0" applyFont="1"/>
    <xf numFmtId="165" fontId="0" fillId="0" borderId="0" xfId="0" applyNumberFormat="1" applyAlignment="1">
      <alignment horizontal="center"/>
    </xf>
    <xf numFmtId="0" fontId="2" fillId="0" borderId="0" xfId="0" applyFont="1"/>
    <xf numFmtId="164" fontId="2" fillId="0" borderId="0" xfId="0" applyNumberFormat="1" applyFont="1"/>
    <xf numFmtId="2" fontId="0" fillId="0" borderId="0" xfId="0" applyNumberFormat="1"/>
    <xf numFmtId="0" fontId="9" fillId="0" borderId="0" xfId="0" applyFont="1"/>
    <xf numFmtId="164" fontId="9" fillId="0" borderId="0" xfId="0" applyNumberFormat="1" applyFont="1"/>
    <xf numFmtId="0" fontId="10" fillId="0" borderId="0" xfId="0" applyFont="1"/>
    <xf numFmtId="164" fontId="10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166" fontId="0" fillId="0" borderId="0" xfId="0" applyNumberFormat="1"/>
    <xf numFmtId="0" fontId="0" fillId="0" borderId="0" xfId="0" applyAlignment="1"/>
    <xf numFmtId="0" fontId="11" fillId="0" borderId="0" xfId="0" applyFont="1"/>
    <xf numFmtId="0" fontId="4" fillId="0" borderId="0" xfId="0" applyFont="1"/>
    <xf numFmtId="164" fontId="0" fillId="0" borderId="0" xfId="0" applyNumberFormat="1" applyFont="1"/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/>
    <xf numFmtId="0" fontId="11" fillId="2" borderId="0" xfId="0" applyFont="1" applyFill="1"/>
    <xf numFmtId="164" fontId="1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4913029939055"/>
          <c:y val="4.6746066914238389E-2"/>
          <c:w val="0.8125509141865741"/>
          <c:h val="0.8010609891004112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1'!$B$44:$B$47</c:f>
              <c:numCache>
                <c:formatCode>General</c:formatCode>
                <c:ptCount val="4"/>
                <c:pt idx="0">
                  <c:v>100</c:v>
                </c:pt>
                <c:pt idx="1">
                  <c:v>78.5</c:v>
                </c:pt>
                <c:pt idx="2">
                  <c:v>61.6</c:v>
                </c:pt>
                <c:pt idx="3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E1-42D7-9F0E-3D60A5A87E5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ysClr val="windowText" lastClr="000000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1'!$C$44:$C$47</c:f>
              <c:numCache>
                <c:formatCode>General</c:formatCode>
                <c:ptCount val="4"/>
                <c:pt idx="0">
                  <c:v>100</c:v>
                </c:pt>
                <c:pt idx="1">
                  <c:v>83.6</c:v>
                </c:pt>
                <c:pt idx="2">
                  <c:v>75.400000000000006</c:v>
                </c:pt>
                <c:pt idx="3">
                  <c:v>67.099999999999994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E1-42D7-9F0E-3D60A5A87E5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1'!$D$44:$D$47</c:f>
              <c:numCache>
                <c:formatCode>General</c:formatCode>
                <c:ptCount val="4"/>
                <c:pt idx="0">
                  <c:v>100</c:v>
                </c:pt>
                <c:pt idx="1">
                  <c:v>87.8</c:v>
                </c:pt>
                <c:pt idx="2">
                  <c:v>75.099999999999994</c:v>
                </c:pt>
                <c:pt idx="3">
                  <c:v>57.8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E1-42D7-9F0E-3D60A5A87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356416"/>
        <c:axId val="801354120"/>
      </c:scatterChart>
      <c:valAx>
        <c:axId val="801356416"/>
        <c:scaling>
          <c:orientation val="minMax"/>
          <c:max val="2.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Wait time (h</a:t>
                </a:r>
                <a:r>
                  <a:rPr lang="en-US" sz="1600">
                    <a:solidFill>
                      <a:schemeClr val="tx1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5712474619917787"/>
              <c:y val="0.92811070666463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4120"/>
        <c:crosses val="autoZero"/>
        <c:crossBetween val="midCat"/>
      </c:valAx>
      <c:valAx>
        <c:axId val="801354120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Phenanthrene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 CL</a:t>
                </a:r>
                <a:r>
                  <a:rPr lang="en-US" sz="1600" b="1" baseline="-25000">
                    <a:solidFill>
                      <a:schemeClr val="tx1"/>
                    </a:solidFill>
                  </a:rPr>
                  <a:t>int 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(% of initial)</a:t>
                </a:r>
                <a:endParaRPr lang="en-US" sz="16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3559322033898305E-2"/>
              <c:y val="0.10026611052841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6416"/>
        <c:crosses val="autoZero"/>
        <c:crossBetween val="midCat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B.  S9 pool #1 - 1.0 µM PMSF </a:t>
            </a:r>
          </a:p>
        </c:rich>
      </c:tx>
      <c:layout>
        <c:manualLayout>
          <c:xMode val="edge"/>
          <c:yMode val="edge"/>
          <c:x val="0.26639836687080781"/>
          <c:y val="2.85017497812773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2591050887589"/>
          <c:y val="0.12601644794400699"/>
          <c:w val="0.72010285220816894"/>
          <c:h val="0.73083324584426945"/>
        </c:manualLayout>
      </c:layout>
      <c:scatterChart>
        <c:scatterStyle val="lineMarker"/>
        <c:varyColors val="0"/>
        <c:ser>
          <c:idx val="1"/>
          <c:order val="0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32211969847462"/>
                  <c:y val="-8.8841073083686328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-3.2204073762348853</c:v>
              </c:pt>
              <c:pt idx="1">
                <c:v>-3.592603682580763</c:v>
              </c:pt>
              <c:pt idx="2">
                <c:v>-3.8722046213358468</c:v>
              </c:pt>
              <c:pt idx="3">
                <c:v>-4.1257740381711967</c:v>
              </c:pt>
              <c:pt idx="4">
                <c:v>-4.4699096402900738</c:v>
              </c:pt>
              <c:pt idx="5">
                <c:v>-4.790178963424415</c:v>
              </c:pt>
              <c:pt idx="6">
                <c:v>-5.0382887489188004</c:v>
              </c:pt>
              <c:pt idx="7">
                <c:v>-5.4877965750720836</c:v>
              </c:pt>
              <c:pt idx="8">
                <c:v>-5.8617358707476752</c:v>
              </c:pt>
              <c:pt idx="9">
                <c:v>-6.4059139634989393</c:v>
              </c:pt>
              <c:pt idx="10">
                <c:v>-6.7438832890006664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E20-4A77-8634-BA6333FEC3BE}"/>
            </c:ext>
          </c:extLst>
        </c:ser>
        <c:ser>
          <c:idx val="2"/>
          <c:order val="1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3577442216432271"/>
                  <c:y val="1.2369047928414889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-3.2229890887496504</c:v>
              </c:pt>
              <c:pt idx="1">
                <c:v>-3.5382424756594619</c:v>
              </c:pt>
              <c:pt idx="2">
                <c:v>-3.8245397542480899</c:v>
              </c:pt>
              <c:pt idx="3">
                <c:v>-4.1089144981980379</c:v>
              </c:pt>
              <c:pt idx="4">
                <c:v>-4.4133710772481347</c:v>
              </c:pt>
              <c:pt idx="5">
                <c:v>-4.7505008632500987</c:v>
              </c:pt>
              <c:pt idx="6">
                <c:v>-5.0319569433643379</c:v>
              </c:pt>
              <c:pt idx="7">
                <c:v>-5.3704930904115402</c:v>
              </c:pt>
              <c:pt idx="8">
                <c:v>-5.8497481992314722</c:v>
              </c:pt>
              <c:pt idx="9">
                <c:v>-6.3772352466881639</c:v>
              </c:pt>
              <c:pt idx="10">
                <c:v>-6.7265518500829078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CE20-4A77-8634-BA6333FEC3BE}"/>
            </c:ext>
          </c:extLst>
        </c:ser>
        <c:ser>
          <c:idx val="3"/>
          <c:order val="2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308703642392049"/>
                  <c:y val="0.1091821938099321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-3.2113383387988423</c:v>
              </c:pt>
              <c:pt idx="1">
                <c:v>-3.4956986101172052</c:v>
              </c:pt>
              <c:pt idx="2">
                <c:v>-3.8095563307870699</c:v>
              </c:pt>
              <c:pt idx="3">
                <c:v>-4.134311611806023</c:v>
              </c:pt>
              <c:pt idx="4">
                <c:v>-4.3832281416741745</c:v>
              </c:pt>
              <c:pt idx="5">
                <c:v>-4.6704337387318331</c:v>
              </c:pt>
              <c:pt idx="6">
                <c:v>-4.9747167233918415</c:v>
              </c:pt>
              <c:pt idx="7">
                <c:v>-5.403499378256976</c:v>
              </c:pt>
              <c:pt idx="8">
                <c:v>-5.8332032765252535</c:v>
              </c:pt>
              <c:pt idx="9">
                <c:v>-6.2034313956587379</c:v>
              </c:pt>
              <c:pt idx="10">
                <c:v>-6.7380727032838328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CE20-4A77-8634-BA6333FE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451248"/>
        <c:axId val="1"/>
      </c:scatterChart>
      <c:valAx>
        <c:axId val="64945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At val="-2.6"/>
        <c:crossBetween val="midCat"/>
      </c:valAx>
      <c:valAx>
        <c:axId val="1"/>
        <c:scaling>
          <c:orientation val="minMax"/>
          <c:max val="-2.6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451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C.  S9 pool #1 - 10.0 µM PMSF </a:t>
            </a:r>
          </a:p>
        </c:rich>
      </c:tx>
      <c:layout>
        <c:manualLayout>
          <c:xMode val="edge"/>
          <c:yMode val="edge"/>
          <c:x val="0.26639836687080781"/>
          <c:y val="2.85017497812773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2591050887589"/>
          <c:y val="0.12601644794400699"/>
          <c:w val="0.72010285220816894"/>
          <c:h val="0.73083324584426945"/>
        </c:manualLayout>
      </c:layout>
      <c:scatterChart>
        <c:scatterStyle val="lineMarker"/>
        <c:varyColors val="0"/>
        <c:ser>
          <c:idx val="1"/>
          <c:order val="0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092452079853655"/>
                  <c:y val="-7.563975295167312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-3.1919385980241342</c:v>
              </c:pt>
              <c:pt idx="1">
                <c:v>-3.5441651195312733</c:v>
              </c:pt>
              <c:pt idx="2">
                <c:v>-3.8254837144942777</c:v>
              </c:pt>
              <c:pt idx="3">
                <c:v>-4.0976929025141366</c:v>
              </c:pt>
              <c:pt idx="4">
                <c:v>-4.2973905246661745</c:v>
              </c:pt>
              <c:pt idx="5">
                <c:v>-4.6748403257924611</c:v>
              </c:pt>
              <c:pt idx="6">
                <c:v>-4.9877156042917568</c:v>
              </c:pt>
              <c:pt idx="7">
                <c:v>-5.4680785577133957</c:v>
              </c:pt>
              <c:pt idx="8">
                <c:v>-5.9368462048366837</c:v>
              </c:pt>
              <c:pt idx="9">
                <c:v>-6.3853455854991674</c:v>
              </c:pt>
              <c:pt idx="10">
                <c:v>-6.8353545953089556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AAE-42A3-BBA9-BD724919FE6B}"/>
            </c:ext>
          </c:extLst>
        </c:ser>
        <c:ser>
          <c:idx val="2"/>
          <c:order val="1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3823091810493396"/>
                  <c:y val="2.9970808104432492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-3.2142383253922349</c:v>
              </c:pt>
              <c:pt idx="1">
                <c:v>-3.478863574220004</c:v>
              </c:pt>
              <c:pt idx="2">
                <c:v>-3.790225239841682</c:v>
              </c:pt>
              <c:pt idx="3">
                <c:v>-4.0659648712330378</c:v>
              </c:pt>
              <c:pt idx="4">
                <c:v>-4.3433435746352904</c:v>
              </c:pt>
              <c:pt idx="5">
                <c:v>-4.7230933101026569</c:v>
              </c:pt>
              <c:pt idx="6">
                <c:v>-4.9806952176427828</c:v>
              </c:pt>
              <c:pt idx="7">
                <c:v>-5.3587558694641517</c:v>
              </c:pt>
              <c:pt idx="8">
                <c:v>-5.8641507465397638</c:v>
              </c:pt>
              <c:pt idx="9">
                <c:v>-6.5343519678760469</c:v>
              </c:pt>
              <c:pt idx="10">
                <c:v>-6.8678038689871821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AAE-42A3-BBA9-BD724919FE6B}"/>
            </c:ext>
          </c:extLst>
        </c:ser>
        <c:ser>
          <c:idx val="3"/>
          <c:order val="2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31538481932182727"/>
                  <c:y val="0.1747882504785911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0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</c:numLit>
          </c:xVal>
          <c:yVal>
            <c:numLit>
              <c:formatCode>General</c:formatCode>
              <c:ptCount val="10"/>
              <c:pt idx="0">
                <c:v>-3.2092963410766537</c:v>
              </c:pt>
              <c:pt idx="1">
                <c:v>-3.5281368696380819</c:v>
              </c:pt>
              <c:pt idx="2">
                <c:v>-3.819520293613337</c:v>
              </c:pt>
              <c:pt idx="3">
                <c:v>-4.0691730867861207</c:v>
              </c:pt>
              <c:pt idx="4">
                <c:v>-4.3391254943194433</c:v>
              </c:pt>
              <c:pt idx="5">
                <c:v>-4.6851985111803511</c:v>
              </c:pt>
              <c:pt idx="6">
                <c:v>-4.9727318084344727</c:v>
              </c:pt>
              <c:pt idx="7">
                <c:v>-5.3913706700120514</c:v>
              </c:pt>
              <c:pt idx="8">
                <c:v>-5.9290761614787408</c:v>
              </c:pt>
              <c:pt idx="9">
                <c:v>-6.5534365007139996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AAE-42A3-BBA9-BD724919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333328"/>
        <c:axId val="1"/>
      </c:scatterChart>
      <c:valAx>
        <c:axId val="64933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At val="-2.6"/>
        <c:crossBetween val="midCat"/>
      </c:valAx>
      <c:valAx>
        <c:axId val="1"/>
        <c:scaling>
          <c:orientation val="minMax"/>
          <c:max val="-2.6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3333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4095822767917"/>
          <c:y val="3.7072667394338427E-2"/>
          <c:w val="0.8125509141865741"/>
          <c:h val="0.8010609891004112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'Figures 2 and 3'!$N$27:$N$30</c:f>
              <c:numCache>
                <c:formatCode>General</c:formatCode>
                <c:ptCount val="4"/>
                <c:pt idx="0">
                  <c:v>100</c:v>
                </c:pt>
                <c:pt idx="1">
                  <c:v>75.5</c:v>
                </c:pt>
                <c:pt idx="2">
                  <c:v>60.2</c:v>
                </c:pt>
                <c:pt idx="3">
                  <c:v>43.3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59-4733-9E1B-2EEF85CAC87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'Figures 2 and 3'!$O$27:$O$30</c:f>
              <c:numCache>
                <c:formatCode>General</c:formatCode>
                <c:ptCount val="4"/>
                <c:pt idx="0">
                  <c:v>100</c:v>
                </c:pt>
                <c:pt idx="1">
                  <c:v>87.8</c:v>
                </c:pt>
                <c:pt idx="2">
                  <c:v>78.7</c:v>
                </c:pt>
                <c:pt idx="3">
                  <c:v>63.6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59-4733-9E1B-2EEF85CAC87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ysClr val="windowText" lastClr="000000"/>
              </a:solidFill>
              <a:ln w="15875">
                <a:noFill/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'Figures 2 and 3'!$P$27:$P$30</c:f>
              <c:numCache>
                <c:formatCode>General</c:formatCode>
                <c:ptCount val="4"/>
                <c:pt idx="0">
                  <c:v>100</c:v>
                </c:pt>
                <c:pt idx="1">
                  <c:v>86.2</c:v>
                </c:pt>
                <c:pt idx="2">
                  <c:v>77.3</c:v>
                </c:pt>
                <c:pt idx="3">
                  <c:v>62.6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59-4733-9E1B-2EEF85CAC87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ysClr val="windowText" lastClr="000000"/>
              </a:solidFill>
              <a:ln w="1587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'Figures 2 and 3'!$M$27:$M$30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'Figures 2 and 3'!$Q$27:$Q$30</c:f>
              <c:numCache>
                <c:formatCode>General</c:formatCode>
                <c:ptCount val="4"/>
                <c:pt idx="0">
                  <c:v>100</c:v>
                </c:pt>
                <c:pt idx="1">
                  <c:v>93.6</c:v>
                </c:pt>
                <c:pt idx="2">
                  <c:v>89.2</c:v>
                </c:pt>
                <c:pt idx="3">
                  <c:v>77.3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59-4733-9E1B-2EEF85CAC87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'Figures 2 and 3'!$M$27:$M$30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'Figures 2 and 3'!$R$27:$R$30</c:f>
              <c:numCache>
                <c:formatCode>General</c:formatCode>
                <c:ptCount val="4"/>
                <c:pt idx="0">
                  <c:v>100</c:v>
                </c:pt>
                <c:pt idx="1">
                  <c:v>94.6</c:v>
                </c:pt>
                <c:pt idx="2">
                  <c:v>89.3</c:v>
                </c:pt>
                <c:pt idx="3">
                  <c:v>77.5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59-4733-9E1B-2EEF85C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356416"/>
        <c:axId val="801354120"/>
      </c:scatterChart>
      <c:valAx>
        <c:axId val="801356416"/>
        <c:scaling>
          <c:orientation val="minMax"/>
          <c:max val="2.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Wait time (h</a:t>
                </a:r>
                <a:r>
                  <a:rPr lang="en-US" sz="1600">
                    <a:solidFill>
                      <a:schemeClr val="tx1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5712474619917787"/>
              <c:y val="0.92811070666463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4120"/>
        <c:crosses val="autoZero"/>
        <c:crossBetween val="midCat"/>
      </c:valAx>
      <c:valAx>
        <c:axId val="801354120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Phenanthrene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 </a:t>
                </a:r>
                <a:r>
                  <a:rPr lang="en-US" sz="1600" b="1" i="1" baseline="0">
                    <a:solidFill>
                      <a:schemeClr val="tx1"/>
                    </a:solidFill>
                  </a:rPr>
                  <a:t>k</a:t>
                </a:r>
                <a:r>
                  <a:rPr lang="en-US" sz="1600" b="1" baseline="-25000">
                    <a:solidFill>
                      <a:schemeClr val="tx1"/>
                    </a:solidFill>
                  </a:rPr>
                  <a:t>dep 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(% of initial)</a:t>
                </a:r>
                <a:endParaRPr lang="en-US" sz="16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3559322033898305E-2"/>
              <c:y val="0.10026611052841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6416"/>
        <c:crosses val="autoZero"/>
        <c:crossBetween val="midCat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44913029939055"/>
          <c:y val="3.0623657355464108E-2"/>
          <c:w val="0.8125509141865741"/>
          <c:h val="0.8010609891004112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1'!$A$44:$A$47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4'!$K$14:$K$14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A6-4872-BD46-7BCCEE6BBACB}"/>
            </c:ext>
          </c:extLst>
        </c:ser>
        <c:ser>
          <c:idx val="1"/>
          <c:order val="1"/>
          <c:tx>
            <c:strRef>
              <c:f>'Figure 4'!$I$13:$I$14</c:f>
              <c:strCache>
                <c:ptCount val="2"/>
                <c:pt idx="1">
                  <c:v>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ysClr val="windowText" lastClr="000000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 4'!$I$14:$I$17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4'!$K$14:$K$17</c:f>
              <c:numCache>
                <c:formatCode>General</c:formatCode>
                <c:ptCount val="4"/>
                <c:pt idx="0">
                  <c:v>100</c:v>
                </c:pt>
                <c:pt idx="1">
                  <c:v>75.5</c:v>
                </c:pt>
                <c:pt idx="2">
                  <c:v>60.2</c:v>
                </c:pt>
                <c:pt idx="3">
                  <c:v>43.3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A8-435D-A2FF-5C3BF6F248D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triangle"/>
            <c:size val="9"/>
            <c:spPr>
              <a:solidFill>
                <a:sysClr val="windowText" lastClr="00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'Figure 4'!$I$14:$I$17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4'!$L$14:$L$17</c:f>
              <c:numCache>
                <c:formatCode>General</c:formatCode>
                <c:ptCount val="4"/>
                <c:pt idx="0">
                  <c:v>100</c:v>
                </c:pt>
                <c:pt idx="1">
                  <c:v>86.4</c:v>
                </c:pt>
                <c:pt idx="2">
                  <c:v>76.900000000000006</c:v>
                </c:pt>
                <c:pt idx="3">
                  <c:v>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A8-435D-A2FF-5C3BF6F248D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 4'!$I$14:$I$17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4'!$M$14:$M$17</c:f>
              <c:numCache>
                <c:formatCode>General</c:formatCode>
                <c:ptCount val="4"/>
                <c:pt idx="0">
                  <c:v>100</c:v>
                </c:pt>
                <c:pt idx="1">
                  <c:v>92.6</c:v>
                </c:pt>
                <c:pt idx="2">
                  <c:v>97.4</c:v>
                </c:pt>
                <c:pt idx="3">
                  <c:v>90.6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A8-435D-A2FF-5C3BF6F248D2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xVal>
            <c:numRef>
              <c:f>'Figure 4'!$I$14:$I$17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4'!$N$14:$N$17</c:f>
              <c:numCache>
                <c:formatCode>General</c:formatCode>
                <c:ptCount val="4"/>
                <c:pt idx="0">
                  <c:v>100</c:v>
                </c:pt>
                <c:pt idx="1">
                  <c:v>105.9</c:v>
                </c:pt>
                <c:pt idx="2">
                  <c:v>104.1</c:v>
                </c:pt>
                <c:pt idx="3">
                  <c:v>111.2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A8-435D-A2FF-5C3BF6F24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356416"/>
        <c:axId val="801354120"/>
      </c:scatterChart>
      <c:valAx>
        <c:axId val="801356416"/>
        <c:scaling>
          <c:orientation val="minMax"/>
          <c:max val="2.1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Wait time (h</a:t>
                </a:r>
                <a:r>
                  <a:rPr lang="en-US" sz="1600">
                    <a:solidFill>
                      <a:schemeClr val="tx1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5712474619917787"/>
              <c:y val="0.92811070666463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4120"/>
        <c:crosses val="autoZero"/>
        <c:crossBetween val="midCat"/>
      </c:valAx>
      <c:valAx>
        <c:axId val="801354120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Phenanthrene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 CL</a:t>
                </a:r>
                <a:r>
                  <a:rPr lang="en-US" sz="1600" b="1" baseline="-25000">
                    <a:solidFill>
                      <a:schemeClr val="tx1"/>
                    </a:solidFill>
                  </a:rPr>
                  <a:t>int 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(% of initial)</a:t>
                </a:r>
                <a:endParaRPr lang="en-US" sz="16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355936563232361E-2"/>
              <c:y val="7.68330719864916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6416"/>
        <c:crosses val="autoZero"/>
        <c:crossBetween val="midCat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4906762892263"/>
          <c:y val="3.0623657355464108E-2"/>
          <c:w val="0.8125509141865741"/>
          <c:h val="0.80106098910041124"/>
        </c:manualLayout>
      </c:layout>
      <c:scatterChart>
        <c:scatterStyle val="lineMarker"/>
        <c:varyColors val="0"/>
        <c:ser>
          <c:idx val="2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ysClr val="windowText" lastClr="000000">
                  <a:lumMod val="65000"/>
                  <a:lumOff val="35000"/>
                </a:sysClr>
              </a:solidFill>
              <a:ln w="1587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0.06</c:v>
                </c:pt>
              </c:numLit>
            </c:plus>
            <c:minus>
              <c:numLit>
                <c:formatCode>General</c:formatCode>
                <c:ptCount val="1"/>
                <c:pt idx="0">
                  <c:v>0.06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5'!$B$37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'Figure 5'!$G$37</c:f>
              <c:numCache>
                <c:formatCode>General</c:formatCode>
                <c:ptCount val="1"/>
                <c:pt idx="0">
                  <c:v>87.666666666666671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B5-4ECB-82C1-CE89F04CB529}"/>
            </c:ext>
          </c:extLst>
        </c:ser>
        <c:ser>
          <c:idx val="0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>
                  <a:lumMod val="65000"/>
                  <a:lumOff val="35000"/>
                </a:sys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'Figure 5'!$B$36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'Figure 5'!$G$36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B5-4ECB-82C1-CE89F04CB529}"/>
            </c:ext>
          </c:extLst>
        </c:ser>
        <c:ser>
          <c:idx val="1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>
                  <a:lumMod val="65000"/>
                  <a:lumOff val="35000"/>
                </a:sysClr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5'!$B$38</c:f>
              <c:numCache>
                <c:formatCode>General</c:formatCode>
                <c:ptCount val="1"/>
                <c:pt idx="0">
                  <c:v>4</c:v>
                </c:pt>
              </c:numCache>
            </c:numRef>
          </c:xVal>
          <c:yVal>
            <c:numRef>
              <c:f>'Figure 5'!$G$38</c:f>
              <c:numCache>
                <c:formatCode>General</c:formatCode>
                <c:ptCount val="1"/>
                <c:pt idx="0">
                  <c:v>70.666666666666671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B5-4ECB-82C1-CE89F04CB52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>
                  <a:lumMod val="65000"/>
                  <a:lumOff val="35000"/>
                </a:sysClr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3</c:v>
                </c:pt>
              </c:numLit>
            </c:plus>
            <c:minus>
              <c:numLit>
                <c:formatCode>General</c:formatCode>
                <c:ptCount val="1"/>
                <c:pt idx="0">
                  <c:v>3</c:v>
                </c:pt>
              </c:numLit>
            </c:minus>
            <c:spPr>
              <a:noFill/>
              <a:ln w="222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5'!$B$39</c:f>
              <c:numCache>
                <c:formatCode>General</c:formatCode>
                <c:ptCount val="1"/>
                <c:pt idx="0">
                  <c:v>6</c:v>
                </c:pt>
              </c:numCache>
            </c:numRef>
          </c:xVal>
          <c:yVal>
            <c:numRef>
              <c:f>'Figure 5'!$G$39</c:f>
              <c:numCache>
                <c:formatCode>General</c:formatCode>
                <c:ptCount val="1"/>
                <c:pt idx="0">
                  <c:v>62.366666666666667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B5-4ECB-82C1-CE89F04CB529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chemeClr val="tx1"/>
                </a:solidFill>
              </a:ln>
              <a:effectLst/>
            </c:spPr>
          </c:marker>
          <c:xVal>
            <c:numRef>
              <c:f>'Figure 5'!$B$48:$B$51</c:f>
              <c:numCache>
                <c:formatCode>General</c:formatCode>
                <c:ptCount val="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</c:numCache>
            </c:numRef>
          </c:xVal>
          <c:yVal>
            <c:numRef>
              <c:f>'Figure 5'!$C$48:$C$51</c:f>
              <c:numCache>
                <c:formatCode>General</c:formatCode>
                <c:ptCount val="4"/>
                <c:pt idx="0">
                  <c:v>100</c:v>
                </c:pt>
                <c:pt idx="1">
                  <c:v>78.5</c:v>
                </c:pt>
                <c:pt idx="2">
                  <c:v>61.6</c:v>
                </c:pt>
                <c:pt idx="3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98-471F-B88D-1721D96B0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356416"/>
        <c:axId val="801354120"/>
      </c:scatterChart>
      <c:valAx>
        <c:axId val="801356416"/>
        <c:scaling>
          <c:orientation val="minMax"/>
          <c:max val="7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Wait time (h</a:t>
                </a:r>
                <a:r>
                  <a:rPr lang="en-US" sz="1600">
                    <a:solidFill>
                      <a:schemeClr val="tx1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5712474619917787"/>
              <c:y val="0.928110706664635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4120"/>
        <c:crosses val="autoZero"/>
        <c:crossBetween val="midCat"/>
      </c:valAx>
      <c:valAx>
        <c:axId val="801354120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chemeClr val="tx1"/>
                    </a:solidFill>
                  </a:rPr>
                  <a:t>Phenanthrene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 CL</a:t>
                </a:r>
                <a:r>
                  <a:rPr lang="en-US" sz="1600" b="1" baseline="-25000">
                    <a:solidFill>
                      <a:schemeClr val="tx1"/>
                    </a:solidFill>
                  </a:rPr>
                  <a:t>INT </a:t>
                </a:r>
                <a:r>
                  <a:rPr lang="en-US" sz="1600" b="1" baseline="0">
                    <a:solidFill>
                      <a:schemeClr val="tx1"/>
                    </a:solidFill>
                  </a:rPr>
                  <a:t>(% of initial)</a:t>
                </a:r>
                <a:endParaRPr lang="en-US" sz="1600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3559322033898305E-2"/>
              <c:y val="0.100266110528415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1356416"/>
        <c:crosses val="autoZero"/>
        <c:crossBetween val="midCat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A.  S9 pool #1 - No inhibitor - 0 h wait</a:t>
            </a:r>
          </a:p>
        </c:rich>
      </c:tx>
      <c:layout>
        <c:manualLayout>
          <c:xMode val="edge"/>
          <c:yMode val="edge"/>
          <c:x val="0.25900456527961729"/>
          <c:y val="2.85016848141507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2591050887589"/>
          <c:y val="0.12601644794400699"/>
          <c:w val="0.72010285220816894"/>
          <c:h val="0.73083324584426945"/>
        </c:manualLayout>
      </c:layout>
      <c:scatterChart>
        <c:scatterStyle val="lineMarker"/>
        <c:varyColors val="0"/>
        <c:ser>
          <c:idx val="0"/>
          <c:order val="0"/>
          <c:tx>
            <c:v>DN S9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-3.2262149410330405</c:v>
              </c:pt>
              <c:pt idx="1">
                <c:v>-3.1772037917511753</c:v>
              </c:pt>
              <c:pt idx="2">
                <c:v>-3.1963468310795125</c:v>
              </c:pt>
              <c:pt idx="3">
                <c:v>-3.2072010335851568</c:v>
              </c:pt>
              <c:pt idx="4">
                <c:v>-3.2063213139527553</c:v>
              </c:pt>
              <c:pt idx="5">
                <c:v>-3.2135579643573338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EE1-4718-B3A1-9F4CF6B63EF9}"/>
            </c:ext>
          </c:extLst>
        </c:ser>
        <c:ser>
          <c:idx val="1"/>
          <c:order val="1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808554198747337"/>
                  <c:y val="-7.2614190552913556E-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-3.1739634749626395</c:v>
              </c:pt>
              <c:pt idx="1">
                <c:v>-3.3190143519156861</c:v>
              </c:pt>
              <c:pt idx="2">
                <c:v>-3.4941130540122711</c:v>
              </c:pt>
              <c:pt idx="3">
                <c:v>-3.6324760641355636</c:v>
              </c:pt>
              <c:pt idx="4">
                <c:v>-3.7743086459629391</c:v>
              </c:pt>
              <c:pt idx="5">
                <c:v>-3.8782174378035292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EE1-4718-B3A1-9F4CF6B63EF9}"/>
            </c:ext>
          </c:extLst>
        </c:ser>
        <c:ser>
          <c:idx val="2"/>
          <c:order val="2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301468554877959"/>
                  <c:y val="6.8715816463536111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-3.1719223556995924</c:v>
              </c:pt>
              <c:pt idx="1">
                <c:v>-3.3597942769520732</c:v>
              </c:pt>
              <c:pt idx="2">
                <c:v>-3.5238656119934872</c:v>
              </c:pt>
              <c:pt idx="3">
                <c:v>-3.6359832972841524</c:v>
              </c:pt>
              <c:pt idx="4">
                <c:v>-3.7912097724887808</c:v>
              </c:pt>
              <c:pt idx="5">
                <c:v>-3.9272636607121125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EE1-4718-B3A1-9F4CF6B63EF9}"/>
            </c:ext>
          </c:extLst>
        </c:ser>
        <c:ser>
          <c:idx val="3"/>
          <c:order val="3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055617816719296"/>
                  <c:y val="0.18708418873383401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-3.1617787880937094</c:v>
              </c:pt>
              <c:pt idx="1">
                <c:v>-3.3184239900690176</c:v>
              </c:pt>
              <c:pt idx="2">
                <c:v>-3.4672728198655935</c:v>
              </c:pt>
              <c:pt idx="3">
                <c:v>-3.6127427711219102</c:v>
              </c:pt>
              <c:pt idx="4">
                <c:v>-3.7497835578247503</c:v>
              </c:pt>
              <c:pt idx="5">
                <c:v>-3.8892973873126375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EE1-4718-B3A1-9F4CF6B63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295736"/>
        <c:axId val="1"/>
      </c:scatterChart>
      <c:valAx>
        <c:axId val="791295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3"/>
          <c:min val="-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1295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B.  S9 pool #1 - No inhibitor - 0.5 h wait</a:t>
            </a:r>
          </a:p>
        </c:rich>
      </c:tx>
      <c:layout>
        <c:manualLayout>
          <c:xMode val="edge"/>
          <c:yMode val="edge"/>
          <c:x val="0.24753874817872135"/>
          <c:y val="3.022057673254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2598323662155"/>
          <c:y val="0.12675809563539656"/>
          <c:w val="0.76631119369266465"/>
          <c:h val="0.75216657917760277"/>
        </c:manualLayout>
      </c:layout>
      <c:scatterChart>
        <c:scatterStyle val="lineMarker"/>
        <c:varyColors val="0"/>
        <c:ser>
          <c:idx val="0"/>
          <c:order val="0"/>
          <c:tx>
            <c:v>DN S9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-3.2262149410330405</c:v>
              </c:pt>
              <c:pt idx="1">
                <c:v>-3.1772037917511753</c:v>
              </c:pt>
              <c:pt idx="2">
                <c:v>-3.1963468310795125</c:v>
              </c:pt>
              <c:pt idx="3">
                <c:v>-3.2072010335851568</c:v>
              </c:pt>
              <c:pt idx="4">
                <c:v>-3.2063213139527553</c:v>
              </c:pt>
              <c:pt idx="5">
                <c:v>-3.2135579643573338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0409-48DA-B8E2-A5B5E564316B}"/>
            </c:ext>
          </c:extLst>
        </c:ser>
        <c:ser>
          <c:idx val="1"/>
          <c:order val="1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3153850449544872"/>
                  <c:y val="8.3534094662008306E-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-3.1772037917511753</c:v>
              </c:pt>
              <c:pt idx="1">
                <c:v>-3.3070783025487955</c:v>
              </c:pt>
              <c:pt idx="2">
                <c:v>-3.4243720384726593</c:v>
              </c:pt>
              <c:pt idx="3">
                <c:v>-3.5458491930826637</c:v>
              </c:pt>
              <c:pt idx="4">
                <c:v>-3.6454874477518433</c:v>
              </c:pt>
              <c:pt idx="5">
                <c:v>-3.7709005685617392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409-48DA-B8E2-A5B5E564316B}"/>
            </c:ext>
          </c:extLst>
        </c:ser>
        <c:ser>
          <c:idx val="2"/>
          <c:order val="2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2895952319306323"/>
                  <c:y val="0.1220687976916792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-3.154739018925059</c:v>
              </c:pt>
              <c:pt idx="1">
                <c:v>-3.2943223603485245</c:v>
              </c:pt>
              <c:pt idx="2">
                <c:v>-3.4160951605977354</c:v>
              </c:pt>
              <c:pt idx="3">
                <c:v>-3.5209706460303813</c:v>
              </c:pt>
              <c:pt idx="4">
                <c:v>-3.6183032993504041</c:v>
              </c:pt>
              <c:pt idx="5">
                <c:v>-3.7437451279635443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409-48DA-B8E2-A5B5E564316B}"/>
            </c:ext>
          </c:extLst>
        </c:ser>
        <c:ser>
          <c:idx val="3"/>
          <c:order val="3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2638054189067758"/>
                  <c:y val="0.2239523039752481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-3.1756675959565097</c:v>
              </c:pt>
              <c:pt idx="1">
                <c:v>-3.3170478329671118</c:v>
              </c:pt>
              <c:pt idx="2">
                <c:v>-3.4219690467815016</c:v>
              </c:pt>
              <c:pt idx="3">
                <c:v>-3.5311399066972964</c:v>
              </c:pt>
              <c:pt idx="4">
                <c:v>-3.6311303968788033</c:v>
              </c:pt>
              <c:pt idx="5">
                <c:v>-3.7374437763033406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409-48DA-B8E2-A5B5E564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394224"/>
        <c:axId val="1"/>
      </c:scatterChart>
      <c:valAx>
        <c:axId val="97539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3"/>
          <c:min val="-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5394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C.  S9 pool #1 - No inhibitor - 1 h wait</a:t>
            </a:r>
          </a:p>
        </c:rich>
      </c:tx>
      <c:layout>
        <c:manualLayout>
          <c:xMode val="edge"/>
          <c:yMode val="edge"/>
          <c:x val="0.25653999349896417"/>
          <c:y val="2.4101244770146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6133872822273"/>
          <c:y val="0.13481735575132317"/>
          <c:w val="0.72256742398882212"/>
          <c:h val="0.73083324584426945"/>
        </c:manualLayout>
      </c:layout>
      <c:scatterChart>
        <c:scatterStyle val="lineMarker"/>
        <c:varyColors val="0"/>
        <c:ser>
          <c:idx val="0"/>
          <c:order val="0"/>
          <c:tx>
            <c:v>DN S9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-3.2262149410330405</c:v>
              </c:pt>
              <c:pt idx="1">
                <c:v>-3.1772037917511753</c:v>
              </c:pt>
              <c:pt idx="2">
                <c:v>-3.1963468310795125</c:v>
              </c:pt>
              <c:pt idx="3">
                <c:v>-3.2072010335851568</c:v>
              </c:pt>
              <c:pt idx="4">
                <c:v>-3.2063213139527553</c:v>
              </c:pt>
              <c:pt idx="5">
                <c:v>-3.2135579643573338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5D9-492F-B18A-FA3777C2D1C0}"/>
            </c:ext>
          </c:extLst>
        </c:ser>
        <c:ser>
          <c:idx val="1"/>
          <c:order val="1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2015379316032815"/>
                  <c:y val="7.3697668979496381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-3.1861260962922962</c:v>
              </c:pt>
              <c:pt idx="1">
                <c:v>-3.2538624684775073</c:v>
              </c:pt>
              <c:pt idx="2">
                <c:v>-3.3602044383494638</c:v>
              </c:pt>
              <c:pt idx="3">
                <c:v>-3.4464864159281059</c:v>
              </c:pt>
              <c:pt idx="4">
                <c:v>-3.5419055128702146</c:v>
              </c:pt>
              <c:pt idx="5">
                <c:v>-3.6116871195455129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5D9-492F-B18A-FA3777C2D1C0}"/>
            </c:ext>
          </c:extLst>
        </c:ser>
        <c:ser>
          <c:idx val="2"/>
          <c:order val="2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2261836494098117"/>
                  <c:y val="0.1736974957338253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-3.1748151724560736</c:v>
              </c:pt>
              <c:pt idx="1">
                <c:v>-3.262196422076638</c:v>
              </c:pt>
              <c:pt idx="2">
                <c:v>-3.3661707616253289</c:v>
              </c:pt>
              <c:pt idx="3">
                <c:v>-3.4568256095455761</c:v>
              </c:pt>
              <c:pt idx="4">
                <c:v>-3.5365082225691817</c:v>
              </c:pt>
              <c:pt idx="5">
                <c:v>-3.6103691202729049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5D9-492F-B18A-FA3777C2D1C0}"/>
            </c:ext>
          </c:extLst>
        </c:ser>
        <c:ser>
          <c:idx val="3"/>
          <c:order val="3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2261836494098117"/>
                  <c:y val="0.2526680699566019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-3.1921766320584868</c:v>
              </c:pt>
              <c:pt idx="1">
                <c:v>-3.3144971261851164</c:v>
              </c:pt>
              <c:pt idx="2">
                <c:v>-3.3686500354792144</c:v>
              </c:pt>
              <c:pt idx="3">
                <c:v>-3.4792156479001344</c:v>
              </c:pt>
              <c:pt idx="4">
                <c:v>-3.5782264250752829</c:v>
              </c:pt>
              <c:pt idx="5">
                <c:v>-3.6639369903727643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5D9-492F-B18A-FA3777C2D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395864"/>
        <c:axId val="1"/>
      </c:scatterChart>
      <c:valAx>
        <c:axId val="97539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3"/>
          <c:min val="-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5395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D.  S9 pool #1 - No inhibitor - 2 h wait</a:t>
            </a:r>
          </a:p>
        </c:rich>
      </c:tx>
      <c:layout>
        <c:manualLayout>
          <c:xMode val="edge"/>
          <c:yMode val="edge"/>
          <c:x val="0.25161084993765798"/>
          <c:y val="3.29021248581551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6133872822273"/>
          <c:y val="0.13921779579532756"/>
          <c:w val="0.72256742398882212"/>
          <c:h val="0.73083324584426945"/>
        </c:manualLayout>
      </c:layout>
      <c:scatterChart>
        <c:scatterStyle val="lineMarker"/>
        <c:varyColors val="0"/>
        <c:ser>
          <c:idx val="0"/>
          <c:order val="0"/>
          <c:tx>
            <c:v>DN S9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-3.2262149410330405</c:v>
              </c:pt>
              <c:pt idx="1">
                <c:v>-3.1772037917511753</c:v>
              </c:pt>
              <c:pt idx="2">
                <c:v>-3.1963468310795125</c:v>
              </c:pt>
              <c:pt idx="3">
                <c:v>-3.2072010335851568</c:v>
              </c:pt>
              <c:pt idx="4">
                <c:v>-3.2063213139527553</c:v>
              </c:pt>
              <c:pt idx="5">
                <c:v>-3.2135579643573338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095-4257-A459-3DDAA994CE68}"/>
            </c:ext>
          </c:extLst>
        </c:ser>
        <c:ser>
          <c:idx val="1"/>
          <c:order val="1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233493918620616"/>
                  <c:y val="-2.6776850913437799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-3.1823415553103387</c:v>
              </c:pt>
              <c:pt idx="1">
                <c:v>-3.2370373049840215</c:v>
              </c:pt>
              <c:pt idx="2">
                <c:v>-3.2979778771001924</c:v>
              </c:pt>
              <c:pt idx="3">
                <c:v>-3.3906099599873296</c:v>
              </c:pt>
              <c:pt idx="4">
                <c:v>-3.4565997040257788</c:v>
              </c:pt>
              <c:pt idx="5">
                <c:v>-3.5123356959808967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095-4257-A459-3DDAA994CE68}"/>
            </c:ext>
          </c:extLst>
        </c:ser>
        <c:ser>
          <c:idx val="2"/>
          <c:order val="2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479951096685917"/>
                  <c:y val="6.6771307051965045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-3.1709033562580782</c:v>
              </c:pt>
              <c:pt idx="1">
                <c:v>-3.2620104665304663</c:v>
              </c:pt>
              <c:pt idx="2">
                <c:v>-3.3068838116714709</c:v>
              </c:pt>
              <c:pt idx="3">
                <c:v>-3.383446197076958</c:v>
              </c:pt>
              <c:pt idx="4">
                <c:v>-3.4400227438250841</c:v>
              </c:pt>
              <c:pt idx="5">
                <c:v>-3.5207297767425576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095-4257-A459-3DDAA994CE68}"/>
            </c:ext>
          </c:extLst>
        </c:ser>
        <c:ser>
          <c:idx val="3"/>
          <c:order val="3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479951096685917"/>
                  <c:y val="0.1758679175004114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6"/>
              <c:pt idx="0">
                <c:v>0.17</c:v>
              </c:pt>
              <c:pt idx="1">
                <c:v>5</c:v>
              </c:pt>
              <c:pt idx="2">
                <c:v>10</c:v>
              </c:pt>
              <c:pt idx="3">
                <c:v>15</c:v>
              </c:pt>
              <c:pt idx="4">
                <c:v>20</c:v>
              </c:pt>
              <c:pt idx="5">
                <c:v>25</c:v>
              </c:pt>
            </c:numLit>
          </c:xVal>
          <c:yVal>
            <c:numLit>
              <c:formatCode>General</c:formatCode>
              <c:ptCount val="6"/>
              <c:pt idx="0">
                <c:v>-3.1790845748516849</c:v>
              </c:pt>
              <c:pt idx="1">
                <c:v>-3.2522039800342175</c:v>
              </c:pt>
              <c:pt idx="2">
                <c:v>-3.3080513247408945</c:v>
              </c:pt>
              <c:pt idx="3">
                <c:v>-3.3798834689740498</c:v>
              </c:pt>
              <c:pt idx="4">
                <c:v>-3.4278776394665842</c:v>
              </c:pt>
              <c:pt idx="5">
                <c:v>-3.4945821929645526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095-4257-A459-3DDAA994C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395208"/>
        <c:axId val="1"/>
      </c:scatterChart>
      <c:valAx>
        <c:axId val="975395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3"/>
          <c:min val="-4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5395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A.  S9 pool #1 - No protease inhibitor</a:t>
            </a:r>
          </a:p>
        </c:rich>
      </c:tx>
      <c:layout>
        <c:manualLayout>
          <c:xMode val="edge"/>
          <c:yMode val="edge"/>
          <c:x val="0.26639836687080781"/>
          <c:y val="2.85017497812773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2591050887589"/>
          <c:y val="0.12601644794400699"/>
          <c:w val="0.72010285220816894"/>
          <c:h val="0.73083324584426945"/>
        </c:manualLayout>
      </c:layout>
      <c:scatterChart>
        <c:scatterStyle val="lineMarker"/>
        <c:varyColors val="0"/>
        <c:ser>
          <c:idx val="0"/>
          <c:order val="0"/>
          <c:tx>
            <c:v>DN S9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-3.3168374491696553</c:v>
              </c:pt>
              <c:pt idx="1">
                <c:v>-3.3090804038690131</c:v>
              </c:pt>
              <c:pt idx="2">
                <c:v>-3.3736937585347979</c:v>
              </c:pt>
              <c:pt idx="3">
                <c:v>-3.3362069576791322</c:v>
              </c:pt>
              <c:pt idx="4">
                <c:v>-3.3443733727448239</c:v>
              </c:pt>
              <c:pt idx="5">
                <c:v>-3.2388575439118426</c:v>
              </c:pt>
              <c:pt idx="6">
                <c:v>-3.2446719807246969</c:v>
              </c:pt>
              <c:pt idx="7">
                <c:v>-3.2379795104521762</c:v>
              </c:pt>
              <c:pt idx="8">
                <c:v>-3.3185482992071602</c:v>
              </c:pt>
              <c:pt idx="9">
                <c:v>-3.2969046494104979</c:v>
              </c:pt>
              <c:pt idx="10">
                <c:v>-3.2737164599680004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98F-485F-A3E7-324AA2D3EC9E}"/>
            </c:ext>
          </c:extLst>
        </c:ser>
        <c:ser>
          <c:idx val="1"/>
          <c:order val="1"/>
          <c:tx>
            <c:v>active rep 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3511555847185769"/>
                  <c:y val="-0.1159674832312627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75.33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-3.2257673104308964</c:v>
              </c:pt>
              <c:pt idx="1">
                <c:v>-3.6049599965134336</c:v>
              </c:pt>
              <c:pt idx="2">
                <c:v>-3.8974636725329086</c:v>
              </c:pt>
              <c:pt idx="3">
                <c:v>-4.1953760452403737</c:v>
              </c:pt>
              <c:pt idx="4">
                <c:v>-4.4662751985540439</c:v>
              </c:pt>
              <c:pt idx="5">
                <c:v>-4.7491639142040132</c:v>
              </c:pt>
              <c:pt idx="6">
                <c:v>-4.9027785363777152</c:v>
              </c:pt>
              <c:pt idx="7">
                <c:v>-5.2444424287284779</c:v>
              </c:pt>
              <c:pt idx="8">
                <c:v>-5.527763444108893</c:v>
              </c:pt>
              <c:pt idx="9">
                <c:v>-5.8102346910909759</c:v>
              </c:pt>
              <c:pt idx="10">
                <c:v>-6.0986493921506124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98F-485F-A3E7-324AA2D3EC9E}"/>
            </c:ext>
          </c:extLst>
        </c:ser>
        <c:ser>
          <c:idx val="2"/>
          <c:order val="2"/>
          <c:tx>
            <c:v>active rep 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4206000291630214"/>
                  <c:y val="-7.7774132400116654E-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-3.2128462194319987</c:v>
              </c:pt>
              <c:pt idx="1">
                <c:v>-3.5635204562550675</c:v>
              </c:pt>
              <c:pt idx="2">
                <c:v>-3.8773019985224857</c:v>
              </c:pt>
              <c:pt idx="3">
                <c:v>-4.175009149623051</c:v>
              </c:pt>
              <c:pt idx="4">
                <c:v>-4.4286246708918533</c:v>
              </c:pt>
              <c:pt idx="5">
                <c:v>-4.6616252599358532</c:v>
              </c:pt>
              <c:pt idx="6">
                <c:v>-4.865452080850468</c:v>
              </c:pt>
              <c:pt idx="7">
                <c:v>-5.2536222892630322</c:v>
              </c:pt>
              <c:pt idx="8">
                <c:v>-5.5470101446932398</c:v>
              </c:pt>
              <c:pt idx="9">
                <c:v>-5.8311392307804448</c:v>
              </c:pt>
              <c:pt idx="10">
                <c:v>-6.0449122052855975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98F-485F-A3E7-324AA2D3EC9E}"/>
            </c:ext>
          </c:extLst>
        </c:ser>
        <c:ser>
          <c:idx val="3"/>
          <c:order val="3"/>
          <c:tx>
            <c:v>active rep 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3743037328667257"/>
                  <c:y val="0.1092260863225430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Lit>
              <c:formatCode>General</c:formatCode>
              <c:ptCount val="11"/>
              <c:pt idx="0">
                <c:v>0.17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75</c:v>
              </c:pt>
              <c:pt idx="8">
                <c:v>90</c:v>
              </c:pt>
              <c:pt idx="9">
                <c:v>105</c:v>
              </c:pt>
              <c:pt idx="10">
                <c:v>120</c:v>
              </c:pt>
            </c:numLit>
          </c:xVal>
          <c:yVal>
            <c:numLit>
              <c:formatCode>General</c:formatCode>
              <c:ptCount val="11"/>
              <c:pt idx="0">
                <c:v>-3.2046634873531903</c:v>
              </c:pt>
              <c:pt idx="1">
                <c:v>-3.5598810395879261</c:v>
              </c:pt>
              <c:pt idx="2">
                <c:v>-3.8763045068560551</c:v>
              </c:pt>
              <c:pt idx="3">
                <c:v>-4.1384982161473145</c:v>
              </c:pt>
              <c:pt idx="4">
                <c:v>-4.4194294372381426</c:v>
              </c:pt>
              <c:pt idx="5">
                <c:v>-4.6118653132347962</c:v>
              </c:pt>
              <c:pt idx="6">
                <c:v>-4.9018513605634118</c:v>
              </c:pt>
              <c:pt idx="7">
                <c:v>-5.216128118505984</c:v>
              </c:pt>
              <c:pt idx="8">
                <c:v>-5.5021010153474341</c:v>
              </c:pt>
              <c:pt idx="9">
                <c:v>-5.8453223846140032</c:v>
              </c:pt>
              <c:pt idx="10">
                <c:v>-6.0536702558216797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98F-485F-A3E7-324AA2D3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331360"/>
        <c:axId val="1"/>
      </c:scatterChart>
      <c:valAx>
        <c:axId val="64933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At val="-2.6"/>
        <c:crossBetween val="midCat"/>
      </c:valAx>
      <c:valAx>
        <c:axId val="1"/>
        <c:scaling>
          <c:orientation val="minMax"/>
          <c:max val="-2.6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Natural Log phenanthrene concentration (µM)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3313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176211</xdr:rowOff>
    </xdr:from>
    <xdr:to>
      <xdr:col>10</xdr:col>
      <xdr:colOff>171450</xdr:colOff>
      <xdr:row>34</xdr:row>
      <xdr:rowOff>114300</xdr:rowOff>
    </xdr:to>
    <xdr:graphicFrame macro="">
      <xdr:nvGraphicFramePr>
        <xdr:cNvPr id="3" name="Chart 2" descr="Figure 1">
          <a:extLst>
            <a:ext uri="{FF2B5EF4-FFF2-40B4-BE49-F238E27FC236}">
              <a16:creationId xmlns:a16="http://schemas.microsoft.com/office/drawing/2014/main" id="{3C6FA887-D47D-4CA4-9EE5-A5AFB82364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9525</xdr:rowOff>
    </xdr:from>
    <xdr:to>
      <xdr:col>9</xdr:col>
      <xdr:colOff>579120</xdr:colOff>
      <xdr:row>59</xdr:row>
      <xdr:rowOff>138114</xdr:rowOff>
    </xdr:to>
    <xdr:graphicFrame macro="">
      <xdr:nvGraphicFramePr>
        <xdr:cNvPr id="5" name="Chart 4" descr="Figure 3. graph of phenanthrene depuration vs wait time ">
          <a:extLst>
            <a:ext uri="{FF2B5EF4-FFF2-40B4-BE49-F238E27FC236}">
              <a16:creationId xmlns:a16="http://schemas.microsoft.com/office/drawing/2014/main" id="{AA7683E4-F555-4510-BAC4-7158C1215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</xdr:colOff>
      <xdr:row>9</xdr:row>
      <xdr:rowOff>3</xdr:rowOff>
    </xdr:from>
    <xdr:to>
      <xdr:col>9</xdr:col>
      <xdr:colOff>14700</xdr:colOff>
      <xdr:row>29</xdr:row>
      <xdr:rowOff>129540</xdr:rowOff>
    </xdr:to>
    <xdr:pic>
      <xdr:nvPicPr>
        <xdr:cNvPr id="3" name="Picture 2" descr="Figure 2. Bar chart of clearance of PMSF vs protease cocktail">
          <a:extLst>
            <a:ext uri="{FF2B5EF4-FFF2-40B4-BE49-F238E27FC236}">
              <a16:creationId xmlns:a16="http://schemas.microsoft.com/office/drawing/2014/main" id="{25102A72-98F4-4187-BAD8-F01ACA460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3" y="1699263"/>
          <a:ext cx="4891497" cy="37871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582930</xdr:colOff>
      <xdr:row>10</xdr:row>
      <xdr:rowOff>1905</xdr:rowOff>
    </xdr:from>
    <xdr:to>
      <xdr:col>7</xdr:col>
      <xdr:colOff>20955</xdr:colOff>
      <xdr:row>30</xdr:row>
      <xdr:rowOff>122874</xdr:rowOff>
    </xdr:to>
    <xdr:graphicFrame macro="">
      <xdr:nvGraphicFramePr>
        <xdr:cNvPr id="2" name="Chart 1" descr="Figure 4. phenanthrene clearance vs wait time for protease cocktail. ">
          <a:extLst>
            <a:ext uri="{FF2B5EF4-FFF2-40B4-BE49-F238E27FC236}">
              <a16:creationId xmlns:a16="http://schemas.microsoft.com/office/drawing/2014/main" id="{46C0AB9B-8319-4C48-BBBA-A4F0A2E8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8</xdr:row>
      <xdr:rowOff>0</xdr:rowOff>
    </xdr:from>
    <xdr:to>
      <xdr:col>8</xdr:col>
      <xdr:colOff>236220</xdr:colOff>
      <xdr:row>29</xdr:row>
      <xdr:rowOff>106679</xdr:rowOff>
    </xdr:to>
    <xdr:graphicFrame macro="">
      <xdr:nvGraphicFramePr>
        <xdr:cNvPr id="3" name="Chart 2" descr="Figure 5. phenanthrenene clearance vs wait time with PMSF">
          <a:extLst>
            <a:ext uri="{FF2B5EF4-FFF2-40B4-BE49-F238E27FC236}">
              <a16:creationId xmlns:a16="http://schemas.microsoft.com/office/drawing/2014/main" id="{4729F903-D400-46E8-A51E-E88CB86B7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1</xdr:row>
      <xdr:rowOff>2</xdr:rowOff>
    </xdr:from>
    <xdr:to>
      <xdr:col>9</xdr:col>
      <xdr:colOff>1650</xdr:colOff>
      <xdr:row>22</xdr:row>
      <xdr:rowOff>15240</xdr:rowOff>
    </xdr:to>
    <xdr:pic>
      <xdr:nvPicPr>
        <xdr:cNvPr id="4" name="Picture 3" descr="Figure 6. Effect of PMSF on clearance vs chemical log Kow">
          <a:extLst>
            <a:ext uri="{FF2B5EF4-FFF2-40B4-BE49-F238E27FC236}">
              <a16:creationId xmlns:a16="http://schemas.microsoft.com/office/drawing/2014/main" id="{69295334-0271-4C6E-A0B7-0F511F6D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3" y="182882"/>
          <a:ext cx="4878447" cy="39166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13</xdr:row>
      <xdr:rowOff>9526</xdr:rowOff>
    </xdr:from>
    <xdr:to>
      <xdr:col>9</xdr:col>
      <xdr:colOff>19050</xdr:colOff>
      <xdr:row>27</xdr:row>
      <xdr:rowOff>66676</xdr:rowOff>
    </xdr:to>
    <xdr:graphicFrame macro="">
      <xdr:nvGraphicFramePr>
        <xdr:cNvPr id="4" name="Chart 1" descr="Supolemental Figure 1. phenanthrene concentration vs time, with 0 wait time. &#10;">
          <a:extLst>
            <a:ext uri="{FF2B5EF4-FFF2-40B4-BE49-F238E27FC236}">
              <a16:creationId xmlns:a16="http://schemas.microsoft.com/office/drawing/2014/main" id="{D39B97D2-36D7-429F-B266-05A679D09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30</xdr:row>
      <xdr:rowOff>9525</xdr:rowOff>
    </xdr:from>
    <xdr:to>
      <xdr:col>9</xdr:col>
      <xdr:colOff>9526</xdr:colOff>
      <xdr:row>44</xdr:row>
      <xdr:rowOff>19050</xdr:rowOff>
    </xdr:to>
    <xdr:graphicFrame macro="">
      <xdr:nvGraphicFramePr>
        <xdr:cNvPr id="5" name="Chart 4" descr="Supplmental Figure 1b. phenanthrene concentrations vs time, with 30 min wait time">
          <a:extLst>
            <a:ext uri="{FF2B5EF4-FFF2-40B4-BE49-F238E27FC236}">
              <a16:creationId xmlns:a16="http://schemas.microsoft.com/office/drawing/2014/main" id="{E0D338FF-65FC-4BFB-BCB9-14D0A8D67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46</xdr:row>
      <xdr:rowOff>9525</xdr:rowOff>
    </xdr:from>
    <xdr:to>
      <xdr:col>9</xdr:col>
      <xdr:colOff>38100</xdr:colOff>
      <xdr:row>60</xdr:row>
      <xdr:rowOff>28575</xdr:rowOff>
    </xdr:to>
    <xdr:graphicFrame macro="">
      <xdr:nvGraphicFramePr>
        <xdr:cNvPr id="7" name="Chart 1" descr="Supplemental Figure 1c.  phenananthrene concentration over time with 1h wait time prior to assay ">
          <a:extLst>
            <a:ext uri="{FF2B5EF4-FFF2-40B4-BE49-F238E27FC236}">
              <a16:creationId xmlns:a16="http://schemas.microsoft.com/office/drawing/2014/main" id="{98C9B902-025C-4B2E-A212-3EF8425E5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62</xdr:row>
      <xdr:rowOff>9525</xdr:rowOff>
    </xdr:from>
    <xdr:to>
      <xdr:col>9</xdr:col>
      <xdr:colOff>9525</xdr:colOff>
      <xdr:row>76</xdr:row>
      <xdr:rowOff>38100</xdr:rowOff>
    </xdr:to>
    <xdr:graphicFrame macro="">
      <xdr:nvGraphicFramePr>
        <xdr:cNvPr id="9" name="Chart 1" descr="Supplmental Figure 1d.  phenanthrene concentration vs  time with 2h wait time. &#10;">
          <a:extLst>
            <a:ext uri="{FF2B5EF4-FFF2-40B4-BE49-F238E27FC236}">
              <a16:creationId xmlns:a16="http://schemas.microsoft.com/office/drawing/2014/main" id="{8ACD1D2D-13FC-49D7-BD6E-C2F3D6119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114300</xdr:rowOff>
    </xdr:from>
    <xdr:to>
      <xdr:col>7</xdr:col>
      <xdr:colOff>590550</xdr:colOff>
      <xdr:row>25</xdr:row>
      <xdr:rowOff>0</xdr:rowOff>
    </xdr:to>
    <xdr:graphicFrame macro="">
      <xdr:nvGraphicFramePr>
        <xdr:cNvPr id="3" name="Chart 1" descr="Supplemental Figure 2A.  phenanthrene concentration vis time with no protease inhibitor&#10;">
          <a:extLst>
            <a:ext uri="{FF2B5EF4-FFF2-40B4-BE49-F238E27FC236}">
              <a16:creationId xmlns:a16="http://schemas.microsoft.com/office/drawing/2014/main" id="{C4862436-91D5-4552-9E6D-71A807E1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27</xdr:row>
      <xdr:rowOff>114300</xdr:rowOff>
    </xdr:from>
    <xdr:to>
      <xdr:col>8</xdr:col>
      <xdr:colOff>9525</xdr:colOff>
      <xdr:row>42</xdr:row>
      <xdr:rowOff>0</xdr:rowOff>
    </xdr:to>
    <xdr:graphicFrame macro="">
      <xdr:nvGraphicFramePr>
        <xdr:cNvPr id="4" name="Chart 1" descr="Supplmental Figure S2.  phenanthrene concentration vs time with 1 micromolar PMSF">
          <a:extLst>
            <a:ext uri="{FF2B5EF4-FFF2-40B4-BE49-F238E27FC236}">
              <a16:creationId xmlns:a16="http://schemas.microsoft.com/office/drawing/2014/main" id="{31C82B70-CEFC-4E5F-A21A-935868642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44</xdr:row>
      <xdr:rowOff>104775</xdr:rowOff>
    </xdr:from>
    <xdr:to>
      <xdr:col>8</xdr:col>
      <xdr:colOff>19051</xdr:colOff>
      <xdr:row>58</xdr:row>
      <xdr:rowOff>180975</xdr:rowOff>
    </xdr:to>
    <xdr:graphicFrame macro="">
      <xdr:nvGraphicFramePr>
        <xdr:cNvPr id="5" name="Chart 1" descr="Supplemental Figure 2c.  phenanthrene concentration vs time with 10 micromolar PMSF. &#10;">
          <a:extLst>
            <a:ext uri="{FF2B5EF4-FFF2-40B4-BE49-F238E27FC236}">
              <a16:creationId xmlns:a16="http://schemas.microsoft.com/office/drawing/2014/main" id="{479DFC91-AE08-45E7-ADC0-D3F5508AF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E7B1D-FE47-4F67-A066-5FEA5F46B992}">
  <dimension ref="B1:D45"/>
  <sheetViews>
    <sheetView tabSelected="1" zoomScaleNormal="100" workbookViewId="0">
      <selection activeCell="J21" sqref="J21"/>
    </sheetView>
  </sheetViews>
  <sheetFormatPr defaultRowHeight="14.4" x14ac:dyDescent="0.3"/>
  <sheetData>
    <row r="1" spans="2:2" x14ac:dyDescent="0.3">
      <c r="B1" t="s">
        <v>340</v>
      </c>
    </row>
    <row r="2" spans="2:2" x14ac:dyDescent="0.3">
      <c r="B2" t="s">
        <v>341</v>
      </c>
    </row>
    <row r="3" spans="2:2" x14ac:dyDescent="0.3">
      <c r="B3" t="s">
        <v>342</v>
      </c>
    </row>
    <row r="4" spans="2:2" x14ac:dyDescent="0.3">
      <c r="B4" t="s">
        <v>343</v>
      </c>
    </row>
    <row r="6" spans="2:2" x14ac:dyDescent="0.3">
      <c r="B6" t="s">
        <v>401</v>
      </c>
    </row>
    <row r="7" spans="2:2" x14ac:dyDescent="0.3">
      <c r="B7" t="s">
        <v>390</v>
      </c>
    </row>
    <row r="8" spans="2:2" x14ac:dyDescent="0.3">
      <c r="B8" t="s">
        <v>402</v>
      </c>
    </row>
    <row r="9" spans="2:2" x14ac:dyDescent="0.3">
      <c r="B9" t="s">
        <v>274</v>
      </c>
    </row>
    <row r="10" spans="2:2" x14ac:dyDescent="0.3">
      <c r="B10" t="s">
        <v>391</v>
      </c>
    </row>
    <row r="11" spans="2:2" x14ac:dyDescent="0.3">
      <c r="B11" t="s">
        <v>275</v>
      </c>
    </row>
    <row r="12" spans="2:2" x14ac:dyDescent="0.3">
      <c r="B12" t="s">
        <v>392</v>
      </c>
    </row>
    <row r="13" spans="2:2" x14ac:dyDescent="0.3">
      <c r="B13" t="s">
        <v>393</v>
      </c>
    </row>
    <row r="14" spans="2:2" x14ac:dyDescent="0.3">
      <c r="B14" t="s">
        <v>283</v>
      </c>
    </row>
    <row r="15" spans="2:2" x14ac:dyDescent="0.3">
      <c r="B15" t="s">
        <v>284</v>
      </c>
    </row>
    <row r="16" spans="2:2" x14ac:dyDescent="0.3">
      <c r="B16" t="s">
        <v>285</v>
      </c>
    </row>
    <row r="17" spans="2:2" x14ac:dyDescent="0.3">
      <c r="B17" t="s">
        <v>276</v>
      </c>
    </row>
    <row r="18" spans="2:2" x14ac:dyDescent="0.3">
      <c r="B18" t="s">
        <v>278</v>
      </c>
    </row>
    <row r="19" spans="2:2" x14ac:dyDescent="0.3">
      <c r="B19" t="s">
        <v>277</v>
      </c>
    </row>
    <row r="20" spans="2:2" x14ac:dyDescent="0.3">
      <c r="B20" t="s">
        <v>279</v>
      </c>
    </row>
    <row r="21" spans="2:2" x14ac:dyDescent="0.3">
      <c r="B21" t="s">
        <v>403</v>
      </c>
    </row>
    <row r="22" spans="2:2" x14ac:dyDescent="0.3">
      <c r="B22" t="s">
        <v>280</v>
      </c>
    </row>
    <row r="23" spans="2:2" x14ac:dyDescent="0.3">
      <c r="B23" t="s">
        <v>281</v>
      </c>
    </row>
    <row r="24" spans="2:2" x14ac:dyDescent="0.3">
      <c r="B24" t="s">
        <v>282</v>
      </c>
    </row>
    <row r="26" spans="2:2" x14ac:dyDescent="0.3">
      <c r="B26" t="s">
        <v>287</v>
      </c>
    </row>
    <row r="27" spans="2:2" x14ac:dyDescent="0.3">
      <c r="B27" t="s">
        <v>286</v>
      </c>
    </row>
    <row r="28" spans="2:2" x14ac:dyDescent="0.3">
      <c r="B28" t="s">
        <v>288</v>
      </c>
    </row>
    <row r="29" spans="2:2" x14ac:dyDescent="0.3">
      <c r="B29" t="s">
        <v>344</v>
      </c>
    </row>
    <row r="31" spans="2:2" x14ac:dyDescent="0.3">
      <c r="B31" t="s">
        <v>300</v>
      </c>
    </row>
    <row r="33" spans="2:4" x14ac:dyDescent="0.3">
      <c r="B33" t="s">
        <v>289</v>
      </c>
      <c r="D33" t="s">
        <v>292</v>
      </c>
    </row>
    <row r="34" spans="2:4" ht="15.6" x14ac:dyDescent="0.35">
      <c r="B34" t="s">
        <v>290</v>
      </c>
      <c r="D34" t="s">
        <v>291</v>
      </c>
    </row>
    <row r="35" spans="2:4" ht="15.6" x14ac:dyDescent="0.35">
      <c r="B35" t="s">
        <v>293</v>
      </c>
      <c r="D35" t="s">
        <v>294</v>
      </c>
    </row>
    <row r="36" spans="2:4" ht="15.6" x14ac:dyDescent="0.35">
      <c r="B36" t="s">
        <v>295</v>
      </c>
      <c r="D36" t="s">
        <v>296</v>
      </c>
    </row>
    <row r="37" spans="2:4" x14ac:dyDescent="0.3">
      <c r="B37" t="s">
        <v>297</v>
      </c>
      <c r="D37" t="s">
        <v>298</v>
      </c>
    </row>
    <row r="38" spans="2:4" x14ac:dyDescent="0.3">
      <c r="B38" t="s">
        <v>15</v>
      </c>
      <c r="D38" t="s">
        <v>299</v>
      </c>
    </row>
    <row r="39" spans="2:4" x14ac:dyDescent="0.3">
      <c r="B39" t="s">
        <v>301</v>
      </c>
      <c r="D39" t="s">
        <v>302</v>
      </c>
    </row>
    <row r="40" spans="2:4" x14ac:dyDescent="0.3">
      <c r="B40" t="s">
        <v>7</v>
      </c>
      <c r="D40" t="s">
        <v>303</v>
      </c>
    </row>
    <row r="41" spans="2:4" x14ac:dyDescent="0.3">
      <c r="B41" t="s">
        <v>334</v>
      </c>
      <c r="D41" t="s">
        <v>335</v>
      </c>
    </row>
    <row r="42" spans="2:4" ht="15.6" x14ac:dyDescent="0.35">
      <c r="B42" t="s">
        <v>304</v>
      </c>
      <c r="D42" t="s">
        <v>305</v>
      </c>
    </row>
    <row r="43" spans="2:4" x14ac:dyDescent="0.3">
      <c r="B43" s="18" t="s">
        <v>328</v>
      </c>
      <c r="D43" t="s">
        <v>329</v>
      </c>
    </row>
    <row r="44" spans="2:4" ht="15.6" x14ac:dyDescent="0.35">
      <c r="B44" t="s">
        <v>330</v>
      </c>
      <c r="D44" t="s">
        <v>332</v>
      </c>
    </row>
    <row r="45" spans="2:4" ht="15.6" x14ac:dyDescent="0.35">
      <c r="B45" t="s">
        <v>331</v>
      </c>
      <c r="D45" t="s">
        <v>333</v>
      </c>
    </row>
  </sheetData>
  <pageMargins left="0.7" right="0.7" top="0.75" bottom="0.75" header="0.3" footer="0.3"/>
  <pageSetup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W107"/>
  <sheetViews>
    <sheetView zoomScaleNormal="100" workbookViewId="0">
      <selection activeCell="C22" sqref="C22"/>
    </sheetView>
  </sheetViews>
  <sheetFormatPr defaultRowHeight="14.4" x14ac:dyDescent="0.3"/>
  <cols>
    <col min="2" max="2" width="36.109375" customWidth="1"/>
    <col min="3" max="3" width="11.5546875" customWidth="1"/>
    <col min="4" max="4" width="13" customWidth="1"/>
    <col min="5" max="5" width="12.109375" customWidth="1"/>
    <col min="6" max="6" width="5.5546875" customWidth="1"/>
    <col min="7" max="7" width="12.6640625" customWidth="1"/>
    <col min="8" max="8" width="12.5546875" customWidth="1"/>
    <col min="9" max="9" width="12" customWidth="1"/>
    <col min="10" max="10" width="5.33203125" customWidth="1"/>
    <col min="11" max="11" width="10.88671875" customWidth="1"/>
    <col min="12" max="12" width="11.88671875" customWidth="1"/>
    <col min="13" max="13" width="11.44140625" customWidth="1"/>
  </cols>
  <sheetData>
    <row r="3" spans="2:13" x14ac:dyDescent="0.3">
      <c r="B3" t="s">
        <v>165</v>
      </c>
    </row>
    <row r="4" spans="2:13" ht="16.2" x14ac:dyDescent="0.3">
      <c r="B4" t="s">
        <v>185</v>
      </c>
    </row>
    <row r="6" spans="2:13" x14ac:dyDescent="0.3">
      <c r="C6" t="s">
        <v>175</v>
      </c>
      <c r="G6" t="s">
        <v>176</v>
      </c>
      <c r="K6" t="s">
        <v>177</v>
      </c>
    </row>
    <row r="7" spans="2:13" x14ac:dyDescent="0.3">
      <c r="C7" s="13" t="s">
        <v>166</v>
      </c>
      <c r="D7" s="13" t="s">
        <v>167</v>
      </c>
      <c r="E7" s="13" t="s">
        <v>168</v>
      </c>
      <c r="F7" s="13"/>
      <c r="G7" s="13" t="s">
        <v>169</v>
      </c>
      <c r="H7" s="13" t="s">
        <v>170</v>
      </c>
      <c r="I7" s="13" t="s">
        <v>171</v>
      </c>
      <c r="J7" s="13"/>
      <c r="K7" s="13" t="s">
        <v>172</v>
      </c>
      <c r="L7" s="13" t="s">
        <v>173</v>
      </c>
      <c r="M7" s="13" t="s">
        <v>174</v>
      </c>
    </row>
    <row r="8" spans="2:13" x14ac:dyDescent="0.3">
      <c r="B8" t="s">
        <v>142</v>
      </c>
      <c r="C8" s="13" t="s">
        <v>178</v>
      </c>
      <c r="D8" s="13" t="s">
        <v>179</v>
      </c>
      <c r="E8" s="13" t="s">
        <v>180</v>
      </c>
      <c r="F8" s="13"/>
      <c r="G8" s="13" t="s">
        <v>181</v>
      </c>
      <c r="H8" s="13" t="s">
        <v>181</v>
      </c>
      <c r="I8" s="13" t="s">
        <v>178</v>
      </c>
      <c r="J8" s="13"/>
      <c r="K8" s="13" t="s">
        <v>178</v>
      </c>
      <c r="L8" s="13" t="s">
        <v>179</v>
      </c>
      <c r="M8" s="13" t="s">
        <v>178</v>
      </c>
    </row>
    <row r="9" spans="2:13" x14ac:dyDescent="0.3">
      <c r="B9" t="s">
        <v>145</v>
      </c>
      <c r="C9" s="14" t="s">
        <v>186</v>
      </c>
      <c r="D9" s="14" t="s">
        <v>187</v>
      </c>
      <c r="E9" s="14" t="s">
        <v>188</v>
      </c>
      <c r="F9" s="13"/>
      <c r="G9" s="14" t="s">
        <v>189</v>
      </c>
      <c r="H9" s="14" t="s">
        <v>190</v>
      </c>
      <c r="I9" s="14" t="s">
        <v>191</v>
      </c>
      <c r="J9" s="13"/>
      <c r="K9" s="14" t="s">
        <v>192</v>
      </c>
      <c r="L9" s="14" t="s">
        <v>193</v>
      </c>
      <c r="M9" s="14" t="s">
        <v>194</v>
      </c>
    </row>
    <row r="10" spans="2:13" ht="16.2" x14ac:dyDescent="0.3">
      <c r="B10" t="s">
        <v>162</v>
      </c>
      <c r="C10" s="14" t="s">
        <v>195</v>
      </c>
      <c r="D10" s="14" t="s">
        <v>199</v>
      </c>
      <c r="E10" s="14" t="s">
        <v>203</v>
      </c>
      <c r="F10" s="13"/>
      <c r="G10" s="14" t="s">
        <v>206</v>
      </c>
      <c r="H10" s="14" t="s">
        <v>207</v>
      </c>
      <c r="I10" s="14" t="s">
        <v>208</v>
      </c>
      <c r="J10" s="13"/>
      <c r="K10" s="14" t="s">
        <v>209</v>
      </c>
      <c r="L10" s="14" t="s">
        <v>204</v>
      </c>
      <c r="M10" s="14" t="s">
        <v>205</v>
      </c>
    </row>
    <row r="11" spans="2:13" ht="16.2" x14ac:dyDescent="0.3">
      <c r="B11" t="s">
        <v>364</v>
      </c>
      <c r="C11" s="14" t="s">
        <v>258</v>
      </c>
      <c r="D11" s="14" t="s">
        <v>259</v>
      </c>
      <c r="E11" s="14" t="s">
        <v>260</v>
      </c>
      <c r="F11" s="14"/>
      <c r="G11" s="14" t="s">
        <v>261</v>
      </c>
      <c r="H11" s="14" t="s">
        <v>262</v>
      </c>
      <c r="I11" s="14" t="s">
        <v>263</v>
      </c>
      <c r="J11" s="14"/>
      <c r="K11" s="14" t="s">
        <v>264</v>
      </c>
      <c r="L11" s="14" t="s">
        <v>265</v>
      </c>
      <c r="M11" s="14" t="s">
        <v>266</v>
      </c>
    </row>
    <row r="12" spans="2:13" ht="16.2" x14ac:dyDescent="0.3">
      <c r="B12" t="s">
        <v>163</v>
      </c>
      <c r="C12" s="14" t="s">
        <v>196</v>
      </c>
      <c r="D12" s="14" t="s">
        <v>200</v>
      </c>
      <c r="E12" s="14" t="s">
        <v>210</v>
      </c>
      <c r="F12" s="13"/>
      <c r="G12" s="14" t="s">
        <v>211</v>
      </c>
      <c r="H12" s="14" t="s">
        <v>212</v>
      </c>
      <c r="I12" s="14" t="s">
        <v>213</v>
      </c>
      <c r="J12" s="13"/>
      <c r="K12" s="14" t="s">
        <v>214</v>
      </c>
      <c r="L12" s="14" t="s">
        <v>212</v>
      </c>
      <c r="M12" s="14" t="s">
        <v>215</v>
      </c>
    </row>
    <row r="13" spans="2:13" ht="16.2" x14ac:dyDescent="0.3">
      <c r="B13" t="s">
        <v>164</v>
      </c>
      <c r="C13" s="14" t="s">
        <v>197</v>
      </c>
      <c r="D13" s="14" t="s">
        <v>201</v>
      </c>
      <c r="E13" s="14" t="s">
        <v>216</v>
      </c>
      <c r="F13" s="13"/>
      <c r="G13" s="14" t="s">
        <v>217</v>
      </c>
      <c r="H13" s="14" t="s">
        <v>218</v>
      </c>
      <c r="I13" s="14" t="s">
        <v>219</v>
      </c>
      <c r="J13" s="13"/>
      <c r="K13" s="14" t="s">
        <v>220</v>
      </c>
      <c r="L13" s="14" t="s">
        <v>221</v>
      </c>
      <c r="M13" s="14" t="s">
        <v>222</v>
      </c>
    </row>
    <row r="14" spans="2:13" ht="16.2" x14ac:dyDescent="0.3">
      <c r="B14" t="s">
        <v>182</v>
      </c>
      <c r="C14" s="14" t="s">
        <v>198</v>
      </c>
      <c r="D14" s="14" t="s">
        <v>202</v>
      </c>
      <c r="E14" s="14" t="s">
        <v>223</v>
      </c>
      <c r="F14" s="13"/>
      <c r="G14" s="14" t="s">
        <v>224</v>
      </c>
      <c r="H14" s="14" t="s">
        <v>225</v>
      </c>
      <c r="I14" s="14" t="s">
        <v>226</v>
      </c>
      <c r="J14" s="13"/>
      <c r="K14" s="14" t="s">
        <v>227</v>
      </c>
      <c r="L14" s="14" t="s">
        <v>228</v>
      </c>
      <c r="M14" s="14" t="s">
        <v>229</v>
      </c>
    </row>
    <row r="16" spans="2:13" ht="16.2" x14ac:dyDescent="0.3">
      <c r="B16" t="s">
        <v>160</v>
      </c>
    </row>
    <row r="17" spans="2:23" x14ac:dyDescent="0.3">
      <c r="B17" t="s">
        <v>183</v>
      </c>
    </row>
    <row r="18" spans="2:23" x14ac:dyDescent="0.3">
      <c r="B18" t="s">
        <v>184</v>
      </c>
    </row>
    <row r="23" spans="2:23" x14ac:dyDescent="0.3">
      <c r="B23" s="5" t="s">
        <v>238</v>
      </c>
    </row>
    <row r="25" spans="2:23" ht="16.2" x14ac:dyDescent="0.3">
      <c r="B25" t="s">
        <v>230</v>
      </c>
      <c r="K25" t="s">
        <v>243</v>
      </c>
    </row>
    <row r="26" spans="2:23" x14ac:dyDescent="0.3">
      <c r="C26" t="s">
        <v>166</v>
      </c>
      <c r="M26" t="s">
        <v>230</v>
      </c>
      <c r="Q26" t="s">
        <v>239</v>
      </c>
      <c r="U26" t="s">
        <v>240</v>
      </c>
    </row>
    <row r="27" spans="2:23" x14ac:dyDescent="0.3">
      <c r="C27" t="s">
        <v>231</v>
      </c>
      <c r="D27" t="s">
        <v>232</v>
      </c>
      <c r="E27" t="s">
        <v>233</v>
      </c>
      <c r="L27" t="s">
        <v>241</v>
      </c>
      <c r="M27" t="s">
        <v>166</v>
      </c>
      <c r="N27" t="s">
        <v>167</v>
      </c>
      <c r="O27" t="s">
        <v>168</v>
      </c>
      <c r="Q27" t="s">
        <v>169</v>
      </c>
      <c r="R27" t="s">
        <v>170</v>
      </c>
      <c r="S27" t="s">
        <v>171</v>
      </c>
      <c r="U27" t="s">
        <v>172</v>
      </c>
      <c r="V27" t="s">
        <v>173</v>
      </c>
      <c r="W27" t="s">
        <v>174</v>
      </c>
    </row>
    <row r="28" spans="2:23" x14ac:dyDescent="0.3">
      <c r="C28">
        <v>1</v>
      </c>
      <c r="D28" t="s">
        <v>234</v>
      </c>
      <c r="E28">
        <v>395</v>
      </c>
      <c r="L28">
        <v>1</v>
      </c>
      <c r="M28" s="7">
        <v>24.998483233454547</v>
      </c>
      <c r="N28" s="7">
        <v>22.718313457454553</v>
      </c>
      <c r="O28" s="7">
        <v>25.159713745454553</v>
      </c>
      <c r="P28" s="7"/>
      <c r="Q28" s="7">
        <v>22.108290097454546</v>
      </c>
      <c r="R28" s="7">
        <v>22.718313457454553</v>
      </c>
      <c r="S28" s="7">
        <v>24.597652273454546</v>
      </c>
      <c r="T28" s="7"/>
      <c r="U28" s="7">
        <v>22.450417843454549</v>
      </c>
      <c r="V28" s="7">
        <v>24.757599745454545</v>
      </c>
      <c r="W28" s="7">
        <v>24.837765937454549</v>
      </c>
    </row>
    <row r="29" spans="2:23" x14ac:dyDescent="0.3">
      <c r="C29">
        <v>2</v>
      </c>
      <c r="D29" t="s">
        <v>235</v>
      </c>
      <c r="E29">
        <v>424</v>
      </c>
      <c r="L29">
        <v>2</v>
      </c>
      <c r="M29" s="7">
        <v>23.844910387454554</v>
      </c>
      <c r="N29" s="7">
        <v>22.565037793454543</v>
      </c>
      <c r="O29" s="7">
        <v>25.280973427454544</v>
      </c>
      <c r="P29" s="7"/>
      <c r="Q29" s="7">
        <v>21.957067297454547</v>
      </c>
      <c r="R29" s="7">
        <v>22.756712563454553</v>
      </c>
      <c r="S29" s="7">
        <v>24.557745595454545</v>
      </c>
      <c r="T29" s="7"/>
      <c r="U29" s="7">
        <v>22.565037793454543</v>
      </c>
      <c r="V29" s="7">
        <v>24.200028913454549</v>
      </c>
      <c r="W29" s="7">
        <v>24.160442995454552</v>
      </c>
    </row>
    <row r="30" spans="2:23" x14ac:dyDescent="0.3">
      <c r="C30">
        <v>3</v>
      </c>
      <c r="D30" t="s">
        <v>235</v>
      </c>
      <c r="E30">
        <v>690</v>
      </c>
      <c r="L30">
        <v>3</v>
      </c>
      <c r="M30" s="7">
        <v>23.844910387454554</v>
      </c>
      <c r="N30" s="7">
        <v>23.142467803454551</v>
      </c>
      <c r="O30" s="7">
        <v>25.200101563454545</v>
      </c>
      <c r="P30" s="7"/>
      <c r="Q30" s="7">
        <v>23.142467803454551</v>
      </c>
      <c r="R30" s="7">
        <v>23.727114913454546</v>
      </c>
      <c r="S30" s="7">
        <v>23.414404993454543</v>
      </c>
      <c r="T30" s="7"/>
      <c r="U30" s="7">
        <v>23.026404433454548</v>
      </c>
      <c r="V30" s="7">
        <v>24.200028913454549</v>
      </c>
      <c r="W30" s="7">
        <v>24.757599745454545</v>
      </c>
    </row>
    <row r="31" spans="2:23" x14ac:dyDescent="0.3">
      <c r="C31">
        <v>4</v>
      </c>
      <c r="D31" t="s">
        <v>234</v>
      </c>
      <c r="E31">
        <v>529</v>
      </c>
      <c r="L31">
        <v>4</v>
      </c>
      <c r="M31" s="7">
        <v>24.517870993454547</v>
      </c>
      <c r="N31" s="7">
        <v>22.450417843454549</v>
      </c>
      <c r="O31" s="7">
        <v>24.717564763454543</v>
      </c>
      <c r="P31" s="7"/>
      <c r="Q31" s="7">
        <v>21.957067297454547</v>
      </c>
      <c r="R31" s="7">
        <v>22.184093953454546</v>
      </c>
      <c r="S31" s="7">
        <v>23.766347995454552</v>
      </c>
      <c r="T31" s="7"/>
      <c r="U31" s="7">
        <v>23.065060147454549</v>
      </c>
      <c r="V31" s="7">
        <v>23.844910387454554</v>
      </c>
      <c r="W31" s="7">
        <v>25.079034337454548</v>
      </c>
    </row>
    <row r="32" spans="2:23" x14ac:dyDescent="0.3">
      <c r="C32" t="s">
        <v>6</v>
      </c>
      <c r="E32">
        <v>509.5</v>
      </c>
      <c r="L32" t="s">
        <v>6</v>
      </c>
      <c r="M32" s="7">
        <v>24.301543750454549</v>
      </c>
      <c r="N32" s="7">
        <v>22.719059224454547</v>
      </c>
      <c r="O32" s="7">
        <v>25.089588374954548</v>
      </c>
      <c r="P32" s="7"/>
      <c r="Q32" s="7">
        <v>22.291223123954548</v>
      </c>
      <c r="R32" s="7">
        <v>22.846558721954551</v>
      </c>
      <c r="S32" s="7">
        <v>24.084037714454546</v>
      </c>
      <c r="T32" s="7"/>
      <c r="U32" s="7">
        <v>22.776730054454546</v>
      </c>
      <c r="V32" s="7">
        <v>24.250641989954552</v>
      </c>
      <c r="W32" s="7">
        <v>24.708710753954549</v>
      </c>
    </row>
    <row r="33" spans="3:23" x14ac:dyDescent="0.3">
      <c r="C33" t="s">
        <v>7</v>
      </c>
      <c r="E33">
        <v>133.39290335946163</v>
      </c>
      <c r="L33" t="s">
        <v>7</v>
      </c>
      <c r="M33" s="7">
        <v>0.56259819155937996</v>
      </c>
      <c r="N33" s="7">
        <v>0.302856497223848</v>
      </c>
      <c r="O33" s="7">
        <v>0.25308795457582955</v>
      </c>
      <c r="P33" s="7"/>
      <c r="Q33" s="7">
        <v>0.57195635886237295</v>
      </c>
      <c r="R33" s="7">
        <v>0.64258798514460835</v>
      </c>
      <c r="S33" s="7">
        <v>0.5880855409236645</v>
      </c>
      <c r="T33" s="7"/>
      <c r="U33" s="7">
        <v>0.31451804954746615</v>
      </c>
      <c r="V33" s="7">
        <v>0.37715941198843994</v>
      </c>
      <c r="W33" s="7">
        <v>0.39020612731606213</v>
      </c>
    </row>
    <row r="34" spans="3:23" x14ac:dyDescent="0.3">
      <c r="L34" t="s">
        <v>242</v>
      </c>
      <c r="M34" s="7">
        <v>2.3150718215128077</v>
      </c>
      <c r="N34" s="7">
        <v>1.3330503443463739</v>
      </c>
      <c r="O34" s="7">
        <v>1.0087369740528398</v>
      </c>
      <c r="P34" s="7"/>
      <c r="Q34" s="7">
        <v>2.5658365881580467</v>
      </c>
      <c r="R34" s="7">
        <v>2.8126248375739369</v>
      </c>
      <c r="S34" s="7">
        <v>2.4418062614588605</v>
      </c>
      <c r="T34" s="7"/>
      <c r="U34" s="7">
        <v>1.3808744661569823</v>
      </c>
      <c r="V34" s="7">
        <v>1.5552553707430603</v>
      </c>
      <c r="W34" s="7">
        <v>1.5792249591719831</v>
      </c>
    </row>
    <row r="35" spans="3:23" x14ac:dyDescent="0.3">
      <c r="C35" t="s">
        <v>167</v>
      </c>
      <c r="M35" t="s">
        <v>6</v>
      </c>
      <c r="N35" s="7">
        <v>24.036730449954547</v>
      </c>
      <c r="Q35" t="s">
        <v>6</v>
      </c>
      <c r="R35" s="7">
        <v>23.073939853454551</v>
      </c>
      <c r="U35" t="s">
        <v>6</v>
      </c>
      <c r="V35" s="7">
        <v>23.912027599454547</v>
      </c>
    </row>
    <row r="36" spans="3:23" x14ac:dyDescent="0.3">
      <c r="C36" t="s">
        <v>231</v>
      </c>
      <c r="D36" t="s">
        <v>232</v>
      </c>
      <c r="E36" t="s">
        <v>233</v>
      </c>
      <c r="M36" t="s">
        <v>7</v>
      </c>
      <c r="N36" s="7">
        <v>1.2072475621983432</v>
      </c>
      <c r="Q36" t="s">
        <v>7</v>
      </c>
      <c r="R36" s="7">
        <v>0.91778138638734796</v>
      </c>
      <c r="U36" t="s">
        <v>7</v>
      </c>
      <c r="V36" s="7">
        <v>1.0095207451560348</v>
      </c>
    </row>
    <row r="37" spans="3:23" x14ac:dyDescent="0.3">
      <c r="C37">
        <v>1</v>
      </c>
      <c r="D37" t="s">
        <v>234</v>
      </c>
      <c r="E37">
        <v>489</v>
      </c>
    </row>
    <row r="38" spans="3:23" ht="16.2" x14ac:dyDescent="0.3">
      <c r="C38">
        <v>2</v>
      </c>
      <c r="D38" t="s">
        <v>235</v>
      </c>
      <c r="E38">
        <v>439</v>
      </c>
      <c r="K38" t="s">
        <v>244</v>
      </c>
    </row>
    <row r="39" spans="3:23" x14ac:dyDescent="0.3">
      <c r="C39">
        <v>3</v>
      </c>
      <c r="D39" t="s">
        <v>234</v>
      </c>
      <c r="E39">
        <v>616</v>
      </c>
      <c r="M39" t="s">
        <v>230</v>
      </c>
      <c r="Q39" t="s">
        <v>239</v>
      </c>
      <c r="U39" t="s">
        <v>240</v>
      </c>
    </row>
    <row r="40" spans="3:23" x14ac:dyDescent="0.3">
      <c r="C40">
        <v>4</v>
      </c>
      <c r="D40" t="s">
        <v>234</v>
      </c>
      <c r="E40">
        <v>440</v>
      </c>
      <c r="L40" t="s">
        <v>241</v>
      </c>
      <c r="M40" t="s">
        <v>166</v>
      </c>
      <c r="N40" t="s">
        <v>167</v>
      </c>
      <c r="O40" t="s">
        <v>168</v>
      </c>
      <c r="Q40" t="s">
        <v>169</v>
      </c>
      <c r="R40" t="s">
        <v>170</v>
      </c>
      <c r="S40" t="s">
        <v>171</v>
      </c>
      <c r="U40" t="s">
        <v>172</v>
      </c>
      <c r="V40" t="s">
        <v>173</v>
      </c>
      <c r="W40" t="s">
        <v>174</v>
      </c>
    </row>
    <row r="41" spans="3:23" x14ac:dyDescent="0.3">
      <c r="C41" t="s">
        <v>6</v>
      </c>
      <c r="E41">
        <v>496</v>
      </c>
      <c r="L41">
        <v>1</v>
      </c>
      <c r="M41" s="7">
        <v>4.0330557650377452</v>
      </c>
      <c r="N41" s="7">
        <v>3.8653861127465468</v>
      </c>
      <c r="O41" s="7">
        <v>5.2035381166732817</v>
      </c>
      <c r="P41" s="7"/>
      <c r="Q41" s="7">
        <v>3.225100346701844</v>
      </c>
      <c r="R41" s="7">
        <v>4.1527287445995142</v>
      </c>
      <c r="S41" s="7">
        <v>3.4091143076386614</v>
      </c>
      <c r="T41" s="7"/>
      <c r="U41" s="7">
        <v>3.8783984722988407</v>
      </c>
      <c r="V41" s="7">
        <v>3.9826040480832754</v>
      </c>
      <c r="W41" s="7">
        <v>5.0862335957854361</v>
      </c>
    </row>
    <row r="42" spans="3:23" x14ac:dyDescent="0.3">
      <c r="C42" t="s">
        <v>7</v>
      </c>
      <c r="E42">
        <v>83.334666656000167</v>
      </c>
      <c r="L42">
        <v>2</v>
      </c>
      <c r="M42" s="7">
        <v>3.9102238993452376</v>
      </c>
      <c r="N42" s="7">
        <v>4.1026008225257629</v>
      </c>
      <c r="O42" s="7">
        <v>5.2983825734975829</v>
      </c>
      <c r="P42" s="7"/>
      <c r="Q42" s="7">
        <v>3.3399866982122237</v>
      </c>
      <c r="R42" s="7">
        <v>4.2703223513731494</v>
      </c>
      <c r="S42" s="7">
        <v>3.7300482240696531</v>
      </c>
      <c r="T42" s="7"/>
      <c r="U42" s="7">
        <v>3.7391556449557242</v>
      </c>
      <c r="V42" s="7">
        <v>4.258985905611179</v>
      </c>
      <c r="W42" s="7">
        <v>5.2273389686991774</v>
      </c>
    </row>
    <row r="43" spans="3:23" x14ac:dyDescent="0.3">
      <c r="L43">
        <v>3</v>
      </c>
      <c r="M43" s="7"/>
      <c r="N43" s="7">
        <v>4.4821443581725093</v>
      </c>
      <c r="O43" s="7">
        <v>5.2499925445055915</v>
      </c>
      <c r="P43" s="7"/>
      <c r="Q43" s="7">
        <v>3.249718850596925</v>
      </c>
      <c r="R43" s="7">
        <v>4.2125570708527675</v>
      </c>
      <c r="S43" s="7">
        <v>3.5154478341670021</v>
      </c>
      <c r="T43" s="7"/>
      <c r="U43" s="7">
        <v>3.5569113562272343</v>
      </c>
      <c r="V43" s="7">
        <v>4.2156723309239705</v>
      </c>
      <c r="W43" s="7">
        <v>5.0031167322883014</v>
      </c>
    </row>
    <row r="44" spans="3:23" x14ac:dyDescent="0.3">
      <c r="C44" t="s">
        <v>168</v>
      </c>
      <c r="L44">
        <v>4</v>
      </c>
      <c r="M44" s="7">
        <v>4.0924245001224566</v>
      </c>
      <c r="N44" s="7">
        <v>4.2511178582136209</v>
      </c>
      <c r="O44" s="7">
        <v>5.2596705503039898</v>
      </c>
      <c r="P44" s="7"/>
      <c r="Q44" s="7">
        <v>3.2681827285182363</v>
      </c>
      <c r="R44" s="7">
        <v>4.1733592019282222</v>
      </c>
      <c r="S44" s="7">
        <v>3.5792479500840062</v>
      </c>
      <c r="T44" s="7"/>
      <c r="U44" s="7">
        <v>3.8435877654630617</v>
      </c>
      <c r="V44" s="7">
        <v>4.2280476379774585</v>
      </c>
      <c r="W44" s="7">
        <v>5.1055630989243053</v>
      </c>
    </row>
    <row r="45" spans="3:23" x14ac:dyDescent="0.3">
      <c r="C45" t="s">
        <v>231</v>
      </c>
      <c r="D45" t="s">
        <v>232</v>
      </c>
      <c r="E45" t="s">
        <v>233</v>
      </c>
      <c r="L45" t="s">
        <v>6</v>
      </c>
      <c r="M45" s="7">
        <v>4.0119013881684795</v>
      </c>
      <c r="N45" s="7">
        <v>4.1753122879146103</v>
      </c>
      <c r="O45" s="7">
        <v>5.2528959462451112</v>
      </c>
      <c r="P45" s="7"/>
      <c r="Q45" s="7">
        <v>3.2707471560073076</v>
      </c>
      <c r="R45" s="7">
        <v>4.2022418421884131</v>
      </c>
      <c r="S45" s="7">
        <v>3.558464578989831</v>
      </c>
      <c r="T45" s="7"/>
      <c r="U45" s="7">
        <v>3.7545133097362151</v>
      </c>
      <c r="V45" s="7">
        <v>4.1713274806489711</v>
      </c>
      <c r="W45" s="7">
        <v>5.1055630989243053</v>
      </c>
    </row>
    <row r="46" spans="3:23" x14ac:dyDescent="0.3">
      <c r="C46">
        <v>1</v>
      </c>
      <c r="D46" t="s">
        <v>234</v>
      </c>
      <c r="E46">
        <v>552</v>
      </c>
      <c r="L46" t="s">
        <v>7</v>
      </c>
      <c r="M46" s="7">
        <v>9.2924138287315147E-2</v>
      </c>
      <c r="N46" s="7">
        <v>0.25899394785747748</v>
      </c>
      <c r="O46" s="7">
        <v>3.8985269015628154E-2</v>
      </c>
      <c r="P46" s="7"/>
      <c r="Q46" s="7">
        <v>4.9418320898545143E-2</v>
      </c>
      <c r="R46" s="7">
        <v>5.172721209865689E-2</v>
      </c>
      <c r="S46" s="7">
        <v>0.13419990022442504</v>
      </c>
      <c r="T46" s="7"/>
      <c r="U46" s="7">
        <v>0.14441165934494055</v>
      </c>
      <c r="V46" s="7">
        <v>0.12712746288602658</v>
      </c>
      <c r="W46" s="7">
        <v>9.2553138228696624E-2</v>
      </c>
    </row>
    <row r="47" spans="3:23" x14ac:dyDescent="0.3">
      <c r="C47">
        <v>2</v>
      </c>
      <c r="D47" t="s">
        <v>235</v>
      </c>
      <c r="E47">
        <v>566</v>
      </c>
      <c r="L47" t="s">
        <v>242</v>
      </c>
      <c r="M47" s="7">
        <v>2.3162119228891878</v>
      </c>
      <c r="N47" s="7">
        <v>6.2029838727783853</v>
      </c>
      <c r="O47" s="7">
        <v>0.74216716673201388</v>
      </c>
      <c r="P47" s="7"/>
      <c r="Q47" s="7">
        <v>1.5109184092013848</v>
      </c>
      <c r="R47" s="7">
        <v>1.2309432450874547</v>
      </c>
      <c r="S47" s="7">
        <v>3.7712866671985088</v>
      </c>
      <c r="T47" s="7"/>
      <c r="U47" s="7">
        <v>3.8463483128546061</v>
      </c>
      <c r="V47" s="7">
        <v>3.0476500221039515</v>
      </c>
      <c r="W47" s="7">
        <v>1.8127900181705074</v>
      </c>
    </row>
    <row r="48" spans="3:23" x14ac:dyDescent="0.3">
      <c r="C48">
        <v>3</v>
      </c>
      <c r="D48" t="s">
        <v>235</v>
      </c>
      <c r="E48">
        <v>535</v>
      </c>
      <c r="M48" t="s">
        <v>6</v>
      </c>
      <c r="N48" s="7">
        <v>4.4800365407760667</v>
      </c>
      <c r="Q48" t="s">
        <v>6</v>
      </c>
      <c r="R48" s="7">
        <v>3.6771511923951841</v>
      </c>
      <c r="U48" t="s">
        <v>6</v>
      </c>
      <c r="V48" s="7">
        <v>4.3438012964364967</v>
      </c>
    </row>
    <row r="49" spans="2:23" x14ac:dyDescent="0.3">
      <c r="C49">
        <v>4</v>
      </c>
      <c r="D49" t="s">
        <v>234</v>
      </c>
      <c r="E49">
        <v>551</v>
      </c>
      <c r="M49" t="s">
        <v>7</v>
      </c>
      <c r="N49" s="7">
        <v>0.67428445481520605</v>
      </c>
      <c r="Q49" t="s">
        <v>7</v>
      </c>
      <c r="R49" s="7">
        <v>0.47695437071813646</v>
      </c>
      <c r="U49" t="s">
        <v>7</v>
      </c>
      <c r="V49" s="7">
        <v>0.69184123617021565</v>
      </c>
    </row>
    <row r="50" spans="2:23" x14ac:dyDescent="0.3">
      <c r="C50" t="s">
        <v>6</v>
      </c>
      <c r="E50">
        <v>551</v>
      </c>
    </row>
    <row r="51" spans="2:23" ht="16.2" x14ac:dyDescent="0.3">
      <c r="C51" t="s">
        <v>7</v>
      </c>
      <c r="E51">
        <v>12.675435561221029</v>
      </c>
      <c r="K51" t="s">
        <v>245</v>
      </c>
    </row>
    <row r="52" spans="2:23" x14ac:dyDescent="0.3">
      <c r="M52" t="s">
        <v>230</v>
      </c>
      <c r="Q52" t="s">
        <v>239</v>
      </c>
      <c r="U52" t="s">
        <v>240</v>
      </c>
    </row>
    <row r="53" spans="2:23" x14ac:dyDescent="0.3">
      <c r="B53" t="s">
        <v>236</v>
      </c>
      <c r="L53" t="s">
        <v>241</v>
      </c>
      <c r="M53" t="s">
        <v>166</v>
      </c>
      <c r="N53" t="s">
        <v>167</v>
      </c>
      <c r="O53" t="s">
        <v>168</v>
      </c>
      <c r="Q53" t="s">
        <v>169</v>
      </c>
      <c r="R53" t="s">
        <v>170</v>
      </c>
      <c r="S53" t="s">
        <v>171</v>
      </c>
      <c r="U53" t="s">
        <v>172</v>
      </c>
      <c r="V53" t="s">
        <v>173</v>
      </c>
      <c r="W53" t="s">
        <v>174</v>
      </c>
    </row>
    <row r="54" spans="2:23" x14ac:dyDescent="0.3">
      <c r="C54" t="s">
        <v>169</v>
      </c>
      <c r="L54">
        <v>1</v>
      </c>
      <c r="M54" s="7">
        <v>1217.7254458482878</v>
      </c>
      <c r="N54" s="7">
        <v>937.19180252897627</v>
      </c>
      <c r="O54" s="7">
        <v>1067.6155691108979</v>
      </c>
      <c r="P54" s="7"/>
      <c r="Q54" s="7">
        <v>1068.9873066254283</v>
      </c>
      <c r="R54" s="7">
        <v>1417.3962335591536</v>
      </c>
      <c r="S54" s="7">
        <v>949.97845934957559</v>
      </c>
      <c r="T54" s="7"/>
      <c r="U54" s="7">
        <v>1133.2056380972065</v>
      </c>
      <c r="V54" s="7">
        <v>1079.4480867038242</v>
      </c>
      <c r="W54" s="7">
        <v>1028.5664371004641</v>
      </c>
    </row>
    <row r="55" spans="2:23" x14ac:dyDescent="0.3">
      <c r="C55" t="s">
        <v>231</v>
      </c>
      <c r="D55" t="s">
        <v>232</v>
      </c>
      <c r="E55" t="s">
        <v>233</v>
      </c>
      <c r="L55">
        <v>2</v>
      </c>
      <c r="M55" s="7">
        <v>1286.6533012736631</v>
      </c>
      <c r="N55" s="7">
        <v>1041.3242250321957</v>
      </c>
      <c r="O55" s="7">
        <v>1079.3476083318978</v>
      </c>
      <c r="P55" s="7"/>
      <c r="Q55" s="7">
        <v>1149.4487168015341</v>
      </c>
      <c r="R55" s="7">
        <v>1394.1602297303152</v>
      </c>
      <c r="S55" s="7">
        <v>996.89097586066555</v>
      </c>
      <c r="T55" s="7"/>
      <c r="U55" s="7">
        <v>1075.3890239085736</v>
      </c>
      <c r="V55" s="7">
        <v>1033.0202120068855</v>
      </c>
      <c r="W55" s="7">
        <v>969.45342347400015</v>
      </c>
    </row>
    <row r="56" spans="2:23" x14ac:dyDescent="0.3">
      <c r="C56">
        <v>1</v>
      </c>
      <c r="D56" t="s">
        <v>235</v>
      </c>
      <c r="E56">
        <v>473</v>
      </c>
      <c r="L56">
        <v>3</v>
      </c>
      <c r="M56" s="7">
        <v>1229.2134217525179</v>
      </c>
      <c r="N56" s="7">
        <v>937.1918025289757</v>
      </c>
      <c r="O56" s="7">
        <v>1126.2757652158928</v>
      </c>
      <c r="P56" s="7"/>
      <c r="Q56" s="7">
        <v>1241.4046141456583</v>
      </c>
      <c r="R56" s="7">
        <v>1312.8342163293801</v>
      </c>
      <c r="S56" s="7">
        <v>996.89097586066498</v>
      </c>
      <c r="T56" s="7"/>
      <c r="U56" s="7">
        <v>1040.6990553953938</v>
      </c>
      <c r="V56" s="7">
        <v>1079.4480867038239</v>
      </c>
      <c r="W56" s="7">
        <v>957.63082074870795</v>
      </c>
    </row>
    <row r="57" spans="2:23" x14ac:dyDescent="0.3">
      <c r="C57">
        <v>2</v>
      </c>
      <c r="D57" t="s">
        <v>235</v>
      </c>
      <c r="E57">
        <v>687</v>
      </c>
      <c r="L57">
        <v>4</v>
      </c>
      <c r="M57" s="7">
        <v>1194.7494940398306</v>
      </c>
      <c r="N57" s="7">
        <v>983.47287919707355</v>
      </c>
      <c r="O57" s="7">
        <v>1149.7398436578915</v>
      </c>
      <c r="P57" s="7"/>
      <c r="Q57" s="7">
        <v>1057.4928194574125</v>
      </c>
      <c r="R57" s="7">
        <v>1370.9242259014766</v>
      </c>
      <c r="S57" s="7">
        <v>985.16284673289351</v>
      </c>
      <c r="T57" s="7"/>
      <c r="U57" s="7">
        <v>1075.389023908574</v>
      </c>
      <c r="V57" s="7">
        <v>1021.4132433326504</v>
      </c>
      <c r="W57" s="7">
        <v>969.45342347400072</v>
      </c>
    </row>
    <row r="58" spans="2:23" x14ac:dyDescent="0.3">
      <c r="C58">
        <v>3</v>
      </c>
      <c r="D58" t="s">
        <v>235</v>
      </c>
      <c r="E58">
        <v>634</v>
      </c>
      <c r="L58" t="s">
        <v>6</v>
      </c>
      <c r="M58" s="7">
        <v>1232.0854157285748</v>
      </c>
      <c r="N58" s="7">
        <v>974.79517732180534</v>
      </c>
      <c r="O58" s="7">
        <v>1105.7446965791451</v>
      </c>
      <c r="P58" s="7"/>
      <c r="Q58" s="7">
        <v>1129.3333642575083</v>
      </c>
      <c r="R58" s="7">
        <v>1373.8287263800814</v>
      </c>
      <c r="S58" s="7">
        <v>982.23081445094999</v>
      </c>
      <c r="T58" s="7"/>
      <c r="U58" s="7">
        <v>1081.170685327437</v>
      </c>
      <c r="V58" s="7">
        <v>1053.332407186796</v>
      </c>
      <c r="W58" s="7">
        <v>981.27602619929326</v>
      </c>
    </row>
    <row r="59" spans="2:23" x14ac:dyDescent="0.3">
      <c r="C59">
        <v>4</v>
      </c>
      <c r="D59" t="s">
        <v>234</v>
      </c>
      <c r="E59">
        <v>601</v>
      </c>
      <c r="L59" t="s">
        <v>7</v>
      </c>
      <c r="M59" s="7">
        <v>39.098517727961514</v>
      </c>
      <c r="N59" s="7">
        <v>49.428211548694279</v>
      </c>
      <c r="O59" s="7">
        <v>38.76310262466172</v>
      </c>
      <c r="P59" s="7"/>
      <c r="Q59" s="7">
        <v>85.180794017531738</v>
      </c>
      <c r="R59" s="7">
        <v>44.871164050105357</v>
      </c>
      <c r="S59" s="7">
        <v>22.200990128110053</v>
      </c>
      <c r="T59" s="7"/>
      <c r="U59" s="7">
        <v>38.351203182486728</v>
      </c>
      <c r="V59" s="7">
        <v>30.525812724353003</v>
      </c>
      <c r="W59" s="7">
        <v>32.015759527677254</v>
      </c>
    </row>
    <row r="60" spans="2:23" x14ac:dyDescent="0.3">
      <c r="C60" t="s">
        <v>6</v>
      </c>
      <c r="E60">
        <v>598.75</v>
      </c>
      <c r="L60" t="s">
        <v>242</v>
      </c>
      <c r="M60" s="7">
        <v>3.1733609722862601</v>
      </c>
      <c r="N60" s="7">
        <v>5.070625368140977</v>
      </c>
      <c r="O60" s="7">
        <v>3.5056105396285031</v>
      </c>
      <c r="P60" s="7"/>
      <c r="Q60" s="7">
        <v>7.5425730535761444</v>
      </c>
      <c r="R60" s="7">
        <v>3.2661395986628516</v>
      </c>
      <c r="S60" s="7">
        <v>2.2602620281791932</v>
      </c>
      <c r="T60" s="7"/>
      <c r="U60" s="7">
        <v>3.5471922891501548</v>
      </c>
      <c r="V60" s="7">
        <v>2.898022743445281</v>
      </c>
      <c r="W60" s="7">
        <v>3.2626660259582234</v>
      </c>
    </row>
    <row r="61" spans="2:23" x14ac:dyDescent="0.3">
      <c r="C61" t="s">
        <v>7</v>
      </c>
      <c r="E61">
        <v>91.010530526234518</v>
      </c>
      <c r="M61" t="s">
        <v>6</v>
      </c>
      <c r="N61" s="7">
        <v>1104.2084298765085</v>
      </c>
      <c r="Q61" t="s">
        <v>6</v>
      </c>
      <c r="R61" s="7">
        <v>1161.7976350295132</v>
      </c>
      <c r="U61" t="s">
        <v>6</v>
      </c>
      <c r="V61" s="7">
        <v>1038.5930395711755</v>
      </c>
    </row>
    <row r="62" spans="2:23" x14ac:dyDescent="0.3">
      <c r="M62" t="s">
        <v>7</v>
      </c>
      <c r="N62" s="7">
        <v>128.65199874618853</v>
      </c>
      <c r="Q62" t="s">
        <v>7</v>
      </c>
      <c r="R62" s="7">
        <v>197.80717331376624</v>
      </c>
      <c r="U62" t="s">
        <v>7</v>
      </c>
      <c r="V62" s="7">
        <v>51.552618254200361</v>
      </c>
    </row>
    <row r="63" spans="2:23" x14ac:dyDescent="0.3">
      <c r="C63" t="s">
        <v>170</v>
      </c>
    </row>
    <row r="64" spans="2:23" ht="16.2" x14ac:dyDescent="0.3">
      <c r="C64" t="s">
        <v>231</v>
      </c>
      <c r="D64" t="s">
        <v>232</v>
      </c>
      <c r="E64" t="s">
        <v>233</v>
      </c>
      <c r="K64" t="s">
        <v>246</v>
      </c>
    </row>
    <row r="65" spans="3:23" x14ac:dyDescent="0.3">
      <c r="C65">
        <v>1</v>
      </c>
      <c r="D65" t="s">
        <v>235</v>
      </c>
      <c r="E65">
        <v>580</v>
      </c>
      <c r="M65" t="s">
        <v>230</v>
      </c>
      <c r="Q65" t="s">
        <v>239</v>
      </c>
      <c r="U65" t="s">
        <v>240</v>
      </c>
    </row>
    <row r="66" spans="3:23" x14ac:dyDescent="0.3">
      <c r="C66">
        <v>2</v>
      </c>
      <c r="D66" t="s">
        <v>235</v>
      </c>
      <c r="E66">
        <v>663</v>
      </c>
      <c r="L66" t="s">
        <v>241</v>
      </c>
      <c r="M66" t="s">
        <v>166</v>
      </c>
      <c r="N66" t="s">
        <v>167</v>
      </c>
      <c r="O66" t="s">
        <v>168</v>
      </c>
      <c r="Q66" t="s">
        <v>169</v>
      </c>
      <c r="R66" t="s">
        <v>170</v>
      </c>
      <c r="S66" t="s">
        <v>171</v>
      </c>
      <c r="U66" t="s">
        <v>172</v>
      </c>
      <c r="V66" t="s">
        <v>173</v>
      </c>
      <c r="W66" t="s">
        <v>174</v>
      </c>
    </row>
    <row r="67" spans="3:23" x14ac:dyDescent="0.3">
      <c r="C67">
        <v>3</v>
      </c>
      <c r="D67" t="s">
        <v>234</v>
      </c>
      <c r="E67">
        <v>702</v>
      </c>
      <c r="L67">
        <v>1</v>
      </c>
      <c r="M67" s="7">
        <v>486.21458303769947</v>
      </c>
      <c r="N67" s="7">
        <v>475.8182937804936</v>
      </c>
      <c r="O67" s="7">
        <v>436.58698539176618</v>
      </c>
      <c r="P67" s="7"/>
      <c r="Q67" s="7">
        <v>454.24348114931075</v>
      </c>
      <c r="R67" s="7">
        <v>445.42709232096632</v>
      </c>
      <c r="S67" s="7">
        <v>512.26331854819477</v>
      </c>
      <c r="T67" s="7"/>
      <c r="U67" s="7">
        <v>493.24129997123953</v>
      </c>
      <c r="V67" s="7">
        <v>422.26893240622491</v>
      </c>
      <c r="W67" s="7">
        <v>433.59495229301325</v>
      </c>
    </row>
    <row r="68" spans="3:23" x14ac:dyDescent="0.3">
      <c r="C68">
        <v>4</v>
      </c>
      <c r="D68" t="s">
        <v>235</v>
      </c>
      <c r="E68">
        <v>593</v>
      </c>
      <c r="L68">
        <v>2</v>
      </c>
      <c r="M68" s="7">
        <v>520.87767844472842</v>
      </c>
      <c r="N68" s="7">
        <v>496.43846809720065</v>
      </c>
      <c r="O68" s="7">
        <v>482.34146746347943</v>
      </c>
      <c r="P68" s="7"/>
      <c r="Q68" s="7">
        <v>465.97326025577161</v>
      </c>
      <c r="R68" s="7">
        <v>425.92392867414441</v>
      </c>
      <c r="S68" s="7">
        <v>523.94834740306203</v>
      </c>
      <c r="T68" s="7"/>
      <c r="U68" s="7">
        <v>489.04707122998752</v>
      </c>
      <c r="V68" s="7">
        <v>418.64741497563983</v>
      </c>
      <c r="W68" s="7">
        <v>444.6782441934796</v>
      </c>
    </row>
    <row r="69" spans="3:23" x14ac:dyDescent="0.3">
      <c r="C69" t="s">
        <v>6</v>
      </c>
      <c r="E69">
        <v>634.5</v>
      </c>
      <c r="L69">
        <v>3</v>
      </c>
      <c r="M69" s="7">
        <v>487.04235845040455</v>
      </c>
      <c r="N69" s="7">
        <v>506.17865094026826</v>
      </c>
      <c r="O69" s="7">
        <v>492.92413678618857</v>
      </c>
      <c r="P69" s="7"/>
      <c r="Q69" s="7">
        <v>477.80684271715671</v>
      </c>
      <c r="R69" s="7">
        <v>439.0308934905571</v>
      </c>
      <c r="S69" s="7">
        <v>481.27712595984173</v>
      </c>
      <c r="T69" s="7"/>
      <c r="U69" s="7">
        <v>503.41230466877573</v>
      </c>
      <c r="V69" s="7">
        <v>424.85573057092859</v>
      </c>
      <c r="W69" s="7">
        <v>471.09169685346973</v>
      </c>
    </row>
    <row r="70" spans="3:23" x14ac:dyDescent="0.3">
      <c r="C70" t="s">
        <v>7</v>
      </c>
      <c r="E70">
        <v>57.910851026959243</v>
      </c>
      <c r="L70">
        <v>4</v>
      </c>
      <c r="M70" s="7">
        <v>532.36306229601257</v>
      </c>
      <c r="N70" s="7">
        <v>436.96118137463884</v>
      </c>
      <c r="O70" s="7">
        <v>473.10756972111545</v>
      </c>
      <c r="P70" s="7"/>
      <c r="Q70" s="7">
        <v>468.87975419365551</v>
      </c>
      <c r="R70" s="7">
        <v>471.74587767232282</v>
      </c>
      <c r="S70" s="7">
        <v>492.96215481470887</v>
      </c>
      <c r="T70" s="7"/>
      <c r="U70" s="7">
        <v>499.42778736458627</v>
      </c>
      <c r="V70" s="7">
        <v>422.16546047963675</v>
      </c>
      <c r="W70" s="7">
        <v>453.06839974430011</v>
      </c>
    </row>
    <row r="71" spans="3:23" x14ac:dyDescent="0.3">
      <c r="L71" t="s">
        <v>6</v>
      </c>
      <c r="M71" s="7">
        <v>506.62442055721124</v>
      </c>
      <c r="N71" s="7">
        <v>478.84914854815031</v>
      </c>
      <c r="O71" s="7">
        <v>471.24003984063739</v>
      </c>
      <c r="P71" s="7"/>
      <c r="Q71" s="7">
        <v>466.72583457897366</v>
      </c>
      <c r="R71" s="7">
        <v>445.53194803949771</v>
      </c>
      <c r="S71" s="7">
        <v>502.61273668145179</v>
      </c>
      <c r="T71" s="7"/>
      <c r="U71" s="7">
        <v>496.28211580864723</v>
      </c>
      <c r="V71" s="7">
        <v>421.98438460810752</v>
      </c>
      <c r="W71" s="7">
        <v>450.60832327106573</v>
      </c>
    </row>
    <row r="72" spans="3:23" x14ac:dyDescent="0.3">
      <c r="C72" t="s">
        <v>171</v>
      </c>
      <c r="L72" t="s">
        <v>7</v>
      </c>
      <c r="M72" s="7">
        <v>23.563047785987148</v>
      </c>
      <c r="N72" s="7">
        <v>30.659820274267684</v>
      </c>
      <c r="O72" s="7">
        <v>24.479675965313032</v>
      </c>
      <c r="P72" s="7"/>
      <c r="Q72" s="7">
        <v>9.7263152721530108</v>
      </c>
      <c r="R72" s="7">
        <v>19.26931269485921</v>
      </c>
      <c r="S72" s="7">
        <v>19.119658560947055</v>
      </c>
      <c r="T72" s="7"/>
      <c r="U72" s="7">
        <v>6.3855898639349737</v>
      </c>
      <c r="V72" s="7">
        <v>2.5491011413753859</v>
      </c>
      <c r="W72" s="7">
        <v>15.813930562152583</v>
      </c>
    </row>
    <row r="73" spans="3:23" x14ac:dyDescent="0.3">
      <c r="C73" t="s">
        <v>231</v>
      </c>
      <c r="D73" t="s">
        <v>232</v>
      </c>
      <c r="E73" t="s">
        <v>233</v>
      </c>
      <c r="L73" t="s">
        <v>242</v>
      </c>
      <c r="M73" s="7">
        <v>4.6509893384277277</v>
      </c>
      <c r="N73" s="7">
        <v>6.4028139900064396</v>
      </c>
      <c r="O73" s="7">
        <v>5.1947359934846578</v>
      </c>
      <c r="P73" s="7"/>
      <c r="Q73" s="7">
        <v>2.0839461952919263</v>
      </c>
      <c r="R73" s="7">
        <v>4.3250125562602593</v>
      </c>
      <c r="S73" s="7">
        <v>3.8040537307483318</v>
      </c>
      <c r="T73" s="7"/>
      <c r="U73" s="7">
        <v>1.2866854679077497</v>
      </c>
      <c r="V73" s="7">
        <v>0.60407475592792603</v>
      </c>
      <c r="W73" s="7">
        <v>3.5094625965529787</v>
      </c>
    </row>
    <row r="74" spans="3:23" x14ac:dyDescent="0.3">
      <c r="C74">
        <v>1</v>
      </c>
      <c r="D74" t="s">
        <v>234</v>
      </c>
      <c r="E74">
        <v>641</v>
      </c>
      <c r="M74" t="s">
        <v>6</v>
      </c>
      <c r="N74" s="7">
        <v>485.57120298199965</v>
      </c>
      <c r="Q74" t="s">
        <v>6</v>
      </c>
      <c r="R74" s="7">
        <v>471.62350643330774</v>
      </c>
      <c r="U74" t="s">
        <v>6</v>
      </c>
      <c r="V74" s="7">
        <v>456.29160789594016</v>
      </c>
    </row>
    <row r="75" spans="3:23" x14ac:dyDescent="0.3">
      <c r="C75">
        <v>2</v>
      </c>
      <c r="D75" t="s">
        <v>235</v>
      </c>
      <c r="E75">
        <v>571</v>
      </c>
      <c r="M75" t="s">
        <v>7</v>
      </c>
      <c r="N75" s="7">
        <v>18.625335205912023</v>
      </c>
      <c r="Q75" t="s">
        <v>7</v>
      </c>
      <c r="R75" s="7">
        <v>28.853847233799009</v>
      </c>
      <c r="U75" t="s">
        <v>7</v>
      </c>
      <c r="V75" s="7">
        <v>37.473497414605077</v>
      </c>
    </row>
    <row r="76" spans="3:23" x14ac:dyDescent="0.3">
      <c r="C76">
        <v>3</v>
      </c>
      <c r="D76" t="s">
        <v>235</v>
      </c>
      <c r="E76">
        <v>458</v>
      </c>
    </row>
    <row r="77" spans="3:23" ht="16.2" x14ac:dyDescent="0.3">
      <c r="C77">
        <v>4</v>
      </c>
      <c r="D77" t="s">
        <v>234</v>
      </c>
      <c r="E77">
        <v>519</v>
      </c>
      <c r="K77" t="s">
        <v>363</v>
      </c>
    </row>
    <row r="78" spans="3:23" x14ac:dyDescent="0.3">
      <c r="C78" t="s">
        <v>6</v>
      </c>
      <c r="E78">
        <v>547.25</v>
      </c>
      <c r="M78" t="s">
        <v>230</v>
      </c>
      <c r="Q78" t="s">
        <v>239</v>
      </c>
      <c r="U78" t="s">
        <v>240</v>
      </c>
    </row>
    <row r="79" spans="3:23" x14ac:dyDescent="0.3">
      <c r="C79" t="s">
        <v>7</v>
      </c>
      <c r="E79">
        <v>77.710466905473339</v>
      </c>
      <c r="L79" t="s">
        <v>241</v>
      </c>
      <c r="M79" t="s">
        <v>166</v>
      </c>
      <c r="N79" t="s">
        <v>167</v>
      </c>
      <c r="O79" t="s">
        <v>168</v>
      </c>
      <c r="Q79" t="s">
        <v>169</v>
      </c>
      <c r="R79" t="s">
        <v>170</v>
      </c>
      <c r="S79" t="s">
        <v>171</v>
      </c>
      <c r="U79" t="s">
        <v>172</v>
      </c>
      <c r="V79" t="s">
        <v>173</v>
      </c>
      <c r="W79" t="s">
        <v>174</v>
      </c>
    </row>
    <row r="80" spans="3:23" x14ac:dyDescent="0.3">
      <c r="L80">
        <v>1</v>
      </c>
      <c r="M80">
        <v>77.7</v>
      </c>
      <c r="N80">
        <v>96</v>
      </c>
      <c r="O80">
        <v>89.1</v>
      </c>
      <c r="Q80">
        <v>62.2</v>
      </c>
      <c r="R80">
        <v>100.7</v>
      </c>
      <c r="S80">
        <v>74.599999999999994</v>
      </c>
      <c r="U80">
        <v>82.4</v>
      </c>
      <c r="V80">
        <v>75.7</v>
      </c>
      <c r="W80">
        <v>82.4</v>
      </c>
    </row>
    <row r="81" spans="2:23" x14ac:dyDescent="0.3">
      <c r="B81" t="s">
        <v>237</v>
      </c>
      <c r="L81">
        <v>2</v>
      </c>
      <c r="M81">
        <v>79.2</v>
      </c>
      <c r="N81">
        <v>93</v>
      </c>
      <c r="O81">
        <v>82.9</v>
      </c>
      <c r="Q81">
        <v>64.599999999999994</v>
      </c>
      <c r="R81">
        <v>93.1</v>
      </c>
      <c r="S81">
        <v>64.099999999999994</v>
      </c>
      <c r="U81">
        <v>84.6</v>
      </c>
      <c r="V81">
        <v>75.5</v>
      </c>
      <c r="W81">
        <v>82.3</v>
      </c>
    </row>
    <row r="82" spans="2:23" x14ac:dyDescent="0.3">
      <c r="C82" t="s">
        <v>172</v>
      </c>
      <c r="L82">
        <v>3</v>
      </c>
      <c r="M82">
        <v>78.8</v>
      </c>
      <c r="N82">
        <v>64.400000000000006</v>
      </c>
      <c r="O82">
        <v>74</v>
      </c>
      <c r="Q82">
        <v>68.2</v>
      </c>
      <c r="R82">
        <v>98.3</v>
      </c>
      <c r="S82">
        <v>83.2</v>
      </c>
      <c r="U82">
        <v>86.9</v>
      </c>
      <c r="V82">
        <v>85.9</v>
      </c>
      <c r="W82">
        <v>90.7</v>
      </c>
    </row>
    <row r="83" spans="2:23" x14ac:dyDescent="0.3">
      <c r="C83" t="s">
        <v>231</v>
      </c>
      <c r="D83" t="s">
        <v>232</v>
      </c>
      <c r="E83" t="s">
        <v>233</v>
      </c>
      <c r="L83">
        <v>4</v>
      </c>
      <c r="M83">
        <v>82</v>
      </c>
      <c r="N83">
        <v>88.8</v>
      </c>
      <c r="O83">
        <v>71.900000000000006</v>
      </c>
      <c r="Q83">
        <v>67.099999999999994</v>
      </c>
      <c r="R83">
        <v>91.9</v>
      </c>
      <c r="S83">
        <v>76.2</v>
      </c>
      <c r="U83">
        <v>87.4</v>
      </c>
      <c r="V83">
        <v>80.900000000000006</v>
      </c>
      <c r="W83">
        <v>96</v>
      </c>
    </row>
    <row r="84" spans="2:23" x14ac:dyDescent="0.3">
      <c r="C84">
        <v>1</v>
      </c>
      <c r="D84" t="s">
        <v>234</v>
      </c>
      <c r="E84">
        <v>524</v>
      </c>
      <c r="L84" t="s">
        <v>6</v>
      </c>
      <c r="M84">
        <v>79.400000000000006</v>
      </c>
      <c r="N84">
        <v>85.6</v>
      </c>
      <c r="O84">
        <v>79.5</v>
      </c>
      <c r="Q84">
        <v>65.5</v>
      </c>
      <c r="R84">
        <v>96</v>
      </c>
      <c r="S84">
        <v>74.599999999999994</v>
      </c>
      <c r="U84">
        <v>85.3</v>
      </c>
      <c r="V84">
        <v>79.5</v>
      </c>
      <c r="W84">
        <v>87.8</v>
      </c>
    </row>
    <row r="85" spans="2:23" x14ac:dyDescent="0.3">
      <c r="C85">
        <v>2</v>
      </c>
      <c r="D85" t="s">
        <v>234</v>
      </c>
      <c r="E85">
        <v>470</v>
      </c>
      <c r="L85" t="s">
        <v>7</v>
      </c>
      <c r="M85">
        <v>1.8</v>
      </c>
      <c r="N85">
        <v>14.4</v>
      </c>
      <c r="O85">
        <v>8</v>
      </c>
      <c r="Q85">
        <v>2.7</v>
      </c>
      <c r="R85">
        <v>4.2</v>
      </c>
      <c r="S85">
        <v>7.9</v>
      </c>
      <c r="U85">
        <v>2.2999999999999998</v>
      </c>
      <c r="V85">
        <v>4.9000000000000004</v>
      </c>
      <c r="W85">
        <v>6.7</v>
      </c>
    </row>
    <row r="86" spans="2:23" x14ac:dyDescent="0.3">
      <c r="C86">
        <v>3</v>
      </c>
      <c r="D86" t="s">
        <v>235</v>
      </c>
      <c r="E86">
        <v>598</v>
      </c>
      <c r="L86" t="s">
        <v>242</v>
      </c>
      <c r="M86">
        <v>2.2999999999999998</v>
      </c>
      <c r="N86">
        <v>16.8</v>
      </c>
      <c r="O86">
        <v>10.1</v>
      </c>
      <c r="Q86">
        <v>4.0999999999999996</v>
      </c>
      <c r="R86">
        <v>4.4000000000000004</v>
      </c>
      <c r="S86">
        <v>10.6</v>
      </c>
      <c r="U86">
        <v>2.7</v>
      </c>
      <c r="V86">
        <v>6.2</v>
      </c>
      <c r="W86">
        <v>7.6</v>
      </c>
    </row>
    <row r="87" spans="2:23" x14ac:dyDescent="0.3">
      <c r="C87">
        <v>4</v>
      </c>
      <c r="D87" t="s">
        <v>235</v>
      </c>
      <c r="E87">
        <v>536</v>
      </c>
      <c r="M87" t="s">
        <v>6</v>
      </c>
      <c r="N87">
        <v>81.5</v>
      </c>
      <c r="Q87" t="s">
        <v>6</v>
      </c>
      <c r="R87">
        <v>78.7</v>
      </c>
      <c r="U87" t="s">
        <v>6</v>
      </c>
      <c r="V87">
        <v>84.2</v>
      </c>
    </row>
    <row r="88" spans="2:23" x14ac:dyDescent="0.3">
      <c r="C88" t="s">
        <v>6</v>
      </c>
      <c r="E88">
        <v>532</v>
      </c>
      <c r="M88" t="s">
        <v>7</v>
      </c>
      <c r="N88">
        <v>3.5</v>
      </c>
      <c r="Q88" t="s">
        <v>7</v>
      </c>
      <c r="R88">
        <v>15.7</v>
      </c>
      <c r="U88" t="s">
        <v>7</v>
      </c>
      <c r="V88">
        <v>4.3</v>
      </c>
    </row>
    <row r="89" spans="2:23" x14ac:dyDescent="0.3">
      <c r="C89" t="s">
        <v>7</v>
      </c>
      <c r="E89">
        <v>52.535702146254792</v>
      </c>
    </row>
    <row r="91" spans="2:23" x14ac:dyDescent="0.3">
      <c r="C91" t="s">
        <v>173</v>
      </c>
    </row>
    <row r="92" spans="2:23" x14ac:dyDescent="0.3">
      <c r="C92" t="s">
        <v>231</v>
      </c>
      <c r="D92" t="s">
        <v>232</v>
      </c>
      <c r="E92" t="s">
        <v>233</v>
      </c>
    </row>
    <row r="93" spans="2:23" x14ac:dyDescent="0.3">
      <c r="C93">
        <v>1</v>
      </c>
      <c r="D93" t="s">
        <v>234</v>
      </c>
      <c r="E93">
        <v>496</v>
      </c>
    </row>
    <row r="94" spans="2:23" x14ac:dyDescent="0.3">
      <c r="C94">
        <v>2</v>
      </c>
      <c r="D94" t="s">
        <v>234</v>
      </c>
      <c r="E94">
        <v>536</v>
      </c>
    </row>
    <row r="95" spans="2:23" x14ac:dyDescent="0.3">
      <c r="C95">
        <v>3</v>
      </c>
      <c r="D95" t="s">
        <v>235</v>
      </c>
      <c r="E95">
        <v>511</v>
      </c>
    </row>
    <row r="96" spans="2:23" x14ac:dyDescent="0.3">
      <c r="C96">
        <v>4</v>
      </c>
      <c r="D96" t="s">
        <v>234</v>
      </c>
      <c r="E96">
        <v>506</v>
      </c>
    </row>
    <row r="97" spans="3:5" x14ac:dyDescent="0.3">
      <c r="C97" t="s">
        <v>6</v>
      </c>
      <c r="E97">
        <v>512.25</v>
      </c>
    </row>
    <row r="98" spans="3:5" x14ac:dyDescent="0.3">
      <c r="C98" t="s">
        <v>7</v>
      </c>
      <c r="E98">
        <v>17.017148213885115</v>
      </c>
    </row>
    <row r="100" spans="3:5" x14ac:dyDescent="0.3">
      <c r="C100" t="s">
        <v>174</v>
      </c>
    </row>
    <row r="101" spans="3:5" x14ac:dyDescent="0.3">
      <c r="C101" t="s">
        <v>231</v>
      </c>
      <c r="D101" t="s">
        <v>232</v>
      </c>
      <c r="E101" t="s">
        <v>233</v>
      </c>
    </row>
    <row r="102" spans="3:5" x14ac:dyDescent="0.3">
      <c r="C102">
        <v>1</v>
      </c>
      <c r="D102" t="s">
        <v>234</v>
      </c>
      <c r="E102">
        <v>431</v>
      </c>
    </row>
    <row r="103" spans="3:5" x14ac:dyDescent="0.3">
      <c r="C103">
        <v>2</v>
      </c>
      <c r="D103" t="s">
        <v>235</v>
      </c>
      <c r="E103">
        <v>475</v>
      </c>
    </row>
    <row r="104" spans="3:5" x14ac:dyDescent="0.3">
      <c r="C104">
        <v>3</v>
      </c>
      <c r="D104" t="s">
        <v>235</v>
      </c>
      <c r="E104">
        <v>583</v>
      </c>
    </row>
    <row r="105" spans="3:5" x14ac:dyDescent="0.3">
      <c r="C105">
        <v>4</v>
      </c>
      <c r="D105" t="s">
        <v>234</v>
      </c>
      <c r="E105">
        <v>536</v>
      </c>
    </row>
    <row r="106" spans="3:5" x14ac:dyDescent="0.3">
      <c r="C106" t="s">
        <v>6</v>
      </c>
      <c r="E106">
        <v>506.25</v>
      </c>
    </row>
    <row r="107" spans="3:5" x14ac:dyDescent="0.3">
      <c r="C107" t="s">
        <v>7</v>
      </c>
      <c r="E107">
        <v>66.869898559316908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Y72"/>
  <sheetViews>
    <sheetView topLeftCell="A37" workbookViewId="0">
      <selection activeCell="N59" sqref="N59:N60"/>
    </sheetView>
  </sheetViews>
  <sheetFormatPr defaultRowHeight="14.4" x14ac:dyDescent="0.3"/>
  <cols>
    <col min="11" max="11" width="11.6640625" customWidth="1"/>
    <col min="12" max="12" width="12.88671875" customWidth="1"/>
    <col min="13" max="13" width="13.109375" customWidth="1"/>
    <col min="15" max="15" width="10.5546875" customWidth="1"/>
    <col min="16" max="16" width="10.44140625" customWidth="1"/>
    <col min="17" max="17" width="12.33203125" customWidth="1"/>
    <col min="19" max="19" width="10.5546875" customWidth="1"/>
    <col min="20" max="20" width="11" customWidth="1"/>
    <col min="21" max="21" width="12.5546875" customWidth="1"/>
    <col min="23" max="23" width="10.109375" customWidth="1"/>
    <col min="24" max="24" width="10.88671875" customWidth="1"/>
    <col min="25" max="25" width="12.5546875" customWidth="1"/>
  </cols>
  <sheetData>
    <row r="2" spans="2:23" x14ac:dyDescent="0.3">
      <c r="B2" t="s">
        <v>127</v>
      </c>
    </row>
    <row r="3" spans="2:23" x14ac:dyDescent="0.3">
      <c r="B3" t="s">
        <v>128</v>
      </c>
    </row>
    <row r="4" spans="2:23" x14ac:dyDescent="0.3">
      <c r="B4" t="s">
        <v>400</v>
      </c>
    </row>
    <row r="5" spans="2:23" x14ac:dyDescent="0.3">
      <c r="B5" t="s">
        <v>129</v>
      </c>
    </row>
    <row r="6" spans="2:23" x14ac:dyDescent="0.3">
      <c r="B6" t="s">
        <v>133</v>
      </c>
    </row>
    <row r="7" spans="2:23" ht="16.8" x14ac:dyDescent="0.35">
      <c r="B7" t="s">
        <v>336</v>
      </c>
    </row>
    <row r="8" spans="2:23" x14ac:dyDescent="0.3">
      <c r="B8" t="s">
        <v>130</v>
      </c>
    </row>
    <row r="9" spans="2:23" x14ac:dyDescent="0.3">
      <c r="B9" t="s">
        <v>337</v>
      </c>
    </row>
    <row r="10" spans="2:23" x14ac:dyDescent="0.3">
      <c r="B10" t="s">
        <v>131</v>
      </c>
    </row>
    <row r="11" spans="2:23" x14ac:dyDescent="0.3">
      <c r="B11" t="s">
        <v>132</v>
      </c>
    </row>
    <row r="13" spans="2:23" x14ac:dyDescent="0.3">
      <c r="K13" s="5" t="s">
        <v>67</v>
      </c>
    </row>
    <row r="15" spans="2:23" x14ac:dyDescent="0.3">
      <c r="K15" t="s">
        <v>65</v>
      </c>
      <c r="O15" t="s">
        <v>47</v>
      </c>
      <c r="S15" t="s">
        <v>48</v>
      </c>
      <c r="W15" t="s">
        <v>49</v>
      </c>
    </row>
    <row r="17" spans="11:25" x14ac:dyDescent="0.3">
      <c r="K17" t="s">
        <v>44</v>
      </c>
      <c r="L17" t="s">
        <v>66</v>
      </c>
      <c r="M17" t="s">
        <v>46</v>
      </c>
      <c r="O17" t="s">
        <v>44</v>
      </c>
      <c r="P17" t="s">
        <v>66</v>
      </c>
      <c r="Q17" t="s">
        <v>46</v>
      </c>
      <c r="S17" t="s">
        <v>44</v>
      </c>
      <c r="T17" t="s">
        <v>66</v>
      </c>
      <c r="U17" t="s">
        <v>46</v>
      </c>
      <c r="W17" t="s">
        <v>44</v>
      </c>
      <c r="X17" t="s">
        <v>66</v>
      </c>
      <c r="Y17" t="s">
        <v>46</v>
      </c>
    </row>
    <row r="19" spans="11:25" x14ac:dyDescent="0.3">
      <c r="K19">
        <v>0.17</v>
      </c>
      <c r="L19">
        <v>3.970750997539578E-2</v>
      </c>
      <c r="M19">
        <v>-3.2262149410330405</v>
      </c>
      <c r="O19">
        <v>0.17</v>
      </c>
      <c r="P19">
        <v>4.1837447179438707E-2</v>
      </c>
      <c r="Q19">
        <v>-3.1739634749626395</v>
      </c>
      <c r="S19">
        <v>0.17</v>
      </c>
      <c r="T19">
        <v>4.1922929609032399E-2</v>
      </c>
      <c r="U19">
        <v>-3.1719223556995924</v>
      </c>
      <c r="W19">
        <v>0.17</v>
      </c>
      <c r="X19">
        <v>4.2350341757000878E-2</v>
      </c>
      <c r="Y19">
        <v>-3.1617787880937094</v>
      </c>
    </row>
    <row r="20" spans="11:25" x14ac:dyDescent="0.3">
      <c r="K20">
        <v>5</v>
      </c>
      <c r="L20">
        <v>4.1702099999248683E-2</v>
      </c>
      <c r="M20">
        <v>-3.1772037917511753</v>
      </c>
      <c r="O20">
        <v>5</v>
      </c>
      <c r="P20">
        <v>3.6188483290455299E-2</v>
      </c>
      <c r="Q20">
        <v>-3.3190143519156861</v>
      </c>
      <c r="S20">
        <v>5</v>
      </c>
      <c r="T20">
        <v>3.4742405523161934E-2</v>
      </c>
      <c r="U20">
        <v>-3.3597942769520732</v>
      </c>
      <c r="W20">
        <v>5</v>
      </c>
      <c r="X20">
        <v>3.6209853897853722E-2</v>
      </c>
      <c r="Y20">
        <v>-3.3184239900690176</v>
      </c>
    </row>
    <row r="21" spans="11:25" x14ac:dyDescent="0.3">
      <c r="K21">
        <v>10</v>
      </c>
      <c r="L21">
        <v>4.0911387525506999E-2</v>
      </c>
      <c r="M21">
        <v>-3.1963468310795125</v>
      </c>
      <c r="O21">
        <v>10</v>
      </c>
      <c r="P21">
        <v>3.0375678078083973E-2</v>
      </c>
      <c r="Q21">
        <v>-3.4941130540122711</v>
      </c>
      <c r="S21">
        <v>10</v>
      </c>
      <c r="T21">
        <v>2.948523610314964E-2</v>
      </c>
      <c r="U21">
        <v>-3.5238656119934872</v>
      </c>
      <c r="W21">
        <v>10</v>
      </c>
      <c r="X21">
        <v>3.1202008230823031E-2</v>
      </c>
      <c r="Y21">
        <v>-3.4672728198655935</v>
      </c>
    </row>
    <row r="22" spans="11:25" x14ac:dyDescent="0.3">
      <c r="K22">
        <v>15</v>
      </c>
      <c r="L22">
        <v>4.0469728305939569E-2</v>
      </c>
      <c r="M22">
        <v>-3.2072010335851568</v>
      </c>
      <c r="O22">
        <v>15</v>
      </c>
      <c r="P22">
        <v>2.6450609852573432E-2</v>
      </c>
      <c r="Q22">
        <v>-3.6324760641355636</v>
      </c>
      <c r="S22">
        <v>15</v>
      </c>
      <c r="T22">
        <v>2.6358003887180261E-2</v>
      </c>
      <c r="U22">
        <v>-3.6359832972841524</v>
      </c>
      <c r="W22">
        <v>15</v>
      </c>
      <c r="X22">
        <v>2.6977751501734554E-2</v>
      </c>
      <c r="Y22">
        <v>-3.6127427711219102</v>
      </c>
    </row>
    <row r="23" spans="11:25" x14ac:dyDescent="0.3">
      <c r="K23">
        <v>20</v>
      </c>
      <c r="L23">
        <v>4.0505345984936943E-2</v>
      </c>
      <c r="M23">
        <v>-3.2063213139527553</v>
      </c>
      <c r="O23">
        <v>20</v>
      </c>
      <c r="P23">
        <v>2.2952953775031371E-2</v>
      </c>
      <c r="Q23">
        <v>-3.7743086459629391</v>
      </c>
      <c r="S23">
        <v>20</v>
      </c>
      <c r="T23">
        <v>2.256828284185974E-2</v>
      </c>
      <c r="U23">
        <v>-3.7912097724887808</v>
      </c>
      <c r="W23">
        <v>20</v>
      </c>
      <c r="X23">
        <v>2.3522836638989346E-2</v>
      </c>
      <c r="Y23">
        <v>-3.7497835578247503</v>
      </c>
    </row>
    <row r="24" spans="11:25" x14ac:dyDescent="0.3">
      <c r="K24">
        <v>25</v>
      </c>
      <c r="L24">
        <v>4.021328101715848E-2</v>
      </c>
      <c r="M24">
        <v>-3.2135579643573338</v>
      </c>
      <c r="O24">
        <v>25</v>
      </c>
      <c r="P24">
        <v>2.0687669390798427E-2</v>
      </c>
      <c r="Q24">
        <v>-3.8782174378035292</v>
      </c>
      <c r="S24">
        <v>25</v>
      </c>
      <c r="T24">
        <v>1.9697497914671451E-2</v>
      </c>
      <c r="U24">
        <v>-3.9272636607121125</v>
      </c>
      <c r="W24">
        <v>25</v>
      </c>
      <c r="X24">
        <v>2.0459716245215236E-2</v>
      </c>
      <c r="Y24">
        <v>-3.8892973873126375</v>
      </c>
    </row>
    <row r="29" spans="11:25" x14ac:dyDescent="0.3">
      <c r="K29" s="5" t="s">
        <v>68</v>
      </c>
    </row>
    <row r="31" spans="11:25" x14ac:dyDescent="0.3">
      <c r="K31" t="s">
        <v>47</v>
      </c>
      <c r="O31" t="s">
        <v>48</v>
      </c>
      <c r="S31" t="s">
        <v>49</v>
      </c>
    </row>
    <row r="33" spans="11:21" x14ac:dyDescent="0.3">
      <c r="K33" t="s">
        <v>44</v>
      </c>
      <c r="L33" t="s">
        <v>66</v>
      </c>
      <c r="M33" t="s">
        <v>46</v>
      </c>
      <c r="O33" t="s">
        <v>44</v>
      </c>
      <c r="P33" t="s">
        <v>66</v>
      </c>
      <c r="Q33" t="s">
        <v>46</v>
      </c>
      <c r="S33" t="s">
        <v>44</v>
      </c>
      <c r="T33" t="s">
        <v>66</v>
      </c>
      <c r="U33" t="s">
        <v>46</v>
      </c>
    </row>
    <row r="35" spans="11:21" x14ac:dyDescent="0.3">
      <c r="K35">
        <v>0.17</v>
      </c>
      <c r="L35">
        <v>4.1702099999248683E-2</v>
      </c>
      <c r="M35">
        <v>-3.1772037917511753</v>
      </c>
      <c r="O35">
        <v>0.17</v>
      </c>
      <c r="P35">
        <v>4.2649530260578813E-2</v>
      </c>
      <c r="Q35">
        <v>-3.154739018925059</v>
      </c>
      <c r="S35">
        <v>0.17</v>
      </c>
      <c r="T35">
        <v>4.1766211821443952E-2</v>
      </c>
      <c r="U35">
        <v>-3.1756675959565097</v>
      </c>
    </row>
    <row r="36" spans="11:21" x14ac:dyDescent="0.3">
      <c r="K36">
        <v>5</v>
      </c>
      <c r="L36">
        <v>3.6623018974223251E-2</v>
      </c>
      <c r="M36">
        <v>-3.3070783025487955</v>
      </c>
      <c r="O36">
        <v>5</v>
      </c>
      <c r="P36">
        <v>3.7093172336988577E-2</v>
      </c>
      <c r="Q36">
        <v>-3.2943223603485245</v>
      </c>
      <c r="S36">
        <v>5</v>
      </c>
      <c r="T36">
        <v>3.625971864845004E-2</v>
      </c>
      <c r="U36">
        <v>-3.3170478329671118</v>
      </c>
    </row>
    <row r="37" spans="11:21" x14ac:dyDescent="0.3">
      <c r="K37">
        <v>10</v>
      </c>
      <c r="L37">
        <v>3.2569727104322169E-2</v>
      </c>
      <c r="M37">
        <v>-3.4243720384726593</v>
      </c>
      <c r="O37">
        <v>10</v>
      </c>
      <c r="P37">
        <v>3.2840421464702209E-2</v>
      </c>
      <c r="Q37">
        <v>-3.4160951605977354</v>
      </c>
      <c r="S37">
        <v>10</v>
      </c>
      <c r="T37">
        <v>3.2648085998116388E-2</v>
      </c>
      <c r="U37">
        <v>-3.4219690467815016</v>
      </c>
    </row>
    <row r="38" spans="11:21" x14ac:dyDescent="0.3">
      <c r="K38">
        <v>15</v>
      </c>
      <c r="L38">
        <v>2.884411788119692E-2</v>
      </c>
      <c r="M38">
        <v>-3.5458491930826637</v>
      </c>
      <c r="O38">
        <v>15</v>
      </c>
      <c r="P38">
        <v>2.9570718532743331E-2</v>
      </c>
      <c r="Q38">
        <v>-3.5209706460303813</v>
      </c>
      <c r="S38">
        <v>15</v>
      </c>
      <c r="T38">
        <v>2.9271530029165396E-2</v>
      </c>
      <c r="U38">
        <v>-3.5311399066972964</v>
      </c>
    </row>
    <row r="39" spans="11:21" x14ac:dyDescent="0.3">
      <c r="K39">
        <v>20</v>
      </c>
      <c r="L39">
        <v>2.6108680134198647E-2</v>
      </c>
      <c r="M39">
        <v>-3.6454874477518433</v>
      </c>
      <c r="O39">
        <v>20</v>
      </c>
      <c r="P39">
        <v>2.6828157249945587E-2</v>
      </c>
      <c r="Q39">
        <v>-3.6183032993504041</v>
      </c>
      <c r="S39">
        <v>20</v>
      </c>
      <c r="T39">
        <v>2.6486227531570802E-2</v>
      </c>
      <c r="U39">
        <v>-3.6311303968788033</v>
      </c>
    </row>
    <row r="40" spans="11:21" x14ac:dyDescent="0.3">
      <c r="K40">
        <v>25</v>
      </c>
      <c r="L40">
        <v>2.3031312668825594E-2</v>
      </c>
      <c r="M40">
        <v>-3.7709005685617392</v>
      </c>
      <c r="O40">
        <v>25</v>
      </c>
      <c r="P40">
        <v>2.3665307354978838E-2</v>
      </c>
      <c r="Q40">
        <v>-3.7437451279635443</v>
      </c>
      <c r="S40">
        <v>25</v>
      </c>
      <c r="T40">
        <v>2.3814901606767806E-2</v>
      </c>
      <c r="U40">
        <v>-3.7374437763033406</v>
      </c>
    </row>
    <row r="45" spans="11:21" x14ac:dyDescent="0.3">
      <c r="K45" s="5" t="s">
        <v>69</v>
      </c>
    </row>
    <row r="47" spans="11:21" x14ac:dyDescent="0.3">
      <c r="K47" t="s">
        <v>47</v>
      </c>
      <c r="O47" t="s">
        <v>48</v>
      </c>
      <c r="S47" t="s">
        <v>49</v>
      </c>
    </row>
    <row r="49" spans="11:21" x14ac:dyDescent="0.3">
      <c r="K49" t="s">
        <v>44</v>
      </c>
      <c r="L49" t="s">
        <v>66</v>
      </c>
      <c r="M49" t="s">
        <v>46</v>
      </c>
      <c r="O49" t="s">
        <v>44</v>
      </c>
      <c r="P49" t="s">
        <v>66</v>
      </c>
      <c r="Q49" t="s">
        <v>46</v>
      </c>
      <c r="S49" t="s">
        <v>44</v>
      </c>
      <c r="T49" t="s">
        <v>66</v>
      </c>
      <c r="U49" t="s">
        <v>46</v>
      </c>
    </row>
    <row r="51" spans="11:21" x14ac:dyDescent="0.3">
      <c r="K51">
        <v>0.17</v>
      </c>
      <c r="L51">
        <v>4.1331676137676E-2</v>
      </c>
      <c r="M51">
        <v>-3.1861260962922962</v>
      </c>
      <c r="O51">
        <v>0.17</v>
      </c>
      <c r="P51">
        <v>4.1801829500441333E-2</v>
      </c>
      <c r="Q51">
        <v>-3.1748151724560736</v>
      </c>
      <c r="S51">
        <v>0.17</v>
      </c>
      <c r="T51">
        <v>4.108235238469439E-2</v>
      </c>
      <c r="U51">
        <v>-3.1921766320584868</v>
      </c>
    </row>
    <row r="52" spans="11:21" x14ac:dyDescent="0.3">
      <c r="K52">
        <v>5</v>
      </c>
      <c r="L52">
        <v>3.8624732533875626E-2</v>
      </c>
      <c r="M52">
        <v>-3.2538624684775073</v>
      </c>
      <c r="O52">
        <v>5</v>
      </c>
      <c r="P52">
        <v>3.8304173422899268E-2</v>
      </c>
      <c r="Q52">
        <v>-3.262196422076638</v>
      </c>
      <c r="S52">
        <v>5</v>
      </c>
      <c r="T52">
        <v>3.6352324613843211E-2</v>
      </c>
      <c r="U52">
        <v>-3.3144971261851164</v>
      </c>
    </row>
    <row r="53" spans="11:21" x14ac:dyDescent="0.3">
      <c r="K53">
        <v>10</v>
      </c>
      <c r="L53">
        <v>3.472815845156299E-2</v>
      </c>
      <c r="M53">
        <v>-3.3602044383494638</v>
      </c>
      <c r="O53">
        <v>10</v>
      </c>
      <c r="P53">
        <v>3.4521575913378226E-2</v>
      </c>
      <c r="Q53">
        <v>-3.3661707616253289</v>
      </c>
      <c r="S53">
        <v>10</v>
      </c>
      <c r="T53">
        <v>3.4436093483784527E-2</v>
      </c>
      <c r="U53">
        <v>-3.3686500354792144</v>
      </c>
    </row>
    <row r="54" spans="11:21" x14ac:dyDescent="0.3">
      <c r="K54">
        <v>15</v>
      </c>
      <c r="L54">
        <v>3.1857373524374705E-2</v>
      </c>
      <c r="M54">
        <v>-3.4464864159281059</v>
      </c>
      <c r="O54">
        <v>15</v>
      </c>
      <c r="P54">
        <v>3.1529690877598868E-2</v>
      </c>
      <c r="Q54">
        <v>-3.4568256095455761</v>
      </c>
      <c r="S54">
        <v>15</v>
      </c>
      <c r="T54">
        <v>3.0831584369250351E-2</v>
      </c>
      <c r="U54">
        <v>-3.4792156479001344</v>
      </c>
    </row>
    <row r="55" spans="11:21" x14ac:dyDescent="0.3">
      <c r="K55">
        <v>20</v>
      </c>
      <c r="L55">
        <v>2.8958094453988514E-2</v>
      </c>
      <c r="M55">
        <v>-3.5419055128702146</v>
      </c>
      <c r="O55">
        <v>20</v>
      </c>
      <c r="P55">
        <v>2.9114812241576953E-2</v>
      </c>
      <c r="Q55">
        <v>-3.5365082225691817</v>
      </c>
      <c r="S55">
        <v>20</v>
      </c>
      <c r="T55">
        <v>2.7925181763064685E-2</v>
      </c>
      <c r="U55">
        <v>-3.5782264250752829</v>
      </c>
    </row>
    <row r="56" spans="11:21" x14ac:dyDescent="0.3">
      <c r="K56">
        <v>25</v>
      </c>
      <c r="L56">
        <v>2.7006245644932453E-2</v>
      </c>
      <c r="M56">
        <v>-3.6116871195455129</v>
      </c>
      <c r="O56">
        <v>25</v>
      </c>
      <c r="P56">
        <v>2.7041863323929827E-2</v>
      </c>
      <c r="Q56">
        <v>-3.6103691202729049</v>
      </c>
      <c r="S56">
        <v>25</v>
      </c>
      <c r="T56">
        <v>2.5631403235633843E-2</v>
      </c>
      <c r="U56">
        <v>-3.6639369903727643</v>
      </c>
    </row>
    <row r="61" spans="11:21" x14ac:dyDescent="0.3">
      <c r="K61" s="5" t="s">
        <v>70</v>
      </c>
    </row>
    <row r="63" spans="11:21" x14ac:dyDescent="0.3">
      <c r="K63" t="s">
        <v>47</v>
      </c>
      <c r="O63" t="s">
        <v>48</v>
      </c>
      <c r="S63" t="s">
        <v>49</v>
      </c>
    </row>
    <row r="65" spans="11:21" x14ac:dyDescent="0.3">
      <c r="K65" t="s">
        <v>44</v>
      </c>
      <c r="L65" t="s">
        <v>66</v>
      </c>
      <c r="M65" t="s">
        <v>46</v>
      </c>
      <c r="O65" t="s">
        <v>44</v>
      </c>
      <c r="P65" t="s">
        <v>66</v>
      </c>
      <c r="Q65" t="s">
        <v>46</v>
      </c>
      <c r="S65" t="s">
        <v>44</v>
      </c>
      <c r="T65" t="s">
        <v>66</v>
      </c>
      <c r="U65" t="s">
        <v>46</v>
      </c>
    </row>
    <row r="67" spans="11:21" x14ac:dyDescent="0.3">
      <c r="K67">
        <v>0.17</v>
      </c>
      <c r="L67">
        <v>4.1488393925264447E-2</v>
      </c>
      <c r="M67">
        <v>-3.1823415553103387</v>
      </c>
      <c r="O67">
        <v>0.17</v>
      </c>
      <c r="P67">
        <v>4.1965670823829244E-2</v>
      </c>
      <c r="Q67">
        <v>-3.1709033562580782</v>
      </c>
      <c r="S67">
        <v>0.17</v>
      </c>
      <c r="T67">
        <v>4.1623741105454463E-2</v>
      </c>
      <c r="U67">
        <v>-3.1790845748516849</v>
      </c>
    </row>
    <row r="68" spans="11:21" x14ac:dyDescent="0.3">
      <c r="K68">
        <v>5</v>
      </c>
      <c r="L68">
        <v>3.92800978274273E-2</v>
      </c>
      <c r="M68">
        <v>-3.2370373049840215</v>
      </c>
      <c r="O68">
        <v>5</v>
      </c>
      <c r="P68">
        <v>3.8311296958698747E-2</v>
      </c>
      <c r="Q68">
        <v>-3.2620104665304663</v>
      </c>
      <c r="S68">
        <v>5</v>
      </c>
      <c r="T68">
        <v>3.8688844356070902E-2</v>
      </c>
      <c r="U68">
        <v>-3.2522039800342175</v>
      </c>
    </row>
    <row r="69" spans="11:21" x14ac:dyDescent="0.3">
      <c r="K69">
        <v>10</v>
      </c>
      <c r="L69">
        <v>3.695782515679856E-2</v>
      </c>
      <c r="M69">
        <v>-3.2979778771001924</v>
      </c>
      <c r="O69">
        <v>10</v>
      </c>
      <c r="P69">
        <v>3.663014251002273E-2</v>
      </c>
      <c r="Q69">
        <v>-3.3068838116714709</v>
      </c>
      <c r="S69">
        <v>10</v>
      </c>
      <c r="T69">
        <v>3.6587401295225877E-2</v>
      </c>
      <c r="U69">
        <v>-3.3080513247408945</v>
      </c>
    </row>
    <row r="70" spans="11:21" x14ac:dyDescent="0.3">
      <c r="K70">
        <v>15</v>
      </c>
      <c r="L70">
        <v>3.3688122224839689E-2</v>
      </c>
      <c r="M70">
        <v>-3.3906099599873296</v>
      </c>
      <c r="O70">
        <v>15</v>
      </c>
      <c r="P70">
        <v>3.3930322442021828E-2</v>
      </c>
      <c r="Q70">
        <v>-3.383446197076958</v>
      </c>
      <c r="S70">
        <v>15</v>
      </c>
      <c r="T70">
        <v>3.40514225506129E-2</v>
      </c>
      <c r="U70">
        <v>-3.3798834689740498</v>
      </c>
    </row>
    <row r="71" spans="11:21" x14ac:dyDescent="0.3">
      <c r="K71">
        <v>20</v>
      </c>
      <c r="L71">
        <v>3.153681441339834E-2</v>
      </c>
      <c r="M71">
        <v>-3.4565997040257788</v>
      </c>
      <c r="O71">
        <v>20</v>
      </c>
      <c r="P71">
        <v>3.2063956062559469E-2</v>
      </c>
      <c r="Q71">
        <v>-3.4400227438250841</v>
      </c>
      <c r="S71">
        <v>20</v>
      </c>
      <c r="T71">
        <v>3.2455750531530575E-2</v>
      </c>
      <c r="U71">
        <v>-3.4278776394665842</v>
      </c>
    </row>
    <row r="72" spans="11:21" x14ac:dyDescent="0.3">
      <c r="K72">
        <v>25</v>
      </c>
      <c r="L72">
        <v>2.9827165821524424E-2</v>
      </c>
      <c r="M72">
        <v>-3.5123356959808967</v>
      </c>
      <c r="O72">
        <v>25</v>
      </c>
      <c r="P72">
        <v>2.957784206854281E-2</v>
      </c>
      <c r="Q72">
        <v>-3.5207297767425576</v>
      </c>
      <c r="S72">
        <v>25</v>
      </c>
      <c r="T72">
        <v>3.0361431006485019E-2</v>
      </c>
      <c r="U72">
        <v>-3.4945821929645526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Y71"/>
  <sheetViews>
    <sheetView topLeftCell="A22" workbookViewId="0">
      <selection activeCell="J34" sqref="J34"/>
    </sheetView>
  </sheetViews>
  <sheetFormatPr defaultRowHeight="14.4" x14ac:dyDescent="0.3"/>
  <cols>
    <col min="3" max="3" width="19.88671875" customWidth="1"/>
    <col min="4" max="4" width="17" customWidth="1"/>
    <col min="6" max="6" width="18.6640625" customWidth="1"/>
    <col min="11" max="11" width="11.44140625" customWidth="1"/>
    <col min="12" max="12" width="11.109375" customWidth="1"/>
    <col min="13" max="13" width="12.109375" customWidth="1"/>
    <col min="15" max="15" width="13.109375" customWidth="1"/>
    <col min="16" max="16" width="12.109375" customWidth="1"/>
    <col min="17" max="17" width="12" customWidth="1"/>
    <col min="19" max="19" width="11.44140625" customWidth="1"/>
    <col min="20" max="20" width="11.6640625" customWidth="1"/>
    <col min="21" max="21" width="11.44140625" customWidth="1"/>
    <col min="23" max="24" width="11.109375" customWidth="1"/>
    <col min="25" max="25" width="11.5546875" customWidth="1"/>
  </cols>
  <sheetData>
    <row r="2" spans="2:25" x14ac:dyDescent="0.3">
      <c r="B2" t="s">
        <v>135</v>
      </c>
    </row>
    <row r="3" spans="2:25" x14ac:dyDescent="0.3">
      <c r="B3" t="s">
        <v>134</v>
      </c>
    </row>
    <row r="4" spans="2:25" x14ac:dyDescent="0.3">
      <c r="B4" t="s">
        <v>136</v>
      </c>
    </row>
    <row r="5" spans="2:25" ht="16.8" x14ac:dyDescent="0.35">
      <c r="B5" t="s">
        <v>338</v>
      </c>
    </row>
    <row r="6" spans="2:25" x14ac:dyDescent="0.3">
      <c r="B6" t="s">
        <v>339</v>
      </c>
    </row>
    <row r="7" spans="2:25" x14ac:dyDescent="0.3">
      <c r="B7" t="s">
        <v>138</v>
      </c>
    </row>
    <row r="8" spans="2:25" x14ac:dyDescent="0.3">
      <c r="B8" t="s">
        <v>137</v>
      </c>
    </row>
    <row r="11" spans="2:25" x14ac:dyDescent="0.3">
      <c r="K11" t="s">
        <v>43</v>
      </c>
      <c r="O11" t="s">
        <v>47</v>
      </c>
      <c r="S11" t="s">
        <v>48</v>
      </c>
      <c r="W11" t="s">
        <v>49</v>
      </c>
    </row>
    <row r="13" spans="2:25" x14ac:dyDescent="0.3">
      <c r="K13" t="s">
        <v>44</v>
      </c>
      <c r="L13" t="s">
        <v>45</v>
      </c>
      <c r="M13" t="s">
        <v>46</v>
      </c>
      <c r="O13" t="s">
        <v>44</v>
      </c>
      <c r="P13" t="s">
        <v>45</v>
      </c>
      <c r="Q13" t="s">
        <v>46</v>
      </c>
      <c r="S13" t="s">
        <v>44</v>
      </c>
      <c r="T13" t="s">
        <v>45</v>
      </c>
      <c r="U13" t="s">
        <v>46</v>
      </c>
      <c r="W13" t="s">
        <v>44</v>
      </c>
      <c r="X13" t="s">
        <v>45</v>
      </c>
      <c r="Y13" t="s">
        <v>46</v>
      </c>
    </row>
    <row r="15" spans="2:25" x14ac:dyDescent="0.3">
      <c r="K15" s="26">
        <v>0.17</v>
      </c>
      <c r="L15" s="4">
        <v>3.62673479082622E-2</v>
      </c>
      <c r="M15">
        <v>-3.3168374491696553</v>
      </c>
      <c r="O15" s="26">
        <v>0.17</v>
      </c>
      <c r="P15">
        <v>3.9725288250748905E-2</v>
      </c>
      <c r="Q15">
        <v>-3.2257673104308964</v>
      </c>
      <c r="S15" s="26">
        <v>0.17</v>
      </c>
      <c r="T15">
        <v>4.0241912803909277E-2</v>
      </c>
      <c r="U15">
        <v>-3.2128462194319987</v>
      </c>
      <c r="W15" s="26">
        <v>0.17</v>
      </c>
      <c r="X15">
        <v>4.057255251793191E-2</v>
      </c>
      <c r="Y15">
        <v>-3.2046634873531903</v>
      </c>
    </row>
    <row r="16" spans="2:25" x14ac:dyDescent="0.3">
      <c r="K16" s="26">
        <v>10</v>
      </c>
      <c r="L16" s="4">
        <v>3.6549769330656526E-2</v>
      </c>
      <c r="M16">
        <v>-3.3090804038690131</v>
      </c>
      <c r="O16" s="26">
        <v>10</v>
      </c>
      <c r="P16">
        <v>2.7188532427390704E-2</v>
      </c>
      <c r="Q16">
        <v>-3.6049599965134336</v>
      </c>
      <c r="S16" s="26">
        <v>10</v>
      </c>
      <c r="T16">
        <v>2.8338883099094457E-2</v>
      </c>
      <c r="U16">
        <v>-3.5635204562550675</v>
      </c>
      <c r="W16" s="26">
        <v>10</v>
      </c>
      <c r="X16">
        <v>2.8442208009726529E-2</v>
      </c>
      <c r="Y16">
        <v>-3.5598810395879261</v>
      </c>
    </row>
    <row r="17" spans="11:25" x14ac:dyDescent="0.3">
      <c r="K17" s="26">
        <v>20</v>
      </c>
      <c r="L17" s="4">
        <v>3.4262844641999975E-2</v>
      </c>
      <c r="M17">
        <v>-3.3736937585347979</v>
      </c>
      <c r="O17" s="26">
        <v>20</v>
      </c>
      <c r="P17">
        <v>2.0293316724543698E-2</v>
      </c>
      <c r="Q17">
        <v>-3.8974636725329086</v>
      </c>
      <c r="S17" s="26">
        <v>20</v>
      </c>
      <c r="T17">
        <v>2.0706616367071991E-2</v>
      </c>
      <c r="U17">
        <v>-3.8773019985224857</v>
      </c>
      <c r="W17" s="26">
        <v>20</v>
      </c>
      <c r="X17">
        <v>2.0727281349198403E-2</v>
      </c>
      <c r="Y17">
        <v>-3.8763045068560551</v>
      </c>
    </row>
    <row r="18" spans="11:25" x14ac:dyDescent="0.3">
      <c r="K18" s="27">
        <v>30</v>
      </c>
      <c r="L18" s="4">
        <v>3.5571626843339574E-2</v>
      </c>
      <c r="M18">
        <v>-3.3362069576791322</v>
      </c>
      <c r="O18" s="26">
        <v>30</v>
      </c>
      <c r="P18">
        <v>1.5065076246560796E-2</v>
      </c>
      <c r="Q18">
        <v>-4.1953760452403737</v>
      </c>
      <c r="S18" s="26">
        <v>30</v>
      </c>
      <c r="T18">
        <v>1.5375050978457018E-2</v>
      </c>
      <c r="U18">
        <v>-4.175009149623051</v>
      </c>
      <c r="W18" s="26">
        <v>30</v>
      </c>
      <c r="X18">
        <v>1.5946782150621154E-2</v>
      </c>
      <c r="Y18">
        <v>-4.1384982161473145</v>
      </c>
    </row>
    <row r="19" spans="11:25" x14ac:dyDescent="0.3">
      <c r="K19" s="27">
        <v>40</v>
      </c>
      <c r="L19" s="4">
        <v>3.5282317093569771E-2</v>
      </c>
      <c r="M19">
        <v>-3.3443733727448239</v>
      </c>
      <c r="O19" s="26">
        <v>40</v>
      </c>
      <c r="P19">
        <v>1.1490034338691068E-2</v>
      </c>
      <c r="Q19">
        <v>-4.4662751985540439</v>
      </c>
      <c r="S19" s="26">
        <v>40</v>
      </c>
      <c r="T19">
        <v>1.1930887290721247E-2</v>
      </c>
      <c r="U19">
        <v>-4.4286246708918533</v>
      </c>
      <c r="W19" s="26">
        <v>40</v>
      </c>
      <c r="X19">
        <v>1.2041100528728791E-2</v>
      </c>
      <c r="Y19">
        <v>-4.4194294372381426</v>
      </c>
    </row>
    <row r="20" spans="11:25" x14ac:dyDescent="0.3">
      <c r="K20" s="27">
        <v>50</v>
      </c>
      <c r="L20" s="4">
        <v>3.920866369758854E-2</v>
      </c>
      <c r="M20">
        <v>-3.2388575439118426</v>
      </c>
      <c r="O20" s="26">
        <v>50</v>
      </c>
      <c r="P20">
        <v>8.6589317873722663E-3</v>
      </c>
      <c r="Q20">
        <v>-4.7491639142040132</v>
      </c>
      <c r="S20" s="26">
        <v>50</v>
      </c>
      <c r="T20">
        <v>9.4510894355514935E-3</v>
      </c>
      <c r="U20">
        <v>-4.6616252599358532</v>
      </c>
      <c r="W20" s="26">
        <v>50</v>
      </c>
      <c r="X20">
        <v>9.9332723518345007E-3</v>
      </c>
      <c r="Y20">
        <v>-4.6118653132347962</v>
      </c>
    </row>
    <row r="21" spans="11:25" x14ac:dyDescent="0.3">
      <c r="K21" s="27">
        <v>60</v>
      </c>
      <c r="L21" s="4">
        <v>3.8981348894197985E-2</v>
      </c>
      <c r="M21">
        <v>-3.2446719807246969</v>
      </c>
      <c r="O21" s="26">
        <v>60</v>
      </c>
      <c r="P21">
        <v>7.4259211871628601E-3</v>
      </c>
      <c r="Q21">
        <v>-4.9027785363777152</v>
      </c>
      <c r="S21" s="26">
        <v>60</v>
      </c>
      <c r="T21">
        <v>7.7083426095571929E-3</v>
      </c>
      <c r="U21">
        <v>-4.865452080850468</v>
      </c>
      <c r="W21" s="26">
        <v>60</v>
      </c>
      <c r="X21">
        <v>7.4328095145383315E-3</v>
      </c>
      <c r="Y21">
        <v>-4.9018513605634118</v>
      </c>
    </row>
    <row r="22" spans="11:25" x14ac:dyDescent="0.3">
      <c r="K22" s="27">
        <v>75</v>
      </c>
      <c r="L22" s="4">
        <v>3.92431053344659E-2</v>
      </c>
      <c r="M22">
        <v>-3.2379795104521762</v>
      </c>
      <c r="O22" s="26">
        <v>75.33</v>
      </c>
      <c r="P22">
        <v>5.2767630460157392E-3</v>
      </c>
      <c r="Q22">
        <v>-5.2444424287284779</v>
      </c>
      <c r="S22" s="26">
        <v>75</v>
      </c>
      <c r="T22">
        <v>5.2285447543874387E-3</v>
      </c>
      <c r="U22">
        <v>-5.2536222892630322</v>
      </c>
      <c r="W22" s="26">
        <v>75</v>
      </c>
      <c r="X22">
        <v>5.428306248276114E-3</v>
      </c>
      <c r="Y22">
        <v>-5.216128118505984</v>
      </c>
    </row>
    <row r="23" spans="11:25" x14ac:dyDescent="0.3">
      <c r="K23" s="27">
        <v>90</v>
      </c>
      <c r="L23" s="4">
        <v>3.6205352961882951E-2</v>
      </c>
      <c r="M23">
        <v>-3.3185482992071602</v>
      </c>
      <c r="O23" s="26">
        <v>90</v>
      </c>
      <c r="P23">
        <v>3.9748691720516193E-3</v>
      </c>
      <c r="Q23">
        <v>-5.527763444108893</v>
      </c>
      <c r="S23" s="26">
        <v>90</v>
      </c>
      <c r="T23">
        <v>3.8990975709214319E-3</v>
      </c>
      <c r="U23">
        <v>-5.5470101446932398</v>
      </c>
      <c r="W23" s="26">
        <v>90</v>
      </c>
      <c r="X23">
        <v>4.0781940826836918E-3</v>
      </c>
      <c r="Y23">
        <v>-5.5021010153474341</v>
      </c>
    </row>
    <row r="24" spans="11:25" x14ac:dyDescent="0.3">
      <c r="K24" s="27">
        <v>105</v>
      </c>
      <c r="L24" s="4">
        <v>3.6997510610062179E-2</v>
      </c>
      <c r="M24">
        <v>-3.2969046494104979</v>
      </c>
      <c r="O24" s="26">
        <v>105</v>
      </c>
      <c r="P24">
        <v>2.9967266847346604E-3</v>
      </c>
      <c r="Q24">
        <v>-5.8102346910909759</v>
      </c>
      <c r="S24" s="26">
        <v>105</v>
      </c>
      <c r="T24">
        <v>2.9347317383554162E-3</v>
      </c>
      <c r="U24">
        <v>-5.8311392307804448</v>
      </c>
      <c r="W24" s="26">
        <v>105</v>
      </c>
      <c r="X24">
        <v>2.893401774102587E-3</v>
      </c>
      <c r="Y24">
        <v>-5.8453223846140032</v>
      </c>
    </row>
    <row r="25" spans="11:25" x14ac:dyDescent="0.3">
      <c r="K25" s="27">
        <v>120</v>
      </c>
      <c r="L25" s="4">
        <v>3.7865439859371595E-2</v>
      </c>
      <c r="M25">
        <v>-3.2737164599680004</v>
      </c>
      <c r="O25" s="27">
        <v>120</v>
      </c>
      <c r="P25">
        <v>2.2458990008082623E-3</v>
      </c>
      <c r="Q25">
        <v>-6.0986493921506124</v>
      </c>
      <c r="S25" s="27">
        <v>120</v>
      </c>
      <c r="T25">
        <v>2.3698888935667498E-3</v>
      </c>
      <c r="U25">
        <v>-6.0449122052855975</v>
      </c>
      <c r="W25" s="27">
        <v>120</v>
      </c>
      <c r="X25">
        <v>2.3492239114403352E-3</v>
      </c>
      <c r="Y25">
        <v>-6.0536702558216797</v>
      </c>
    </row>
    <row r="28" spans="11:25" x14ac:dyDescent="0.3">
      <c r="K28" t="s">
        <v>47</v>
      </c>
      <c r="O28" t="s">
        <v>48</v>
      </c>
      <c r="S28" t="s">
        <v>49</v>
      </c>
    </row>
    <row r="30" spans="11:25" x14ac:dyDescent="0.3">
      <c r="K30" t="s">
        <v>44</v>
      </c>
      <c r="L30" t="s">
        <v>45</v>
      </c>
      <c r="M30" t="s">
        <v>46</v>
      </c>
      <c r="O30" t="s">
        <v>44</v>
      </c>
      <c r="P30" t="s">
        <v>45</v>
      </c>
      <c r="Q30" t="s">
        <v>46</v>
      </c>
      <c r="S30" t="s">
        <v>44</v>
      </c>
      <c r="T30" t="s">
        <v>45</v>
      </c>
      <c r="U30" t="s">
        <v>46</v>
      </c>
    </row>
    <row r="32" spans="11:25" x14ac:dyDescent="0.3">
      <c r="K32" s="28">
        <v>0.17</v>
      </c>
      <c r="L32">
        <v>3.9938784834383671E-2</v>
      </c>
      <c r="M32">
        <v>-3.2204073762348853</v>
      </c>
      <c r="O32" s="28">
        <v>0.17</v>
      </c>
      <c r="P32">
        <v>3.983580736006679E-2</v>
      </c>
      <c r="Q32">
        <v>-3.2229890887496504</v>
      </c>
      <c r="S32" s="28">
        <v>0.17</v>
      </c>
      <c r="T32">
        <v>4.0302638576969987E-2</v>
      </c>
      <c r="U32">
        <v>-3.2113383387988423</v>
      </c>
    </row>
    <row r="33" spans="11:21" x14ac:dyDescent="0.3">
      <c r="K33" s="28">
        <v>10</v>
      </c>
      <c r="L33">
        <v>2.7526566596722212E-2</v>
      </c>
      <c r="M33">
        <v>-3.592603682580763</v>
      </c>
      <c r="O33" s="28">
        <v>10</v>
      </c>
      <c r="P33">
        <v>2.9064363546520981E-2</v>
      </c>
      <c r="Q33">
        <v>-3.5382424756594619</v>
      </c>
      <c r="S33" s="28">
        <v>10</v>
      </c>
      <c r="T33">
        <v>3.0327553898141388E-2</v>
      </c>
      <c r="U33">
        <v>-3.4956986101172052</v>
      </c>
    </row>
    <row r="34" spans="11:21" x14ac:dyDescent="0.3">
      <c r="K34" s="28">
        <v>20</v>
      </c>
      <c r="L34">
        <v>2.0812435271261535E-2</v>
      </c>
      <c r="M34">
        <v>-3.8722046213358468</v>
      </c>
      <c r="O34" s="28">
        <v>20</v>
      </c>
      <c r="P34">
        <v>2.1828479684521434E-2</v>
      </c>
      <c r="Q34">
        <v>-3.8245397542480899</v>
      </c>
      <c r="S34" s="28">
        <v>20</v>
      </c>
      <c r="T34">
        <v>2.2158007602335453E-2</v>
      </c>
      <c r="U34">
        <v>-3.8095563307870699</v>
      </c>
    </row>
    <row r="35" spans="11:21" x14ac:dyDescent="0.3">
      <c r="K35" s="28">
        <v>30</v>
      </c>
      <c r="L35">
        <v>1.615098826718403E-2</v>
      </c>
      <c r="M35">
        <v>-4.1257740381711967</v>
      </c>
      <c r="O35" s="28">
        <v>30</v>
      </c>
      <c r="P35">
        <v>1.6425594865362381E-2</v>
      </c>
      <c r="Q35">
        <v>-4.1089144981980379</v>
      </c>
      <c r="S35" s="28">
        <v>30</v>
      </c>
      <c r="T35">
        <v>1.6013684968094851E-2</v>
      </c>
      <c r="U35">
        <v>-4.134311611806023</v>
      </c>
    </row>
    <row r="36" spans="11:21" x14ac:dyDescent="0.3">
      <c r="K36" s="28">
        <v>40</v>
      </c>
      <c r="L36">
        <v>1.144835027337977E-2</v>
      </c>
      <c r="M36">
        <v>-4.4699096402900738</v>
      </c>
      <c r="O36" s="28">
        <v>40</v>
      </c>
      <c r="P36">
        <v>1.2114271273962269E-2</v>
      </c>
      <c r="Q36">
        <v>-4.4133710772481347</v>
      </c>
      <c r="S36" s="28">
        <v>40</v>
      </c>
      <c r="T36">
        <v>1.2484990181503043E-2</v>
      </c>
      <c r="U36">
        <v>-4.3832281416741745</v>
      </c>
    </row>
    <row r="37" spans="11:21" x14ac:dyDescent="0.3">
      <c r="K37" s="28">
        <v>50</v>
      </c>
      <c r="L37">
        <v>8.3109698891921102E-3</v>
      </c>
      <c r="M37">
        <v>-4.790178963424415</v>
      </c>
      <c r="O37" s="28">
        <v>50</v>
      </c>
      <c r="P37">
        <v>8.6473629719605906E-3</v>
      </c>
      <c r="Q37">
        <v>-4.7505008632500987</v>
      </c>
      <c r="S37" s="28">
        <v>50</v>
      </c>
      <c r="T37">
        <v>9.3682052921787613E-3</v>
      </c>
      <c r="U37">
        <v>-4.6704337387318331</v>
      </c>
    </row>
    <row r="38" spans="11:21" x14ac:dyDescent="0.3">
      <c r="K38" s="28">
        <v>60</v>
      </c>
      <c r="L38">
        <v>6.4848360113060766E-3</v>
      </c>
      <c r="M38">
        <v>-5.0382887489188004</v>
      </c>
      <c r="O38" s="28">
        <v>60</v>
      </c>
      <c r="P38">
        <v>6.5260270010328286E-3</v>
      </c>
      <c r="Q38">
        <v>-5.0319569433643379</v>
      </c>
      <c r="S38" s="28">
        <v>60</v>
      </c>
      <c r="T38">
        <v>6.9104762384825207E-3</v>
      </c>
      <c r="U38">
        <v>-4.9747167233918415</v>
      </c>
    </row>
    <row r="39" spans="11:21" x14ac:dyDescent="0.3">
      <c r="K39" s="28">
        <v>75.33</v>
      </c>
      <c r="L39">
        <v>4.1369495968811764E-3</v>
      </c>
      <c r="M39">
        <v>-5.4877965750720836</v>
      </c>
      <c r="O39" s="28">
        <v>75</v>
      </c>
      <c r="P39">
        <v>4.651836968465585E-3</v>
      </c>
      <c r="Q39">
        <v>-5.3704930904115402</v>
      </c>
      <c r="S39" s="28">
        <v>75</v>
      </c>
      <c r="T39">
        <v>4.5008033394674917E-3</v>
      </c>
      <c r="U39">
        <v>-5.403499378256976</v>
      </c>
    </row>
    <row r="40" spans="11:21" x14ac:dyDescent="0.3">
      <c r="K40" s="28">
        <v>90</v>
      </c>
      <c r="L40">
        <v>2.8462985854429278E-3</v>
      </c>
      <c r="M40">
        <v>-5.8617358707476752</v>
      </c>
      <c r="O40" s="28">
        <v>90</v>
      </c>
      <c r="P40">
        <v>2.8806244102152216E-3</v>
      </c>
      <c r="Q40">
        <v>-5.8497481992314722</v>
      </c>
      <c r="S40" s="28">
        <v>90</v>
      </c>
      <c r="T40">
        <v>2.9286805648964329E-3</v>
      </c>
      <c r="U40">
        <v>-5.8332032765252535</v>
      </c>
    </row>
    <row r="41" spans="11:21" x14ac:dyDescent="0.3">
      <c r="K41" s="28">
        <v>105</v>
      </c>
      <c r="L41">
        <v>1.6517598833671013E-3</v>
      </c>
      <c r="M41">
        <v>-6.4059139634989393</v>
      </c>
      <c r="O41" s="28">
        <v>105</v>
      </c>
      <c r="P41">
        <v>1.6998160380483128E-3</v>
      </c>
      <c r="Q41">
        <v>-6.3772352466881639</v>
      </c>
      <c r="S41" s="28">
        <v>105</v>
      </c>
      <c r="T41">
        <v>2.0224787909078751E-3</v>
      </c>
      <c r="U41">
        <v>-6.2034313956587379</v>
      </c>
    </row>
    <row r="42" spans="11:21" x14ac:dyDescent="0.3">
      <c r="K42" s="28">
        <v>120</v>
      </c>
      <c r="L42">
        <v>1.178063501509446E-3</v>
      </c>
      <c r="M42">
        <v>-6.7438832890006664</v>
      </c>
      <c r="O42" s="28">
        <v>120</v>
      </c>
      <c r="P42">
        <v>1.1986589963728224E-3</v>
      </c>
      <c r="Q42">
        <v>-6.7265518500829078</v>
      </c>
      <c r="S42" s="28">
        <v>120</v>
      </c>
      <c r="T42">
        <v>1.1849286664639047E-3</v>
      </c>
      <c r="U42">
        <v>-6.7380727032838328</v>
      </c>
    </row>
    <row r="45" spans="11:21" x14ac:dyDescent="0.3">
      <c r="K45" t="s">
        <v>47</v>
      </c>
      <c r="O45" t="s">
        <v>48</v>
      </c>
      <c r="S45" t="s">
        <v>49</v>
      </c>
    </row>
    <row r="47" spans="11:21" x14ac:dyDescent="0.3">
      <c r="K47" t="s">
        <v>44</v>
      </c>
      <c r="L47" t="s">
        <v>45</v>
      </c>
      <c r="M47" t="s">
        <v>46</v>
      </c>
      <c r="O47" t="s">
        <v>44</v>
      </c>
      <c r="P47" t="s">
        <v>45</v>
      </c>
      <c r="Q47" t="s">
        <v>46</v>
      </c>
      <c r="S47" t="s">
        <v>44</v>
      </c>
      <c r="T47" t="s">
        <v>45</v>
      </c>
      <c r="U47" t="s">
        <v>46</v>
      </c>
    </row>
    <row r="49" spans="2:21" x14ac:dyDescent="0.3">
      <c r="K49" s="28">
        <v>0.17</v>
      </c>
      <c r="L49">
        <v>4.1092132546732746E-2</v>
      </c>
      <c r="M49">
        <v>-3.1919385980241342</v>
      </c>
      <c r="O49" s="28">
        <v>0.17</v>
      </c>
      <c r="P49">
        <v>4.018593077274419E-2</v>
      </c>
      <c r="Q49">
        <v>-3.2142383253922349</v>
      </c>
      <c r="S49" s="28">
        <v>0.17</v>
      </c>
      <c r="T49">
        <v>4.0385020556423498E-2</v>
      </c>
      <c r="U49">
        <v>-3.2092963410766537</v>
      </c>
    </row>
    <row r="50" spans="2:21" x14ac:dyDescent="0.3">
      <c r="K50" s="28">
        <v>10</v>
      </c>
      <c r="L50">
        <v>2.8892734422659508E-2</v>
      </c>
      <c r="M50">
        <v>-3.5441651195312733</v>
      </c>
      <c r="O50" s="28">
        <v>10</v>
      </c>
      <c r="P50">
        <v>3.0842441269725799E-2</v>
      </c>
      <c r="Q50">
        <v>-3.478863574220004</v>
      </c>
      <c r="S50" s="28">
        <v>10</v>
      </c>
      <c r="T50">
        <v>2.9359565639562709E-2</v>
      </c>
      <c r="U50">
        <v>-3.5281368696380819</v>
      </c>
    </row>
    <row r="51" spans="2:21" x14ac:dyDescent="0.3">
      <c r="K51" s="28">
        <v>20</v>
      </c>
      <c r="L51">
        <v>2.1807884189658056E-2</v>
      </c>
      <c r="M51">
        <v>-3.8254837144942777</v>
      </c>
      <c r="O51" s="28">
        <v>20</v>
      </c>
      <c r="P51">
        <v>2.2590512994466353E-2</v>
      </c>
      <c r="Q51">
        <v>-3.790225239841682</v>
      </c>
      <c r="S51" s="28">
        <v>20</v>
      </c>
      <c r="T51">
        <v>2.1938322323792774E-2</v>
      </c>
      <c r="U51">
        <v>-3.819520293613337</v>
      </c>
    </row>
    <row r="52" spans="2:21" x14ac:dyDescent="0.3">
      <c r="K52" s="28">
        <v>30</v>
      </c>
      <c r="L52">
        <v>1.6610954319132763E-2</v>
      </c>
      <c r="M52">
        <v>-4.0976929025141366</v>
      </c>
      <c r="O52" s="28">
        <v>30</v>
      </c>
      <c r="P52">
        <v>1.7146437185580551E-2</v>
      </c>
      <c r="Q52">
        <v>-4.0659648712330378</v>
      </c>
      <c r="S52" s="28">
        <v>30</v>
      </c>
      <c r="T52">
        <v>1.709151586594488E-2</v>
      </c>
      <c r="U52">
        <v>-4.0691730867861207</v>
      </c>
    </row>
    <row r="53" spans="2:21" x14ac:dyDescent="0.3">
      <c r="K53" s="28">
        <v>40</v>
      </c>
      <c r="L53">
        <v>1.3604012069079824E-2</v>
      </c>
      <c r="M53">
        <v>-4.2973905246661745</v>
      </c>
      <c r="O53" s="28">
        <v>40</v>
      </c>
      <c r="P53">
        <v>1.2993012388132993E-2</v>
      </c>
      <c r="Q53">
        <v>-4.3433435746352904</v>
      </c>
      <c r="S53" s="28">
        <v>40</v>
      </c>
      <c r="T53">
        <v>1.3047933707768664E-2</v>
      </c>
      <c r="U53">
        <v>-4.3391254943194433</v>
      </c>
    </row>
    <row r="54" spans="2:21" x14ac:dyDescent="0.3">
      <c r="K54" s="28">
        <v>50</v>
      </c>
      <c r="L54">
        <v>9.3270143024520094E-3</v>
      </c>
      <c r="M54">
        <v>-4.6748403257924611</v>
      </c>
      <c r="O54" s="28">
        <v>50</v>
      </c>
      <c r="P54">
        <v>8.8876437453666475E-3</v>
      </c>
      <c r="Q54">
        <v>-4.7230933101026569</v>
      </c>
      <c r="S54" s="28">
        <v>50</v>
      </c>
      <c r="T54">
        <v>9.2309019930895859E-3</v>
      </c>
      <c r="U54">
        <v>-4.6851985111803511</v>
      </c>
    </row>
    <row r="55" spans="2:21" x14ac:dyDescent="0.3">
      <c r="K55" s="28">
        <v>60</v>
      </c>
      <c r="L55">
        <v>6.821229094074557E-3</v>
      </c>
      <c r="M55">
        <v>-4.9877156042917568</v>
      </c>
      <c r="O55" s="28">
        <v>60</v>
      </c>
      <c r="P55">
        <v>6.8692852487557679E-3</v>
      </c>
      <c r="Q55">
        <v>-4.9806952176427828</v>
      </c>
      <c r="S55" s="28">
        <v>60</v>
      </c>
      <c r="T55">
        <v>6.9242065683914377E-3</v>
      </c>
      <c r="U55">
        <v>-4.9727318084344727</v>
      </c>
    </row>
    <row r="56" spans="2:21" x14ac:dyDescent="0.3">
      <c r="K56" s="28">
        <v>75.33</v>
      </c>
      <c r="L56">
        <v>4.219331576334682E-3</v>
      </c>
      <c r="M56">
        <v>-5.4680785577133957</v>
      </c>
      <c r="O56" s="28">
        <v>75</v>
      </c>
      <c r="P56">
        <v>4.7067582881012548E-3</v>
      </c>
      <c r="Q56">
        <v>-5.3587558694641517</v>
      </c>
      <c r="S56" s="28">
        <v>75</v>
      </c>
      <c r="T56">
        <v>4.5557246591031615E-3</v>
      </c>
      <c r="U56">
        <v>-5.3913706700120514</v>
      </c>
    </row>
    <row r="57" spans="2:21" x14ac:dyDescent="0.3">
      <c r="K57" s="28">
        <v>90</v>
      </c>
      <c r="L57">
        <v>2.6403436368091643E-3</v>
      </c>
      <c r="M57">
        <v>-5.9368462048366837</v>
      </c>
      <c r="O57" s="28">
        <v>90</v>
      </c>
      <c r="P57">
        <v>2.8394334204884688E-3</v>
      </c>
      <c r="Q57">
        <v>-5.8641507465397638</v>
      </c>
      <c r="S57" s="28">
        <v>90</v>
      </c>
      <c r="T57">
        <v>2.6609391316725407E-3</v>
      </c>
      <c r="U57">
        <v>-5.9290761614787408</v>
      </c>
    </row>
    <row r="58" spans="2:21" x14ac:dyDescent="0.3">
      <c r="K58" s="28">
        <v>105</v>
      </c>
      <c r="L58">
        <v>1.6860857081393951E-3</v>
      </c>
      <c r="M58">
        <v>-6.3853455854991674</v>
      </c>
      <c r="O58" s="28">
        <v>105</v>
      </c>
      <c r="P58">
        <v>1.4526700996877967E-3</v>
      </c>
      <c r="Q58">
        <v>-6.5343519678760469</v>
      </c>
      <c r="S58" s="28">
        <v>105</v>
      </c>
      <c r="T58">
        <v>1.4252094398699616E-3</v>
      </c>
      <c r="U58">
        <v>-6.5534365007139996</v>
      </c>
    </row>
    <row r="59" spans="2:21" x14ac:dyDescent="0.3">
      <c r="K59" s="28">
        <v>120</v>
      </c>
      <c r="L59">
        <v>1.0750860271925644E-3</v>
      </c>
      <c r="M59">
        <v>-6.8353545953089556</v>
      </c>
      <c r="O59" s="28">
        <v>120</v>
      </c>
      <c r="P59">
        <v>1.0407602024202704E-3</v>
      </c>
      <c r="Q59">
        <v>-6.8678038689871821</v>
      </c>
      <c r="S59" s="28">
        <v>120</v>
      </c>
    </row>
    <row r="62" spans="2:21" ht="16.8" x14ac:dyDescent="0.35">
      <c r="B62" t="s">
        <v>357</v>
      </c>
    </row>
    <row r="63" spans="2:21" x14ac:dyDescent="0.3">
      <c r="B63" t="s">
        <v>50</v>
      </c>
    </row>
    <row r="64" spans="2:21" ht="16.2" x14ac:dyDescent="0.3">
      <c r="B64" t="s">
        <v>358</v>
      </c>
    </row>
    <row r="66" spans="2:7" x14ac:dyDescent="0.3">
      <c r="C66" t="s">
        <v>42</v>
      </c>
      <c r="E66" t="s">
        <v>4</v>
      </c>
      <c r="G66" t="s">
        <v>5</v>
      </c>
    </row>
    <row r="67" spans="2:7" x14ac:dyDescent="0.3">
      <c r="C67">
        <f>0.0233*60</f>
        <v>1.3980000000000001</v>
      </c>
      <c r="E67">
        <f>0.0293*60</f>
        <v>1.758</v>
      </c>
      <c r="G67">
        <f>0.0303*60</f>
        <v>1.8180000000000001</v>
      </c>
    </row>
    <row r="68" spans="2:7" x14ac:dyDescent="0.3">
      <c r="C68">
        <f>0.0235*60</f>
        <v>1.41</v>
      </c>
      <c r="E68">
        <f>0.0293*60</f>
        <v>1.758</v>
      </c>
      <c r="G68">
        <f>0.0308*60</f>
        <v>1.8480000000000001</v>
      </c>
    </row>
    <row r="69" spans="2:7" x14ac:dyDescent="0.3">
      <c r="C69">
        <f>0.0236*60</f>
        <v>1.4159999999999999</v>
      </c>
      <c r="E69">
        <f>0.029*60</f>
        <v>1.74</v>
      </c>
      <c r="G69">
        <f>0.0309*60</f>
        <v>1.8540000000000001</v>
      </c>
    </row>
    <row r="70" spans="2:7" x14ac:dyDescent="0.3">
      <c r="B70" t="s">
        <v>6</v>
      </c>
      <c r="C70">
        <f>AVERAGE(C67:C69)</f>
        <v>1.4080000000000001</v>
      </c>
      <c r="E70">
        <f>AVERAGE(E67:E69)</f>
        <v>1.752</v>
      </c>
      <c r="G70">
        <f>AVERAGE(G67:G69)</f>
        <v>1.84</v>
      </c>
    </row>
    <row r="71" spans="2:7" x14ac:dyDescent="0.3">
      <c r="B71" t="s">
        <v>7</v>
      </c>
      <c r="C71">
        <f>_xlfn.STDEV.S(C67:C69)</f>
        <v>9.1651513899115664E-3</v>
      </c>
      <c r="E71">
        <f>_xlfn.STDEV.S(E67:E69)</f>
        <v>1.0392304845413272E-2</v>
      </c>
      <c r="G71">
        <f>_xlfn.STDEV.S(G67:G69)</f>
        <v>1.9287301521985926E-2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66"/>
  <sheetViews>
    <sheetView topLeftCell="A10" zoomScaleNormal="100" workbookViewId="0">
      <selection activeCell="J40" sqref="J40"/>
    </sheetView>
  </sheetViews>
  <sheetFormatPr defaultRowHeight="14.4" x14ac:dyDescent="0.3"/>
  <sheetData>
    <row r="2" spans="2:20" x14ac:dyDescent="0.3">
      <c r="B2" t="s">
        <v>71</v>
      </c>
    </row>
    <row r="3" spans="2:20" x14ac:dyDescent="0.3">
      <c r="B3" t="s">
        <v>72</v>
      </c>
    </row>
    <row r="4" spans="2:20" x14ac:dyDescent="0.3">
      <c r="B4" t="s">
        <v>73</v>
      </c>
      <c r="N4" t="s">
        <v>24</v>
      </c>
    </row>
    <row r="5" spans="2:20" x14ac:dyDescent="0.3">
      <c r="B5" t="s">
        <v>74</v>
      </c>
    </row>
    <row r="6" spans="2:20" x14ac:dyDescent="0.3">
      <c r="B6" t="s">
        <v>307</v>
      </c>
      <c r="L6" t="s">
        <v>19</v>
      </c>
    </row>
    <row r="7" spans="2:20" x14ac:dyDescent="0.3">
      <c r="B7" t="s">
        <v>75</v>
      </c>
    </row>
    <row r="8" spans="2:20" ht="15.6" x14ac:dyDescent="0.35">
      <c r="B8" t="s">
        <v>306</v>
      </c>
      <c r="P8" t="s">
        <v>308</v>
      </c>
    </row>
    <row r="9" spans="2:20" x14ac:dyDescent="0.3">
      <c r="B9" t="s">
        <v>76</v>
      </c>
    </row>
    <row r="10" spans="2:20" x14ac:dyDescent="0.3">
      <c r="N10" t="s">
        <v>18</v>
      </c>
      <c r="P10" t="s">
        <v>1</v>
      </c>
      <c r="R10" t="s">
        <v>21</v>
      </c>
      <c r="T10" t="s">
        <v>0</v>
      </c>
    </row>
    <row r="11" spans="2:20" x14ac:dyDescent="0.3">
      <c r="M11" t="s">
        <v>20</v>
      </c>
      <c r="N11">
        <v>2.8899999999999999E-2</v>
      </c>
      <c r="P11">
        <v>2.3599999999999999E-2</v>
      </c>
      <c r="R11">
        <v>1.77E-2</v>
      </c>
      <c r="T11">
        <v>1.38E-2</v>
      </c>
    </row>
    <row r="12" spans="2:20" x14ac:dyDescent="0.3">
      <c r="M12" t="s">
        <v>22</v>
      </c>
      <c r="N12">
        <v>2.98E-2</v>
      </c>
      <c r="P12">
        <v>2.3099999999999999E-2</v>
      </c>
      <c r="R12">
        <v>1.77E-2</v>
      </c>
      <c r="T12">
        <v>1.35E-2</v>
      </c>
    </row>
    <row r="13" spans="2:20" x14ac:dyDescent="0.3">
      <c r="M13" t="s">
        <v>23</v>
      </c>
      <c r="N13">
        <v>2.9100000000000001E-2</v>
      </c>
      <c r="P13">
        <v>2.2200000000000001E-2</v>
      </c>
      <c r="R13">
        <v>1.8700000000000001E-2</v>
      </c>
      <c r="T13">
        <v>1.2500000000000001E-2</v>
      </c>
    </row>
    <row r="14" spans="2:20" x14ac:dyDescent="0.3">
      <c r="M14" t="s">
        <v>6</v>
      </c>
      <c r="N14">
        <f>AVERAGE(N11:N13)</f>
        <v>2.9266666666666667E-2</v>
      </c>
      <c r="P14">
        <f>AVERAGE(P11:P13)</f>
        <v>2.2966666666666666E-2</v>
      </c>
      <c r="R14">
        <f>AVERAGE(R11:R13)</f>
        <v>1.8033333333333335E-2</v>
      </c>
      <c r="T14">
        <f>AVERAGE(T11:T13)</f>
        <v>1.3266666666666668E-2</v>
      </c>
    </row>
    <row r="15" spans="2:20" x14ac:dyDescent="0.3">
      <c r="M15" t="s">
        <v>7</v>
      </c>
      <c r="N15">
        <f>_xlfn.STDEV.S(N11:N13)</f>
        <v>4.7258156262526129E-4</v>
      </c>
      <c r="P15">
        <f>_xlfn.STDEV.S(P11:P13)</f>
        <v>7.0945988845975787E-4</v>
      </c>
      <c r="R15">
        <f>_xlfn.STDEV.S(R11:R13)</f>
        <v>5.7735026918962634E-4</v>
      </c>
      <c r="T15">
        <f>_xlfn.STDEV.S(T11:T13)</f>
        <v>6.8068592855540411E-4</v>
      </c>
    </row>
    <row r="17" spans="12:20" x14ac:dyDescent="0.3">
      <c r="L17" t="s">
        <v>407</v>
      </c>
    </row>
    <row r="19" spans="12:20" ht="15.6" x14ac:dyDescent="0.35">
      <c r="P19" t="s">
        <v>308</v>
      </c>
    </row>
    <row r="21" spans="12:20" x14ac:dyDescent="0.3">
      <c r="N21" t="s">
        <v>18</v>
      </c>
      <c r="P21" t="s">
        <v>1</v>
      </c>
      <c r="R21" t="s">
        <v>21</v>
      </c>
      <c r="T21" t="s">
        <v>0</v>
      </c>
    </row>
    <row r="22" spans="12:20" x14ac:dyDescent="0.3">
      <c r="M22" t="s">
        <v>20</v>
      </c>
      <c r="N22">
        <v>3.1099999999999999E-2</v>
      </c>
      <c r="P22">
        <v>2.63E-2</v>
      </c>
      <c r="R22">
        <v>2.3599999999999999E-2</v>
      </c>
      <c r="T22">
        <v>1.8499999999999999E-2</v>
      </c>
    </row>
    <row r="23" spans="12:20" x14ac:dyDescent="0.3">
      <c r="M23" t="s">
        <v>22</v>
      </c>
      <c r="N23">
        <v>3.0700000000000002E-2</v>
      </c>
      <c r="P23">
        <v>2.5700000000000001E-2</v>
      </c>
      <c r="R23">
        <v>2.3300000000000001E-2</v>
      </c>
      <c r="T23">
        <v>2.1399999999999999E-2</v>
      </c>
    </row>
    <row r="24" spans="12:20" x14ac:dyDescent="0.3">
      <c r="M24" t="s">
        <v>23</v>
      </c>
      <c r="N24">
        <v>3.1300000000000001E-2</v>
      </c>
      <c r="P24">
        <v>2.58E-2</v>
      </c>
      <c r="R24">
        <v>2.3300000000000001E-2</v>
      </c>
      <c r="T24">
        <v>2.2599999999999999E-2</v>
      </c>
    </row>
    <row r="25" spans="12:20" x14ac:dyDescent="0.3">
      <c r="M25" t="s">
        <v>6</v>
      </c>
      <c r="N25">
        <f>AVERAGE(N22:N24)</f>
        <v>3.1033333333333333E-2</v>
      </c>
      <c r="P25">
        <f>AVERAGE(P22:P24)</f>
        <v>2.5933333333333336E-2</v>
      </c>
      <c r="R25">
        <f>AVERAGE(R22:R24)</f>
        <v>2.3400000000000001E-2</v>
      </c>
      <c r="T25">
        <f>AVERAGE(T22:T24)</f>
        <v>2.0833333333333332E-2</v>
      </c>
    </row>
    <row r="26" spans="12:20" x14ac:dyDescent="0.3">
      <c r="M26" t="s">
        <v>7</v>
      </c>
      <c r="N26">
        <f>_xlfn.STDEV.S(N22:N24)</f>
        <v>3.0550504633038904E-4</v>
      </c>
      <c r="P26">
        <f>_xlfn.STDEV.S(P22:P24)</f>
        <v>3.2145502536643189E-4</v>
      </c>
      <c r="R26">
        <f>_xlfn.STDEV.S(R22:R24)</f>
        <v>1.732050807568867E-4</v>
      </c>
      <c r="T26">
        <f>_xlfn.STDEV.S(T22:T24)</f>
        <v>2.1079215671683167E-3</v>
      </c>
    </row>
    <row r="29" spans="12:20" x14ac:dyDescent="0.3">
      <c r="L29" t="s">
        <v>408</v>
      </c>
    </row>
    <row r="31" spans="12:20" ht="15.6" x14ac:dyDescent="0.35">
      <c r="P31" t="s">
        <v>308</v>
      </c>
    </row>
    <row r="33" spans="1:21" x14ac:dyDescent="0.3">
      <c r="N33" t="s">
        <v>18</v>
      </c>
      <c r="P33" t="s">
        <v>1</v>
      </c>
      <c r="R33" t="s">
        <v>21</v>
      </c>
      <c r="T33" t="s">
        <v>0</v>
      </c>
    </row>
    <row r="34" spans="1:21" x14ac:dyDescent="0.3">
      <c r="M34" t="s">
        <v>20</v>
      </c>
      <c r="N34">
        <v>2.12E-2</v>
      </c>
      <c r="P34">
        <v>1.9099999999999999E-2</v>
      </c>
      <c r="R34">
        <v>1.6400000000000001E-2</v>
      </c>
      <c r="T34">
        <v>1.26E-2</v>
      </c>
    </row>
    <row r="35" spans="1:21" x14ac:dyDescent="0.3">
      <c r="M35" t="s">
        <v>22</v>
      </c>
      <c r="N35">
        <v>2.1399999999999999E-2</v>
      </c>
      <c r="P35">
        <v>1.8800000000000001E-2</v>
      </c>
      <c r="R35">
        <v>1.6500000000000001E-2</v>
      </c>
      <c r="T35">
        <v>1.2E-2</v>
      </c>
    </row>
    <row r="36" spans="1:21" x14ac:dyDescent="0.3">
      <c r="M36" t="s">
        <v>23</v>
      </c>
      <c r="N36">
        <v>2.1299999999999999E-2</v>
      </c>
      <c r="P36">
        <v>1.8200000000000001E-2</v>
      </c>
      <c r="R36">
        <v>1.5100000000000001E-2</v>
      </c>
      <c r="T36">
        <v>1.23E-2</v>
      </c>
    </row>
    <row r="37" spans="1:21" x14ac:dyDescent="0.3">
      <c r="M37" t="s">
        <v>6</v>
      </c>
      <c r="N37">
        <f>AVERAGE(N34:N36)</f>
        <v>2.1299999999999999E-2</v>
      </c>
      <c r="P37">
        <f>AVERAGE(P34:P36)</f>
        <v>1.8700000000000001E-2</v>
      </c>
      <c r="R37">
        <f>AVERAGE(R34:R36)</f>
        <v>1.6E-2</v>
      </c>
      <c r="T37">
        <f>AVERAGE(T34:T36)</f>
        <v>1.23E-2</v>
      </c>
    </row>
    <row r="38" spans="1:21" x14ac:dyDescent="0.3">
      <c r="M38" t="s">
        <v>7</v>
      </c>
      <c r="N38">
        <f>_xlfn.STDEV.S(N34:N36)</f>
        <v>9.9999999999999395E-5</v>
      </c>
      <c r="P38">
        <f>_xlfn.STDEV.S(P34:P36)</f>
        <v>4.5825756949558312E-4</v>
      </c>
      <c r="R38">
        <f>_xlfn.STDEV.S(R34:R36)</f>
        <v>7.8102496759066575E-4</v>
      </c>
      <c r="T38">
        <f>_xlfn.STDEV.S(T34:T36)</f>
        <v>2.9999999999999992E-4</v>
      </c>
    </row>
    <row r="41" spans="1:21" x14ac:dyDescent="0.3">
      <c r="B41" s="5" t="s">
        <v>33</v>
      </c>
      <c r="N41" t="s">
        <v>17</v>
      </c>
    </row>
    <row r="43" spans="1:21" x14ac:dyDescent="0.3">
      <c r="B43" t="s">
        <v>14</v>
      </c>
      <c r="C43" t="s">
        <v>15</v>
      </c>
      <c r="D43" t="s">
        <v>16</v>
      </c>
      <c r="G43" t="s">
        <v>8</v>
      </c>
    </row>
    <row r="44" spans="1:21" x14ac:dyDescent="0.3">
      <c r="A44">
        <v>0</v>
      </c>
      <c r="B44">
        <v>100</v>
      </c>
      <c r="C44">
        <v>100</v>
      </c>
      <c r="D44">
        <v>100</v>
      </c>
      <c r="G44" t="s">
        <v>11</v>
      </c>
      <c r="K44" t="s">
        <v>1</v>
      </c>
      <c r="O44" t="s">
        <v>2</v>
      </c>
      <c r="S44" t="s">
        <v>0</v>
      </c>
    </row>
    <row r="45" spans="1:21" x14ac:dyDescent="0.3">
      <c r="A45">
        <v>0.5</v>
      </c>
      <c r="B45">
        <v>78.5</v>
      </c>
      <c r="C45">
        <v>83.6</v>
      </c>
      <c r="D45">
        <v>87.8</v>
      </c>
    </row>
    <row r="46" spans="1:21" x14ac:dyDescent="0.3">
      <c r="A46">
        <v>1</v>
      </c>
      <c r="B46">
        <v>61.6</v>
      </c>
      <c r="C46">
        <v>75.400000000000006</v>
      </c>
      <c r="D46">
        <v>75.099999999999994</v>
      </c>
      <c r="K46">
        <v>2.9266666666666667E-2</v>
      </c>
      <c r="L46">
        <v>2.2966666666666666E-2</v>
      </c>
      <c r="M46" s="17">
        <f>(L46/K46)*100</f>
        <v>78.473804100227795</v>
      </c>
      <c r="O46">
        <v>2.9266666666666667E-2</v>
      </c>
      <c r="P46">
        <v>1.8033333333333335E-2</v>
      </c>
      <c r="Q46" s="17">
        <f t="shared" ref="Q46" si="0">(P46/O46)*100</f>
        <v>61.61731207289295</v>
      </c>
      <c r="S46">
        <v>2.9266666666666667E-2</v>
      </c>
      <c r="T46">
        <v>1.3266666666666668E-2</v>
      </c>
      <c r="U46" s="17">
        <f>(T46/S46)*100</f>
        <v>45.330296127562647</v>
      </c>
    </row>
    <row r="47" spans="1:21" x14ac:dyDescent="0.3">
      <c r="A47">
        <v>2</v>
      </c>
      <c r="B47">
        <v>45.3</v>
      </c>
      <c r="C47">
        <v>67.099999999999994</v>
      </c>
      <c r="D47">
        <v>57.8</v>
      </c>
      <c r="M47" s="2"/>
      <c r="Q47" s="2"/>
      <c r="U47" s="2"/>
    </row>
    <row r="48" spans="1:21" x14ac:dyDescent="0.3">
      <c r="G48" t="s">
        <v>9</v>
      </c>
      <c r="U48" s="2"/>
    </row>
    <row r="49" spans="7:21" x14ac:dyDescent="0.3">
      <c r="G49" t="s">
        <v>12</v>
      </c>
      <c r="K49" t="s">
        <v>1</v>
      </c>
      <c r="O49" t="s">
        <v>2</v>
      </c>
      <c r="S49" t="s">
        <v>0</v>
      </c>
    </row>
    <row r="51" spans="7:21" x14ac:dyDescent="0.3">
      <c r="K51">
        <v>3.1033333333333333E-2</v>
      </c>
      <c r="L51">
        <v>2.5933333333333336E-2</v>
      </c>
      <c r="M51" s="17">
        <f t="shared" ref="M51" si="1">(L51/K51)*100</f>
        <v>83.566058002148239</v>
      </c>
      <c r="O51">
        <v>3.1033333333333333E-2</v>
      </c>
      <c r="P51">
        <v>2.3400000000000001E-2</v>
      </c>
      <c r="Q51" s="17">
        <f t="shared" ref="Q51" si="2">(P51/O51)*100</f>
        <v>75.402792696025784</v>
      </c>
      <c r="S51">
        <v>3.1033333333333333E-2</v>
      </c>
      <c r="T51">
        <v>2.0833333333333332E-2</v>
      </c>
      <c r="U51" s="17">
        <f>(T51/S51)*100</f>
        <v>67.132116004296449</v>
      </c>
    </row>
    <row r="52" spans="7:21" x14ac:dyDescent="0.3">
      <c r="M52" s="2"/>
      <c r="Q52" s="2"/>
    </row>
    <row r="53" spans="7:21" x14ac:dyDescent="0.3">
      <c r="G53" t="s">
        <v>10</v>
      </c>
    </row>
    <row r="54" spans="7:21" x14ac:dyDescent="0.3">
      <c r="G54" t="s">
        <v>13</v>
      </c>
      <c r="K54" t="s">
        <v>1</v>
      </c>
      <c r="O54" t="s">
        <v>2</v>
      </c>
      <c r="S54" t="s">
        <v>0</v>
      </c>
    </row>
    <row r="56" spans="7:21" x14ac:dyDescent="0.3">
      <c r="K56">
        <v>2.1299999999999999E-2</v>
      </c>
      <c r="L56">
        <v>1.8700000000000001E-2</v>
      </c>
      <c r="M56" s="17">
        <f>(L56/K56)*100</f>
        <v>87.793427230046959</v>
      </c>
      <c r="O56">
        <v>2.1299999999999999E-2</v>
      </c>
      <c r="P56">
        <v>1.6E-2</v>
      </c>
      <c r="Q56" s="17">
        <f>(P56/O56)*100</f>
        <v>75.117370892018783</v>
      </c>
      <c r="S56">
        <v>2.1299999999999999E-2</v>
      </c>
      <c r="T56">
        <v>1.23E-2</v>
      </c>
      <c r="U56" s="17">
        <f>(T56/S56)*100</f>
        <v>57.74647887323944</v>
      </c>
    </row>
    <row r="57" spans="7:21" x14ac:dyDescent="0.3">
      <c r="M57" s="2"/>
      <c r="Q57" s="2"/>
      <c r="U57" s="2"/>
    </row>
    <row r="65" spans="13:21" x14ac:dyDescent="0.3">
      <c r="M65" s="2"/>
      <c r="Q65" s="2"/>
      <c r="U65" s="2"/>
    </row>
    <row r="66" spans="13:21" x14ac:dyDescent="0.3">
      <c r="M66" s="2"/>
      <c r="Q66" s="2"/>
      <c r="U66" s="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7143-26D7-4B36-AA3A-04CFEA8F53DA}">
  <dimension ref="B2:I10"/>
  <sheetViews>
    <sheetView workbookViewId="0">
      <selection activeCell="G13" sqref="G13"/>
    </sheetView>
  </sheetViews>
  <sheetFormatPr defaultRowHeight="14.4" x14ac:dyDescent="0.3"/>
  <cols>
    <col min="3" max="3" width="19.5546875" customWidth="1"/>
    <col min="4" max="4" width="10.5546875" customWidth="1"/>
    <col min="5" max="5" width="15.77734375" customWidth="1"/>
    <col min="6" max="6" width="14.109375" customWidth="1"/>
    <col min="7" max="7" width="13.33203125" customWidth="1"/>
    <col min="8" max="8" width="13.77734375" customWidth="1"/>
    <col min="9" max="9" width="15.6640625" customWidth="1"/>
  </cols>
  <sheetData>
    <row r="2" spans="2:9" x14ac:dyDescent="0.3">
      <c r="B2" t="s">
        <v>389</v>
      </c>
    </row>
    <row r="4" spans="2:9" ht="15" thickBot="1" x14ac:dyDescent="0.35"/>
    <row r="5" spans="2:9" ht="15" thickBot="1" x14ac:dyDescent="0.35">
      <c r="C5" s="20"/>
      <c r="D5" s="21" t="s">
        <v>377</v>
      </c>
      <c r="E5" s="21" t="s">
        <v>378</v>
      </c>
      <c r="F5" s="21" t="s">
        <v>379</v>
      </c>
      <c r="G5" s="21" t="s">
        <v>380</v>
      </c>
      <c r="H5" s="21" t="s">
        <v>381</v>
      </c>
      <c r="I5" s="21" t="s">
        <v>382</v>
      </c>
    </row>
    <row r="6" spans="2:9" ht="33.6" customHeight="1" x14ac:dyDescent="0.3">
      <c r="C6" s="22" t="s">
        <v>387</v>
      </c>
      <c r="D6" s="23" t="s">
        <v>383</v>
      </c>
      <c r="E6" s="23" t="s">
        <v>404</v>
      </c>
      <c r="F6" s="23" t="s">
        <v>384</v>
      </c>
      <c r="G6" s="23" t="s">
        <v>383</v>
      </c>
      <c r="H6" s="23" t="s">
        <v>405</v>
      </c>
      <c r="I6" s="23" t="s">
        <v>406</v>
      </c>
    </row>
    <row r="7" spans="2:9" ht="21" customHeight="1" thickBot="1" x14ac:dyDescent="0.35">
      <c r="C7" s="24" t="s">
        <v>388</v>
      </c>
      <c r="D7" s="25" t="s">
        <v>385</v>
      </c>
      <c r="E7" s="25">
        <v>1</v>
      </c>
      <c r="F7" s="25">
        <v>1</v>
      </c>
      <c r="G7" s="25" t="s">
        <v>386</v>
      </c>
      <c r="H7" s="25">
        <v>3</v>
      </c>
      <c r="I7" s="25">
        <v>3</v>
      </c>
    </row>
    <row r="8" spans="2:9" ht="16.2" x14ac:dyDescent="0.3">
      <c r="C8" t="s">
        <v>433</v>
      </c>
    </row>
    <row r="9" spans="2:9" x14ac:dyDescent="0.3">
      <c r="C9" t="s">
        <v>432</v>
      </c>
    </row>
    <row r="10" spans="2:9" ht="16.2" x14ac:dyDescent="0.3">
      <c r="C10" t="s">
        <v>434</v>
      </c>
    </row>
  </sheetData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P87"/>
  <sheetViews>
    <sheetView topLeftCell="A25" zoomScaleNormal="100" workbookViewId="0">
      <selection activeCell="P37" sqref="P37"/>
    </sheetView>
  </sheetViews>
  <sheetFormatPr defaultRowHeight="14.4" x14ac:dyDescent="0.3"/>
  <sheetData>
    <row r="2" spans="2:42" x14ac:dyDescent="0.3">
      <c r="B2" t="s">
        <v>116</v>
      </c>
    </row>
    <row r="3" spans="2:42" ht="16.8" x14ac:dyDescent="0.35">
      <c r="B3" t="s">
        <v>309</v>
      </c>
      <c r="M3" t="s">
        <v>25</v>
      </c>
      <c r="U3" t="s">
        <v>28</v>
      </c>
    </row>
    <row r="4" spans="2:42" ht="16.2" x14ac:dyDescent="0.3">
      <c r="B4" t="s">
        <v>117</v>
      </c>
    </row>
    <row r="5" spans="2:42" x14ac:dyDescent="0.3">
      <c r="B5" t="s">
        <v>396</v>
      </c>
      <c r="M5" t="s">
        <v>6</v>
      </c>
      <c r="T5" t="s">
        <v>20</v>
      </c>
      <c r="U5" s="3">
        <v>3.1199999999999999E-2</v>
      </c>
    </row>
    <row r="6" spans="2:42" x14ac:dyDescent="0.3">
      <c r="B6" t="s">
        <v>397</v>
      </c>
      <c r="M6">
        <v>110.2</v>
      </c>
      <c r="T6" t="s">
        <v>22</v>
      </c>
      <c r="U6" s="3">
        <v>3.32E-2</v>
      </c>
    </row>
    <row r="7" spans="2:42" x14ac:dyDescent="0.3">
      <c r="B7" t="s">
        <v>398</v>
      </c>
      <c r="M7">
        <v>95.5</v>
      </c>
      <c r="T7" t="s">
        <v>23</v>
      </c>
      <c r="U7" s="3">
        <v>3.15E-2</v>
      </c>
    </row>
    <row r="8" spans="2:42" x14ac:dyDescent="0.3">
      <c r="B8" t="s">
        <v>435</v>
      </c>
      <c r="M8">
        <v>94.5</v>
      </c>
      <c r="T8" t="s">
        <v>6</v>
      </c>
      <c r="U8" s="3">
        <f>AVERAGE(U5:U7)</f>
        <v>3.1966666666666664E-2</v>
      </c>
    </row>
    <row r="9" spans="2:42" x14ac:dyDescent="0.3">
      <c r="M9">
        <v>93</v>
      </c>
      <c r="T9" t="s">
        <v>7</v>
      </c>
      <c r="U9" s="3">
        <f>_xlfn.STDEV.S(U5:U7)</f>
        <v>1.0785793124908965E-3</v>
      </c>
    </row>
    <row r="10" spans="2:42" x14ac:dyDescent="0.3">
      <c r="M10">
        <v>63.6</v>
      </c>
    </row>
    <row r="11" spans="2:42" x14ac:dyDescent="0.3">
      <c r="M11">
        <v>35.5</v>
      </c>
    </row>
    <row r="12" spans="2:42" x14ac:dyDescent="0.3">
      <c r="M12">
        <v>17.7</v>
      </c>
      <c r="U12" t="s">
        <v>29</v>
      </c>
    </row>
    <row r="14" spans="2:42" x14ac:dyDescent="0.3">
      <c r="Q14" t="s">
        <v>35</v>
      </c>
      <c r="U14" t="s">
        <v>36</v>
      </c>
      <c r="Y14" t="s">
        <v>37</v>
      </c>
      <c r="AC14" t="s">
        <v>38</v>
      </c>
      <c r="AG14" t="s">
        <v>30</v>
      </c>
      <c r="AK14" t="s">
        <v>31</v>
      </c>
      <c r="AO14" t="s">
        <v>32</v>
      </c>
    </row>
    <row r="16" spans="2:42" x14ac:dyDescent="0.3">
      <c r="Q16" t="s">
        <v>27</v>
      </c>
      <c r="R16" t="s">
        <v>26</v>
      </c>
      <c r="V16" t="s">
        <v>26</v>
      </c>
      <c r="Z16" t="s">
        <v>26</v>
      </c>
      <c r="AD16" t="s">
        <v>26</v>
      </c>
      <c r="AH16" t="s">
        <v>26</v>
      </c>
      <c r="AL16" t="s">
        <v>26</v>
      </c>
      <c r="AP16" t="s">
        <v>26</v>
      </c>
    </row>
    <row r="17" spans="13:42" x14ac:dyDescent="0.3">
      <c r="Q17" s="3">
        <v>3.6499999999999998E-2</v>
      </c>
      <c r="R17" s="3"/>
      <c r="S17" s="3"/>
      <c r="T17" s="3"/>
      <c r="U17" s="3">
        <v>3.1800000000000002E-2</v>
      </c>
      <c r="V17" s="3"/>
      <c r="W17" s="3"/>
      <c r="X17" s="3"/>
      <c r="Y17" s="3">
        <v>3.0700000000000002E-2</v>
      </c>
      <c r="Z17" s="3"/>
      <c r="AA17" s="3"/>
      <c r="AB17" s="3"/>
      <c r="AC17" s="3">
        <v>3.0099999999999998E-2</v>
      </c>
      <c r="AD17" s="3"/>
      <c r="AE17" s="3"/>
      <c r="AF17" s="3"/>
      <c r="AG17" s="3">
        <v>2.0400000000000001E-2</v>
      </c>
      <c r="AH17" s="3"/>
      <c r="AI17" s="3"/>
      <c r="AJ17" s="3"/>
      <c r="AK17" s="3">
        <v>1.11E-2</v>
      </c>
      <c r="AL17" s="3"/>
      <c r="AO17" s="3">
        <v>7.0000000000000001E-3</v>
      </c>
    </row>
    <row r="18" spans="13:42" x14ac:dyDescent="0.3">
      <c r="Q18" s="3">
        <v>3.44E-2</v>
      </c>
      <c r="R18" s="3"/>
      <c r="S18" s="3"/>
      <c r="T18" s="3"/>
      <c r="U18" s="3">
        <v>0.03</v>
      </c>
      <c r="V18" s="3"/>
      <c r="W18" s="3"/>
      <c r="X18" s="3"/>
      <c r="Y18" s="3">
        <v>2.9399999999999999E-2</v>
      </c>
      <c r="Z18" s="3"/>
      <c r="AA18" s="3"/>
      <c r="AB18" s="3"/>
      <c r="AC18" s="3">
        <v>2.9700000000000001E-2</v>
      </c>
      <c r="AD18" s="3"/>
      <c r="AE18" s="3"/>
      <c r="AF18" s="3"/>
      <c r="AG18" s="3">
        <v>2.06E-2</v>
      </c>
      <c r="AH18" s="3"/>
      <c r="AI18" s="3"/>
      <c r="AJ18" s="3"/>
      <c r="AK18" s="3">
        <v>1.11E-2</v>
      </c>
      <c r="AL18" s="3"/>
      <c r="AO18" s="3">
        <v>5.4000000000000003E-3</v>
      </c>
    </row>
    <row r="19" spans="13:42" x14ac:dyDescent="0.3">
      <c r="Q19" s="3">
        <v>3.4799999999999998E-2</v>
      </c>
      <c r="R19" s="3"/>
      <c r="S19" s="3"/>
      <c r="T19" s="3"/>
      <c r="U19" s="3">
        <v>2.98E-2</v>
      </c>
      <c r="V19" s="3"/>
      <c r="W19" s="3"/>
      <c r="X19" s="3"/>
      <c r="Y19" s="3">
        <v>3.0499999999999999E-2</v>
      </c>
      <c r="Z19" s="3"/>
      <c r="AA19" s="3"/>
      <c r="AB19" s="3"/>
      <c r="AC19" s="3">
        <v>2.9399999999999999E-2</v>
      </c>
      <c r="AD19" s="3"/>
      <c r="AE19" s="3"/>
      <c r="AF19" s="3"/>
      <c r="AG19" s="3">
        <v>0.02</v>
      </c>
      <c r="AH19" s="3"/>
      <c r="AI19" s="3"/>
      <c r="AJ19" s="3"/>
      <c r="AK19" s="3">
        <v>1.18E-2</v>
      </c>
      <c r="AL19" s="3"/>
      <c r="AO19" s="3">
        <v>4.5999999999999999E-3</v>
      </c>
    </row>
    <row r="20" spans="13:42" x14ac:dyDescent="0.3">
      <c r="P20" t="s">
        <v>6</v>
      </c>
      <c r="Q20" s="17">
        <f>AVERAGE(Q17:Q19)</f>
        <v>3.5233333333333332E-2</v>
      </c>
      <c r="R20" s="29">
        <f>(Q20/U8)*100</f>
        <v>110.21897810218979</v>
      </c>
      <c r="S20" s="3"/>
      <c r="T20" s="3" t="s">
        <v>6</v>
      </c>
      <c r="U20" s="3">
        <f>AVERAGE(U17:U19)</f>
        <v>3.0533333333333332E-2</v>
      </c>
      <c r="V20" s="29">
        <f>(U20/U8)*100</f>
        <v>95.51616266944734</v>
      </c>
      <c r="W20" s="3"/>
      <c r="X20" s="3" t="s">
        <v>6</v>
      </c>
      <c r="Y20" s="3">
        <f>AVERAGE(Y17:Y19)</f>
        <v>3.0200000000000001E-2</v>
      </c>
      <c r="Z20" s="29">
        <f>(Y20/U8)*100</f>
        <v>94.473409801876969</v>
      </c>
      <c r="AA20" s="3"/>
      <c r="AB20" s="3" t="s">
        <v>6</v>
      </c>
      <c r="AC20" s="17">
        <f>AVERAGE(AC17:AC19)</f>
        <v>2.9733333333333334E-2</v>
      </c>
      <c r="AD20" s="29">
        <f>(AC20/U8)*100</f>
        <v>93.01355578727842</v>
      </c>
      <c r="AE20" s="3"/>
      <c r="AF20" s="3" t="s">
        <v>6</v>
      </c>
      <c r="AG20" s="17">
        <f>AVERAGE(AG17:AG19)</f>
        <v>2.0333333333333332E-2</v>
      </c>
      <c r="AH20" s="29">
        <f>(AG20/U8)*100</f>
        <v>63.607924921793533</v>
      </c>
      <c r="AI20" s="3"/>
      <c r="AJ20" s="3" t="s">
        <v>6</v>
      </c>
      <c r="AK20" s="17">
        <f>AVERAGE(AK17:AK19)</f>
        <v>1.1333333333333334E-2</v>
      </c>
      <c r="AL20" s="29">
        <f>(AK20/U8)*100</f>
        <v>35.453597497393126</v>
      </c>
      <c r="AM20" s="3"/>
      <c r="AN20" s="3" t="s">
        <v>6</v>
      </c>
      <c r="AO20" s="17">
        <f>AVERAGE(AO17:AO19)</f>
        <v>5.6666666666666671E-3</v>
      </c>
      <c r="AP20" s="29">
        <f>(AO20/U8)*100</f>
        <v>17.726798748696563</v>
      </c>
    </row>
    <row r="21" spans="13:42" x14ac:dyDescent="0.3">
      <c r="P21" t="s">
        <v>7</v>
      </c>
      <c r="Q21" s="3">
        <f>_xlfn.STDEV.S(Q17:Q19)</f>
        <v>1.1150485789118479E-3</v>
      </c>
      <c r="R21" s="3"/>
      <c r="S21" s="3"/>
      <c r="T21" s="3" t="s">
        <v>7</v>
      </c>
      <c r="U21" s="3">
        <f>_xlfn.STDEV.S(U17:U19)</f>
        <v>1.1015141094572218E-3</v>
      </c>
      <c r="V21" s="3"/>
      <c r="W21" s="3"/>
      <c r="X21" s="3" t="s">
        <v>7</v>
      </c>
      <c r="Y21" s="3">
        <f>_xlfn.STDEV.S(Y17:Y19)</f>
        <v>7.0000000000000097E-4</v>
      </c>
      <c r="Z21" s="3"/>
      <c r="AA21" s="3"/>
      <c r="AB21" s="3" t="s">
        <v>7</v>
      </c>
      <c r="AC21" s="3">
        <f>_xlfn.STDEV.S(AC17:AC19)</f>
        <v>3.5118845842842418E-4</v>
      </c>
      <c r="AD21" s="3"/>
      <c r="AE21" s="3"/>
      <c r="AF21" s="3" t="s">
        <v>7</v>
      </c>
      <c r="AG21" s="3">
        <f>_xlfn.STDEV.S(AG17:AG19)</f>
        <v>3.0550504633038936E-4</v>
      </c>
      <c r="AH21" s="3"/>
      <c r="AI21" s="3"/>
      <c r="AJ21" s="3" t="s">
        <v>7</v>
      </c>
      <c r="AK21" s="3">
        <f>_xlfn.STDEV.S(AK17:AK19)</f>
        <v>4.0414518843273758E-4</v>
      </c>
      <c r="AL21" s="3"/>
      <c r="AM21" s="3"/>
      <c r="AN21" s="3" t="s">
        <v>7</v>
      </c>
      <c r="AO21" s="3">
        <f>_xlfn.STDEV.S(AO17:AO19)</f>
        <v>1.2220201853215575E-3</v>
      </c>
      <c r="AP21" s="3"/>
    </row>
    <row r="25" spans="13:42" x14ac:dyDescent="0.3">
      <c r="M25" t="s">
        <v>40</v>
      </c>
    </row>
    <row r="27" spans="13:42" x14ac:dyDescent="0.3">
      <c r="M27">
        <v>0</v>
      </c>
      <c r="N27">
        <v>100</v>
      </c>
      <c r="O27">
        <v>100</v>
      </c>
      <c r="P27">
        <v>100</v>
      </c>
      <c r="Q27">
        <v>100</v>
      </c>
      <c r="R27">
        <v>100</v>
      </c>
    </row>
    <row r="28" spans="13:42" x14ac:dyDescent="0.3">
      <c r="M28">
        <v>0.5</v>
      </c>
      <c r="N28">
        <v>75.5</v>
      </c>
      <c r="O28">
        <v>87.8</v>
      </c>
      <c r="P28">
        <v>86.2</v>
      </c>
      <c r="Q28">
        <v>93.6</v>
      </c>
      <c r="R28">
        <v>94.6</v>
      </c>
    </row>
    <row r="29" spans="13:42" x14ac:dyDescent="0.3">
      <c r="M29">
        <v>1</v>
      </c>
      <c r="N29">
        <v>60.2</v>
      </c>
      <c r="O29">
        <v>78.7</v>
      </c>
      <c r="P29">
        <v>77.3</v>
      </c>
      <c r="Q29">
        <v>89.2</v>
      </c>
      <c r="R29">
        <v>89.3</v>
      </c>
    </row>
    <row r="30" spans="13:42" x14ac:dyDescent="0.3">
      <c r="M30">
        <v>2</v>
      </c>
      <c r="N30">
        <v>43.3</v>
      </c>
      <c r="O30">
        <v>63.6</v>
      </c>
      <c r="P30">
        <v>62.6</v>
      </c>
      <c r="Q30">
        <v>77.3</v>
      </c>
      <c r="R30">
        <v>77.5</v>
      </c>
    </row>
    <row r="33" spans="2:35" x14ac:dyDescent="0.3">
      <c r="B33" t="s">
        <v>118</v>
      </c>
    </row>
    <row r="34" spans="2:35" x14ac:dyDescent="0.3">
      <c r="B34" t="s">
        <v>119</v>
      </c>
    </row>
    <row r="35" spans="2:35" ht="16.8" x14ac:dyDescent="0.35">
      <c r="B35" t="s">
        <v>310</v>
      </c>
    </row>
    <row r="36" spans="2:35" x14ac:dyDescent="0.3">
      <c r="B36" t="s">
        <v>121</v>
      </c>
    </row>
    <row r="37" spans="2:35" x14ac:dyDescent="0.3">
      <c r="B37" t="s">
        <v>120</v>
      </c>
      <c r="M37" t="s">
        <v>24</v>
      </c>
      <c r="X37" t="s">
        <v>17</v>
      </c>
    </row>
    <row r="38" spans="2:35" x14ac:dyDescent="0.3">
      <c r="B38" t="s">
        <v>312</v>
      </c>
    </row>
    <row r="39" spans="2:35" x14ac:dyDescent="0.3">
      <c r="B39" t="s">
        <v>122</v>
      </c>
      <c r="M39" t="s">
        <v>34</v>
      </c>
      <c r="X39" t="s">
        <v>34</v>
      </c>
    </row>
    <row r="40" spans="2:35" ht="15.6" x14ac:dyDescent="0.35">
      <c r="Q40" t="s">
        <v>308</v>
      </c>
    </row>
    <row r="42" spans="2:35" x14ac:dyDescent="0.3">
      <c r="O42" t="s">
        <v>18</v>
      </c>
      <c r="Q42" t="s">
        <v>1</v>
      </c>
      <c r="S42" t="s">
        <v>21</v>
      </c>
      <c r="U42" t="s">
        <v>0</v>
      </c>
      <c r="Y42" t="s">
        <v>1</v>
      </c>
      <c r="AC42" t="s">
        <v>21</v>
      </c>
      <c r="AG42" t="s">
        <v>0</v>
      </c>
    </row>
    <row r="43" spans="2:35" x14ac:dyDescent="0.3">
      <c r="N43" t="s">
        <v>20</v>
      </c>
      <c r="O43">
        <v>3.1199999999999999E-2</v>
      </c>
      <c r="Q43">
        <v>2.46E-2</v>
      </c>
      <c r="S43">
        <v>1.9800000000000002E-2</v>
      </c>
      <c r="U43">
        <v>1.49E-2</v>
      </c>
      <c r="Y43">
        <v>3.1966666666666664E-2</v>
      </c>
      <c r="Z43">
        <v>2.4133333333333336E-2</v>
      </c>
      <c r="AA43" s="29">
        <f>(Z43/Y43)*100</f>
        <v>75.495307612095957</v>
      </c>
      <c r="AC43">
        <v>3.1966666666666664E-2</v>
      </c>
      <c r="AD43">
        <v>1.9233333333333335E-2</v>
      </c>
      <c r="AE43" s="29">
        <f t="shared" ref="AE43" si="0">(AD43/AC43)*100</f>
        <v>60.166840458811279</v>
      </c>
      <c r="AG43">
        <v>3.1966666666666664E-2</v>
      </c>
      <c r="AH43">
        <v>1.3833333333333331E-2</v>
      </c>
      <c r="AI43" s="29">
        <f>(AH43/AG43)*100</f>
        <v>43.27424400417101</v>
      </c>
    </row>
    <row r="44" spans="2:35" x14ac:dyDescent="0.3">
      <c r="N44" t="s">
        <v>22</v>
      </c>
      <c r="O44">
        <v>3.32E-2</v>
      </c>
      <c r="Q44">
        <v>2.3400000000000001E-2</v>
      </c>
      <c r="S44">
        <v>1.9699999999999999E-2</v>
      </c>
      <c r="U44">
        <v>1.3599999999999999E-2</v>
      </c>
      <c r="AA44" s="2"/>
      <c r="AE44" s="2"/>
      <c r="AI44" s="2"/>
    </row>
    <row r="45" spans="2:35" x14ac:dyDescent="0.3">
      <c r="N45" t="s">
        <v>23</v>
      </c>
      <c r="O45">
        <v>3.15E-2</v>
      </c>
      <c r="Q45">
        <v>2.4400000000000002E-2</v>
      </c>
      <c r="S45">
        <v>1.8200000000000001E-2</v>
      </c>
      <c r="U45">
        <v>1.2999999999999999E-2</v>
      </c>
      <c r="AA45" s="2"/>
      <c r="AE45" s="2"/>
      <c r="AI45" s="2"/>
    </row>
    <row r="46" spans="2:35" x14ac:dyDescent="0.3">
      <c r="N46" t="s">
        <v>6</v>
      </c>
      <c r="O46">
        <f xml:space="preserve"> AVERAGE(O43:O45)</f>
        <v>3.1966666666666664E-2</v>
      </c>
      <c r="Q46">
        <f xml:space="preserve"> AVERAGE(Q43:Q45)</f>
        <v>2.4133333333333336E-2</v>
      </c>
      <c r="S46">
        <f xml:space="preserve"> AVERAGE(S43:S45)</f>
        <v>1.9233333333333335E-2</v>
      </c>
      <c r="U46">
        <f xml:space="preserve"> AVERAGE(U43:U45)</f>
        <v>1.3833333333333331E-2</v>
      </c>
      <c r="X46" t="s">
        <v>39</v>
      </c>
      <c r="AA46" s="2"/>
      <c r="AE46" s="2"/>
      <c r="AI46" s="2"/>
    </row>
    <row r="47" spans="2:35" x14ac:dyDescent="0.3">
      <c r="N47" t="s">
        <v>7</v>
      </c>
      <c r="O47">
        <f>_xlfn.STDEV.S(O43:O45)</f>
        <v>1.0785793124908965E-3</v>
      </c>
      <c r="Q47">
        <f>_xlfn.STDEV.S(Q43:Q45)</f>
        <v>6.4291005073286377E-4</v>
      </c>
      <c r="S47">
        <f>_xlfn.STDEV.S(S43:S45)</f>
        <v>8.9628864398324983E-4</v>
      </c>
      <c r="U47">
        <f>_xlfn.STDEV.S(U43:U45)</f>
        <v>9.7125348562223149E-4</v>
      </c>
      <c r="AA47" s="2"/>
      <c r="AE47" s="2"/>
      <c r="AI47" s="2"/>
    </row>
    <row r="48" spans="2:35" x14ac:dyDescent="0.3">
      <c r="AA48" s="2"/>
      <c r="AE48" s="2"/>
      <c r="AI48" s="2"/>
    </row>
    <row r="49" spans="13:35" x14ac:dyDescent="0.3">
      <c r="M49" t="s">
        <v>39</v>
      </c>
      <c r="Y49" t="s">
        <v>1</v>
      </c>
      <c r="AA49" s="2"/>
      <c r="AC49" t="s">
        <v>21</v>
      </c>
      <c r="AE49" s="2"/>
      <c r="AG49" t="s">
        <v>0</v>
      </c>
      <c r="AI49" s="2"/>
    </row>
    <row r="50" spans="13:35" ht="15.6" x14ac:dyDescent="0.35">
      <c r="Q50" t="s">
        <v>311</v>
      </c>
      <c r="Y50">
        <v>3.5233333333333332E-2</v>
      </c>
      <c r="Z50">
        <v>3.093333333333333E-2</v>
      </c>
      <c r="AA50" s="29">
        <f>(Z50/Y50)*100</f>
        <v>87.795648060548714</v>
      </c>
      <c r="AC50">
        <v>3.5233333333333332E-2</v>
      </c>
      <c r="AD50">
        <v>2.7733333333333332E-2</v>
      </c>
      <c r="AE50" s="29">
        <f t="shared" ref="AE50" si="1">(AD50/AC50)*100</f>
        <v>78.713339640491952</v>
      </c>
      <c r="AG50">
        <v>3.5233333333333332E-2</v>
      </c>
      <c r="AH50">
        <v>2.24E-2</v>
      </c>
      <c r="AI50" s="29">
        <f t="shared" ref="AI50" si="2">(AH50/AG50)*100</f>
        <v>63.576158940397356</v>
      </c>
    </row>
    <row r="51" spans="13:35" x14ac:dyDescent="0.3">
      <c r="AA51" s="2"/>
      <c r="AE51" s="2"/>
      <c r="AI51" s="2"/>
    </row>
    <row r="52" spans="13:35" x14ac:dyDescent="0.3">
      <c r="O52" t="s">
        <v>18</v>
      </c>
      <c r="Q52" t="s">
        <v>1</v>
      </c>
      <c r="S52" t="s">
        <v>21</v>
      </c>
      <c r="U52" t="s">
        <v>0</v>
      </c>
    </row>
    <row r="53" spans="13:35" x14ac:dyDescent="0.3">
      <c r="N53" t="s">
        <v>20</v>
      </c>
      <c r="O53">
        <v>3.6499999999999998E-2</v>
      </c>
      <c r="Q53">
        <v>3.0499999999999999E-2</v>
      </c>
      <c r="S53">
        <v>2.8199999999999999E-2</v>
      </c>
      <c r="U53">
        <v>2.1899999999999999E-2</v>
      </c>
      <c r="X53" t="s">
        <v>41</v>
      </c>
      <c r="AA53" s="2"/>
      <c r="AE53" s="2"/>
      <c r="AI53" s="2"/>
    </row>
    <row r="54" spans="13:35" x14ac:dyDescent="0.3">
      <c r="N54" t="s">
        <v>22</v>
      </c>
      <c r="O54">
        <v>3.44E-2</v>
      </c>
      <c r="Q54">
        <v>3.1300000000000001E-2</v>
      </c>
      <c r="S54">
        <v>2.7400000000000001E-2</v>
      </c>
      <c r="U54">
        <v>2.2700000000000001E-2</v>
      </c>
      <c r="AA54" s="2"/>
      <c r="AE54" s="2"/>
      <c r="AI54" s="2"/>
    </row>
    <row r="55" spans="13:35" x14ac:dyDescent="0.3">
      <c r="N55" t="s">
        <v>23</v>
      </c>
      <c r="O55">
        <v>3.4799999999999998E-2</v>
      </c>
      <c r="Q55">
        <v>3.1E-2</v>
      </c>
      <c r="S55">
        <v>2.76E-2</v>
      </c>
      <c r="U55">
        <v>2.2599999999999999E-2</v>
      </c>
      <c r="AA55" s="2"/>
      <c r="AE55" s="2"/>
      <c r="AI55" s="2"/>
    </row>
    <row r="56" spans="13:35" x14ac:dyDescent="0.3">
      <c r="N56" t="s">
        <v>6</v>
      </c>
      <c r="O56">
        <f xml:space="preserve"> AVERAGE(O53:O55)</f>
        <v>3.5233333333333332E-2</v>
      </c>
      <c r="Q56">
        <f xml:space="preserve"> AVERAGE(Q53:Q55)</f>
        <v>3.093333333333333E-2</v>
      </c>
      <c r="S56">
        <f xml:space="preserve"> AVERAGE(S53:S55)</f>
        <v>2.7733333333333332E-2</v>
      </c>
      <c r="U56">
        <f xml:space="preserve"> AVERAGE(U53:U55)</f>
        <v>2.24E-2</v>
      </c>
      <c r="Y56" t="s">
        <v>1</v>
      </c>
      <c r="AA56" s="2"/>
      <c r="AC56" t="s">
        <v>21</v>
      </c>
      <c r="AE56" s="2"/>
      <c r="AG56" t="s">
        <v>0</v>
      </c>
      <c r="AI56" s="2"/>
    </row>
    <row r="57" spans="13:35" x14ac:dyDescent="0.3">
      <c r="N57" t="s">
        <v>7</v>
      </c>
      <c r="O57">
        <f>_xlfn.STDEV.S(O53:O55)</f>
        <v>1.1150485789118479E-3</v>
      </c>
      <c r="Q57">
        <f>_xlfn.STDEV.S(Q53:Q55)</f>
        <v>4.0414518843273904E-4</v>
      </c>
      <c r="S57">
        <f>_xlfn.STDEV.S(S53:S55)</f>
        <v>4.1633319989322595E-4</v>
      </c>
      <c r="U57">
        <f>_xlfn.STDEV.S(U53:U55)</f>
        <v>4.3588989435406792E-4</v>
      </c>
      <c r="Y57">
        <v>3.0533333333333332E-2</v>
      </c>
      <c r="Z57">
        <v>2.63E-2</v>
      </c>
      <c r="AA57" s="29">
        <f>(Z57/Y57)*100</f>
        <v>86.135371179039311</v>
      </c>
      <c r="AC57">
        <v>3.0533333333333332E-2</v>
      </c>
      <c r="AD57">
        <v>2.3599999999999999E-2</v>
      </c>
      <c r="AE57" s="29">
        <f>(AD57/AC57)*100</f>
        <v>77.292576419213972</v>
      </c>
      <c r="AG57">
        <v>3.0533333333333332E-2</v>
      </c>
      <c r="AH57">
        <v>1.9100000000000002E-2</v>
      </c>
      <c r="AI57" s="29">
        <f>(AH57/AG57)*100</f>
        <v>62.554585152838435</v>
      </c>
    </row>
    <row r="59" spans="13:35" x14ac:dyDescent="0.3">
      <c r="M59" t="s">
        <v>41</v>
      </c>
    </row>
    <row r="60" spans="13:35" ht="15.6" x14ac:dyDescent="0.35">
      <c r="Q60" t="s">
        <v>308</v>
      </c>
      <c r="X60" t="s">
        <v>37</v>
      </c>
    </row>
    <row r="62" spans="13:35" x14ac:dyDescent="0.3">
      <c r="O62" t="s">
        <v>18</v>
      </c>
      <c r="Q62" t="s">
        <v>1</v>
      </c>
      <c r="S62" t="s">
        <v>21</v>
      </c>
      <c r="U62" t="s">
        <v>0</v>
      </c>
    </row>
    <row r="63" spans="13:35" x14ac:dyDescent="0.3">
      <c r="N63" t="s">
        <v>20</v>
      </c>
      <c r="O63">
        <v>3.1800000000000002E-2</v>
      </c>
      <c r="Q63">
        <v>2.5999999999999999E-2</v>
      </c>
      <c r="S63">
        <v>2.3800000000000002E-2</v>
      </c>
      <c r="U63">
        <v>1.9699999999999999E-2</v>
      </c>
      <c r="Y63" t="s">
        <v>1</v>
      </c>
      <c r="AC63" t="s">
        <v>21</v>
      </c>
      <c r="AG63" t="s">
        <v>0</v>
      </c>
    </row>
    <row r="64" spans="13:35" x14ac:dyDescent="0.3">
      <c r="N64" t="s">
        <v>22</v>
      </c>
      <c r="O64">
        <v>0.03</v>
      </c>
      <c r="Q64">
        <v>2.6800000000000001E-2</v>
      </c>
      <c r="S64">
        <v>2.41E-2</v>
      </c>
      <c r="U64">
        <v>1.9300000000000001E-2</v>
      </c>
      <c r="Y64">
        <v>3.0200000000000001E-2</v>
      </c>
      <c r="Z64">
        <v>2.8266666666666666E-2</v>
      </c>
      <c r="AA64" s="29">
        <f>(Z64/Y64)*100</f>
        <v>93.598233995584977</v>
      </c>
      <c r="AC64">
        <v>3.0200000000000001E-2</v>
      </c>
      <c r="AD64">
        <v>2.6933333333333333E-2</v>
      </c>
      <c r="AE64" s="29">
        <f>(AD64/AC64)*100</f>
        <v>89.183222958057399</v>
      </c>
      <c r="AG64">
        <v>3.0200000000000001E-2</v>
      </c>
      <c r="AH64">
        <v>2.3333333333333331E-2</v>
      </c>
      <c r="AI64" s="29">
        <f>(AH64/AG64)*100</f>
        <v>77.26269315673288</v>
      </c>
    </row>
    <row r="65" spans="13:35" x14ac:dyDescent="0.3">
      <c r="N65" t="s">
        <v>23</v>
      </c>
      <c r="O65">
        <v>2.98E-2</v>
      </c>
      <c r="Q65">
        <v>2.6100000000000002E-2</v>
      </c>
      <c r="S65">
        <v>2.29E-2</v>
      </c>
      <c r="U65">
        <v>1.83E-2</v>
      </c>
    </row>
    <row r="66" spans="13:35" x14ac:dyDescent="0.3">
      <c r="N66" t="s">
        <v>6</v>
      </c>
      <c r="O66">
        <f xml:space="preserve"> AVERAGE(O63:O65)</f>
        <v>3.0533333333333332E-2</v>
      </c>
      <c r="Q66">
        <f xml:space="preserve"> AVERAGE(Q63:Q65)</f>
        <v>2.63E-2</v>
      </c>
      <c r="S66">
        <f xml:space="preserve"> AVERAGE(S63:S65)</f>
        <v>2.3599999999999999E-2</v>
      </c>
      <c r="U66">
        <f xml:space="preserve"> AVERAGE(U63:U65)</f>
        <v>1.9100000000000002E-2</v>
      </c>
    </row>
    <row r="67" spans="13:35" x14ac:dyDescent="0.3">
      <c r="N67" t="s">
        <v>7</v>
      </c>
      <c r="O67">
        <f>_xlfn.STDEV.S(O63:O65)</f>
        <v>1.1015141094572218E-3</v>
      </c>
      <c r="Q67">
        <f>_xlfn.STDEV.S(Q63:Q65)</f>
        <v>4.3588989435406792E-4</v>
      </c>
      <c r="S67">
        <f>_xlfn.STDEV.S(S63:S65)</f>
        <v>6.2449979983983991E-4</v>
      </c>
      <c r="U67">
        <f>_xlfn.STDEV.S(U63:U65)</f>
        <v>7.2111025509279732E-4</v>
      </c>
      <c r="X67" t="s">
        <v>38</v>
      </c>
    </row>
    <row r="69" spans="13:35" x14ac:dyDescent="0.3">
      <c r="M69" t="s">
        <v>37</v>
      </c>
    </row>
    <row r="70" spans="13:35" ht="15.6" x14ac:dyDescent="0.35">
      <c r="Q70" t="s">
        <v>311</v>
      </c>
      <c r="Y70" t="s">
        <v>1</v>
      </c>
      <c r="AC70" t="s">
        <v>21</v>
      </c>
      <c r="AG70" t="s">
        <v>0</v>
      </c>
    </row>
    <row r="71" spans="13:35" x14ac:dyDescent="0.3">
      <c r="Y71">
        <v>2.9733333333333334E-2</v>
      </c>
      <c r="Z71">
        <v>2.8133333333333333E-2</v>
      </c>
      <c r="AA71" s="29">
        <f>(Z71/Y71)*100</f>
        <v>94.618834080717491</v>
      </c>
      <c r="AC71">
        <v>2.9733333333333334E-2</v>
      </c>
      <c r="AD71">
        <v>2.6566666666666666E-2</v>
      </c>
      <c r="AE71" s="29">
        <f>(AD71/AC71)*100</f>
        <v>89.349775784753362</v>
      </c>
      <c r="AG71">
        <v>2.9733333333333334E-2</v>
      </c>
      <c r="AH71">
        <v>2.3033333333333333E-2</v>
      </c>
      <c r="AI71" s="29">
        <f>(AH71/AG71)*100</f>
        <v>77.466367713004473</v>
      </c>
    </row>
    <row r="72" spans="13:35" x14ac:dyDescent="0.3">
      <c r="O72" t="s">
        <v>18</v>
      </c>
      <c r="Q72" t="s">
        <v>1</v>
      </c>
      <c r="S72" t="s">
        <v>21</v>
      </c>
      <c r="U72" t="s">
        <v>0</v>
      </c>
    </row>
    <row r="73" spans="13:35" x14ac:dyDescent="0.3">
      <c r="N73" t="s">
        <v>20</v>
      </c>
      <c r="O73">
        <v>3.0700000000000002E-2</v>
      </c>
      <c r="Q73">
        <v>2.76E-2</v>
      </c>
      <c r="S73">
        <v>2.7099999999999999E-2</v>
      </c>
      <c r="U73">
        <v>2.3699999999999999E-2</v>
      </c>
    </row>
    <row r="74" spans="13:35" x14ac:dyDescent="0.3">
      <c r="N74" t="s">
        <v>22</v>
      </c>
      <c r="O74">
        <v>2.9399999999999999E-2</v>
      </c>
      <c r="Q74">
        <v>2.9000000000000001E-2</v>
      </c>
      <c r="S74">
        <v>2.7099999999999999E-2</v>
      </c>
      <c r="U74">
        <v>2.3199999999999998E-2</v>
      </c>
    </row>
    <row r="75" spans="13:35" x14ac:dyDescent="0.3">
      <c r="N75" t="s">
        <v>23</v>
      </c>
      <c r="O75">
        <v>3.0499999999999999E-2</v>
      </c>
      <c r="Q75">
        <v>2.8199999999999999E-2</v>
      </c>
      <c r="S75">
        <v>2.6599999999999999E-2</v>
      </c>
      <c r="U75">
        <v>2.3099999999999999E-2</v>
      </c>
      <c r="AA75" s="2"/>
      <c r="AE75" s="2"/>
      <c r="AI75" s="2"/>
    </row>
    <row r="76" spans="13:35" x14ac:dyDescent="0.3">
      <c r="N76" t="s">
        <v>6</v>
      </c>
      <c r="O76">
        <f xml:space="preserve"> AVERAGE(O73:O75)</f>
        <v>3.0200000000000001E-2</v>
      </c>
      <c r="Q76">
        <f xml:space="preserve"> AVERAGE(Q73:Q75)</f>
        <v>2.8266666666666666E-2</v>
      </c>
      <c r="S76">
        <f xml:space="preserve"> AVERAGE(S73:S75)</f>
        <v>2.6933333333333333E-2</v>
      </c>
      <c r="U76">
        <f xml:space="preserve"> AVERAGE(U73:U75)</f>
        <v>2.3333333333333331E-2</v>
      </c>
      <c r="AA76" s="3"/>
      <c r="AB76" s="3"/>
      <c r="AC76" s="3"/>
      <c r="AD76" s="3"/>
      <c r="AE76" s="3"/>
      <c r="AF76" s="3"/>
      <c r="AG76" s="3"/>
      <c r="AH76" s="3"/>
      <c r="AI76" s="3"/>
    </row>
    <row r="77" spans="13:35" x14ac:dyDescent="0.3">
      <c r="N77" t="s">
        <v>7</v>
      </c>
      <c r="O77">
        <f>_xlfn.STDEV.S(O73:O75)</f>
        <v>7.0000000000000097E-4</v>
      </c>
      <c r="Q77">
        <f>_xlfn.STDEV.S(Q73:Q75)</f>
        <v>7.0237691685685021E-4</v>
      </c>
      <c r="S77">
        <f>_xlfn.STDEV.S(S73:S75)</f>
        <v>2.8867513459481317E-4</v>
      </c>
      <c r="U77">
        <f>_xlfn.STDEV.S(U73:U75)</f>
        <v>3.2145502536643189E-4</v>
      </c>
      <c r="AA77" s="3"/>
      <c r="AB77" s="3"/>
      <c r="AC77" s="3"/>
      <c r="AD77" s="3"/>
      <c r="AE77" s="3"/>
      <c r="AF77" s="3"/>
      <c r="AG77" s="3"/>
      <c r="AH77" s="3"/>
      <c r="AI77" s="3"/>
    </row>
    <row r="79" spans="13:35" x14ac:dyDescent="0.3">
      <c r="M79" t="s">
        <v>38</v>
      </c>
    </row>
    <row r="80" spans="13:35" ht="15.6" x14ac:dyDescent="0.35">
      <c r="Q80" t="s">
        <v>308</v>
      </c>
    </row>
    <row r="82" spans="14:35" x14ac:dyDescent="0.3">
      <c r="O82" t="s">
        <v>18</v>
      </c>
      <c r="Q82" t="s">
        <v>1</v>
      </c>
      <c r="S82" t="s">
        <v>21</v>
      </c>
      <c r="U82" t="s">
        <v>0</v>
      </c>
    </row>
    <row r="83" spans="14:35" x14ac:dyDescent="0.3">
      <c r="N83" t="s">
        <v>20</v>
      </c>
      <c r="O83">
        <v>3.0099999999999998E-2</v>
      </c>
      <c r="Q83">
        <v>2.7099999999999999E-2</v>
      </c>
      <c r="S83">
        <v>2.7099999999999999E-2</v>
      </c>
      <c r="U83">
        <v>2.3099999999999999E-2</v>
      </c>
    </row>
    <row r="84" spans="14:35" x14ac:dyDescent="0.3">
      <c r="N84" t="s">
        <v>22</v>
      </c>
      <c r="O84">
        <v>2.9700000000000001E-2</v>
      </c>
      <c r="Q84">
        <v>2.8899999999999999E-2</v>
      </c>
      <c r="S84">
        <v>2.6700000000000002E-2</v>
      </c>
      <c r="U84">
        <v>2.3E-2</v>
      </c>
      <c r="AA84" s="2"/>
      <c r="AE84" s="2"/>
      <c r="AI84" s="2"/>
    </row>
    <row r="85" spans="14:35" x14ac:dyDescent="0.3">
      <c r="N85" t="s">
        <v>23</v>
      </c>
      <c r="O85">
        <v>2.9399999999999999E-2</v>
      </c>
      <c r="Q85">
        <v>2.8400000000000002E-2</v>
      </c>
      <c r="S85">
        <v>2.5899999999999999E-2</v>
      </c>
      <c r="U85">
        <v>2.3E-2</v>
      </c>
      <c r="AA85" s="2"/>
      <c r="AE85" s="2"/>
      <c r="AI85" s="2"/>
    </row>
    <row r="86" spans="14:35" x14ac:dyDescent="0.3">
      <c r="N86" t="s">
        <v>6</v>
      </c>
      <c r="O86">
        <f xml:space="preserve"> AVERAGE(O83:O85)</f>
        <v>2.9733333333333334E-2</v>
      </c>
      <c r="Q86">
        <f xml:space="preserve"> AVERAGE(Q83:Q85)</f>
        <v>2.8133333333333333E-2</v>
      </c>
      <c r="S86">
        <f xml:space="preserve"> AVERAGE(S83:S85)</f>
        <v>2.6566666666666666E-2</v>
      </c>
      <c r="U86">
        <f xml:space="preserve"> AVERAGE(U83:U85)</f>
        <v>2.3033333333333333E-2</v>
      </c>
    </row>
    <row r="87" spans="14:35" x14ac:dyDescent="0.3">
      <c r="N87" t="s">
        <v>7</v>
      </c>
      <c r="O87">
        <f>_xlfn.STDEV.S(O83:O85)</f>
        <v>3.5118845842842418E-4</v>
      </c>
      <c r="Q87">
        <f>_xlfn.STDEV.S(Q83:Q85)</f>
        <v>9.2915732431775712E-4</v>
      </c>
      <c r="S87">
        <f>_xlfn.STDEV.S(S83:S85)</f>
        <v>6.1101009266077873E-4</v>
      </c>
      <c r="U87">
        <f>_xlfn.STDEV.S(U83:U85)</f>
        <v>5.7735026918962226E-5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62"/>
  <sheetViews>
    <sheetView zoomScaleNormal="100" workbookViewId="0">
      <selection activeCell="J10" sqref="J10"/>
    </sheetView>
  </sheetViews>
  <sheetFormatPr defaultRowHeight="14.4" x14ac:dyDescent="0.3"/>
  <cols>
    <col min="3" max="3" width="9.109375" customWidth="1"/>
    <col min="4" max="4" width="9" customWidth="1"/>
    <col min="5" max="5" width="9.109375" customWidth="1"/>
    <col min="6" max="6" width="7.6640625" customWidth="1"/>
    <col min="7" max="7" width="34.88671875" customWidth="1"/>
    <col min="10" max="10" width="12" customWidth="1"/>
    <col min="11" max="11" width="13.33203125" customWidth="1"/>
    <col min="12" max="12" width="14.6640625" customWidth="1"/>
    <col min="13" max="14" width="14.33203125" customWidth="1"/>
    <col min="15" max="15" width="13.88671875" customWidth="1"/>
    <col min="16" max="16" width="12.33203125" customWidth="1"/>
  </cols>
  <sheetData>
    <row r="2" spans="2:14" x14ac:dyDescent="0.3">
      <c r="B2" t="s">
        <v>247</v>
      </c>
    </row>
    <row r="3" spans="2:14" x14ac:dyDescent="0.3">
      <c r="B3" t="s">
        <v>248</v>
      </c>
    </row>
    <row r="4" spans="2:14" x14ac:dyDescent="0.3">
      <c r="B4" t="s">
        <v>249</v>
      </c>
    </row>
    <row r="5" spans="2:14" x14ac:dyDescent="0.3">
      <c r="B5" t="s">
        <v>250</v>
      </c>
    </row>
    <row r="6" spans="2:14" x14ac:dyDescent="0.3">
      <c r="B6" t="s">
        <v>251</v>
      </c>
    </row>
    <row r="7" spans="2:14" x14ac:dyDescent="0.3">
      <c r="B7" t="s">
        <v>313</v>
      </c>
    </row>
    <row r="8" spans="2:14" x14ac:dyDescent="0.3">
      <c r="B8" t="s">
        <v>436</v>
      </c>
    </row>
    <row r="10" spans="2:14" ht="15.6" x14ac:dyDescent="0.35">
      <c r="K10" t="s">
        <v>314</v>
      </c>
    </row>
    <row r="12" spans="2:14" x14ac:dyDescent="0.3">
      <c r="K12" t="s">
        <v>3</v>
      </c>
      <c r="L12" t="s">
        <v>58</v>
      </c>
      <c r="M12" t="s">
        <v>59</v>
      </c>
      <c r="N12" t="s">
        <v>60</v>
      </c>
    </row>
    <row r="14" spans="2:14" x14ac:dyDescent="0.3">
      <c r="I14">
        <v>0</v>
      </c>
      <c r="J14" t="s">
        <v>61</v>
      </c>
      <c r="K14">
        <v>100</v>
      </c>
      <c r="L14">
        <v>100</v>
      </c>
      <c r="M14">
        <v>100</v>
      </c>
      <c r="N14">
        <v>100</v>
      </c>
    </row>
    <row r="15" spans="2:14" x14ac:dyDescent="0.3">
      <c r="I15">
        <v>0.5</v>
      </c>
      <c r="J15" t="s">
        <v>62</v>
      </c>
      <c r="K15">
        <v>75.5</v>
      </c>
      <c r="L15">
        <v>86.4</v>
      </c>
      <c r="M15">
        <v>92.6</v>
      </c>
      <c r="N15">
        <v>105.9</v>
      </c>
    </row>
    <row r="16" spans="2:14" x14ac:dyDescent="0.3">
      <c r="I16">
        <v>1</v>
      </c>
      <c r="J16" t="s">
        <v>63</v>
      </c>
      <c r="K16">
        <v>60.2</v>
      </c>
      <c r="L16">
        <v>76.900000000000006</v>
      </c>
      <c r="M16">
        <v>97.4</v>
      </c>
      <c r="N16">
        <v>104.1</v>
      </c>
    </row>
    <row r="17" spans="9:30" x14ac:dyDescent="0.3">
      <c r="I17">
        <v>2</v>
      </c>
      <c r="J17" t="s">
        <v>64</v>
      </c>
      <c r="K17">
        <v>43.3</v>
      </c>
      <c r="L17">
        <v>58</v>
      </c>
      <c r="M17">
        <v>90.6</v>
      </c>
      <c r="N17">
        <v>111.2</v>
      </c>
    </row>
    <row r="22" spans="9:30" x14ac:dyDescent="0.3">
      <c r="J22" t="s">
        <v>24</v>
      </c>
      <c r="S22" t="s">
        <v>17</v>
      </c>
    </row>
    <row r="24" spans="9:30" x14ac:dyDescent="0.3">
      <c r="J24" t="s">
        <v>34</v>
      </c>
      <c r="S24" t="s">
        <v>34</v>
      </c>
    </row>
    <row r="25" spans="9:30" ht="15.6" x14ac:dyDescent="0.35">
      <c r="M25" t="s">
        <v>308</v>
      </c>
    </row>
    <row r="26" spans="9:30" x14ac:dyDescent="0.3">
      <c r="T26" t="s">
        <v>1</v>
      </c>
      <c r="X26" t="s">
        <v>21</v>
      </c>
      <c r="AB26" t="s">
        <v>0</v>
      </c>
    </row>
    <row r="27" spans="9:30" x14ac:dyDescent="0.3">
      <c r="L27" t="s">
        <v>18</v>
      </c>
      <c r="M27" t="s">
        <v>1</v>
      </c>
      <c r="N27" t="s">
        <v>21</v>
      </c>
      <c r="O27" t="s">
        <v>0</v>
      </c>
      <c r="T27">
        <v>3.1966666666666664E-2</v>
      </c>
      <c r="U27">
        <v>2.4133333333333336E-2</v>
      </c>
      <c r="V27" s="17">
        <f>(U27/T27)*100</f>
        <v>75.495307612095957</v>
      </c>
      <c r="X27">
        <v>3.1966666666666664E-2</v>
      </c>
      <c r="Y27">
        <v>1.9233333333333335E-2</v>
      </c>
      <c r="Z27" s="17">
        <f>(Y27/X27)*100</f>
        <v>60.166840458811279</v>
      </c>
      <c r="AB27">
        <v>3.1966666666666664E-2</v>
      </c>
      <c r="AC27">
        <v>1.3833333333333331E-2</v>
      </c>
      <c r="AD27" s="17">
        <f>(AC27/AB27)*100</f>
        <v>43.27424400417101</v>
      </c>
    </row>
    <row r="28" spans="9:30" x14ac:dyDescent="0.3">
      <c r="K28" t="s">
        <v>20</v>
      </c>
      <c r="L28">
        <v>3.1199999999999999E-2</v>
      </c>
      <c r="M28">
        <v>2.46E-2</v>
      </c>
      <c r="N28">
        <v>1.9800000000000002E-2</v>
      </c>
      <c r="O28">
        <v>1.49E-2</v>
      </c>
    </row>
    <row r="29" spans="9:30" x14ac:dyDescent="0.3">
      <c r="K29" t="s">
        <v>22</v>
      </c>
      <c r="L29">
        <v>3.32E-2</v>
      </c>
      <c r="M29">
        <v>2.3400000000000001E-2</v>
      </c>
      <c r="N29">
        <v>1.9699999999999999E-2</v>
      </c>
      <c r="O29">
        <v>1.3599999999999999E-2</v>
      </c>
      <c r="V29" s="2"/>
      <c r="Z29" s="2"/>
      <c r="AD29" s="2"/>
    </row>
    <row r="30" spans="9:30" x14ac:dyDescent="0.3">
      <c r="K30" t="s">
        <v>23</v>
      </c>
      <c r="L30">
        <v>3.15E-2</v>
      </c>
      <c r="M30">
        <v>2.4400000000000002E-2</v>
      </c>
      <c r="N30">
        <v>1.8200000000000001E-2</v>
      </c>
      <c r="O30">
        <v>1.2999999999999999E-2</v>
      </c>
      <c r="V30" s="2"/>
      <c r="Z30" s="2"/>
      <c r="AD30" s="2"/>
    </row>
    <row r="31" spans="9:30" x14ac:dyDescent="0.3">
      <c r="K31" t="s">
        <v>6</v>
      </c>
      <c r="L31">
        <f xml:space="preserve"> AVERAGE(L28:L30)</f>
        <v>3.1966666666666664E-2</v>
      </c>
      <c r="M31">
        <f xml:space="preserve"> AVERAGE(M28:M30)</f>
        <v>2.4133333333333336E-2</v>
      </c>
      <c r="N31">
        <f xml:space="preserve"> AVERAGE(N28:N30)</f>
        <v>1.9233333333333335E-2</v>
      </c>
      <c r="O31">
        <f xml:space="preserve"> AVERAGE(O28:O30)</f>
        <v>1.3833333333333331E-2</v>
      </c>
      <c r="S31" t="s">
        <v>252</v>
      </c>
      <c r="V31" s="2"/>
      <c r="Z31" s="2"/>
      <c r="AD31" s="2"/>
    </row>
    <row r="32" spans="9:30" x14ac:dyDescent="0.3">
      <c r="K32" t="s">
        <v>7</v>
      </c>
      <c r="L32">
        <f>_xlfn.STDEV.S(L28:L30)</f>
        <v>1.0785793124908965E-3</v>
      </c>
      <c r="M32">
        <f>_xlfn.STDEV.S(M28:M30)</f>
        <v>6.4291005073286377E-4</v>
      </c>
      <c r="N32">
        <f>_xlfn.STDEV.S(N28:N30)</f>
        <v>8.9628864398324983E-4</v>
      </c>
      <c r="O32">
        <f>_xlfn.STDEV.S(O28:O30)</f>
        <v>9.7125348562223149E-4</v>
      </c>
      <c r="V32" s="2"/>
      <c r="Z32" s="2"/>
      <c r="AD32" s="2"/>
    </row>
    <row r="33" spans="10:30" x14ac:dyDescent="0.3">
      <c r="T33" t="s">
        <v>1</v>
      </c>
      <c r="V33" s="2"/>
      <c r="X33" t="s">
        <v>21</v>
      </c>
      <c r="Z33" s="2"/>
      <c r="AB33" t="s">
        <v>0</v>
      </c>
      <c r="AD33" s="2"/>
    </row>
    <row r="34" spans="10:30" x14ac:dyDescent="0.3">
      <c r="J34" t="s">
        <v>252</v>
      </c>
      <c r="T34">
        <v>2.0333333333333332E-2</v>
      </c>
      <c r="U34">
        <v>1.7566666666666664E-2</v>
      </c>
      <c r="V34" s="17">
        <f>(U34/T34)*100</f>
        <v>86.393442622950815</v>
      </c>
      <c r="X34">
        <v>2.0333333333333332E-2</v>
      </c>
      <c r="Y34">
        <v>1.5633333333333332E-2</v>
      </c>
      <c r="Z34" s="17">
        <f>(Y34/X34)*100</f>
        <v>76.885245901639337</v>
      </c>
      <c r="AB34">
        <v>2.0333333333333332E-2</v>
      </c>
      <c r="AC34">
        <v>1.18E-2</v>
      </c>
      <c r="AD34" s="17">
        <f>(AC34/AB34)*100</f>
        <v>58.032786885245905</v>
      </c>
    </row>
    <row r="35" spans="10:30" ht="15.6" x14ac:dyDescent="0.35">
      <c r="M35" t="s">
        <v>311</v>
      </c>
    </row>
    <row r="37" spans="10:30" x14ac:dyDescent="0.3">
      <c r="L37" t="s">
        <v>18</v>
      </c>
      <c r="M37" t="s">
        <v>1</v>
      </c>
      <c r="N37" t="s">
        <v>21</v>
      </c>
      <c r="O37" t="s">
        <v>0</v>
      </c>
    </row>
    <row r="38" spans="10:30" x14ac:dyDescent="0.3">
      <c r="K38" t="s">
        <v>20</v>
      </c>
      <c r="L38">
        <v>2.0400000000000001E-2</v>
      </c>
      <c r="M38">
        <v>1.72E-2</v>
      </c>
      <c r="N38">
        <v>1.6E-2</v>
      </c>
      <c r="O38">
        <v>1.0699999999999999E-2</v>
      </c>
      <c r="S38" t="s">
        <v>253</v>
      </c>
      <c r="V38" s="2"/>
      <c r="Z38" s="2"/>
      <c r="AD38" s="2"/>
    </row>
    <row r="39" spans="10:30" x14ac:dyDescent="0.3">
      <c r="K39" t="s">
        <v>22</v>
      </c>
      <c r="L39">
        <v>2.06E-2</v>
      </c>
      <c r="M39">
        <v>1.72E-2</v>
      </c>
      <c r="N39">
        <v>1.5900000000000001E-2</v>
      </c>
      <c r="O39">
        <v>1.26E-2</v>
      </c>
      <c r="V39" s="2"/>
      <c r="Z39" s="2"/>
      <c r="AD39" s="2"/>
    </row>
    <row r="40" spans="10:30" x14ac:dyDescent="0.3">
      <c r="K40" t="s">
        <v>23</v>
      </c>
      <c r="L40">
        <v>0.02</v>
      </c>
      <c r="M40">
        <v>1.83E-2</v>
      </c>
      <c r="N40">
        <v>1.4999999999999999E-2</v>
      </c>
      <c r="O40">
        <v>1.21E-2</v>
      </c>
      <c r="T40" t="s">
        <v>1</v>
      </c>
      <c r="V40" s="2"/>
      <c r="X40" t="s">
        <v>21</v>
      </c>
      <c r="Z40" s="2"/>
      <c r="AB40" t="s">
        <v>0</v>
      </c>
      <c r="AD40" s="2"/>
    </row>
    <row r="41" spans="10:30" x14ac:dyDescent="0.3">
      <c r="K41" t="s">
        <v>6</v>
      </c>
      <c r="L41">
        <v>2.0333333333333332E-2</v>
      </c>
      <c r="M41">
        <v>1.7566666666666664E-2</v>
      </c>
      <c r="N41">
        <v>1.5633333333333332E-2</v>
      </c>
      <c r="O41">
        <v>1.18E-2</v>
      </c>
      <c r="T41">
        <v>1.1299999999999999E-2</v>
      </c>
      <c r="U41">
        <v>1.0466666666666666E-2</v>
      </c>
      <c r="V41" s="17">
        <f>(U41/T41)*100</f>
        <v>92.625368731563412</v>
      </c>
      <c r="X41">
        <v>1.1299999999999999E-2</v>
      </c>
      <c r="Y41">
        <v>1.1000000000000001E-2</v>
      </c>
      <c r="Z41" s="17">
        <f>(Y41/X41)*100</f>
        <v>97.345132743362853</v>
      </c>
      <c r="AB41">
        <v>1.1299999999999999E-2</v>
      </c>
      <c r="AC41">
        <v>1.0233333333333334E-2</v>
      </c>
      <c r="AD41" s="17">
        <f>(AC41/AB41)*100</f>
        <v>90.560471976401189</v>
      </c>
    </row>
    <row r="42" spans="10:30" x14ac:dyDescent="0.3">
      <c r="K42" t="s">
        <v>7</v>
      </c>
      <c r="L42">
        <v>3.0550504633038936E-4</v>
      </c>
      <c r="M42">
        <v>6.3508529610858846E-4</v>
      </c>
      <c r="N42">
        <v>5.5075705472861088E-4</v>
      </c>
      <c r="O42">
        <v>9.8488578017961082E-4</v>
      </c>
      <c r="V42" s="3"/>
      <c r="W42" s="3"/>
      <c r="X42" s="3"/>
      <c r="Y42" s="3"/>
      <c r="Z42" s="3"/>
      <c r="AA42" s="3"/>
      <c r="AB42" s="3"/>
      <c r="AC42" s="3"/>
      <c r="AD42" s="3"/>
    </row>
    <row r="43" spans="10:30" x14ac:dyDescent="0.3">
      <c r="V43" s="2"/>
      <c r="Z43" s="2"/>
      <c r="AD43" s="2"/>
    </row>
    <row r="44" spans="10:30" x14ac:dyDescent="0.3">
      <c r="J44" t="s">
        <v>253</v>
      </c>
      <c r="V44" s="2"/>
      <c r="Z44" s="2"/>
      <c r="AD44" s="2"/>
    </row>
    <row r="45" spans="10:30" ht="15.6" x14ac:dyDescent="0.35">
      <c r="M45" t="s">
        <v>311</v>
      </c>
      <c r="S45" t="s">
        <v>254</v>
      </c>
    </row>
    <row r="47" spans="10:30" x14ac:dyDescent="0.3">
      <c r="L47" t="s">
        <v>18</v>
      </c>
      <c r="M47" t="s">
        <v>1</v>
      </c>
      <c r="N47" t="s">
        <v>21</v>
      </c>
      <c r="O47" t="s">
        <v>0</v>
      </c>
      <c r="T47" t="s">
        <v>1</v>
      </c>
      <c r="X47" t="s">
        <v>21</v>
      </c>
      <c r="AB47" t="s">
        <v>0</v>
      </c>
    </row>
    <row r="48" spans="10:30" x14ac:dyDescent="0.3">
      <c r="K48" t="s">
        <v>20</v>
      </c>
      <c r="L48">
        <v>1.11E-2</v>
      </c>
      <c r="M48">
        <v>1.06E-2</v>
      </c>
      <c r="N48">
        <v>9.4999999999999998E-3</v>
      </c>
      <c r="O48">
        <v>8.8000000000000005E-3</v>
      </c>
      <c r="T48">
        <v>5.6666666666666671E-3</v>
      </c>
      <c r="U48">
        <v>6.000000000000001E-3</v>
      </c>
      <c r="V48" s="17">
        <f>(U48/T48)*100</f>
        <v>105.88235294117648</v>
      </c>
      <c r="X48">
        <v>5.6666666666666671E-3</v>
      </c>
      <c r="Y48">
        <v>5.8999999999999999E-3</v>
      </c>
      <c r="Z48" s="17">
        <f>(Y48/X48)*100</f>
        <v>104.11764705882351</v>
      </c>
      <c r="AB48">
        <v>5.6666666666666671E-3</v>
      </c>
      <c r="AC48">
        <v>6.3E-3</v>
      </c>
      <c r="AD48" s="17">
        <f>(AC48/AB48)*100</f>
        <v>111.17647058823528</v>
      </c>
    </row>
    <row r="49" spans="10:30" x14ac:dyDescent="0.3">
      <c r="K49" t="s">
        <v>22</v>
      </c>
      <c r="L49">
        <v>1.0999999999999999E-2</v>
      </c>
      <c r="M49">
        <v>1.0699999999999999E-2</v>
      </c>
      <c r="N49">
        <v>1.2699999999999999E-2</v>
      </c>
      <c r="O49">
        <v>1.09E-2</v>
      </c>
      <c r="V49" s="2"/>
      <c r="Z49" s="2"/>
      <c r="AD49" s="2"/>
    </row>
    <row r="50" spans="10:30" x14ac:dyDescent="0.3">
      <c r="K50" t="s">
        <v>23</v>
      </c>
      <c r="L50">
        <v>1.18E-2</v>
      </c>
      <c r="M50">
        <v>1.01E-2</v>
      </c>
      <c r="N50">
        <v>1.0800000000000001E-2</v>
      </c>
      <c r="O50">
        <v>1.0999999999999999E-2</v>
      </c>
      <c r="V50" s="2"/>
      <c r="Z50" s="2"/>
      <c r="AD50" s="2"/>
    </row>
    <row r="51" spans="10:30" x14ac:dyDescent="0.3">
      <c r="K51" t="s">
        <v>6</v>
      </c>
      <c r="L51">
        <v>1.1299999999999999E-2</v>
      </c>
      <c r="M51">
        <v>1.0466666666666666E-2</v>
      </c>
      <c r="N51">
        <v>1.1000000000000001E-2</v>
      </c>
      <c r="O51">
        <v>1.0233333333333334E-2</v>
      </c>
      <c r="V51" s="3"/>
      <c r="W51" s="3"/>
      <c r="X51" s="3"/>
      <c r="Y51" s="3"/>
      <c r="Z51" s="3"/>
      <c r="AA51" s="3"/>
      <c r="AB51" s="3"/>
      <c r="AC51" s="3"/>
      <c r="AD51" s="3"/>
    </row>
    <row r="52" spans="10:30" x14ac:dyDescent="0.3">
      <c r="K52" t="s">
        <v>7</v>
      </c>
      <c r="L52">
        <v>4.3588989435406733E-4</v>
      </c>
      <c r="M52">
        <v>3.2145502536643189E-4</v>
      </c>
      <c r="N52">
        <v>1.609347693943108E-3</v>
      </c>
      <c r="O52">
        <v>1.2423096769056145E-3</v>
      </c>
      <c r="V52" s="3"/>
      <c r="W52" s="3"/>
      <c r="X52" s="3"/>
      <c r="Y52" s="3"/>
      <c r="Z52" s="3"/>
      <c r="AA52" s="3"/>
      <c r="AB52" s="3"/>
      <c r="AC52" s="3"/>
      <c r="AD52" s="3"/>
    </row>
    <row r="54" spans="10:30" x14ac:dyDescent="0.3">
      <c r="J54" t="s">
        <v>254</v>
      </c>
    </row>
    <row r="55" spans="10:30" ht="15.6" x14ac:dyDescent="0.35">
      <c r="M55" t="s">
        <v>308</v>
      </c>
    </row>
    <row r="57" spans="10:30" x14ac:dyDescent="0.3">
      <c r="L57" t="s">
        <v>18</v>
      </c>
      <c r="M57" t="s">
        <v>1</v>
      </c>
      <c r="N57" t="s">
        <v>21</v>
      </c>
      <c r="O57" t="s">
        <v>0</v>
      </c>
    </row>
    <row r="58" spans="10:30" x14ac:dyDescent="0.3">
      <c r="K58" t="s">
        <v>20</v>
      </c>
      <c r="L58">
        <v>7.0000000000000001E-3</v>
      </c>
      <c r="M58">
        <v>5.4000000000000003E-3</v>
      </c>
      <c r="N58">
        <v>6.1000000000000004E-3</v>
      </c>
      <c r="O58">
        <v>6.4000000000000003E-3</v>
      </c>
    </row>
    <row r="59" spans="10:30" x14ac:dyDescent="0.3">
      <c r="K59" t="s">
        <v>22</v>
      </c>
      <c r="L59">
        <v>5.4000000000000003E-3</v>
      </c>
      <c r="M59">
        <v>6.3E-3</v>
      </c>
      <c r="N59">
        <v>5.7999999999999996E-3</v>
      </c>
      <c r="O59">
        <v>6.6E-3</v>
      </c>
      <c r="V59" s="2"/>
      <c r="Z59" s="2"/>
      <c r="AD59" s="2"/>
    </row>
    <row r="60" spans="10:30" x14ac:dyDescent="0.3">
      <c r="K60" t="s">
        <v>23</v>
      </c>
      <c r="L60">
        <v>4.5999999999999999E-3</v>
      </c>
      <c r="M60">
        <v>6.3E-3</v>
      </c>
      <c r="N60">
        <v>5.7999999999999996E-3</v>
      </c>
      <c r="O60">
        <v>5.8999999999999999E-3</v>
      </c>
      <c r="V60" s="2"/>
      <c r="Z60" s="2"/>
      <c r="AD60" s="2"/>
    </row>
    <row r="61" spans="10:30" x14ac:dyDescent="0.3">
      <c r="K61" t="s">
        <v>6</v>
      </c>
      <c r="L61" s="15">
        <v>5.6666666666666671E-3</v>
      </c>
      <c r="M61" s="15">
        <v>6.000000000000001E-3</v>
      </c>
      <c r="N61" s="15">
        <v>5.8999999999999999E-3</v>
      </c>
      <c r="O61" s="15">
        <v>6.3E-3</v>
      </c>
      <c r="V61" s="3"/>
      <c r="W61" s="3"/>
      <c r="X61" s="3"/>
      <c r="Y61" s="3"/>
      <c r="Z61" s="3"/>
      <c r="AA61" s="3"/>
      <c r="AB61" s="3"/>
      <c r="AC61" s="3"/>
      <c r="AD61" s="3"/>
    </row>
    <row r="62" spans="10:30" x14ac:dyDescent="0.3">
      <c r="K62" t="s">
        <v>7</v>
      </c>
      <c r="L62">
        <v>1.2220201853215575E-3</v>
      </c>
      <c r="M62">
        <v>5.1961524227066302E-4</v>
      </c>
      <c r="N62">
        <v>1.7320508075688819E-4</v>
      </c>
      <c r="O62">
        <v>3.6055512754639904E-4</v>
      </c>
      <c r="V62" s="3"/>
      <c r="W62" s="3"/>
      <c r="X62" s="3"/>
      <c r="Y62" s="3"/>
      <c r="Z62" s="3"/>
      <c r="AA62" s="3"/>
      <c r="AB62" s="3"/>
      <c r="AC62" s="3"/>
      <c r="AD62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J78"/>
  <sheetViews>
    <sheetView topLeftCell="A28" zoomScaleNormal="100" workbookViewId="0">
      <selection activeCell="I29" sqref="I29"/>
    </sheetView>
  </sheetViews>
  <sheetFormatPr defaultRowHeight="14.4" x14ac:dyDescent="0.3"/>
  <cols>
    <col min="5" max="5" width="13.6640625" customWidth="1"/>
    <col min="6" max="6" width="3.5546875" customWidth="1"/>
    <col min="7" max="7" width="15.5546875" customWidth="1"/>
    <col min="8" max="8" width="3.6640625" customWidth="1"/>
    <col min="9" max="9" width="17.44140625" customWidth="1"/>
    <col min="13" max="13" width="13.44140625" customWidth="1"/>
    <col min="14" max="14" width="17.5546875" customWidth="1"/>
    <col min="17" max="17" width="15.33203125" customWidth="1"/>
    <col min="18" max="18" width="16.88671875" customWidth="1"/>
    <col min="21" max="21" width="15.88671875" customWidth="1"/>
    <col min="22" max="22" width="17.33203125" customWidth="1"/>
    <col min="26" max="26" width="12.44140625" customWidth="1"/>
    <col min="27" max="27" width="15.6640625" customWidth="1"/>
    <col min="29" max="29" width="10.88671875" customWidth="1"/>
    <col min="30" max="30" width="12" customWidth="1"/>
    <col min="31" max="31" width="15.44140625" customWidth="1"/>
    <col min="32" max="32" width="8.33203125" customWidth="1"/>
    <col min="33" max="33" width="9" customWidth="1"/>
    <col min="34" max="34" width="12.44140625" customWidth="1"/>
    <col min="35" max="35" width="16.21875" customWidth="1"/>
  </cols>
  <sheetData>
    <row r="2" spans="2:36" ht="16.8" x14ac:dyDescent="0.35">
      <c r="B2" t="s">
        <v>77</v>
      </c>
      <c r="N2" t="s">
        <v>319</v>
      </c>
      <c r="AA2" t="s">
        <v>394</v>
      </c>
    </row>
    <row r="3" spans="2:36" x14ac:dyDescent="0.3">
      <c r="B3" t="s">
        <v>315</v>
      </c>
    </row>
    <row r="4" spans="2:36" ht="16.8" x14ac:dyDescent="0.35">
      <c r="B4" t="s">
        <v>316</v>
      </c>
      <c r="M4" t="s">
        <v>90</v>
      </c>
      <c r="AA4" t="s">
        <v>395</v>
      </c>
    </row>
    <row r="5" spans="2:36" ht="16.8" x14ac:dyDescent="0.35">
      <c r="B5" t="s">
        <v>355</v>
      </c>
      <c r="M5" t="s">
        <v>411</v>
      </c>
      <c r="AA5" t="s">
        <v>345</v>
      </c>
    </row>
    <row r="6" spans="2:36" x14ac:dyDescent="0.3">
      <c r="B6" t="s">
        <v>356</v>
      </c>
      <c r="M6" t="s">
        <v>412</v>
      </c>
    </row>
    <row r="7" spans="2:36" ht="15.6" x14ac:dyDescent="0.35">
      <c r="B7" t="s">
        <v>317</v>
      </c>
      <c r="M7" t="s">
        <v>107</v>
      </c>
    </row>
    <row r="8" spans="2:36" ht="15.6" x14ac:dyDescent="0.35">
      <c r="B8" t="s">
        <v>318</v>
      </c>
    </row>
    <row r="9" spans="2:36" x14ac:dyDescent="0.3">
      <c r="B9" t="s">
        <v>438</v>
      </c>
      <c r="M9" s="5" t="s">
        <v>83</v>
      </c>
      <c r="N9" s="5"/>
      <c r="O9" s="5"/>
      <c r="P9" s="5"/>
      <c r="Q9" s="5" t="s">
        <v>416</v>
      </c>
      <c r="R9" s="5"/>
      <c r="S9" s="5"/>
      <c r="T9" s="5"/>
      <c r="U9" s="5" t="s">
        <v>417</v>
      </c>
      <c r="Z9" s="5" t="s">
        <v>83</v>
      </c>
      <c r="AA9" s="5"/>
      <c r="AB9" s="5"/>
      <c r="AC9" s="5"/>
      <c r="AD9" s="5" t="s">
        <v>416</v>
      </c>
      <c r="AE9" s="5"/>
      <c r="AF9" s="5"/>
      <c r="AG9" s="5"/>
      <c r="AH9" s="5" t="s">
        <v>417</v>
      </c>
    </row>
    <row r="11" spans="2:36" x14ac:dyDescent="0.3">
      <c r="M11" t="s">
        <v>85</v>
      </c>
      <c r="N11" t="s">
        <v>86</v>
      </c>
      <c r="O11" t="s">
        <v>7</v>
      </c>
      <c r="Q11" t="s">
        <v>85</v>
      </c>
      <c r="R11" t="s">
        <v>86</v>
      </c>
      <c r="S11" t="s">
        <v>7</v>
      </c>
      <c r="U11" t="s">
        <v>85</v>
      </c>
      <c r="V11" t="s">
        <v>86</v>
      </c>
      <c r="W11" t="s">
        <v>7</v>
      </c>
      <c r="Z11" t="s">
        <v>85</v>
      </c>
      <c r="AA11" t="s">
        <v>86</v>
      </c>
      <c r="AB11" t="s">
        <v>7</v>
      </c>
      <c r="AD11" t="s">
        <v>85</v>
      </c>
      <c r="AE11" t="s">
        <v>86</v>
      </c>
      <c r="AF11" t="s">
        <v>7</v>
      </c>
      <c r="AH11" t="s">
        <v>85</v>
      </c>
      <c r="AI11" t="s">
        <v>86</v>
      </c>
      <c r="AJ11" t="s">
        <v>7</v>
      </c>
    </row>
    <row r="12" spans="2:36" x14ac:dyDescent="0.3">
      <c r="M12">
        <v>4</v>
      </c>
      <c r="N12" s="31">
        <v>2.6633333333333332E-2</v>
      </c>
      <c r="O12" s="1">
        <v>1.5821925715074434E-3</v>
      </c>
      <c r="P12" s="1"/>
      <c r="Q12">
        <v>4</v>
      </c>
      <c r="R12" s="31">
        <v>2.6900000000000004E-2</v>
      </c>
      <c r="S12" s="1">
        <v>3.6055512754640012E-4</v>
      </c>
      <c r="U12">
        <v>4</v>
      </c>
      <c r="V12" s="31">
        <v>2.8899999999999999E-2</v>
      </c>
      <c r="W12" s="1">
        <v>1.835755975068582E-3</v>
      </c>
      <c r="X12" s="1"/>
      <c r="Z12">
        <v>4</v>
      </c>
      <c r="AA12" s="19">
        <f>N12*60</f>
        <v>1.5979999999999999</v>
      </c>
      <c r="AB12" s="19">
        <f t="shared" ref="AB12:AB14" si="0">O12*60</f>
        <v>9.4931554290446613E-2</v>
      </c>
      <c r="AC12" s="1"/>
      <c r="AD12">
        <v>4</v>
      </c>
      <c r="AE12" s="19">
        <f t="shared" ref="AE12:AE16" si="1">R12*60</f>
        <v>1.6140000000000003</v>
      </c>
      <c r="AF12" s="19">
        <f t="shared" ref="AF12:AF14" si="2">S12*60</f>
        <v>2.1633307652784008E-2</v>
      </c>
      <c r="AH12">
        <v>4</v>
      </c>
      <c r="AI12" s="19">
        <f t="shared" ref="AI12:AI16" si="3">V12*60</f>
        <v>1.734</v>
      </c>
      <c r="AJ12" s="19">
        <f t="shared" ref="AJ12:AJ14" si="4">W12*60</f>
        <v>0.11014535850411492</v>
      </c>
    </row>
    <row r="13" spans="2:36" x14ac:dyDescent="0.3">
      <c r="B13" t="s">
        <v>79</v>
      </c>
      <c r="E13" t="s">
        <v>81</v>
      </c>
      <c r="M13">
        <v>5</v>
      </c>
      <c r="N13" s="31">
        <v>2.7633333333333333E-2</v>
      </c>
      <c r="O13" s="1">
        <v>8.9628864398325081E-4</v>
      </c>
      <c r="P13" s="1"/>
      <c r="Q13">
        <v>5</v>
      </c>
      <c r="R13" s="31">
        <v>2.6333333333333334E-2</v>
      </c>
      <c r="S13" s="1">
        <v>5.1316014394468866E-4</v>
      </c>
      <c r="U13">
        <v>5</v>
      </c>
      <c r="V13" s="31">
        <v>2.6866666666666667E-2</v>
      </c>
      <c r="W13" s="1">
        <v>5.0332229568471711E-4</v>
      </c>
      <c r="X13" s="1"/>
      <c r="Z13">
        <v>5</v>
      </c>
      <c r="AA13" s="19">
        <f t="shared" ref="AA13:AA16" si="5">N13*60</f>
        <v>1.6579999999999999</v>
      </c>
      <c r="AB13" s="19">
        <f t="shared" si="0"/>
        <v>5.3777318638995049E-2</v>
      </c>
      <c r="AC13" s="1"/>
      <c r="AD13">
        <v>5</v>
      </c>
      <c r="AE13" s="19">
        <f t="shared" si="1"/>
        <v>1.58</v>
      </c>
      <c r="AF13" s="19">
        <f t="shared" si="2"/>
        <v>3.0789608636681318E-2</v>
      </c>
      <c r="AH13">
        <v>5</v>
      </c>
      <c r="AI13" s="19">
        <f t="shared" si="3"/>
        <v>1.6120000000000001</v>
      </c>
      <c r="AJ13" s="19">
        <f t="shared" si="4"/>
        <v>3.0199337741083028E-2</v>
      </c>
    </row>
    <row r="14" spans="2:36" x14ac:dyDescent="0.3">
      <c r="B14" t="s">
        <v>78</v>
      </c>
      <c r="M14">
        <v>6</v>
      </c>
      <c r="N14" s="31">
        <v>2.9966666666666669E-2</v>
      </c>
      <c r="O14" s="1">
        <v>5.7735026918962634E-4</v>
      </c>
      <c r="P14" s="1"/>
      <c r="Q14">
        <v>6</v>
      </c>
      <c r="R14" s="31">
        <v>2.9100000000000001E-2</v>
      </c>
      <c r="S14" s="1">
        <v>5.5677643628300228E-4</v>
      </c>
      <c r="U14">
        <v>6</v>
      </c>
      <c r="V14" s="31">
        <v>2.8700000000000003E-2</v>
      </c>
      <c r="W14" s="1">
        <v>7.9372539331937827E-4</v>
      </c>
      <c r="X14" s="1"/>
      <c r="Z14">
        <v>6</v>
      </c>
      <c r="AA14" s="19">
        <f t="shared" si="5"/>
        <v>1.798</v>
      </c>
      <c r="AB14" s="19">
        <f t="shared" si="0"/>
        <v>3.4641016151377581E-2</v>
      </c>
      <c r="AC14" s="1"/>
      <c r="AD14">
        <v>6</v>
      </c>
      <c r="AE14" s="19">
        <f t="shared" si="1"/>
        <v>1.746</v>
      </c>
      <c r="AF14" s="19">
        <f t="shared" si="2"/>
        <v>3.3406586176980134E-2</v>
      </c>
      <c r="AH14">
        <v>6</v>
      </c>
      <c r="AI14" s="19">
        <f t="shared" si="3"/>
        <v>1.7220000000000002</v>
      </c>
      <c r="AJ14" s="19">
        <f t="shared" si="4"/>
        <v>4.7623523599162693E-2</v>
      </c>
    </row>
    <row r="15" spans="2:36" x14ac:dyDescent="0.3">
      <c r="E15" t="s">
        <v>80</v>
      </c>
      <c r="G15" s="3" t="s">
        <v>414</v>
      </c>
      <c r="I15" s="3" t="s">
        <v>415</v>
      </c>
      <c r="M15" t="s">
        <v>87</v>
      </c>
      <c r="N15" s="1">
        <v>2.8077777777777774E-2</v>
      </c>
      <c r="O15" s="1"/>
      <c r="P15" s="1"/>
      <c r="Q15" t="s">
        <v>87</v>
      </c>
      <c r="R15" s="1">
        <v>2.7444444444444448E-2</v>
      </c>
      <c r="S15" s="1"/>
      <c r="U15" t="s">
        <v>87</v>
      </c>
      <c r="V15" s="1">
        <v>2.8155555555555555E-2</v>
      </c>
      <c r="W15" s="1"/>
      <c r="X15" s="1"/>
      <c r="Z15" t="s">
        <v>87</v>
      </c>
      <c r="AA15" s="19">
        <f t="shared" si="5"/>
        <v>1.6846666666666665</v>
      </c>
      <c r="AB15" s="1"/>
      <c r="AC15" s="1"/>
      <c r="AD15" t="s">
        <v>87</v>
      </c>
      <c r="AE15" s="19">
        <f t="shared" si="1"/>
        <v>1.6466666666666669</v>
      </c>
      <c r="AF15" s="1"/>
      <c r="AH15" t="s">
        <v>87</v>
      </c>
      <c r="AI15" s="19">
        <f t="shared" si="3"/>
        <v>1.6893333333333334</v>
      </c>
      <c r="AJ15" s="1"/>
    </row>
    <row r="16" spans="2:36" x14ac:dyDescent="0.3">
      <c r="M16" t="s">
        <v>7</v>
      </c>
      <c r="N16" s="1">
        <v>1.7105338131489635E-3</v>
      </c>
      <c r="O16" s="1"/>
      <c r="P16" s="1"/>
      <c r="Q16" t="s">
        <v>7</v>
      </c>
      <c r="R16" s="1">
        <v>1.4614807306037E-3</v>
      </c>
      <c r="S16" s="1"/>
      <c r="U16" t="s">
        <v>7</v>
      </c>
      <c r="V16" s="1">
        <v>1.1206810098890433E-3</v>
      </c>
      <c r="W16" s="1"/>
      <c r="X16" s="1"/>
      <c r="Z16" t="s">
        <v>7</v>
      </c>
      <c r="AA16" s="19">
        <f t="shared" si="5"/>
        <v>0.1026320287889378</v>
      </c>
      <c r="AB16" s="1"/>
      <c r="AC16" s="1"/>
      <c r="AD16" t="s">
        <v>7</v>
      </c>
      <c r="AE16" s="19">
        <f t="shared" si="1"/>
        <v>8.7688843836221997E-2</v>
      </c>
      <c r="AF16" s="1"/>
      <c r="AH16" t="s">
        <v>7</v>
      </c>
      <c r="AI16" s="19">
        <f t="shared" si="3"/>
        <v>6.7240860593342597E-2</v>
      </c>
      <c r="AJ16" s="1"/>
    </row>
    <row r="17" spans="1:36" x14ac:dyDescent="0.3">
      <c r="B17" t="s">
        <v>80</v>
      </c>
      <c r="E17" t="s">
        <v>346</v>
      </c>
      <c r="G17" t="s">
        <v>347</v>
      </c>
      <c r="I17" t="s">
        <v>348</v>
      </c>
      <c r="R17" s="1"/>
      <c r="S17" s="1"/>
      <c r="V17" s="1"/>
      <c r="W17" s="1"/>
      <c r="X17" s="1"/>
      <c r="AE17" s="1"/>
      <c r="AF17" s="1"/>
      <c r="AI17" s="1"/>
      <c r="AJ17" s="1"/>
    </row>
    <row r="18" spans="1:36" x14ac:dyDescent="0.3">
      <c r="B18" t="s">
        <v>409</v>
      </c>
      <c r="E18" t="s">
        <v>349</v>
      </c>
      <c r="G18" t="s">
        <v>350</v>
      </c>
      <c r="I18" t="s">
        <v>351</v>
      </c>
      <c r="R18" s="1"/>
      <c r="S18" s="1"/>
      <c r="V18" s="1"/>
      <c r="W18" s="1"/>
      <c r="X18" s="1"/>
      <c r="AE18" s="1"/>
      <c r="AF18" s="1"/>
      <c r="AI18" s="1"/>
      <c r="AJ18" s="1"/>
    </row>
    <row r="19" spans="1:36" x14ac:dyDescent="0.3">
      <c r="B19" t="s">
        <v>410</v>
      </c>
      <c r="E19" t="s">
        <v>352</v>
      </c>
      <c r="G19" t="s">
        <v>353</v>
      </c>
      <c r="I19" t="s">
        <v>354</v>
      </c>
      <c r="M19" s="5" t="s">
        <v>413</v>
      </c>
      <c r="N19" s="5"/>
      <c r="O19" s="5"/>
      <c r="P19" s="5"/>
      <c r="Q19" s="5" t="s">
        <v>419</v>
      </c>
      <c r="R19" s="6"/>
      <c r="S19" s="6"/>
      <c r="T19" s="5"/>
      <c r="U19" s="5" t="s">
        <v>418</v>
      </c>
      <c r="V19" s="1"/>
      <c r="W19" s="1"/>
      <c r="X19" s="1"/>
      <c r="Z19" s="5" t="s">
        <v>413</v>
      </c>
      <c r="AA19" s="5"/>
      <c r="AB19" s="5"/>
      <c r="AC19" s="5"/>
      <c r="AD19" s="5" t="s">
        <v>419</v>
      </c>
      <c r="AE19" s="6"/>
      <c r="AF19" s="6"/>
      <c r="AG19" s="5"/>
      <c r="AH19" s="5" t="s">
        <v>418</v>
      </c>
      <c r="AI19" s="1"/>
      <c r="AJ19" s="1"/>
    </row>
    <row r="20" spans="1:36" x14ac:dyDescent="0.3">
      <c r="R20" s="1"/>
      <c r="S20" s="1"/>
      <c r="V20" s="1"/>
      <c r="W20" s="1"/>
      <c r="X20" s="1"/>
      <c r="AE20" s="1"/>
      <c r="AF20" s="1"/>
      <c r="AI20" s="1"/>
      <c r="AJ20" s="1"/>
    </row>
    <row r="21" spans="1:36" x14ac:dyDescent="0.3">
      <c r="A21" s="1"/>
      <c r="M21" t="s">
        <v>85</v>
      </c>
      <c r="N21" t="s">
        <v>86</v>
      </c>
      <c r="O21" t="s">
        <v>7</v>
      </c>
      <c r="Q21" t="s">
        <v>85</v>
      </c>
      <c r="R21" s="1" t="s">
        <v>86</v>
      </c>
      <c r="S21" s="1" t="s">
        <v>7</v>
      </c>
      <c r="U21">
        <v>7</v>
      </c>
      <c r="V21" s="1" t="s">
        <v>86</v>
      </c>
      <c r="W21" s="1" t="s">
        <v>7</v>
      </c>
      <c r="X21" s="1"/>
      <c r="Z21" t="s">
        <v>85</v>
      </c>
      <c r="AA21" t="s">
        <v>86</v>
      </c>
      <c r="AB21" t="s">
        <v>7</v>
      </c>
      <c r="AD21" t="s">
        <v>85</v>
      </c>
      <c r="AE21" s="1" t="s">
        <v>86</v>
      </c>
      <c r="AF21" s="1" t="s">
        <v>7</v>
      </c>
      <c r="AH21">
        <v>7</v>
      </c>
      <c r="AI21" s="1" t="s">
        <v>86</v>
      </c>
      <c r="AJ21" s="1" t="s">
        <v>7</v>
      </c>
    </row>
    <row r="22" spans="1:36" x14ac:dyDescent="0.3">
      <c r="A22" s="1"/>
      <c r="M22">
        <v>7</v>
      </c>
      <c r="N22" s="31">
        <v>2.53E-2</v>
      </c>
      <c r="O22" s="1">
        <v>1.4106735979665887E-3</v>
      </c>
      <c r="Q22">
        <v>7</v>
      </c>
      <c r="R22" s="31">
        <v>2.3533333333333333E-2</v>
      </c>
      <c r="S22" s="1">
        <v>1.1930353445448853E-3</v>
      </c>
      <c r="U22">
        <v>8</v>
      </c>
      <c r="V22" s="31">
        <v>2.3833333333333335E-2</v>
      </c>
      <c r="W22" s="1">
        <v>4.5092497528228837E-4</v>
      </c>
      <c r="X22" s="1"/>
      <c r="Z22">
        <v>7</v>
      </c>
      <c r="AA22" s="19">
        <f t="shared" ref="AA22:AA26" si="6">N22*60</f>
        <v>1.518</v>
      </c>
      <c r="AB22" s="1"/>
      <c r="AD22">
        <v>7</v>
      </c>
      <c r="AE22" s="19">
        <f t="shared" ref="AE22:AE26" si="7">R22*60</f>
        <v>1.4119999999999999</v>
      </c>
      <c r="AF22" s="19">
        <f t="shared" ref="AF22:AF24" si="8">S22*60</f>
        <v>7.1582120672693123E-2</v>
      </c>
      <c r="AH22">
        <v>8</v>
      </c>
      <c r="AI22" s="19">
        <f t="shared" ref="AI22:AI26" si="9">V22*60</f>
        <v>1.4300000000000002</v>
      </c>
      <c r="AJ22" s="19">
        <f t="shared" ref="AJ22:AJ24" si="10">W22*60</f>
        <v>2.7055498516937303E-2</v>
      </c>
    </row>
    <row r="23" spans="1:36" x14ac:dyDescent="0.3">
      <c r="A23" s="1"/>
      <c r="M23">
        <v>8</v>
      </c>
      <c r="N23" s="31">
        <v>2.1833333333333333E-2</v>
      </c>
      <c r="O23" s="1">
        <v>7.7674534651540352E-4</v>
      </c>
      <c r="Q23">
        <v>8</v>
      </c>
      <c r="R23" s="31">
        <v>2.0600000000000004E-2</v>
      </c>
      <c r="S23" s="1">
        <v>7.2111025509279689E-4</v>
      </c>
      <c r="U23">
        <v>9</v>
      </c>
      <c r="V23" s="31">
        <v>2.0366666666666668E-2</v>
      </c>
      <c r="W23" s="1">
        <v>5.7735026918962634E-4</v>
      </c>
      <c r="X23" s="1"/>
      <c r="Z23">
        <v>8</v>
      </c>
      <c r="AA23" s="19">
        <f t="shared" si="6"/>
        <v>1.31</v>
      </c>
      <c r="AB23" s="1"/>
      <c r="AD23">
        <v>8</v>
      </c>
      <c r="AE23" s="19">
        <f t="shared" si="7"/>
        <v>1.2360000000000002</v>
      </c>
      <c r="AF23" s="19">
        <f t="shared" si="8"/>
        <v>4.3266615305567815E-2</v>
      </c>
      <c r="AH23">
        <v>9</v>
      </c>
      <c r="AI23" s="19">
        <f t="shared" si="9"/>
        <v>1.2220000000000002</v>
      </c>
      <c r="AJ23" s="19">
        <f t="shared" si="10"/>
        <v>3.4641016151377581E-2</v>
      </c>
    </row>
    <row r="24" spans="1:36" x14ac:dyDescent="0.3">
      <c r="A24" s="1"/>
      <c r="M24">
        <v>9</v>
      </c>
      <c r="N24" s="31">
        <v>2.4866666666666665E-2</v>
      </c>
      <c r="O24" s="1">
        <v>2.3094010767585091E-4</v>
      </c>
      <c r="Q24">
        <v>9</v>
      </c>
      <c r="R24" s="31">
        <v>2.3766666666666669E-2</v>
      </c>
      <c r="S24" s="1">
        <v>5.7735026918962634E-4</v>
      </c>
      <c r="V24" s="31">
        <v>2.3566666666666666E-2</v>
      </c>
      <c r="W24" s="1">
        <v>1.5275252316519376E-4</v>
      </c>
      <c r="X24" s="1"/>
      <c r="Z24">
        <v>9</v>
      </c>
      <c r="AA24" s="19">
        <f t="shared" si="6"/>
        <v>1.492</v>
      </c>
      <c r="AB24" s="1"/>
      <c r="AD24">
        <v>9</v>
      </c>
      <c r="AE24" s="19">
        <f t="shared" si="7"/>
        <v>1.4260000000000002</v>
      </c>
      <c r="AF24" s="19">
        <f t="shared" si="8"/>
        <v>3.4641016151377581E-2</v>
      </c>
      <c r="AI24" s="19">
        <f t="shared" si="9"/>
        <v>1.4139999999999999</v>
      </c>
      <c r="AJ24" s="19">
        <f t="shared" si="10"/>
        <v>9.1651513899116254E-3</v>
      </c>
    </row>
    <row r="25" spans="1:36" x14ac:dyDescent="0.3">
      <c r="A25" s="1"/>
      <c r="M25" t="s">
        <v>87</v>
      </c>
      <c r="N25" s="1">
        <v>2.3999999999999997E-2</v>
      </c>
      <c r="O25" s="1"/>
      <c r="Q25" t="s">
        <v>87</v>
      </c>
      <c r="R25" s="1">
        <v>2.2633333333333335E-2</v>
      </c>
      <c r="S25" s="1"/>
      <c r="U25" t="s">
        <v>87</v>
      </c>
      <c r="V25" s="1">
        <v>2.2588888888888891E-2</v>
      </c>
      <c r="W25" s="1"/>
      <c r="X25" s="1"/>
      <c r="Z25" t="s">
        <v>87</v>
      </c>
      <c r="AA25" s="19">
        <f t="shared" si="6"/>
        <v>1.4399999999999997</v>
      </c>
      <c r="AB25" s="1"/>
      <c r="AD25" t="s">
        <v>87</v>
      </c>
      <c r="AE25" s="19">
        <f t="shared" si="7"/>
        <v>1.3580000000000001</v>
      </c>
      <c r="AF25" s="1"/>
      <c r="AH25" t="s">
        <v>87</v>
      </c>
      <c r="AI25" s="19">
        <f t="shared" si="9"/>
        <v>1.3553333333333335</v>
      </c>
      <c r="AJ25" s="1"/>
    </row>
    <row r="26" spans="1:36" x14ac:dyDescent="0.3">
      <c r="A26" s="1"/>
      <c r="M26" t="s">
        <v>7</v>
      </c>
      <c r="N26" s="1">
        <v>1.888856208867625E-3</v>
      </c>
      <c r="O26" s="1"/>
      <c r="Q26" t="s">
        <v>7</v>
      </c>
      <c r="R26" s="1">
        <v>1.7647788655932048E-3</v>
      </c>
      <c r="S26" s="1"/>
      <c r="U26" t="s">
        <v>7</v>
      </c>
      <c r="V26" s="1">
        <v>1.9291141701520621E-3</v>
      </c>
      <c r="W26" s="1"/>
      <c r="X26" s="1"/>
      <c r="Z26" t="s">
        <v>7</v>
      </c>
      <c r="AA26" s="19">
        <f t="shared" si="6"/>
        <v>0.11333137253205749</v>
      </c>
      <c r="AB26" s="1"/>
      <c r="AD26" t="s">
        <v>7</v>
      </c>
      <c r="AE26" s="19">
        <f t="shared" si="7"/>
        <v>0.10588673193559228</v>
      </c>
      <c r="AF26" s="1"/>
      <c r="AH26" t="s">
        <v>7</v>
      </c>
      <c r="AI26" s="19">
        <f t="shared" si="9"/>
        <v>0.11574685020912373</v>
      </c>
      <c r="AJ26" s="1"/>
    </row>
    <row r="27" spans="1:36" x14ac:dyDescent="0.3">
      <c r="A27" s="1"/>
      <c r="R27" s="1"/>
      <c r="S27" s="1"/>
      <c r="V27" s="1"/>
      <c r="W27" s="1"/>
      <c r="X27" s="1"/>
      <c r="AE27" s="1"/>
      <c r="AF27" s="1"/>
      <c r="AI27" s="1"/>
      <c r="AJ27" s="1"/>
    </row>
    <row r="28" spans="1:36" x14ac:dyDescent="0.3">
      <c r="A28" s="1"/>
      <c r="R28" s="1"/>
      <c r="S28" s="1"/>
      <c r="V28" s="1"/>
      <c r="W28" s="1"/>
      <c r="X28" s="1"/>
      <c r="AE28" s="1"/>
      <c r="AF28" s="1"/>
      <c r="AI28" s="1"/>
      <c r="AJ28" s="1"/>
    </row>
    <row r="29" spans="1:36" x14ac:dyDescent="0.3">
      <c r="A29" s="1"/>
      <c r="M29" s="5" t="s">
        <v>421</v>
      </c>
      <c r="N29" s="5"/>
      <c r="O29" s="5"/>
      <c r="P29" s="5"/>
      <c r="Q29" s="5" t="s">
        <v>420</v>
      </c>
      <c r="R29" s="6"/>
      <c r="S29" s="6"/>
      <c r="T29" s="5"/>
      <c r="U29" s="5" t="s">
        <v>422</v>
      </c>
      <c r="V29" s="1"/>
      <c r="W29" s="1"/>
      <c r="X29" s="1"/>
      <c r="Z29" s="5" t="s">
        <v>421</v>
      </c>
      <c r="AA29" s="5"/>
      <c r="AB29" s="5"/>
      <c r="AC29" s="5"/>
      <c r="AD29" s="5" t="s">
        <v>420</v>
      </c>
      <c r="AE29" s="6"/>
      <c r="AF29" s="6"/>
      <c r="AG29" s="5"/>
      <c r="AH29" s="5" t="s">
        <v>422</v>
      </c>
      <c r="AI29" s="1"/>
      <c r="AJ29" s="1"/>
    </row>
    <row r="30" spans="1:36" x14ac:dyDescent="0.3">
      <c r="A30" s="1"/>
      <c r="R30" s="1"/>
      <c r="S30" s="1"/>
      <c r="V30" s="1"/>
      <c r="W30" s="1"/>
      <c r="X30" s="1"/>
      <c r="AE30" s="1"/>
      <c r="AF30" s="1"/>
      <c r="AI30" s="1"/>
      <c r="AJ30" s="1"/>
    </row>
    <row r="31" spans="1:36" x14ac:dyDescent="0.3">
      <c r="A31" s="1"/>
      <c r="M31" t="s">
        <v>85</v>
      </c>
      <c r="N31" t="s">
        <v>86</v>
      </c>
      <c r="O31" t="s">
        <v>7</v>
      </c>
      <c r="Q31" t="s">
        <v>85</v>
      </c>
      <c r="R31" s="1" t="s">
        <v>86</v>
      </c>
      <c r="S31" s="1" t="s">
        <v>7</v>
      </c>
      <c r="U31" t="s">
        <v>85</v>
      </c>
      <c r="V31" s="1" t="s">
        <v>86</v>
      </c>
      <c r="W31" s="1" t="s">
        <v>7</v>
      </c>
      <c r="X31" s="1"/>
      <c r="Z31" t="s">
        <v>85</v>
      </c>
      <c r="AA31" t="s">
        <v>86</v>
      </c>
      <c r="AB31" t="s">
        <v>7</v>
      </c>
      <c r="AD31" t="s">
        <v>85</v>
      </c>
      <c r="AE31" s="1" t="s">
        <v>86</v>
      </c>
      <c r="AF31" s="1" t="s">
        <v>7</v>
      </c>
      <c r="AH31" t="s">
        <v>85</v>
      </c>
      <c r="AI31" s="1" t="s">
        <v>86</v>
      </c>
      <c r="AJ31" s="1" t="s">
        <v>7</v>
      </c>
    </row>
    <row r="32" spans="1:36" x14ac:dyDescent="0.3">
      <c r="M32">
        <v>10</v>
      </c>
      <c r="N32" s="31">
        <v>3.1899999999999998E-2</v>
      </c>
      <c r="O32" s="1">
        <v>5.5677643628300076E-4</v>
      </c>
      <c r="Q32">
        <v>10</v>
      </c>
      <c r="R32" s="31">
        <v>2.8800000000000003E-2</v>
      </c>
      <c r="S32" s="1">
        <v>4.5825756949558312E-4</v>
      </c>
      <c r="U32">
        <v>10</v>
      </c>
      <c r="V32" s="31">
        <v>2.8166666666666663E-2</v>
      </c>
      <c r="W32" s="1">
        <v>3.2145502536643313E-4</v>
      </c>
      <c r="X32" s="1"/>
      <c r="Z32">
        <v>10</v>
      </c>
      <c r="AA32" s="19">
        <f t="shared" ref="AA32:AA36" si="11">N32*60</f>
        <v>1.9139999999999999</v>
      </c>
      <c r="AB32" s="1"/>
      <c r="AD32">
        <v>10</v>
      </c>
      <c r="AE32" s="19">
        <f t="shared" ref="AE32:AE36" si="12">R32*60</f>
        <v>1.7280000000000002</v>
      </c>
      <c r="AF32" s="19">
        <f t="shared" ref="AF32:AF34" si="13">S32*60</f>
        <v>2.7495454169734989E-2</v>
      </c>
      <c r="AH32">
        <v>10</v>
      </c>
      <c r="AI32" s="19">
        <f t="shared" ref="AI32:AI36" si="14">V32*60</f>
        <v>1.6899999999999997</v>
      </c>
      <c r="AJ32" s="19">
        <f t="shared" ref="AJ32:AJ34" si="15">W32*60</f>
        <v>1.9287301521985989E-2</v>
      </c>
    </row>
    <row r="33" spans="1:36" x14ac:dyDescent="0.3">
      <c r="M33">
        <v>11</v>
      </c>
      <c r="N33" s="31">
        <v>3.8899999999999997E-2</v>
      </c>
      <c r="O33" s="1">
        <v>1.7349351572897478E-3</v>
      </c>
      <c r="Q33">
        <v>11</v>
      </c>
      <c r="R33" s="31">
        <v>3.5366666666666671E-2</v>
      </c>
      <c r="S33" s="1">
        <v>9.073771725877463E-4</v>
      </c>
      <c r="U33">
        <v>11</v>
      </c>
      <c r="V33" s="31">
        <v>3.4533333333333333E-2</v>
      </c>
      <c r="W33" s="1">
        <v>1.4011899704655807E-3</v>
      </c>
      <c r="X33" s="1"/>
      <c r="Z33">
        <v>11</v>
      </c>
      <c r="AA33" s="19">
        <f t="shared" si="11"/>
        <v>2.3339999999999996</v>
      </c>
      <c r="AB33" s="1"/>
      <c r="AD33">
        <v>11</v>
      </c>
      <c r="AE33" s="19">
        <f t="shared" si="12"/>
        <v>2.1220000000000003</v>
      </c>
      <c r="AF33" s="19">
        <f t="shared" si="13"/>
        <v>5.4442630355264775E-2</v>
      </c>
      <c r="AH33">
        <v>11</v>
      </c>
      <c r="AI33" s="19">
        <f t="shared" si="14"/>
        <v>2.0720000000000001</v>
      </c>
      <c r="AJ33" s="19">
        <f t="shared" si="15"/>
        <v>8.4071398227934843E-2</v>
      </c>
    </row>
    <row r="34" spans="1:36" x14ac:dyDescent="0.3">
      <c r="M34">
        <v>12</v>
      </c>
      <c r="N34" s="31">
        <v>3.3033333333333331E-2</v>
      </c>
      <c r="O34" s="1">
        <v>7.3711147958319947E-4</v>
      </c>
      <c r="Q34">
        <v>12</v>
      </c>
      <c r="R34" s="31">
        <v>3.15E-2</v>
      </c>
      <c r="S34" s="1">
        <v>6.5574385243019975E-4</v>
      </c>
      <c r="U34">
        <v>12</v>
      </c>
      <c r="V34" s="31">
        <v>2.9066666666666668E-2</v>
      </c>
      <c r="W34" s="1">
        <v>5.5075705472861088E-4</v>
      </c>
      <c r="X34" s="1"/>
      <c r="Z34">
        <v>12</v>
      </c>
      <c r="AA34" s="19">
        <f t="shared" si="11"/>
        <v>1.9819999999999998</v>
      </c>
      <c r="AB34" s="1"/>
      <c r="AD34">
        <v>12</v>
      </c>
      <c r="AE34" s="19">
        <f t="shared" si="12"/>
        <v>1.8900000000000001</v>
      </c>
      <c r="AF34" s="19">
        <f t="shared" si="13"/>
        <v>3.9344631145811985E-2</v>
      </c>
      <c r="AH34">
        <v>12</v>
      </c>
      <c r="AI34" s="19">
        <f t="shared" si="14"/>
        <v>1.744</v>
      </c>
      <c r="AJ34" s="19">
        <f t="shared" si="15"/>
        <v>3.3045423283716652E-2</v>
      </c>
    </row>
    <row r="35" spans="1:36" x14ac:dyDescent="0.3">
      <c r="M35" t="s">
        <v>87</v>
      </c>
      <c r="N35" s="1">
        <v>3.4611111111111113E-2</v>
      </c>
      <c r="O35" s="1"/>
      <c r="Q35" t="s">
        <v>87</v>
      </c>
      <c r="R35" s="1">
        <v>3.188888888888889E-2</v>
      </c>
      <c r="S35" s="1"/>
      <c r="U35" t="s">
        <v>87</v>
      </c>
      <c r="V35" s="1">
        <v>3.0588888888888888E-2</v>
      </c>
      <c r="W35" s="1"/>
      <c r="X35" s="1"/>
      <c r="Z35" t="s">
        <v>87</v>
      </c>
      <c r="AA35" s="19">
        <f t="shared" si="11"/>
        <v>2.0766666666666667</v>
      </c>
      <c r="AB35" s="1"/>
      <c r="AD35" t="s">
        <v>87</v>
      </c>
      <c r="AE35" s="19">
        <f t="shared" si="12"/>
        <v>1.9133333333333333</v>
      </c>
      <c r="AF35" s="1"/>
      <c r="AH35" t="s">
        <v>87</v>
      </c>
      <c r="AI35" s="19">
        <f t="shared" si="14"/>
        <v>1.8353333333333333</v>
      </c>
      <c r="AJ35" s="1"/>
    </row>
    <row r="36" spans="1:36" x14ac:dyDescent="0.3">
      <c r="A36" s="1"/>
      <c r="M36" t="s">
        <v>7</v>
      </c>
      <c r="N36" s="1">
        <v>3.7572645684110445E-3</v>
      </c>
      <c r="O36" s="1"/>
      <c r="Q36" t="s">
        <v>7</v>
      </c>
      <c r="R36" s="1">
        <v>3.3005611195225139E-3</v>
      </c>
      <c r="S36" s="1"/>
      <c r="U36" t="s">
        <v>7</v>
      </c>
      <c r="V36" s="1">
        <v>3.445501629876481E-3</v>
      </c>
      <c r="W36" s="1"/>
      <c r="X36" s="1"/>
      <c r="Z36" t="s">
        <v>7</v>
      </c>
      <c r="AA36" s="19">
        <f t="shared" si="11"/>
        <v>0.22543587410466268</v>
      </c>
      <c r="AB36" s="1"/>
      <c r="AD36" t="s">
        <v>7</v>
      </c>
      <c r="AE36" s="19">
        <f t="shared" si="12"/>
        <v>0.19803366717135085</v>
      </c>
      <c r="AF36" s="1"/>
      <c r="AH36" t="s">
        <v>7</v>
      </c>
      <c r="AI36" s="19">
        <f t="shared" si="14"/>
        <v>0.20673009779258886</v>
      </c>
      <c r="AJ36" s="1"/>
    </row>
    <row r="37" spans="1:36" x14ac:dyDescent="0.3">
      <c r="A37" s="1"/>
    </row>
    <row r="38" spans="1:36" x14ac:dyDescent="0.3">
      <c r="U38" s="1"/>
    </row>
    <row r="39" spans="1:36" x14ac:dyDescent="0.3">
      <c r="U39" s="1"/>
    </row>
    <row r="40" spans="1:36" x14ac:dyDescent="0.3">
      <c r="U40" s="1"/>
    </row>
    <row r="42" spans="1:36" ht="16.8" x14ac:dyDescent="0.35">
      <c r="B42" t="s">
        <v>91</v>
      </c>
      <c r="N42" t="s">
        <v>320</v>
      </c>
      <c r="AC42" t="s">
        <v>103</v>
      </c>
    </row>
    <row r="43" spans="1:36" x14ac:dyDescent="0.3">
      <c r="B43" t="s">
        <v>93</v>
      </c>
    </row>
    <row r="44" spans="1:36" ht="15.6" x14ac:dyDescent="0.35">
      <c r="B44" t="s">
        <v>92</v>
      </c>
      <c r="M44" t="s">
        <v>90</v>
      </c>
      <c r="AB44" t="s">
        <v>321</v>
      </c>
    </row>
    <row r="45" spans="1:36" ht="15.6" x14ac:dyDescent="0.35">
      <c r="B45" t="s">
        <v>97</v>
      </c>
      <c r="M45" t="s">
        <v>84</v>
      </c>
      <c r="AB45" t="s">
        <v>322</v>
      </c>
    </row>
    <row r="46" spans="1:36" ht="15.6" x14ac:dyDescent="0.35">
      <c r="B46" t="s">
        <v>94</v>
      </c>
      <c r="M46" t="s">
        <v>82</v>
      </c>
      <c r="AB46" t="s">
        <v>104</v>
      </c>
    </row>
    <row r="47" spans="1:36" ht="16.2" x14ac:dyDescent="0.3">
      <c r="B47" t="s">
        <v>95</v>
      </c>
    </row>
    <row r="48" spans="1:36" ht="15.6" x14ac:dyDescent="0.35">
      <c r="B48" t="s">
        <v>98</v>
      </c>
    </row>
    <row r="49" spans="2:35" ht="15.6" x14ac:dyDescent="0.35">
      <c r="B49" t="s">
        <v>96</v>
      </c>
      <c r="M49" s="5" t="s">
        <v>83</v>
      </c>
      <c r="N49" s="5"/>
      <c r="O49" s="5"/>
      <c r="P49" s="5"/>
      <c r="Q49" s="5" t="s">
        <v>416</v>
      </c>
      <c r="R49" s="5"/>
      <c r="S49" s="5"/>
      <c r="T49" s="5"/>
      <c r="U49" s="5" t="s">
        <v>417</v>
      </c>
      <c r="AB49" s="5" t="s">
        <v>83</v>
      </c>
      <c r="AE49" s="5" t="s">
        <v>416</v>
      </c>
      <c r="AH49" s="5" t="s">
        <v>417</v>
      </c>
    </row>
    <row r="50" spans="2:35" ht="15.6" x14ac:dyDescent="0.35">
      <c r="B50" t="s">
        <v>99</v>
      </c>
    </row>
    <row r="51" spans="2:35" x14ac:dyDescent="0.3">
      <c r="B51" t="s">
        <v>100</v>
      </c>
      <c r="M51" s="8" t="s">
        <v>85</v>
      </c>
      <c r="N51" s="8" t="s">
        <v>86</v>
      </c>
      <c r="O51" s="8" t="s">
        <v>7</v>
      </c>
      <c r="P51" s="8"/>
      <c r="Q51" s="8" t="s">
        <v>85</v>
      </c>
      <c r="R51" s="8" t="s">
        <v>86</v>
      </c>
      <c r="S51" s="8" t="s">
        <v>7</v>
      </c>
      <c r="T51" s="8"/>
      <c r="U51" s="8" t="s">
        <v>85</v>
      </c>
      <c r="V51" s="8" t="s">
        <v>86</v>
      </c>
      <c r="W51" t="s">
        <v>7</v>
      </c>
      <c r="AB51" t="s">
        <v>85</v>
      </c>
      <c r="AC51" t="s">
        <v>105</v>
      </c>
      <c r="AE51" t="s">
        <v>85</v>
      </c>
      <c r="AF51" t="s">
        <v>105</v>
      </c>
      <c r="AH51" t="s">
        <v>85</v>
      </c>
      <c r="AI51" t="s">
        <v>105</v>
      </c>
    </row>
    <row r="52" spans="2:35" x14ac:dyDescent="0.3">
      <c r="B52" t="s">
        <v>123</v>
      </c>
      <c r="M52" s="8">
        <v>4</v>
      </c>
      <c r="N52" s="9">
        <v>1.3966666666666667E-2</v>
      </c>
      <c r="O52" s="9">
        <v>3.2145502536643248E-4</v>
      </c>
      <c r="P52" s="9"/>
      <c r="Q52" s="8">
        <v>4</v>
      </c>
      <c r="R52" s="9">
        <v>1.8133333333333335E-2</v>
      </c>
      <c r="S52" s="9">
        <v>7.5718777944003594E-4</v>
      </c>
      <c r="T52" s="8"/>
      <c r="U52" s="8">
        <v>4</v>
      </c>
      <c r="V52" s="9">
        <v>2.2633333333333335E-2</v>
      </c>
      <c r="W52" s="1">
        <v>3.0550504633038936E-4</v>
      </c>
      <c r="X52" s="1"/>
      <c r="AB52">
        <v>4</v>
      </c>
      <c r="AC52" s="17">
        <v>52.4</v>
      </c>
      <c r="AE52">
        <v>4</v>
      </c>
      <c r="AF52" s="30">
        <v>67.400000000000006</v>
      </c>
      <c r="AH52">
        <v>4</v>
      </c>
      <c r="AI52" s="17">
        <v>78.3</v>
      </c>
    </row>
    <row r="53" spans="2:35" x14ac:dyDescent="0.3">
      <c r="B53" t="s">
        <v>101</v>
      </c>
      <c r="M53" s="8">
        <v>5</v>
      </c>
      <c r="N53" s="9">
        <v>1.2699999999999998E-2</v>
      </c>
      <c r="O53" s="9">
        <v>5.2915026221291754E-4</v>
      </c>
      <c r="P53" s="9"/>
      <c r="Q53" s="8">
        <v>5</v>
      </c>
      <c r="R53" s="9">
        <v>1.8033333333333332E-2</v>
      </c>
      <c r="S53" s="9">
        <v>8.7368949480541049E-4</v>
      </c>
      <c r="T53" s="8"/>
      <c r="U53" s="8">
        <v>5</v>
      </c>
      <c r="V53" s="9">
        <v>2.1766666666666667E-2</v>
      </c>
      <c r="W53" s="1">
        <v>2.8867513459481317E-4</v>
      </c>
      <c r="X53" s="1"/>
      <c r="AB53">
        <v>5</v>
      </c>
      <c r="AC53" s="17">
        <v>46</v>
      </c>
      <c r="AE53">
        <v>5</v>
      </c>
      <c r="AF53" s="30">
        <v>68.5</v>
      </c>
      <c r="AH53">
        <v>5</v>
      </c>
      <c r="AI53" s="17">
        <v>81</v>
      </c>
    </row>
    <row r="54" spans="2:35" x14ac:dyDescent="0.3">
      <c r="B54" t="s">
        <v>124</v>
      </c>
      <c r="M54" s="8">
        <v>6</v>
      </c>
      <c r="N54" s="9">
        <v>1.3566666666666666E-2</v>
      </c>
      <c r="O54" s="9">
        <v>6.658328118479388E-4</v>
      </c>
      <c r="P54" s="9"/>
      <c r="Q54" s="8">
        <v>6</v>
      </c>
      <c r="R54" s="9">
        <v>2.0266666666666665E-2</v>
      </c>
      <c r="S54" s="9">
        <v>4.9328828623162579E-4</v>
      </c>
      <c r="T54" s="8"/>
      <c r="U54" s="8">
        <v>6</v>
      </c>
      <c r="V54" s="9">
        <v>2.3033333333333333E-2</v>
      </c>
      <c r="W54" s="1">
        <v>1.0408329997330652E-3</v>
      </c>
      <c r="X54" s="1"/>
      <c r="AB54">
        <v>6</v>
      </c>
      <c r="AC54" s="17">
        <v>45.3</v>
      </c>
      <c r="AE54">
        <v>6</v>
      </c>
      <c r="AF54" s="30">
        <v>69.599999999999994</v>
      </c>
      <c r="AH54">
        <v>6</v>
      </c>
      <c r="AI54" s="17">
        <v>80.3</v>
      </c>
    </row>
    <row r="55" spans="2:35" x14ac:dyDescent="0.3">
      <c r="B55" t="s">
        <v>437</v>
      </c>
      <c r="M55" s="8" t="s">
        <v>87</v>
      </c>
      <c r="N55" s="9">
        <v>1.341111111111111E-2</v>
      </c>
      <c r="O55" s="9"/>
      <c r="P55" s="9"/>
      <c r="Q55" s="8" t="s">
        <v>87</v>
      </c>
      <c r="R55" s="9">
        <v>1.8811111111111112E-2</v>
      </c>
      <c r="S55" s="9"/>
      <c r="T55" s="8"/>
      <c r="U55" s="8" t="s">
        <v>87</v>
      </c>
      <c r="V55" s="9">
        <v>2.2477777777777777E-2</v>
      </c>
      <c r="W55" s="1"/>
      <c r="X55" s="1"/>
      <c r="AB55" t="s">
        <v>6</v>
      </c>
      <c r="AC55" s="7">
        <f>AVERAGE(AC52:AC54)</f>
        <v>47.9</v>
      </c>
      <c r="AE55" t="s">
        <v>6</v>
      </c>
      <c r="AF55" s="7">
        <f>AVERAGE(AF52:AF54)</f>
        <v>68.5</v>
      </c>
      <c r="AG55" s="7"/>
      <c r="AH55" s="7" t="s">
        <v>6</v>
      </c>
      <c r="AI55" s="7">
        <f>AVERAGE(AI52:AI54)</f>
        <v>79.866666666666674</v>
      </c>
    </row>
    <row r="56" spans="2:35" x14ac:dyDescent="0.3">
      <c r="M56" s="8" t="s">
        <v>7</v>
      </c>
      <c r="N56" s="9">
        <v>6.4750232374815534E-4</v>
      </c>
      <c r="O56" s="9"/>
      <c r="P56" s="9"/>
      <c r="Q56" s="8" t="s">
        <v>7</v>
      </c>
      <c r="R56" s="9">
        <v>1.2615393301365916E-3</v>
      </c>
      <c r="S56" s="9"/>
      <c r="T56" s="8"/>
      <c r="U56" s="8" t="s">
        <v>7</v>
      </c>
      <c r="V56" s="9">
        <v>6.4750232374815393E-4</v>
      </c>
      <c r="W56" s="1"/>
      <c r="X56" s="1"/>
      <c r="AB56" t="s">
        <v>7</v>
      </c>
      <c r="AC56" s="7">
        <f>_xlfn.STDEV.S(AC52:AC54)</f>
        <v>3.9127995093027708</v>
      </c>
      <c r="AE56" t="s">
        <v>7</v>
      </c>
      <c r="AF56" s="7">
        <f>_xlfn.STDEV.S(AF52:AF54)</f>
        <v>1.0999999999999943</v>
      </c>
      <c r="AG56" s="7"/>
      <c r="AH56" s="7" t="s">
        <v>7</v>
      </c>
      <c r="AI56" s="7">
        <f>_xlfn.STDEV.S(AI52:AI54)</f>
        <v>1.4011899704655812</v>
      </c>
    </row>
    <row r="57" spans="2:35" x14ac:dyDescent="0.3">
      <c r="M57" s="8"/>
      <c r="N57" s="8"/>
      <c r="O57" s="8"/>
      <c r="P57" s="8"/>
      <c r="Q57" s="8"/>
      <c r="R57" s="9"/>
      <c r="S57" s="9"/>
      <c r="T57" s="8"/>
      <c r="U57" s="8"/>
      <c r="V57" s="9"/>
      <c r="W57" s="1"/>
      <c r="X57" s="1"/>
    </row>
    <row r="58" spans="2:35" x14ac:dyDescent="0.3">
      <c r="M58" s="8"/>
      <c r="N58" s="8"/>
      <c r="O58" s="8"/>
      <c r="P58" s="8"/>
      <c r="Q58" s="8"/>
      <c r="R58" s="9"/>
      <c r="S58" s="9"/>
      <c r="T58" s="8"/>
      <c r="U58" s="8"/>
      <c r="V58" s="9"/>
      <c r="W58" s="1"/>
      <c r="X58" s="1"/>
    </row>
    <row r="59" spans="2:35" x14ac:dyDescent="0.3">
      <c r="B59" t="s">
        <v>79</v>
      </c>
      <c r="E59" t="s">
        <v>81</v>
      </c>
      <c r="M59" s="10" t="s">
        <v>88</v>
      </c>
      <c r="N59" s="10"/>
      <c r="O59" s="10"/>
      <c r="P59" s="10"/>
      <c r="Q59" s="10" t="s">
        <v>426</v>
      </c>
      <c r="R59" s="11"/>
      <c r="S59" s="11"/>
      <c r="T59" s="10"/>
      <c r="U59" s="10" t="s">
        <v>425</v>
      </c>
      <c r="V59" s="9"/>
      <c r="W59" s="1"/>
      <c r="X59" s="1"/>
      <c r="AB59" s="5" t="s">
        <v>413</v>
      </c>
      <c r="AE59" s="5" t="s">
        <v>419</v>
      </c>
      <c r="AH59" s="5" t="s">
        <v>418</v>
      </c>
    </row>
    <row r="60" spans="2:35" x14ac:dyDescent="0.3">
      <c r="B60" t="s">
        <v>78</v>
      </c>
      <c r="M60" s="8"/>
      <c r="N60" s="8"/>
      <c r="O60" s="8"/>
      <c r="P60" s="8"/>
      <c r="Q60" s="8"/>
      <c r="R60" s="9"/>
      <c r="S60" s="9"/>
      <c r="T60" s="8"/>
      <c r="U60" s="8"/>
      <c r="V60" s="9"/>
      <c r="W60" s="1"/>
      <c r="X60" s="1"/>
    </row>
    <row r="61" spans="2:35" x14ac:dyDescent="0.3">
      <c r="E61" t="s">
        <v>80</v>
      </c>
      <c r="G61" t="s">
        <v>414</v>
      </c>
      <c r="I61" t="s">
        <v>415</v>
      </c>
      <c r="M61" s="8" t="s">
        <v>85</v>
      </c>
      <c r="N61" s="8" t="s">
        <v>86</v>
      </c>
      <c r="O61" s="8" t="s">
        <v>7</v>
      </c>
      <c r="P61" s="8"/>
      <c r="Q61" s="8" t="s">
        <v>85</v>
      </c>
      <c r="R61" s="9" t="s">
        <v>86</v>
      </c>
      <c r="S61" s="9" t="s">
        <v>7</v>
      </c>
      <c r="T61" s="8"/>
      <c r="U61" s="8" t="s">
        <v>85</v>
      </c>
      <c r="V61" s="9" t="s">
        <v>86</v>
      </c>
      <c r="W61" s="1" t="s">
        <v>7</v>
      </c>
      <c r="X61" s="1"/>
      <c r="AB61" t="s">
        <v>85</v>
      </c>
      <c r="AC61" t="s">
        <v>105</v>
      </c>
      <c r="AE61" t="s">
        <v>85</v>
      </c>
      <c r="AF61" t="s">
        <v>105</v>
      </c>
      <c r="AH61" t="s">
        <v>85</v>
      </c>
      <c r="AI61" t="s">
        <v>105</v>
      </c>
    </row>
    <row r="62" spans="2:35" x14ac:dyDescent="0.3">
      <c r="M62" s="8">
        <v>7</v>
      </c>
      <c r="N62" s="9">
        <v>1.2966666666666668E-2</v>
      </c>
      <c r="O62" s="9">
        <v>1.0692676621563632E-3</v>
      </c>
      <c r="P62" s="8"/>
      <c r="Q62" s="8">
        <v>7</v>
      </c>
      <c r="R62" s="9">
        <v>1.5900000000000001E-2</v>
      </c>
      <c r="S62" s="9">
        <v>1.0440306508910553E-3</v>
      </c>
      <c r="T62" s="8"/>
      <c r="U62" s="8">
        <v>7</v>
      </c>
      <c r="V62" s="9">
        <v>1.9199999999999998E-2</v>
      </c>
      <c r="W62" s="1">
        <v>1.732050807568887E-4</v>
      </c>
      <c r="X62" s="1"/>
      <c r="AB62">
        <v>7</v>
      </c>
      <c r="AC62" s="17">
        <v>51.3</v>
      </c>
      <c r="AE62">
        <v>7</v>
      </c>
      <c r="AF62" s="17">
        <v>67.599999999999994</v>
      </c>
      <c r="AH62">
        <v>7</v>
      </c>
      <c r="AI62" s="17">
        <v>80.599999999999994</v>
      </c>
    </row>
    <row r="63" spans="2:35" x14ac:dyDescent="0.3">
      <c r="B63" t="s">
        <v>80</v>
      </c>
      <c r="E63" t="s">
        <v>102</v>
      </c>
      <c r="G63" t="s">
        <v>110</v>
      </c>
      <c r="I63" t="s">
        <v>113</v>
      </c>
      <c r="M63" s="8">
        <v>8</v>
      </c>
      <c r="N63" s="9">
        <v>1.1966666666666667E-2</v>
      </c>
      <c r="O63" s="9">
        <v>6.658328118479388E-4</v>
      </c>
      <c r="P63" s="8"/>
      <c r="Q63" s="8">
        <v>8</v>
      </c>
      <c r="R63" s="9">
        <v>1.4566666666666667E-2</v>
      </c>
      <c r="S63" s="9">
        <v>7.5718777944003648E-4</v>
      </c>
      <c r="T63" s="8"/>
      <c r="U63" s="8">
        <v>8</v>
      </c>
      <c r="V63" s="9">
        <v>1.663333333333333E-2</v>
      </c>
      <c r="W63" s="1">
        <v>3.7859388972001797E-4</v>
      </c>
      <c r="X63" s="1"/>
      <c r="AB63">
        <v>8</v>
      </c>
      <c r="AC63" s="17">
        <v>54.8</v>
      </c>
      <c r="AE63">
        <v>8</v>
      </c>
      <c r="AF63" s="17">
        <v>70.7</v>
      </c>
      <c r="AH63">
        <v>8</v>
      </c>
      <c r="AI63" s="17">
        <v>81.7</v>
      </c>
    </row>
    <row r="64" spans="2:35" x14ac:dyDescent="0.3">
      <c r="B64" t="s">
        <v>409</v>
      </c>
      <c r="E64" t="s">
        <v>108</v>
      </c>
      <c r="G64" t="s">
        <v>111</v>
      </c>
      <c r="I64" t="s">
        <v>115</v>
      </c>
      <c r="M64" s="8">
        <v>9</v>
      </c>
      <c r="N64" s="9">
        <v>1.4066666666666667E-2</v>
      </c>
      <c r="O64" s="9">
        <v>4.932882862316247E-4</v>
      </c>
      <c r="P64" s="8"/>
      <c r="Q64" s="8">
        <v>9</v>
      </c>
      <c r="R64" s="9">
        <v>1.7466666666666669E-2</v>
      </c>
      <c r="S64" s="9">
        <v>3.2145502536643189E-4</v>
      </c>
      <c r="T64" s="8"/>
      <c r="U64" s="8">
        <v>9</v>
      </c>
      <c r="V64" s="9">
        <v>1.8566666666666665E-2</v>
      </c>
      <c r="W64" s="1">
        <v>5.7735026918962226E-5</v>
      </c>
      <c r="X64" s="1"/>
      <c r="AB64">
        <v>9</v>
      </c>
      <c r="AC64" s="17">
        <v>56.6</v>
      </c>
      <c r="AE64">
        <v>9</v>
      </c>
      <c r="AF64" s="17">
        <v>73.5</v>
      </c>
      <c r="AH64">
        <v>9</v>
      </c>
      <c r="AI64" s="17">
        <v>78.8</v>
      </c>
    </row>
    <row r="65" spans="2:36" x14ac:dyDescent="0.3">
      <c r="B65" t="s">
        <v>410</v>
      </c>
      <c r="E65" t="s">
        <v>109</v>
      </c>
      <c r="G65" t="s">
        <v>112</v>
      </c>
      <c r="I65" t="s">
        <v>114</v>
      </c>
      <c r="M65" s="8" t="s">
        <v>87</v>
      </c>
      <c r="N65" s="9">
        <v>1.2999999999999999E-2</v>
      </c>
      <c r="O65" s="9"/>
      <c r="P65" s="8"/>
      <c r="Q65" s="8" t="s">
        <v>87</v>
      </c>
      <c r="R65" s="9">
        <v>1.5977777777777782E-2</v>
      </c>
      <c r="S65" s="9"/>
      <c r="T65" s="8"/>
      <c r="U65" s="8" t="s">
        <v>87</v>
      </c>
      <c r="V65" s="9">
        <v>1.8133333333333331E-2</v>
      </c>
      <c r="W65" s="1"/>
      <c r="X65" s="1"/>
      <c r="AB65" t="s">
        <v>6</v>
      </c>
      <c r="AC65" s="7">
        <f>AVERAGE(AC62:AC64)</f>
        <v>54.233333333333327</v>
      </c>
      <c r="AD65" s="7"/>
      <c r="AE65" s="7" t="s">
        <v>6</v>
      </c>
      <c r="AF65" s="7">
        <f>AVERAGE(AF62:AF64)</f>
        <v>70.600000000000009</v>
      </c>
      <c r="AG65" s="7"/>
      <c r="AH65" s="7" t="s">
        <v>106</v>
      </c>
      <c r="AI65" s="7">
        <f>AVERAGE(AI62:AI64)</f>
        <v>80.366666666666674</v>
      </c>
    </row>
    <row r="66" spans="2:36" x14ac:dyDescent="0.3">
      <c r="M66" s="8" t="s">
        <v>7</v>
      </c>
      <c r="N66" s="9">
        <v>1.0503967504392484E-3</v>
      </c>
      <c r="O66" s="9"/>
      <c r="P66" s="8"/>
      <c r="Q66" s="8" t="s">
        <v>7</v>
      </c>
      <c r="R66" s="9">
        <v>1.4515636524234958E-3</v>
      </c>
      <c r="S66" s="9"/>
      <c r="T66" s="8"/>
      <c r="U66" s="8" t="s">
        <v>7</v>
      </c>
      <c r="V66" s="9">
        <v>1.3370780746754397E-3</v>
      </c>
      <c r="W66" s="1"/>
      <c r="X66" s="1"/>
      <c r="AB66" t="s">
        <v>7</v>
      </c>
      <c r="AC66" s="7">
        <f>_xlfn.STDEV.S(AC62:AC64)</f>
        <v>2.6950572040929566</v>
      </c>
      <c r="AD66" s="7"/>
      <c r="AE66" s="7" t="s">
        <v>7</v>
      </c>
      <c r="AF66" s="7">
        <f>_xlfn.STDEV.S(AF62:AF64)</f>
        <v>2.9512709126747443</v>
      </c>
      <c r="AG66" s="7"/>
      <c r="AH66" s="7" t="s">
        <v>7</v>
      </c>
      <c r="AI66" s="7">
        <f>_xlfn.STDEV.S(AI62:AI64)</f>
        <v>1.4640127503998523</v>
      </c>
    </row>
    <row r="67" spans="2:36" x14ac:dyDescent="0.3">
      <c r="M67" s="8"/>
      <c r="N67" s="8"/>
      <c r="O67" s="8"/>
      <c r="P67" s="8"/>
      <c r="Q67" s="8"/>
      <c r="R67" s="9"/>
      <c r="S67" s="9"/>
      <c r="T67" s="8"/>
      <c r="U67" s="8"/>
      <c r="V67" s="9"/>
      <c r="W67" s="1"/>
      <c r="X67" s="1"/>
    </row>
    <row r="68" spans="2:36" x14ac:dyDescent="0.3">
      <c r="M68" s="8"/>
      <c r="N68" s="8"/>
      <c r="O68" s="8"/>
      <c r="P68" s="8"/>
      <c r="Q68" s="8"/>
      <c r="R68" s="9"/>
      <c r="S68" s="9"/>
      <c r="T68" s="8"/>
      <c r="U68" s="8"/>
      <c r="V68" s="9"/>
      <c r="W68" s="1"/>
      <c r="X68" s="1"/>
    </row>
    <row r="69" spans="2:36" x14ac:dyDescent="0.3">
      <c r="M69" s="10" t="s">
        <v>89</v>
      </c>
      <c r="N69" s="10"/>
      <c r="O69" s="10"/>
      <c r="P69" s="10"/>
      <c r="Q69" s="10" t="s">
        <v>424</v>
      </c>
      <c r="R69" s="11"/>
      <c r="S69" s="11"/>
      <c r="T69" s="10"/>
      <c r="U69" s="10" t="s">
        <v>423</v>
      </c>
      <c r="V69" s="9"/>
      <c r="W69" s="1"/>
      <c r="X69" s="1"/>
      <c r="AB69" s="5" t="s">
        <v>421</v>
      </c>
      <c r="AE69" s="5" t="s">
        <v>420</v>
      </c>
      <c r="AH69" s="5" t="s">
        <v>422</v>
      </c>
    </row>
    <row r="70" spans="2:36" x14ac:dyDescent="0.3">
      <c r="M70" s="8"/>
      <c r="N70" s="8"/>
      <c r="O70" s="8"/>
      <c r="P70" s="8"/>
      <c r="Q70" s="8"/>
      <c r="R70" s="9"/>
      <c r="S70" s="9"/>
      <c r="T70" s="8"/>
      <c r="U70" s="8"/>
      <c r="V70" s="9"/>
      <c r="W70" s="1"/>
      <c r="X70" s="1"/>
    </row>
    <row r="71" spans="2:36" x14ac:dyDescent="0.3">
      <c r="M71" s="8" t="s">
        <v>85</v>
      </c>
      <c r="N71" s="8" t="s">
        <v>86</v>
      </c>
      <c r="O71" s="8" t="s">
        <v>7</v>
      </c>
      <c r="P71" s="8"/>
      <c r="Q71" s="8" t="s">
        <v>85</v>
      </c>
      <c r="R71" s="9" t="s">
        <v>86</v>
      </c>
      <c r="S71" s="9" t="s">
        <v>7</v>
      </c>
      <c r="T71" s="8"/>
      <c r="U71" s="8" t="s">
        <v>85</v>
      </c>
      <c r="V71" s="9" t="s">
        <v>86</v>
      </c>
      <c r="W71" s="1" t="s">
        <v>7</v>
      </c>
      <c r="X71" s="1"/>
      <c r="AB71" t="s">
        <v>85</v>
      </c>
      <c r="AC71" s="1" t="s">
        <v>105</v>
      </c>
      <c r="AD71" s="1"/>
      <c r="AE71" t="s">
        <v>85</v>
      </c>
      <c r="AF71" s="1" t="s">
        <v>105</v>
      </c>
      <c r="AH71" s="1" t="s">
        <v>85</v>
      </c>
      <c r="AI71" t="s">
        <v>105</v>
      </c>
    </row>
    <row r="72" spans="2:36" x14ac:dyDescent="0.3">
      <c r="M72" s="8">
        <v>10</v>
      </c>
      <c r="N72" s="9">
        <v>2.1500000000000002E-2</v>
      </c>
      <c r="O72" s="9">
        <v>1.2489995996796794E-3</v>
      </c>
      <c r="P72" s="8"/>
      <c r="Q72" s="8">
        <v>10</v>
      </c>
      <c r="R72" s="9">
        <v>2.1933333333333332E-2</v>
      </c>
      <c r="S72" s="9">
        <v>1.0692676621563615E-3</v>
      </c>
      <c r="T72" s="8"/>
      <c r="U72" s="8">
        <v>10</v>
      </c>
      <c r="V72" s="9">
        <v>2.4066666666666667E-2</v>
      </c>
      <c r="W72" s="1">
        <v>4.0414518843273904E-4</v>
      </c>
      <c r="X72" s="1"/>
      <c r="AB72">
        <v>10</v>
      </c>
      <c r="AC72" s="17">
        <v>67.400000000000006</v>
      </c>
      <c r="AD72" s="1"/>
      <c r="AE72">
        <v>10</v>
      </c>
      <c r="AF72" s="17">
        <v>76.2</v>
      </c>
      <c r="AH72">
        <v>10</v>
      </c>
      <c r="AI72" s="17">
        <v>85.4</v>
      </c>
    </row>
    <row r="73" spans="2:36" x14ac:dyDescent="0.3">
      <c r="M73" s="8">
        <v>11</v>
      </c>
      <c r="N73" s="9">
        <v>2.4400000000000002E-2</v>
      </c>
      <c r="O73" s="9">
        <v>6.928203230275507E-4</v>
      </c>
      <c r="P73" s="8"/>
      <c r="Q73" s="8">
        <v>11</v>
      </c>
      <c r="R73" s="9">
        <v>2.7333333333333334E-2</v>
      </c>
      <c r="S73" s="9">
        <v>1.123981020005823E-3</v>
      </c>
      <c r="T73" s="8"/>
      <c r="U73" s="8">
        <v>11</v>
      </c>
      <c r="V73" s="9">
        <v>2.9800000000000004E-2</v>
      </c>
      <c r="W73" s="1">
        <v>7.9999999999999874E-4</v>
      </c>
      <c r="X73" s="1"/>
      <c r="AB73">
        <v>11</v>
      </c>
      <c r="AC73" s="17">
        <v>62.7</v>
      </c>
      <c r="AE73">
        <v>11</v>
      </c>
      <c r="AF73" s="17">
        <v>77.3</v>
      </c>
      <c r="AH73">
        <v>11</v>
      </c>
      <c r="AI73" s="17">
        <v>86.3</v>
      </c>
    </row>
    <row r="74" spans="2:36" x14ac:dyDescent="0.3">
      <c r="M74" s="8">
        <v>12</v>
      </c>
      <c r="N74" s="9">
        <v>2.0866666666666669E-2</v>
      </c>
      <c r="O74" s="9">
        <v>5.0332229568471538E-4</v>
      </c>
      <c r="P74" s="8"/>
      <c r="Q74" s="8">
        <v>12</v>
      </c>
      <c r="R74" s="9">
        <v>2.47E-2</v>
      </c>
      <c r="S74" s="9">
        <v>1.0583005244258357E-3</v>
      </c>
      <c r="T74" s="8"/>
      <c r="U74" s="8">
        <v>12</v>
      </c>
      <c r="V74" s="9">
        <v>2.3800000000000002E-2</v>
      </c>
      <c r="W74" s="1">
        <v>3.6055512754639866E-4</v>
      </c>
      <c r="X74" s="1"/>
      <c r="AB74">
        <v>12</v>
      </c>
      <c r="AC74" s="17">
        <v>63.2</v>
      </c>
      <c r="AE74">
        <v>12</v>
      </c>
      <c r="AF74" s="17">
        <v>78.400000000000006</v>
      </c>
      <c r="AH74">
        <v>12</v>
      </c>
      <c r="AI74" s="17">
        <v>81.900000000000006</v>
      </c>
    </row>
    <row r="75" spans="2:36" x14ac:dyDescent="0.3">
      <c r="M75" s="8" t="s">
        <v>87</v>
      </c>
      <c r="N75" s="9">
        <v>2.2255555555555556E-2</v>
      </c>
      <c r="O75" s="9"/>
      <c r="P75" s="8"/>
      <c r="Q75" s="8" t="s">
        <v>87</v>
      </c>
      <c r="R75" s="9">
        <v>2.4655555555555556E-2</v>
      </c>
      <c r="S75" s="9"/>
      <c r="T75" s="8"/>
      <c r="U75" s="8" t="s">
        <v>87</v>
      </c>
      <c r="V75" s="9">
        <v>2.5888888888888892E-2</v>
      </c>
      <c r="W75" s="1"/>
      <c r="X75" s="1"/>
      <c r="AB75" t="s">
        <v>6</v>
      </c>
      <c r="AC75" s="7">
        <f>AVERAGE(AC72:AC74)</f>
        <v>64.433333333333337</v>
      </c>
      <c r="AD75" s="7"/>
      <c r="AE75" s="7" t="s">
        <v>6</v>
      </c>
      <c r="AF75" s="7">
        <f>AVERAGE(AF72:AF74)</f>
        <v>77.3</v>
      </c>
      <c r="AG75" s="7"/>
      <c r="AH75" s="7" t="s">
        <v>6</v>
      </c>
      <c r="AI75" s="7">
        <f>AVERAGE(AI72:AI74)</f>
        <v>84.533333333333331</v>
      </c>
      <c r="AJ75" s="7"/>
    </row>
    <row r="76" spans="2:36" x14ac:dyDescent="0.3">
      <c r="M76" s="8" t="s">
        <v>7</v>
      </c>
      <c r="N76" s="9">
        <v>1.8839477857040671E-3</v>
      </c>
      <c r="O76" s="9"/>
      <c r="P76" s="8"/>
      <c r="Q76" s="8" t="s">
        <v>7</v>
      </c>
      <c r="R76" s="9">
        <v>2.7002743344855698E-3</v>
      </c>
      <c r="S76" s="9"/>
      <c r="T76" s="8"/>
      <c r="U76" s="8" t="s">
        <v>7</v>
      </c>
      <c r="V76" s="9">
        <v>3.389744882785485E-3</v>
      </c>
      <c r="W76" s="1"/>
      <c r="X76" s="1"/>
      <c r="AB76" t="s">
        <v>7</v>
      </c>
      <c r="AC76" s="7">
        <f>_xlfn.STDEV.S(AC72:AC74)</f>
        <v>2.581343319539914</v>
      </c>
      <c r="AD76" s="7"/>
      <c r="AE76" s="7" t="s">
        <v>7</v>
      </c>
      <c r="AF76" s="7">
        <f>_xlfn.STDEV.S(AF72:AF74)</f>
        <v>1.1000000000000014</v>
      </c>
      <c r="AG76" s="7"/>
      <c r="AH76" s="7" t="s">
        <v>7</v>
      </c>
      <c r="AI76" s="7">
        <f>_xlfn.STDEV.S(AI72:AI74)</f>
        <v>2.3245071162148156</v>
      </c>
      <c r="AJ76" s="7"/>
    </row>
    <row r="77" spans="2:36" x14ac:dyDescent="0.3">
      <c r="AC77" s="1"/>
      <c r="AD77" s="1"/>
      <c r="AF77" s="1"/>
    </row>
    <row r="78" spans="2:36" x14ac:dyDescent="0.3">
      <c r="AC78" s="1"/>
      <c r="AD78" s="1"/>
      <c r="AF78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F51"/>
  <sheetViews>
    <sheetView zoomScaleNormal="100" workbookViewId="0">
      <selection activeCell="J18" sqref="J18"/>
    </sheetView>
  </sheetViews>
  <sheetFormatPr defaultRowHeight="14.4" x14ac:dyDescent="0.3"/>
  <cols>
    <col min="2" max="2" width="12.5546875" customWidth="1"/>
    <col min="3" max="3" width="14.33203125" customWidth="1"/>
    <col min="4" max="4" width="13.44140625" customWidth="1"/>
    <col min="5" max="5" width="12.88671875" customWidth="1"/>
    <col min="6" max="6" width="12.6640625" customWidth="1"/>
    <col min="15" max="15" width="11.88671875" customWidth="1"/>
    <col min="16" max="16" width="12.44140625" customWidth="1"/>
    <col min="17" max="17" width="12.109375" customWidth="1"/>
    <col min="18" max="18" width="11.109375" customWidth="1"/>
  </cols>
  <sheetData>
    <row r="2" spans="2:21" x14ac:dyDescent="0.3">
      <c r="B2" t="s">
        <v>125</v>
      </c>
    </row>
    <row r="3" spans="2:21" x14ac:dyDescent="0.3">
      <c r="B3" t="s">
        <v>126</v>
      </c>
    </row>
    <row r="4" spans="2:21" ht="16.8" x14ac:dyDescent="0.35">
      <c r="B4" t="s">
        <v>323</v>
      </c>
    </row>
    <row r="5" spans="2:21" x14ac:dyDescent="0.3">
      <c r="B5" t="s">
        <v>399</v>
      </c>
    </row>
    <row r="6" spans="2:21" x14ac:dyDescent="0.3">
      <c r="B6" t="s">
        <v>439</v>
      </c>
    </row>
    <row r="14" spans="2:21" x14ac:dyDescent="0.3">
      <c r="M14" t="s">
        <v>24</v>
      </c>
      <c r="U14" t="s">
        <v>17</v>
      </c>
    </row>
    <row r="16" spans="2:21" x14ac:dyDescent="0.3">
      <c r="M16" t="s">
        <v>53</v>
      </c>
    </row>
    <row r="17" spans="2:32" ht="15.6" x14ac:dyDescent="0.35">
      <c r="P17" t="s">
        <v>308</v>
      </c>
    </row>
    <row r="19" spans="2:32" x14ac:dyDescent="0.3">
      <c r="O19" t="s">
        <v>18</v>
      </c>
      <c r="P19" t="s">
        <v>0</v>
      </c>
      <c r="Q19" t="s">
        <v>56</v>
      </c>
      <c r="R19" t="s">
        <v>57</v>
      </c>
      <c r="V19" t="s">
        <v>0</v>
      </c>
      <c r="Z19" t="s">
        <v>56</v>
      </c>
      <c r="AD19" t="s">
        <v>57</v>
      </c>
    </row>
    <row r="20" spans="2:32" x14ac:dyDescent="0.3">
      <c r="N20" t="s">
        <v>20</v>
      </c>
      <c r="O20">
        <v>2.52E-2</v>
      </c>
      <c r="P20">
        <v>2.2100000000000002E-2</v>
      </c>
      <c r="Q20">
        <v>1.8499999999999999E-2</v>
      </c>
      <c r="R20">
        <v>1.5900000000000001E-2</v>
      </c>
      <c r="V20">
        <v>2.5266666666666663E-2</v>
      </c>
      <c r="W20">
        <v>2.2166666666666668E-2</v>
      </c>
      <c r="X20" s="17">
        <f>(W20/V20)*100</f>
        <v>87.730870712401071</v>
      </c>
      <c r="Z20">
        <v>2.5266666666666663E-2</v>
      </c>
      <c r="AA20">
        <v>1.78E-2</v>
      </c>
      <c r="AB20" s="17">
        <f t="shared" ref="AB20" si="0">(AA20/Z20)*100</f>
        <v>70.44854881266491</v>
      </c>
      <c r="AD20">
        <v>2.5266666666666663E-2</v>
      </c>
      <c r="AE20">
        <v>1.6166666666666666E-2</v>
      </c>
      <c r="AF20" s="17">
        <f>(AE20/AD20)*100</f>
        <v>63.984168865435365</v>
      </c>
    </row>
    <row r="21" spans="2:32" x14ac:dyDescent="0.3">
      <c r="N21" t="s">
        <v>22</v>
      </c>
      <c r="O21">
        <v>2.5499999999999998E-2</v>
      </c>
      <c r="P21">
        <v>2.23E-2</v>
      </c>
      <c r="Q21">
        <v>1.7899999999999999E-2</v>
      </c>
      <c r="R21">
        <v>1.7299999999999999E-2</v>
      </c>
      <c r="X21" s="2"/>
      <c r="AB21" s="2"/>
      <c r="AF21" s="2"/>
    </row>
    <row r="22" spans="2:32" x14ac:dyDescent="0.3">
      <c r="N22" t="s">
        <v>23</v>
      </c>
      <c r="O22">
        <v>2.5100000000000001E-2</v>
      </c>
      <c r="P22">
        <v>2.2100000000000002E-2</v>
      </c>
      <c r="Q22">
        <v>1.7000000000000001E-2</v>
      </c>
      <c r="R22">
        <v>1.5299999999999999E-2</v>
      </c>
      <c r="X22" s="2"/>
      <c r="AB22" s="2"/>
      <c r="AF22" s="2"/>
    </row>
    <row r="23" spans="2:32" x14ac:dyDescent="0.3">
      <c r="N23" t="s">
        <v>6</v>
      </c>
      <c r="O23">
        <f xml:space="preserve"> AVERAGE(O20:O22)</f>
        <v>2.5266666666666663E-2</v>
      </c>
      <c r="P23">
        <f xml:space="preserve"> AVERAGE(P20:P22)</f>
        <v>2.2166666666666668E-2</v>
      </c>
      <c r="Q23">
        <f xml:space="preserve"> AVERAGE(Q20:Q22)</f>
        <v>1.78E-2</v>
      </c>
      <c r="R23">
        <f xml:space="preserve"> AVERAGE(R20:R22)</f>
        <v>1.6166666666666666E-2</v>
      </c>
    </row>
    <row r="24" spans="2:32" x14ac:dyDescent="0.3">
      <c r="N24" t="s">
        <v>7</v>
      </c>
      <c r="O24">
        <f>_xlfn.STDEV.S(O20:O22)</f>
        <v>2.08166599946612E-4</v>
      </c>
      <c r="P24">
        <f>_xlfn.STDEV.S(P20:P22)</f>
        <v>1.1547005383792445E-4</v>
      </c>
      <c r="Q24">
        <f>_xlfn.STDEV.S(Q20:Q22)</f>
        <v>7.5498344352707388E-4</v>
      </c>
      <c r="R24">
        <f>_xlfn.STDEV.S(R20:R22)</f>
        <v>1.0263202878893767E-3</v>
      </c>
    </row>
    <row r="26" spans="2:32" x14ac:dyDescent="0.3">
      <c r="M26" t="s">
        <v>54</v>
      </c>
    </row>
    <row r="27" spans="2:32" ht="15.6" x14ac:dyDescent="0.35">
      <c r="P27" t="s">
        <v>311</v>
      </c>
    </row>
    <row r="29" spans="2:32" x14ac:dyDescent="0.3">
      <c r="O29" t="s">
        <v>18</v>
      </c>
      <c r="P29" t="s">
        <v>0</v>
      </c>
      <c r="Q29" t="s">
        <v>56</v>
      </c>
      <c r="R29" t="s">
        <v>57</v>
      </c>
      <c r="V29" t="s">
        <v>0</v>
      </c>
      <c r="Z29" t="s">
        <v>56</v>
      </c>
      <c r="AD29" t="s">
        <v>57</v>
      </c>
    </row>
    <row r="30" spans="2:32" x14ac:dyDescent="0.3">
      <c r="N30" t="s">
        <v>20</v>
      </c>
      <c r="O30">
        <v>2.47E-2</v>
      </c>
      <c r="P30">
        <v>2.0299999999999999E-2</v>
      </c>
      <c r="Q30">
        <v>1.72E-2</v>
      </c>
      <c r="R30">
        <v>1.5599999999999999E-2</v>
      </c>
      <c r="V30">
        <v>2.4266666666666669E-2</v>
      </c>
      <c r="W30">
        <v>2.1266666666666666E-2</v>
      </c>
      <c r="X30" s="17">
        <f>(W30/V30)*100</f>
        <v>87.637362637362628</v>
      </c>
      <c r="Z30">
        <v>2.4266666666666669E-2</v>
      </c>
      <c r="AA30">
        <v>1.7133333333333334E-2</v>
      </c>
      <c r="AB30" s="17">
        <f t="shared" ref="AB30" si="1">(AA30/Z30)*100</f>
        <v>70.604395604395592</v>
      </c>
      <c r="AD30">
        <v>2.4266666666666669E-2</v>
      </c>
      <c r="AE30">
        <v>1.5466666666666665E-2</v>
      </c>
      <c r="AF30" s="17">
        <f t="shared" ref="AF30" si="2">(AE30/AD30)*100</f>
        <v>63.736263736263723</v>
      </c>
    </row>
    <row r="31" spans="2:32" x14ac:dyDescent="0.3">
      <c r="N31" t="s">
        <v>22</v>
      </c>
      <c r="O31">
        <v>2.47E-2</v>
      </c>
      <c r="P31">
        <v>2.2200000000000001E-2</v>
      </c>
      <c r="Q31">
        <v>1.72E-2</v>
      </c>
      <c r="R31">
        <v>1.5100000000000001E-2</v>
      </c>
      <c r="X31" s="2"/>
      <c r="AB31" s="2"/>
      <c r="AF31" s="2"/>
    </row>
    <row r="32" spans="2:32" ht="15.6" x14ac:dyDescent="0.35">
      <c r="B32" t="s">
        <v>324</v>
      </c>
      <c r="N32" t="s">
        <v>23</v>
      </c>
      <c r="O32">
        <v>2.3400000000000001E-2</v>
      </c>
      <c r="P32">
        <v>2.1299999999999999E-2</v>
      </c>
      <c r="Q32">
        <v>1.7000000000000001E-2</v>
      </c>
      <c r="R32">
        <v>1.5699999999999999E-2</v>
      </c>
      <c r="X32" s="2"/>
      <c r="AB32" s="2"/>
      <c r="AF32" s="2"/>
    </row>
    <row r="33" spans="2:32" x14ac:dyDescent="0.3">
      <c r="N33" t="s">
        <v>6</v>
      </c>
      <c r="O33" s="1">
        <f xml:space="preserve"> AVERAGE(O30:O32)</f>
        <v>2.4266666666666669E-2</v>
      </c>
      <c r="P33" s="1">
        <f xml:space="preserve"> AVERAGE(P30:P32)</f>
        <v>2.1266666666666666E-2</v>
      </c>
      <c r="Q33" s="1">
        <f xml:space="preserve"> AVERAGE(Q30:Q32)</f>
        <v>1.7133333333333334E-2</v>
      </c>
      <c r="R33" s="1">
        <f xml:space="preserve"> AVERAGE(R30:R32)</f>
        <v>1.5466666666666665E-2</v>
      </c>
    </row>
    <row r="34" spans="2:32" x14ac:dyDescent="0.3">
      <c r="N34" t="s">
        <v>7</v>
      </c>
      <c r="O34" s="1">
        <f>_xlfn.STDEV.S(O30:O32)</f>
        <v>7.5055534994651293E-4</v>
      </c>
      <c r="P34" s="1">
        <f>_xlfn.STDEV.S(P30:P32)</f>
        <v>9.50438495292218E-4</v>
      </c>
      <c r="Q34" s="1">
        <f>_xlfn.STDEV.S(Q30:Q32)</f>
        <v>1.1547005383792445E-4</v>
      </c>
      <c r="R34" s="1">
        <f>_xlfn.STDEV.S(R30:R32)</f>
        <v>3.2145502536643091E-4</v>
      </c>
    </row>
    <row r="35" spans="2:32" x14ac:dyDescent="0.3">
      <c r="B35" t="s">
        <v>51</v>
      </c>
      <c r="C35" t="s">
        <v>267</v>
      </c>
      <c r="D35" t="s">
        <v>268</v>
      </c>
      <c r="E35" t="s">
        <v>269</v>
      </c>
      <c r="G35" t="s">
        <v>6</v>
      </c>
      <c r="H35" t="s">
        <v>7</v>
      </c>
    </row>
    <row r="36" spans="2:32" x14ac:dyDescent="0.3">
      <c r="B36">
        <v>0</v>
      </c>
      <c r="C36">
        <v>100</v>
      </c>
      <c r="D36">
        <v>100</v>
      </c>
      <c r="E36">
        <v>100</v>
      </c>
      <c r="G36">
        <v>100</v>
      </c>
      <c r="M36" t="s">
        <v>55</v>
      </c>
    </row>
    <row r="37" spans="2:32" ht="15.6" x14ac:dyDescent="0.35">
      <c r="B37">
        <v>2</v>
      </c>
      <c r="C37">
        <v>87.7</v>
      </c>
      <c r="D37">
        <v>87.6</v>
      </c>
      <c r="E37">
        <v>87.7</v>
      </c>
      <c r="G37">
        <f>AVERAGE(C37:E37)</f>
        <v>87.666666666666671</v>
      </c>
      <c r="H37">
        <f>_xlfn.STDEV.S(C37:E37)</f>
        <v>5.7735026918967501E-2</v>
      </c>
      <c r="P37" t="s">
        <v>308</v>
      </c>
    </row>
    <row r="38" spans="2:32" x14ac:dyDescent="0.3">
      <c r="B38">
        <v>4</v>
      </c>
      <c r="C38">
        <v>70.400000000000006</v>
      </c>
      <c r="D38">
        <v>70.599999999999994</v>
      </c>
      <c r="E38">
        <v>71</v>
      </c>
      <c r="G38">
        <f>AVERAGE(C38:E38)</f>
        <v>70.666666666666671</v>
      </c>
      <c r="H38">
        <f>_xlfn.STDEV.S(C38:E38)</f>
        <v>0.3055050463303875</v>
      </c>
    </row>
    <row r="39" spans="2:32" x14ac:dyDescent="0.3">
      <c r="B39">
        <v>6</v>
      </c>
      <c r="C39">
        <v>64</v>
      </c>
      <c r="D39">
        <v>63.8</v>
      </c>
      <c r="E39">
        <v>59.3</v>
      </c>
      <c r="G39">
        <f>AVERAGE(C39:E39)</f>
        <v>62.366666666666667</v>
      </c>
      <c r="H39">
        <f>_xlfn.STDEV.S(C39:E39)</f>
        <v>2.6576932353703535</v>
      </c>
      <c r="O39" t="s">
        <v>18</v>
      </c>
      <c r="P39" t="s">
        <v>0</v>
      </c>
      <c r="Q39" t="s">
        <v>56</v>
      </c>
      <c r="R39" t="s">
        <v>57</v>
      </c>
      <c r="V39" t="s">
        <v>0</v>
      </c>
      <c r="Z39" t="s">
        <v>56</v>
      </c>
      <c r="AD39" t="s">
        <v>57</v>
      </c>
    </row>
    <row r="40" spans="2:32" x14ac:dyDescent="0.3">
      <c r="N40" t="s">
        <v>20</v>
      </c>
      <c r="O40">
        <v>2.8799999999999999E-2</v>
      </c>
      <c r="P40">
        <v>2.5000000000000001E-2</v>
      </c>
      <c r="Q40">
        <v>2.0400000000000001E-2</v>
      </c>
      <c r="R40">
        <v>1.6799999999999999E-2</v>
      </c>
      <c r="V40">
        <v>2.8399999999999998E-2</v>
      </c>
      <c r="W40">
        <v>2.4900000000000002E-2</v>
      </c>
      <c r="X40" s="17">
        <f>(W40/V40)*100</f>
        <v>87.676056338028189</v>
      </c>
      <c r="Z40">
        <v>2.8399999999999998E-2</v>
      </c>
      <c r="AA40">
        <v>2.0166666666666666E-2</v>
      </c>
      <c r="AB40" s="17">
        <f>(AA40/Z40)*100</f>
        <v>71.009389671361504</v>
      </c>
      <c r="AD40">
        <v>2.8399999999999998E-2</v>
      </c>
      <c r="AE40">
        <v>1.6833333333333336E-2</v>
      </c>
      <c r="AF40" s="17">
        <f>(AE40/AD40)*100</f>
        <v>59.272300469483575</v>
      </c>
    </row>
    <row r="41" spans="2:32" x14ac:dyDescent="0.3">
      <c r="B41" t="s">
        <v>52</v>
      </c>
      <c r="N41" t="s">
        <v>22</v>
      </c>
      <c r="O41">
        <v>2.7799999999999998E-2</v>
      </c>
      <c r="P41">
        <v>2.5600000000000001E-2</v>
      </c>
      <c r="Q41">
        <v>1.9800000000000002E-2</v>
      </c>
      <c r="R41">
        <v>1.7100000000000001E-2</v>
      </c>
      <c r="X41" s="2"/>
      <c r="AB41" s="2"/>
      <c r="AF41" s="2"/>
    </row>
    <row r="42" spans="2:32" x14ac:dyDescent="0.3">
      <c r="N42" t="s">
        <v>23</v>
      </c>
      <c r="O42">
        <v>2.86E-2</v>
      </c>
      <c r="P42">
        <v>2.41E-2</v>
      </c>
      <c r="Q42">
        <v>2.0299999999999999E-2</v>
      </c>
      <c r="R42">
        <v>1.66E-2</v>
      </c>
      <c r="X42" s="2"/>
      <c r="AB42" s="2"/>
      <c r="AF42" s="2"/>
    </row>
    <row r="43" spans="2:32" x14ac:dyDescent="0.3">
      <c r="N43" t="s">
        <v>6</v>
      </c>
      <c r="O43" s="1">
        <f xml:space="preserve"> AVERAGE(O40:O42)</f>
        <v>2.8399999999999998E-2</v>
      </c>
      <c r="P43" s="1">
        <f xml:space="preserve"> AVERAGE(P40:P42)</f>
        <v>2.4900000000000002E-2</v>
      </c>
      <c r="Q43" s="1">
        <f xml:space="preserve"> AVERAGE(Q40:Q42)</f>
        <v>2.0166666666666666E-2</v>
      </c>
      <c r="R43" s="1">
        <f xml:space="preserve"> AVERAGE(R40:R42)</f>
        <v>1.6833333333333336E-2</v>
      </c>
    </row>
    <row r="44" spans="2:32" ht="15.6" x14ac:dyDescent="0.35">
      <c r="B44" t="s">
        <v>325</v>
      </c>
      <c r="N44" t="s">
        <v>7</v>
      </c>
      <c r="O44" s="1">
        <f>_xlfn.STDEV.S(O40:O42)</f>
        <v>5.2915026221291885E-4</v>
      </c>
      <c r="P44" s="1">
        <f>_xlfn.STDEV.S(P40:P42)</f>
        <v>7.5498344352707572E-4</v>
      </c>
      <c r="Q44" s="1">
        <f>_xlfn.STDEV.S(Q40:Q42)</f>
        <v>3.2145502536643113E-4</v>
      </c>
      <c r="R44" s="1">
        <f>_xlfn.STDEV.S(R40:R42)</f>
        <v>2.5166114784235861E-4</v>
      </c>
    </row>
    <row r="45" spans="2:32" x14ac:dyDescent="0.3">
      <c r="B45" t="s">
        <v>257</v>
      </c>
    </row>
    <row r="47" spans="2:32" x14ac:dyDescent="0.3">
      <c r="B47" t="s">
        <v>51</v>
      </c>
      <c r="C47" t="s">
        <v>6</v>
      </c>
    </row>
    <row r="48" spans="2:32" x14ac:dyDescent="0.3">
      <c r="B48">
        <v>0</v>
      </c>
      <c r="C48">
        <v>100</v>
      </c>
    </row>
    <row r="49" spans="2:3" x14ac:dyDescent="0.3">
      <c r="B49">
        <v>0.5</v>
      </c>
      <c r="C49">
        <v>78.5</v>
      </c>
    </row>
    <row r="50" spans="2:3" x14ac:dyDescent="0.3">
      <c r="B50">
        <v>1</v>
      </c>
      <c r="C50">
        <v>61.6</v>
      </c>
    </row>
    <row r="51" spans="2:3" x14ac:dyDescent="0.3">
      <c r="B51">
        <v>2</v>
      </c>
      <c r="C51">
        <v>45.3</v>
      </c>
    </row>
  </sheetData>
  <pageMargins left="0.7" right="0.7" top="0.75" bottom="0.75" header="0.3" footer="0.3"/>
  <pageSetup orientation="portrait" r:id="rId1"/>
  <ignoredErrors>
    <ignoredError sqref="G37:G39 H37:H3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3:L49"/>
  <sheetViews>
    <sheetView topLeftCell="A2" zoomScaleNormal="100" workbookViewId="0">
      <selection activeCell="T22" sqref="T22"/>
    </sheetView>
  </sheetViews>
  <sheetFormatPr defaultRowHeight="14.4" x14ac:dyDescent="0.3"/>
  <sheetData>
    <row r="3" spans="12:12" x14ac:dyDescent="0.3">
      <c r="L3" t="s">
        <v>273</v>
      </c>
    </row>
    <row r="4" spans="12:12" ht="15.6" x14ac:dyDescent="0.35">
      <c r="L4" t="s">
        <v>365</v>
      </c>
    </row>
    <row r="5" spans="12:12" x14ac:dyDescent="0.3">
      <c r="L5" t="s">
        <v>366</v>
      </c>
    </row>
    <row r="6" spans="12:12" ht="15.6" x14ac:dyDescent="0.35">
      <c r="L6" t="s">
        <v>427</v>
      </c>
    </row>
    <row r="7" spans="12:12" x14ac:dyDescent="0.3">
      <c r="L7" t="s">
        <v>428</v>
      </c>
    </row>
    <row r="8" spans="12:12" ht="15.6" x14ac:dyDescent="0.35">
      <c r="L8" t="s">
        <v>429</v>
      </c>
    </row>
    <row r="9" spans="12:12" x14ac:dyDescent="0.3">
      <c r="L9" t="s">
        <v>367</v>
      </c>
    </row>
    <row r="10" spans="12:12" x14ac:dyDescent="0.3">
      <c r="L10" t="s">
        <v>368</v>
      </c>
    </row>
    <row r="11" spans="12:12" x14ac:dyDescent="0.3">
      <c r="L11" t="s">
        <v>369</v>
      </c>
    </row>
    <row r="12" spans="12:12" x14ac:dyDescent="0.3">
      <c r="L12" t="s">
        <v>370</v>
      </c>
    </row>
    <row r="15" spans="12:12" x14ac:dyDescent="0.3">
      <c r="L15" t="s">
        <v>371</v>
      </c>
    </row>
    <row r="17" spans="3:12" ht="15.6" x14ac:dyDescent="0.35">
      <c r="L17" t="s">
        <v>372</v>
      </c>
    </row>
    <row r="18" spans="3:12" x14ac:dyDescent="0.3">
      <c r="L18" t="s">
        <v>375</v>
      </c>
    </row>
    <row r="19" spans="3:12" x14ac:dyDescent="0.3">
      <c r="L19" t="s">
        <v>376</v>
      </c>
    </row>
    <row r="20" spans="3:12" x14ac:dyDescent="0.3">
      <c r="L20" t="s">
        <v>374</v>
      </c>
    </row>
    <row r="26" spans="3:12" ht="15.6" x14ac:dyDescent="0.35">
      <c r="C26" t="s">
        <v>430</v>
      </c>
      <c r="G26" t="s">
        <v>431</v>
      </c>
    </row>
    <row r="28" spans="3:12" ht="16.8" x14ac:dyDescent="0.35">
      <c r="C28" t="s">
        <v>326</v>
      </c>
      <c r="D28" t="s">
        <v>327</v>
      </c>
      <c r="H28" s="12" t="s">
        <v>270</v>
      </c>
      <c r="I28" s="16" t="s">
        <v>271</v>
      </c>
      <c r="J28" s="16" t="s">
        <v>272</v>
      </c>
      <c r="K28" s="16" t="s">
        <v>373</v>
      </c>
      <c r="L28" s="16"/>
    </row>
    <row r="29" spans="3:12" x14ac:dyDescent="0.3">
      <c r="H29" s="12"/>
      <c r="I29" s="16"/>
      <c r="J29" s="16"/>
      <c r="K29" s="16"/>
      <c r="L29" s="16"/>
    </row>
    <row r="30" spans="3:12" x14ac:dyDescent="0.3">
      <c r="C30">
        <v>5.125</v>
      </c>
      <c r="D30">
        <v>7.4999999999999997E-2</v>
      </c>
      <c r="G30">
        <v>4</v>
      </c>
      <c r="H30" s="16">
        <v>0.56999999999999995</v>
      </c>
      <c r="I30" s="16">
        <v>0.28499999999999998</v>
      </c>
      <c r="J30" s="16">
        <v>0.14299999999999999</v>
      </c>
      <c r="K30" s="16">
        <v>4.8000000000000001E-2</v>
      </c>
      <c r="L30" s="16"/>
    </row>
    <row r="31" spans="3:12" x14ac:dyDescent="0.3">
      <c r="C31">
        <v>5.25</v>
      </c>
      <c r="D31">
        <v>0.2</v>
      </c>
      <c r="G31">
        <v>9</v>
      </c>
      <c r="H31">
        <v>0.56999999999999995</v>
      </c>
      <c r="I31">
        <v>0.28499999999999998</v>
      </c>
      <c r="J31">
        <v>0.14299999999999999</v>
      </c>
      <c r="K31">
        <v>4.8000000000000001E-2</v>
      </c>
      <c r="L31" s="16"/>
    </row>
    <row r="32" spans="3:12" x14ac:dyDescent="0.3">
      <c r="C32">
        <v>5.375</v>
      </c>
      <c r="D32">
        <v>0.31</v>
      </c>
    </row>
    <row r="33" spans="3:12" x14ac:dyDescent="0.3">
      <c r="C33">
        <v>5.5</v>
      </c>
      <c r="D33">
        <v>0.4</v>
      </c>
      <c r="L33" s="16"/>
    </row>
    <row r="34" spans="3:12" x14ac:dyDescent="0.3">
      <c r="C34">
        <v>5.625</v>
      </c>
      <c r="D34">
        <v>0.47</v>
      </c>
    </row>
    <row r="35" spans="3:12" x14ac:dyDescent="0.3">
      <c r="C35">
        <v>5.75</v>
      </c>
      <c r="D35">
        <v>0.52</v>
      </c>
    </row>
    <row r="36" spans="3:12" x14ac:dyDescent="0.3">
      <c r="C36">
        <v>5.875</v>
      </c>
      <c r="D36">
        <v>0.55000000000000004</v>
      </c>
    </row>
    <row r="37" spans="3:12" x14ac:dyDescent="0.3">
      <c r="C37">
        <v>6</v>
      </c>
      <c r="D37">
        <v>0.56000000000000005</v>
      </c>
    </row>
    <row r="38" spans="3:12" x14ac:dyDescent="0.3">
      <c r="C38">
        <v>6.125</v>
      </c>
      <c r="D38">
        <v>0.54500000000000004</v>
      </c>
    </row>
    <row r="39" spans="3:12" x14ac:dyDescent="0.3">
      <c r="C39">
        <v>6.25</v>
      </c>
      <c r="D39">
        <v>0.52</v>
      </c>
    </row>
    <row r="40" spans="3:12" x14ac:dyDescent="0.3">
      <c r="C40">
        <v>6.375</v>
      </c>
      <c r="D40">
        <v>0.47199999999999998</v>
      </c>
    </row>
    <row r="41" spans="3:12" x14ac:dyDescent="0.3">
      <c r="C41">
        <v>6.5</v>
      </c>
      <c r="D41">
        <v>0.41899999999999998</v>
      </c>
    </row>
    <row r="42" spans="3:12" x14ac:dyDescent="0.3">
      <c r="C42">
        <v>6.625</v>
      </c>
      <c r="D42">
        <v>0.36</v>
      </c>
    </row>
    <row r="43" spans="3:12" x14ac:dyDescent="0.3">
      <c r="C43">
        <v>6.75</v>
      </c>
      <c r="D43">
        <v>0.3</v>
      </c>
    </row>
    <row r="44" spans="3:12" x14ac:dyDescent="0.3">
      <c r="C44">
        <v>6.875</v>
      </c>
      <c r="D44">
        <v>0.24099999999999999</v>
      </c>
    </row>
    <row r="45" spans="3:12" x14ac:dyDescent="0.3">
      <c r="C45">
        <v>7</v>
      </c>
      <c r="D45">
        <v>0.19</v>
      </c>
    </row>
    <row r="46" spans="3:12" x14ac:dyDescent="0.3">
      <c r="C46">
        <v>7.125</v>
      </c>
      <c r="D46">
        <v>0.14199999999999999</v>
      </c>
    </row>
    <row r="47" spans="3:12" x14ac:dyDescent="0.3">
      <c r="C47">
        <v>7.25</v>
      </c>
      <c r="D47">
        <v>0.10299999999999999</v>
      </c>
    </row>
    <row r="48" spans="3:12" x14ac:dyDescent="0.3">
      <c r="C48">
        <v>7.375</v>
      </c>
      <c r="D48">
        <v>7.0000000000000007E-2</v>
      </c>
    </row>
    <row r="49" spans="3:4" x14ac:dyDescent="0.3">
      <c r="C49">
        <v>7.5</v>
      </c>
      <c r="D49">
        <v>4.3999999999999997E-2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P64"/>
  <sheetViews>
    <sheetView zoomScaleNormal="100" workbookViewId="0">
      <selection activeCell="C19" sqref="C19"/>
    </sheetView>
  </sheetViews>
  <sheetFormatPr defaultRowHeight="14.4" x14ac:dyDescent="0.3"/>
  <cols>
    <col min="2" max="2" width="37.88671875" customWidth="1"/>
    <col min="3" max="3" width="21.33203125" customWidth="1"/>
    <col min="5" max="5" width="23.44140625" customWidth="1"/>
  </cols>
  <sheetData>
    <row r="3" spans="2:9" x14ac:dyDescent="0.3">
      <c r="B3" t="s">
        <v>158</v>
      </c>
    </row>
    <row r="4" spans="2:9" x14ac:dyDescent="0.3">
      <c r="B4" t="s">
        <v>159</v>
      </c>
    </row>
    <row r="6" spans="2:9" ht="24" customHeight="1" x14ac:dyDescent="0.3">
      <c r="C6" s="12" t="s">
        <v>139</v>
      </c>
      <c r="D6" s="12"/>
      <c r="E6" s="12" t="s">
        <v>140</v>
      </c>
      <c r="F6" s="12"/>
      <c r="G6" s="12" t="s">
        <v>141</v>
      </c>
      <c r="H6" s="12"/>
      <c r="I6" s="12"/>
    </row>
    <row r="7" spans="2:9" x14ac:dyDescent="0.3">
      <c r="B7" t="s">
        <v>142</v>
      </c>
      <c r="C7" t="s">
        <v>143</v>
      </c>
      <c r="E7" t="s">
        <v>359</v>
      </c>
      <c r="G7" t="s">
        <v>144</v>
      </c>
    </row>
    <row r="8" spans="2:9" x14ac:dyDescent="0.3">
      <c r="B8" t="s">
        <v>145</v>
      </c>
      <c r="C8" t="s">
        <v>146</v>
      </c>
      <c r="E8" t="s">
        <v>147</v>
      </c>
      <c r="G8" t="s">
        <v>148</v>
      </c>
    </row>
    <row r="9" spans="2:9" ht="16.2" x14ac:dyDescent="0.3">
      <c r="B9" t="s">
        <v>162</v>
      </c>
      <c r="C9" t="s">
        <v>149</v>
      </c>
      <c r="E9" t="s">
        <v>150</v>
      </c>
      <c r="G9" t="s">
        <v>151</v>
      </c>
    </row>
    <row r="10" spans="2:9" ht="16.2" x14ac:dyDescent="0.3">
      <c r="B10" t="s">
        <v>163</v>
      </c>
      <c r="C10" t="s">
        <v>152</v>
      </c>
      <c r="E10" t="s">
        <v>153</v>
      </c>
      <c r="G10" t="s">
        <v>154</v>
      </c>
    </row>
    <row r="11" spans="2:9" ht="16.2" x14ac:dyDescent="0.3">
      <c r="B11" t="s">
        <v>164</v>
      </c>
      <c r="C11" t="s">
        <v>155</v>
      </c>
      <c r="E11" t="s">
        <v>156</v>
      </c>
      <c r="G11" t="s">
        <v>157</v>
      </c>
    </row>
    <row r="12" spans="2:9" ht="16.2" x14ac:dyDescent="0.3">
      <c r="B12" t="s">
        <v>182</v>
      </c>
      <c r="C12" t="s">
        <v>360</v>
      </c>
      <c r="E12" t="s">
        <v>361</v>
      </c>
      <c r="G12" t="s">
        <v>362</v>
      </c>
    </row>
    <row r="14" spans="2:9" ht="16.2" x14ac:dyDescent="0.3">
      <c r="B14" t="s">
        <v>160</v>
      </c>
    </row>
    <row r="15" spans="2:9" x14ac:dyDescent="0.3">
      <c r="B15" t="s">
        <v>256</v>
      </c>
    </row>
    <row r="16" spans="2:9" x14ac:dyDescent="0.3">
      <c r="B16" t="s">
        <v>161</v>
      </c>
    </row>
    <row r="22" spans="6:16" ht="16.2" x14ac:dyDescent="0.3">
      <c r="F22" t="s">
        <v>243</v>
      </c>
    </row>
    <row r="24" spans="6:16" x14ac:dyDescent="0.3">
      <c r="G24" t="s">
        <v>241</v>
      </c>
      <c r="H24" t="s">
        <v>255</v>
      </c>
      <c r="K24" t="s">
        <v>241</v>
      </c>
      <c r="L24" t="s">
        <v>140</v>
      </c>
      <c r="O24" t="s">
        <v>241</v>
      </c>
      <c r="P24" t="s">
        <v>141</v>
      </c>
    </row>
    <row r="25" spans="6:16" x14ac:dyDescent="0.3">
      <c r="G25">
        <v>1</v>
      </c>
      <c r="H25" s="7">
        <v>27.161449000693501</v>
      </c>
      <c r="K25">
        <v>1</v>
      </c>
      <c r="L25" s="7">
        <v>25.526435443420805</v>
      </c>
      <c r="O25">
        <v>1</v>
      </c>
      <c r="P25" s="7">
        <v>26.400496236875341</v>
      </c>
    </row>
    <row r="26" spans="6:16" x14ac:dyDescent="0.3">
      <c r="G26">
        <v>2</v>
      </c>
      <c r="H26" s="7">
        <v>27.374750903420804</v>
      </c>
      <c r="K26">
        <v>2</v>
      </c>
      <c r="L26" s="7">
        <v>25.526435443420805</v>
      </c>
      <c r="O26">
        <v>2</v>
      </c>
      <c r="P26" s="7">
        <v>26.82190785232989</v>
      </c>
    </row>
    <row r="27" spans="6:16" x14ac:dyDescent="0.3">
      <c r="G27">
        <v>3</v>
      </c>
      <c r="H27" s="7">
        <v>26.191046604148074</v>
      </c>
      <c r="K27">
        <v>3</v>
      </c>
      <c r="L27" s="7">
        <v>25.940812478875348</v>
      </c>
      <c r="O27">
        <v>3</v>
      </c>
      <c r="P27" s="7">
        <v>26.274725963238982</v>
      </c>
    </row>
    <row r="28" spans="6:16" x14ac:dyDescent="0.3">
      <c r="G28">
        <v>4</v>
      </c>
      <c r="H28" s="7">
        <v>27.760804702329892</v>
      </c>
      <c r="K28">
        <v>4</v>
      </c>
      <c r="L28" s="7">
        <v>26.610783319602621</v>
      </c>
      <c r="O28">
        <v>4</v>
      </c>
      <c r="P28" s="7">
        <v>26.864233252875348</v>
      </c>
    </row>
    <row r="29" spans="6:16" x14ac:dyDescent="0.3">
      <c r="G29" t="s">
        <v>6</v>
      </c>
      <c r="H29" s="7">
        <v>27.122012802648072</v>
      </c>
      <c r="K29" t="s">
        <v>6</v>
      </c>
      <c r="L29" s="7">
        <v>25.901116671329895</v>
      </c>
      <c r="O29" t="s">
        <v>6</v>
      </c>
      <c r="P29" s="7">
        <v>26.590340826329889</v>
      </c>
    </row>
    <row r="30" spans="6:16" x14ac:dyDescent="0.3">
      <c r="G30" t="s">
        <v>7</v>
      </c>
      <c r="H30" s="7">
        <v>0.66837736724775831</v>
      </c>
      <c r="K30" t="s">
        <v>7</v>
      </c>
      <c r="L30" s="7">
        <v>0.51185107010479058</v>
      </c>
      <c r="O30" t="s">
        <v>7</v>
      </c>
      <c r="P30" s="7">
        <v>0.29681310550496381</v>
      </c>
    </row>
    <row r="31" spans="6:16" x14ac:dyDescent="0.3">
      <c r="G31" t="s">
        <v>242</v>
      </c>
      <c r="H31" s="7">
        <v>2.4643354168113252</v>
      </c>
      <c r="K31" t="s">
        <v>242</v>
      </c>
      <c r="L31" s="7">
        <v>1.9761737557491554</v>
      </c>
      <c r="O31" t="s">
        <v>242</v>
      </c>
      <c r="P31" s="7">
        <v>1.1162440806740543</v>
      </c>
    </row>
    <row r="33" spans="6:16" ht="16.2" x14ac:dyDescent="0.3">
      <c r="F33" t="s">
        <v>244</v>
      </c>
    </row>
    <row r="35" spans="6:16" x14ac:dyDescent="0.3">
      <c r="G35" t="s">
        <v>241</v>
      </c>
      <c r="H35" t="s">
        <v>255</v>
      </c>
      <c r="K35" t="s">
        <v>241</v>
      </c>
      <c r="L35" t="s">
        <v>140</v>
      </c>
      <c r="O35" t="s">
        <v>241</v>
      </c>
      <c r="P35" t="s">
        <v>141</v>
      </c>
    </row>
    <row r="36" spans="6:16" x14ac:dyDescent="0.3">
      <c r="G36">
        <v>1</v>
      </c>
      <c r="H36" s="7">
        <v>6.4578529073518602</v>
      </c>
      <c r="K36">
        <v>1</v>
      </c>
      <c r="L36" s="7">
        <v>5.6139662490909643</v>
      </c>
      <c r="O36">
        <v>1</v>
      </c>
      <c r="P36" s="7">
        <v>7.8048234129335263</v>
      </c>
    </row>
    <row r="37" spans="6:16" x14ac:dyDescent="0.3">
      <c r="G37">
        <v>2</v>
      </c>
      <c r="H37" s="7">
        <v>6.151286404262434</v>
      </c>
      <c r="K37">
        <v>2</v>
      </c>
      <c r="L37" s="7">
        <v>5.9116780594280565</v>
      </c>
      <c r="O37">
        <v>2</v>
      </c>
      <c r="P37" s="7">
        <v>7.6828128284678154</v>
      </c>
    </row>
    <row r="38" spans="6:16" x14ac:dyDescent="0.3">
      <c r="G38">
        <v>3</v>
      </c>
      <c r="H38" s="7">
        <v>6.1899792638756628</v>
      </c>
      <c r="K38">
        <v>3</v>
      </c>
      <c r="L38" s="7">
        <v>5.6318289577111909</v>
      </c>
      <c r="O38">
        <v>3</v>
      </c>
      <c r="P38" s="7">
        <v>7.7988716771059305</v>
      </c>
    </row>
    <row r="39" spans="6:16" x14ac:dyDescent="0.3">
      <c r="G39">
        <v>4</v>
      </c>
      <c r="H39" s="7">
        <v>6.6751281959492212</v>
      </c>
      <c r="K39">
        <v>4</v>
      </c>
      <c r="L39" s="7">
        <v>5.8908382327044588</v>
      </c>
      <c r="O39">
        <v>4</v>
      </c>
      <c r="P39" s="7">
        <v>8.1291930155374903</v>
      </c>
    </row>
    <row r="40" spans="6:16" x14ac:dyDescent="0.3">
      <c r="G40" t="s">
        <v>6</v>
      </c>
      <c r="H40" s="7">
        <v>6.3685616928597941</v>
      </c>
      <c r="K40" t="s">
        <v>6</v>
      </c>
      <c r="L40" s="7">
        <v>5.7620778747336683</v>
      </c>
      <c r="O40" t="s">
        <v>6</v>
      </c>
      <c r="P40" s="7">
        <v>7.8539252335111911</v>
      </c>
    </row>
    <row r="41" spans="6:16" x14ac:dyDescent="0.3">
      <c r="G41" t="s">
        <v>7</v>
      </c>
      <c r="H41" s="7">
        <v>0.24566656045602836</v>
      </c>
      <c r="K41" t="s">
        <v>7</v>
      </c>
      <c r="L41" s="7">
        <v>0.16110170605491622</v>
      </c>
      <c r="O41" t="s">
        <v>7</v>
      </c>
      <c r="P41" s="7">
        <v>0.19191464234420713</v>
      </c>
    </row>
    <row r="42" spans="6:16" x14ac:dyDescent="0.3">
      <c r="G42" t="s">
        <v>242</v>
      </c>
      <c r="H42" s="7">
        <v>3.8574889010097992</v>
      </c>
      <c r="K42" t="s">
        <v>242</v>
      </c>
      <c r="L42" s="7">
        <v>2.7958960214914237</v>
      </c>
      <c r="O42" t="s">
        <v>242</v>
      </c>
      <c r="P42" s="7">
        <v>2.4435506659185422</v>
      </c>
    </row>
    <row r="44" spans="6:16" ht="16.2" x14ac:dyDescent="0.3">
      <c r="F44" t="s">
        <v>245</v>
      </c>
    </row>
    <row r="46" spans="6:16" x14ac:dyDescent="0.3">
      <c r="G46" t="s">
        <v>241</v>
      </c>
      <c r="H46" t="s">
        <v>255</v>
      </c>
      <c r="K46" t="s">
        <v>241</v>
      </c>
      <c r="L46" t="s">
        <v>140</v>
      </c>
      <c r="O46" t="s">
        <v>241</v>
      </c>
      <c r="P46" t="s">
        <v>141</v>
      </c>
    </row>
    <row r="47" spans="6:16" x14ac:dyDescent="0.3">
      <c r="G47">
        <v>1</v>
      </c>
      <c r="H47" s="7">
        <v>924.50366619423244</v>
      </c>
      <c r="K47">
        <v>1</v>
      </c>
      <c r="L47" s="7">
        <v>799.34977558753019</v>
      </c>
      <c r="O47">
        <v>1</v>
      </c>
      <c r="P47" s="7">
        <v>577.03928063294734</v>
      </c>
    </row>
    <row r="48" spans="6:16" x14ac:dyDescent="0.3">
      <c r="G48">
        <v>2</v>
      </c>
      <c r="H48" s="7">
        <v>902.22646941846756</v>
      </c>
      <c r="K48">
        <v>2</v>
      </c>
      <c r="L48" s="7">
        <v>799.34977558753019</v>
      </c>
      <c r="O48">
        <v>2</v>
      </c>
      <c r="P48" s="7">
        <v>565.94237139000688</v>
      </c>
    </row>
    <row r="49" spans="6:16" x14ac:dyDescent="0.3">
      <c r="G49">
        <v>3</v>
      </c>
      <c r="H49" s="7">
        <v>790.84048553964453</v>
      </c>
      <c r="K49">
        <v>3</v>
      </c>
      <c r="L49" s="7">
        <v>766.04353493804911</v>
      </c>
      <c r="O49">
        <v>3</v>
      </c>
      <c r="P49" s="7">
        <v>665.8145545764786</v>
      </c>
    </row>
    <row r="50" spans="6:16" x14ac:dyDescent="0.3">
      <c r="G50">
        <v>4</v>
      </c>
      <c r="H50" s="7">
        <v>1158.4142323397609</v>
      </c>
      <c r="K50">
        <v>4</v>
      </c>
      <c r="L50" s="7">
        <v>832.65601623700991</v>
      </c>
      <c r="O50">
        <v>4</v>
      </c>
      <c r="P50" s="7">
        <v>621.42691760471303</v>
      </c>
    </row>
    <row r="51" spans="6:16" x14ac:dyDescent="0.3">
      <c r="G51" t="s">
        <v>6</v>
      </c>
      <c r="H51" s="7">
        <v>943.99621337302642</v>
      </c>
      <c r="K51" t="s">
        <v>6</v>
      </c>
      <c r="L51" s="7">
        <v>799.34977558752985</v>
      </c>
      <c r="O51" t="s">
        <v>6</v>
      </c>
      <c r="P51" s="7">
        <v>607.55578105103655</v>
      </c>
    </row>
    <row r="52" spans="6:16" x14ac:dyDescent="0.3">
      <c r="G52" t="s">
        <v>7</v>
      </c>
      <c r="H52" s="7">
        <v>154.44139636265291</v>
      </c>
      <c r="K52" t="s">
        <v>7</v>
      </c>
      <c r="L52" s="7">
        <v>27.194431613856793</v>
      </c>
      <c r="O52" t="s">
        <v>7</v>
      </c>
      <c r="P52" s="7">
        <v>45.641449667903856</v>
      </c>
    </row>
    <row r="53" spans="6:16" x14ac:dyDescent="0.3">
      <c r="G53" t="s">
        <v>242</v>
      </c>
      <c r="H53" s="7">
        <v>16.360383037005295</v>
      </c>
      <c r="K53" t="s">
        <v>242</v>
      </c>
      <c r="L53" s="7">
        <v>3.4020690871988579</v>
      </c>
      <c r="O53" t="s">
        <v>242</v>
      </c>
      <c r="P53" s="7">
        <v>7.5123060452073673</v>
      </c>
    </row>
    <row r="55" spans="6:16" ht="16.2" x14ac:dyDescent="0.3">
      <c r="F55" t="s">
        <v>246</v>
      </c>
    </row>
    <row r="57" spans="6:16" x14ac:dyDescent="0.3">
      <c r="G57" t="s">
        <v>241</v>
      </c>
      <c r="H57" t="s">
        <v>255</v>
      </c>
      <c r="K57" t="s">
        <v>241</v>
      </c>
      <c r="L57" t="s">
        <v>140</v>
      </c>
      <c r="O57" t="s">
        <v>241</v>
      </c>
      <c r="P57" t="s">
        <v>141</v>
      </c>
    </row>
    <row r="58" spans="6:16" x14ac:dyDescent="0.3">
      <c r="G58">
        <v>1</v>
      </c>
      <c r="H58" s="7">
        <v>370.17161036994992</v>
      </c>
      <c r="K58">
        <v>1</v>
      </c>
      <c r="L58" s="7">
        <v>368.49349349349347</v>
      </c>
      <c r="O58">
        <v>1</v>
      </c>
      <c r="P58" s="7">
        <v>352.32538894405826</v>
      </c>
    </row>
    <row r="59" spans="6:16" x14ac:dyDescent="0.3">
      <c r="G59">
        <v>2</v>
      </c>
      <c r="H59" s="7">
        <v>384.45276279685874</v>
      </c>
      <c r="K59">
        <v>2</v>
      </c>
      <c r="L59" s="7">
        <v>388.09642976309635</v>
      </c>
      <c r="O59">
        <v>2</v>
      </c>
      <c r="P59" s="7">
        <v>376.94472029129423</v>
      </c>
    </row>
    <row r="60" spans="6:16" x14ac:dyDescent="0.3">
      <c r="G60">
        <v>3</v>
      </c>
      <c r="H60" s="7">
        <v>378.24356608950706</v>
      </c>
      <c r="K60">
        <v>3</v>
      </c>
      <c r="L60" s="7">
        <v>424.59125792459128</v>
      </c>
      <c r="O60">
        <v>3</v>
      </c>
      <c r="P60" s="7">
        <v>374.77242634889103</v>
      </c>
    </row>
    <row r="61" spans="6:16" x14ac:dyDescent="0.3">
      <c r="G61">
        <v>4</v>
      </c>
      <c r="H61" s="7">
        <v>396.35372315261617</v>
      </c>
      <c r="K61">
        <v>4</v>
      </c>
      <c r="L61" s="7">
        <v>424.69552886219554</v>
      </c>
      <c r="O61">
        <v>4</v>
      </c>
      <c r="P61" s="7">
        <v>373.53111552466061</v>
      </c>
    </row>
    <row r="62" spans="6:16" x14ac:dyDescent="0.3">
      <c r="G62" t="s">
        <v>6</v>
      </c>
      <c r="H62" s="7">
        <v>382.30541560223298</v>
      </c>
      <c r="K62" t="s">
        <v>6</v>
      </c>
      <c r="L62" s="7">
        <v>401.46917751084413</v>
      </c>
      <c r="O62" t="s">
        <v>6</v>
      </c>
      <c r="P62" s="7">
        <v>369.39341277722605</v>
      </c>
    </row>
    <row r="63" spans="6:16" x14ac:dyDescent="0.3">
      <c r="G63" t="s">
        <v>7</v>
      </c>
      <c r="H63" s="7">
        <v>11.040741156936765</v>
      </c>
      <c r="K63" t="s">
        <v>7</v>
      </c>
      <c r="L63" s="7">
        <v>27.930390368994498</v>
      </c>
      <c r="O63" t="s">
        <v>7</v>
      </c>
      <c r="P63" s="7">
        <v>11.465805012759894</v>
      </c>
    </row>
    <row r="64" spans="6:16" x14ac:dyDescent="0.3">
      <c r="G64" t="s">
        <v>242</v>
      </c>
      <c r="H64" s="7">
        <v>2.8879374202807595</v>
      </c>
      <c r="K64" t="s">
        <v>242</v>
      </c>
      <c r="L64" s="7">
        <v>6.9570447579976591</v>
      </c>
      <c r="O64" t="s">
        <v>242</v>
      </c>
      <c r="P64" s="7">
        <v>3.1039549207323569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F87382FBE2EC4381F5FF176A5704B2" ma:contentTypeVersion="33" ma:contentTypeDescription="Create a new document." ma:contentTypeScope="" ma:versionID="b06442eb07c8fe0d82afd6fc79ca4bd8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6236f286-bf90-460a-8a30-2bf49572d04b" xmlns:ns7="6b63df1f-b7e9-47d5-b067-16b09975ba1d" targetNamespace="http://schemas.microsoft.com/office/2006/metadata/properties" ma:root="true" ma:fieldsID="e3ce4d3dfa433b1038cf5a202d9cc145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6236f286-bf90-460a-8a30-2bf49572d04b"/>
    <xsd:import namespace="6b63df1f-b7e9-47d5-b067-16b09975ba1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DateTaken" minOccurs="0"/>
                <xsd:element ref="ns6:Records_x0020_Status" minOccurs="0"/>
                <xsd:element ref="ns6:Records_x0020_Date" minOccurs="0"/>
                <xsd:element ref="ns7:MediaServiceOCR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c05e6e6-ade2-4045-973b-09f882467bf6}" ma:internalName="TaxCatchAllLabel" ma:readOnly="true" ma:showField="CatchAllDataLabel" ma:web="6236f286-bf90-460a-8a30-2bf49572d0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c05e6e6-ade2-4045-973b-09f882467bf6}" ma:internalName="TaxCatchAll" ma:showField="CatchAllData" ma:web="6236f286-bf90-460a-8a30-2bf49572d0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36f286-bf90-460a-8a30-2bf49572d04b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internalName="SharingHintHash" ma:readOnly="true">
      <xsd:simpleType>
        <xsd:restriction base="dms:Text"/>
      </xsd:simpleType>
    </xsd:element>
    <xsd:element name="Records_x0020_Status" ma:index="35" nillable="true" ma:displayName="Records Status" ma:default="Pending" ma:internalName="Records_x0020_Status">
      <xsd:simpleType>
        <xsd:restriction base="dms:Text"/>
      </xsd:simpleType>
    </xsd:element>
    <xsd:element name="Records_x0020_Date" ma:index="36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63df1f-b7e9-47d5-b067-16b09975ba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3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3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3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2020-03-17T19:40:31+00:00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Records_x0020_Status xmlns="6236f286-bf90-460a-8a30-2bf49572d04b">Pending</Records_x0020_Status>
    <Records_x0020_Date xmlns="6236f286-bf90-460a-8a30-2bf49572d04b" xsi:nil="true"/>
  </documentManagement>
</p:properties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23204596-1656-4A2E-92FD-1BFB9CD2C3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6236f286-bf90-460a-8a30-2bf49572d04b"/>
    <ds:schemaRef ds:uri="6b63df1f-b7e9-47d5-b067-16b09975ba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349D27-609B-4789-A4F2-93895A3CC4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0AE720-B6D8-4C9C-AECE-1ADFCE993061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6b63df1f-b7e9-47d5-b067-16b09975ba1d"/>
    <ds:schemaRef ds:uri="http://schemas.openxmlformats.org/package/2006/metadata/core-properties"/>
    <ds:schemaRef ds:uri="http://schemas.microsoft.com/office/2006/documentManagement/types"/>
    <ds:schemaRef ds:uri="6236f286-bf90-460a-8a30-2bf49572d04b"/>
    <ds:schemaRef ds:uri="http://schemas.microsoft.com/sharepoint/v3/fields"/>
    <ds:schemaRef ds:uri="http://schemas.microsoft.com/sharepoint.v3"/>
    <ds:schemaRef ds:uri="http://www.w3.org/XML/1998/namespace"/>
    <ds:schemaRef ds:uri="4ffa91fb-a0ff-4ac5-b2db-65c790d184a4"/>
    <ds:schemaRef ds:uri="http://schemas.microsoft.com/sharepoint/v3"/>
    <ds:schemaRef ds:uri="http://purl.org/dc/dcmitype/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1D549414-BF03-4C6C-80D4-50C8D4659FEB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Metadata</vt:lpstr>
      <vt:lpstr>Figure 1</vt:lpstr>
      <vt:lpstr>Table 1</vt:lpstr>
      <vt:lpstr>Figures 2 and 3</vt:lpstr>
      <vt:lpstr>Figure 4</vt:lpstr>
      <vt:lpstr>Tables 2 and 3</vt:lpstr>
      <vt:lpstr>Figure 5</vt:lpstr>
      <vt:lpstr>Figure 6</vt:lpstr>
      <vt:lpstr>Table S1</vt:lpstr>
      <vt:lpstr>Table S2</vt:lpstr>
      <vt:lpstr>Figure S1</vt:lpstr>
      <vt:lpstr>Figure 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Nichols, John</dc:creator>
  <cp:lastModifiedBy>Nichols, John</cp:lastModifiedBy>
  <dcterms:created xsi:type="dcterms:W3CDTF">2020-02-04T14:44:20Z</dcterms:created>
  <dcterms:modified xsi:type="dcterms:W3CDTF">2020-06-16T17:49:45Z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0x010100ACF87382FBE2EC4381F5FF176A5704B2</vt:lpwstr>
  </property>
</Properties>
</file>