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60" windowWidth="24615" windowHeight="12390"/>
  </bookViews>
  <sheets>
    <sheet name="van Deemter Calculator" sheetId="1" r:id="rId1"/>
    <sheet name="k' Chart" sheetId="4" r:id="rId2"/>
    <sheet name="van Deemter" sheetId="2" r:id="rId3"/>
    <sheet name="Reduced van Deemter" sheetId="3" r:id="rId4"/>
    <sheet name="Pressure Plot" sheetId="5" r:id="rId5"/>
    <sheet name="Show Pressure Plot" sheetId="7" r:id="rId6"/>
    <sheet name="Sheet1" sheetId="8" r:id="rId7"/>
  </sheets>
  <calcPr calcId="145621"/>
</workbook>
</file>

<file path=xl/calcChain.xml><?xml version="1.0" encoding="utf-8"?>
<calcChain xmlns="http://schemas.openxmlformats.org/spreadsheetml/2006/main">
  <c r="C16" i="1" l="1"/>
  <c r="C15" i="1"/>
  <c r="C19" i="1"/>
  <c r="C17" i="1"/>
  <c r="C13" i="1" l="1"/>
  <c r="C18" i="1" l="1"/>
  <c r="C12" i="1" l="1"/>
  <c r="AA12" i="1" s="1"/>
  <c r="AB12" i="1" s="1"/>
  <c r="C14" i="1"/>
  <c r="AA14" i="1" s="1"/>
  <c r="AB14" i="1" s="1"/>
  <c r="Y36" i="1"/>
  <c r="AA16" i="1"/>
  <c r="AB16" i="1" s="1"/>
  <c r="AA18" i="1"/>
  <c r="AB18" i="1" s="1"/>
  <c r="C20" i="1"/>
  <c r="C21" i="1"/>
  <c r="C22" i="1"/>
  <c r="C23" i="1"/>
  <c r="C24" i="1"/>
  <c r="C25" i="1"/>
  <c r="C26" i="1"/>
  <c r="C27" i="1"/>
  <c r="C28" i="1"/>
  <c r="C11" i="1"/>
  <c r="Y32" i="1" s="1"/>
  <c r="Y33" i="1"/>
  <c r="AA33" i="1" s="1"/>
  <c r="Y34" i="1"/>
  <c r="Z34" i="1" s="1"/>
  <c r="Y37" i="1"/>
  <c r="AA37" i="1" s="1"/>
  <c r="Y38" i="1"/>
  <c r="AA38" i="1" s="1"/>
  <c r="Y39" i="1"/>
  <c r="AA39" i="1" s="1"/>
  <c r="Y40" i="1"/>
  <c r="Z40" i="1" s="1"/>
  <c r="Y41" i="1"/>
  <c r="Y42" i="1"/>
  <c r="AA42" i="1" s="1"/>
  <c r="M42" i="1" s="1"/>
  <c r="Y43" i="1"/>
  <c r="Y44" i="1"/>
  <c r="AA44" i="1" s="1"/>
  <c r="Y45" i="1"/>
  <c r="Y46" i="1"/>
  <c r="AA46" i="1" s="1"/>
  <c r="M46" i="1" s="1"/>
  <c r="Y47" i="1"/>
  <c r="Y48" i="1"/>
  <c r="AA48" i="1" s="1"/>
  <c r="Z38" i="1"/>
  <c r="AB39" i="1"/>
  <c r="AA40" i="1"/>
  <c r="AB40" i="1"/>
  <c r="AC40" i="1"/>
  <c r="Z41" i="1"/>
  <c r="AA41" i="1"/>
  <c r="AB41" i="1"/>
  <c r="AC41" i="1"/>
  <c r="Z42" i="1"/>
  <c r="AB42" i="1"/>
  <c r="Z43" i="1"/>
  <c r="AA43" i="1"/>
  <c r="AB43" i="1"/>
  <c r="AC43" i="1"/>
  <c r="Z44" i="1"/>
  <c r="AB44" i="1"/>
  <c r="Z45" i="1"/>
  <c r="AA45" i="1"/>
  <c r="AB45" i="1"/>
  <c r="AC45" i="1"/>
  <c r="Z46" i="1"/>
  <c r="AB46" i="1"/>
  <c r="Z47" i="1"/>
  <c r="AA47" i="1"/>
  <c r="AB47" i="1"/>
  <c r="AC47" i="1"/>
  <c r="Z48" i="1"/>
  <c r="AB48" i="1"/>
  <c r="Y49" i="1"/>
  <c r="AA13" i="1"/>
  <c r="AB13" i="1" s="1"/>
  <c r="AA15" i="1"/>
  <c r="AB15" i="1" s="1"/>
  <c r="AA17" i="1"/>
  <c r="AB17" i="1" s="1"/>
  <c r="AA19" i="1"/>
  <c r="AB19" i="1" s="1"/>
  <c r="AD19" i="1" s="1"/>
  <c r="AA20" i="1"/>
  <c r="AB20" i="1" s="1"/>
  <c r="AD20" i="1" s="1"/>
  <c r="AA21" i="1"/>
  <c r="AB21" i="1" s="1"/>
  <c r="AD21" i="1" s="1"/>
  <c r="AA22" i="1"/>
  <c r="AB22" i="1" s="1"/>
  <c r="AD22" i="1" s="1"/>
  <c r="AA23" i="1"/>
  <c r="AB23" i="1" s="1"/>
  <c r="AD23" i="1" s="1"/>
  <c r="AA24" i="1"/>
  <c r="AB24" i="1" s="1"/>
  <c r="AD24" i="1" s="1"/>
  <c r="AA25" i="1"/>
  <c r="AB25" i="1" s="1"/>
  <c r="AD25" i="1" s="1"/>
  <c r="AA26" i="1"/>
  <c r="AB26" i="1" s="1"/>
  <c r="AD26" i="1" s="1"/>
  <c r="AA27" i="1"/>
  <c r="AB27" i="1" s="1"/>
  <c r="AD27" i="1" s="1"/>
  <c r="AA28" i="1"/>
  <c r="AB28" i="1" s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6" i="1"/>
  <c r="D28" i="1"/>
  <c r="D11" i="1"/>
  <c r="D25" i="1"/>
  <c r="D27" i="1"/>
  <c r="E12" i="1"/>
  <c r="F12" i="1" s="1"/>
  <c r="AE12" i="1" s="1"/>
  <c r="E13" i="1"/>
  <c r="F13" i="1" s="1"/>
  <c r="AE13" i="1" s="1"/>
  <c r="E14" i="1"/>
  <c r="F14" i="1" s="1"/>
  <c r="AE14" i="1" s="1"/>
  <c r="E15" i="1"/>
  <c r="F15" i="1" s="1"/>
  <c r="AE15" i="1" s="1"/>
  <c r="E16" i="1"/>
  <c r="F16" i="1" s="1"/>
  <c r="AE16" i="1" s="1"/>
  <c r="E17" i="1"/>
  <c r="F17" i="1" s="1"/>
  <c r="AE17" i="1" s="1"/>
  <c r="E18" i="1"/>
  <c r="F18" i="1" s="1"/>
  <c r="AE18" i="1" s="1"/>
  <c r="E19" i="1"/>
  <c r="F19" i="1"/>
  <c r="AE19" i="1" s="1"/>
  <c r="E20" i="1"/>
  <c r="F20" i="1"/>
  <c r="AE20" i="1" s="1"/>
  <c r="E21" i="1"/>
  <c r="F21" i="1"/>
  <c r="I42" i="1" s="1"/>
  <c r="E22" i="1"/>
  <c r="F22" i="1" s="1"/>
  <c r="AE22" i="1" s="1"/>
  <c r="E23" i="1"/>
  <c r="F23" i="1" s="1"/>
  <c r="AE23" i="1" s="1"/>
  <c r="E24" i="1"/>
  <c r="F24" i="1"/>
  <c r="AE24" i="1" s="1"/>
  <c r="E25" i="1"/>
  <c r="F25" i="1"/>
  <c r="E26" i="1"/>
  <c r="F26" i="1" s="1"/>
  <c r="AE26" i="1" s="1"/>
  <c r="E27" i="1"/>
  <c r="F27" i="1" s="1"/>
  <c r="AE27" i="1" s="1"/>
  <c r="E28" i="1"/>
  <c r="F28" i="1"/>
  <c r="AE28" i="1" s="1"/>
  <c r="E11" i="1"/>
  <c r="F11" i="1" s="1"/>
  <c r="AE11" i="1" s="1"/>
  <c r="W12" i="1"/>
  <c r="X12" i="1" s="1"/>
  <c r="W13" i="1"/>
  <c r="X13" i="1" s="1"/>
  <c r="W14" i="1"/>
  <c r="X14" i="1" s="1"/>
  <c r="W15" i="1"/>
  <c r="X15" i="1" s="1"/>
  <c r="W16" i="1"/>
  <c r="X16" i="1" s="1"/>
  <c r="W17" i="1"/>
  <c r="X17" i="1" s="1"/>
  <c r="W18" i="1"/>
  <c r="X18" i="1" s="1"/>
  <c r="W19" i="1"/>
  <c r="X19" i="1" s="1"/>
  <c r="W20" i="1"/>
  <c r="X20" i="1" s="1"/>
  <c r="W21" i="1"/>
  <c r="X21" i="1" s="1"/>
  <c r="W22" i="1"/>
  <c r="X22" i="1" s="1"/>
  <c r="W23" i="1"/>
  <c r="X23" i="1" s="1"/>
  <c r="W24" i="1"/>
  <c r="X24" i="1" s="1"/>
  <c r="W25" i="1"/>
  <c r="X25" i="1" s="1"/>
  <c r="W26" i="1"/>
  <c r="X26" i="1" s="1"/>
  <c r="W27" i="1"/>
  <c r="X27" i="1" s="1"/>
  <c r="W28" i="1"/>
  <c r="X28" i="1" s="1"/>
  <c r="W11" i="1"/>
  <c r="X11" i="1" s="1"/>
  <c r="S12" i="1"/>
  <c r="T12" i="1" s="1"/>
  <c r="S13" i="1"/>
  <c r="T13" i="1" s="1"/>
  <c r="S14" i="1"/>
  <c r="T14" i="1" s="1"/>
  <c r="S15" i="1"/>
  <c r="T15" i="1" s="1"/>
  <c r="S16" i="1"/>
  <c r="T16" i="1" s="1"/>
  <c r="S17" i="1"/>
  <c r="T17" i="1" s="1"/>
  <c r="S18" i="1"/>
  <c r="T18" i="1" s="1"/>
  <c r="S19" i="1"/>
  <c r="T19" i="1" s="1"/>
  <c r="S20" i="1"/>
  <c r="T20" i="1" s="1"/>
  <c r="S21" i="1"/>
  <c r="T21" i="1" s="1"/>
  <c r="S22" i="1"/>
  <c r="T22" i="1" s="1"/>
  <c r="S23" i="1"/>
  <c r="T23" i="1" s="1"/>
  <c r="S24" i="1"/>
  <c r="T24" i="1" s="1"/>
  <c r="S25" i="1"/>
  <c r="T25" i="1" s="1"/>
  <c r="S26" i="1"/>
  <c r="T26" i="1" s="1"/>
  <c r="S27" i="1"/>
  <c r="T27" i="1" s="1"/>
  <c r="S28" i="1"/>
  <c r="T28" i="1" s="1"/>
  <c r="S11" i="1"/>
  <c r="T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O19" i="1"/>
  <c r="P19" i="1" s="1"/>
  <c r="O20" i="1"/>
  <c r="P20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11" i="1"/>
  <c r="P11" i="1" s="1"/>
  <c r="K27" i="1"/>
  <c r="L27" i="1" s="1"/>
  <c r="K28" i="1"/>
  <c r="L28" i="1" s="1"/>
  <c r="K12" i="1"/>
  <c r="L12" i="1" s="1"/>
  <c r="K13" i="1"/>
  <c r="L13" i="1" s="1"/>
  <c r="K14" i="1"/>
  <c r="L14" i="1" s="1"/>
  <c r="K15" i="1"/>
  <c r="L15" i="1" s="1"/>
  <c r="K16" i="1"/>
  <c r="L16" i="1" s="1"/>
  <c r="K17" i="1"/>
  <c r="L17" i="1" s="1"/>
  <c r="K18" i="1"/>
  <c r="L18" i="1" s="1"/>
  <c r="K19" i="1"/>
  <c r="L19" i="1" s="1"/>
  <c r="K20" i="1"/>
  <c r="L20" i="1" s="1"/>
  <c r="K21" i="1"/>
  <c r="L21" i="1" s="1"/>
  <c r="K22" i="1"/>
  <c r="L22" i="1" s="1"/>
  <c r="K23" i="1"/>
  <c r="L23" i="1" s="1"/>
  <c r="K24" i="1"/>
  <c r="L24" i="1" s="1"/>
  <c r="K25" i="1"/>
  <c r="L25" i="1" s="1"/>
  <c r="K26" i="1"/>
  <c r="L26" i="1" s="1"/>
  <c r="K11" i="1"/>
  <c r="L11" i="1" s="1"/>
  <c r="U28" i="1"/>
  <c r="V28" i="1" s="1"/>
  <c r="R49" i="1" s="1"/>
  <c r="Y28" i="1"/>
  <c r="Z28" i="1"/>
  <c r="V49" i="1" s="1"/>
  <c r="Q28" i="1"/>
  <c r="R28" i="1" s="1"/>
  <c r="N49" i="1" s="1"/>
  <c r="M28" i="1"/>
  <c r="N28" i="1"/>
  <c r="J49" i="1" s="1"/>
  <c r="I28" i="1"/>
  <c r="J28" i="1" s="1"/>
  <c r="Y27" i="1"/>
  <c r="Z27" i="1" s="1"/>
  <c r="V48" i="1" s="1"/>
  <c r="U27" i="1"/>
  <c r="V27" i="1"/>
  <c r="R48" i="1" s="1"/>
  <c r="Q27" i="1"/>
  <c r="R27" i="1" s="1"/>
  <c r="N48" i="1" s="1"/>
  <c r="M27" i="1"/>
  <c r="N27" i="1" s="1"/>
  <c r="J48" i="1" s="1"/>
  <c r="I27" i="1"/>
  <c r="J27" i="1" s="1"/>
  <c r="G28" i="1"/>
  <c r="G27" i="1"/>
  <c r="H28" i="1"/>
  <c r="H27" i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11" i="1"/>
  <c r="H11" i="1" s="1"/>
  <c r="Y15" i="1"/>
  <c r="U15" i="1"/>
  <c r="V15" i="1" s="1"/>
  <c r="R36" i="1" s="1"/>
  <c r="Q15" i="1"/>
  <c r="R15" i="1" s="1"/>
  <c r="N36" i="1" s="1"/>
  <c r="Y14" i="1"/>
  <c r="U14" i="1"/>
  <c r="Q14" i="1"/>
  <c r="R14" i="1" s="1"/>
  <c r="N35" i="1" s="1"/>
  <c r="Y13" i="1"/>
  <c r="U13" i="1"/>
  <c r="V13" i="1" s="1"/>
  <c r="R34" i="1" s="1"/>
  <c r="Q13" i="1"/>
  <c r="Y12" i="1"/>
  <c r="Z12" i="1" s="1"/>
  <c r="V33" i="1" s="1"/>
  <c r="U12" i="1"/>
  <c r="Q12" i="1"/>
  <c r="R12" i="1" s="1"/>
  <c r="N33" i="1" s="1"/>
  <c r="M15" i="1"/>
  <c r="N15" i="1" s="1"/>
  <c r="J36" i="1" s="1"/>
  <c r="M14" i="1"/>
  <c r="N14" i="1" s="1"/>
  <c r="J35" i="1" s="1"/>
  <c r="M13" i="1"/>
  <c r="M12" i="1"/>
  <c r="N12" i="1" s="1"/>
  <c r="J33" i="1" s="1"/>
  <c r="Y11" i="1"/>
  <c r="U11" i="1"/>
  <c r="Q11" i="1"/>
  <c r="M11" i="1"/>
  <c r="N11" i="1" s="1"/>
  <c r="J32" i="1" s="1"/>
  <c r="Y26" i="1"/>
  <c r="Y25" i="1"/>
  <c r="Y24" i="1"/>
  <c r="Y23" i="1"/>
  <c r="Y22" i="1"/>
  <c r="U26" i="1"/>
  <c r="V26" i="1" s="1"/>
  <c r="R47" i="1" s="1"/>
  <c r="U25" i="1"/>
  <c r="U24" i="1"/>
  <c r="V24" i="1"/>
  <c r="R45" i="1" s="1"/>
  <c r="U23" i="1"/>
  <c r="U22" i="1"/>
  <c r="V22" i="1" s="1"/>
  <c r="R43" i="1" s="1"/>
  <c r="Q26" i="1"/>
  <c r="Q25" i="1"/>
  <c r="Q24" i="1"/>
  <c r="Q23" i="1"/>
  <c r="Q22" i="1"/>
  <c r="M26" i="1"/>
  <c r="M25" i="1"/>
  <c r="M24" i="1"/>
  <c r="M23" i="1"/>
  <c r="M22" i="1"/>
  <c r="Y21" i="1"/>
  <c r="U21" i="1"/>
  <c r="V21" i="1"/>
  <c r="R42" i="1" s="1"/>
  <c r="Q21" i="1"/>
  <c r="M21" i="1"/>
  <c r="N21" i="1" s="1"/>
  <c r="J42" i="1" s="1"/>
  <c r="Y20" i="1"/>
  <c r="Z20" i="1" s="1"/>
  <c r="V41" i="1" s="1"/>
  <c r="U20" i="1"/>
  <c r="V20" i="1"/>
  <c r="R41" i="1" s="1"/>
  <c r="Q20" i="1"/>
  <c r="M20" i="1"/>
  <c r="N20" i="1" s="1"/>
  <c r="J41" i="1" s="1"/>
  <c r="Y19" i="1"/>
  <c r="U19" i="1"/>
  <c r="V19" i="1"/>
  <c r="R40" i="1" s="1"/>
  <c r="Q19" i="1"/>
  <c r="M19" i="1"/>
  <c r="N19" i="1" s="1"/>
  <c r="J40" i="1" s="1"/>
  <c r="Y16" i="1"/>
  <c r="Z16" i="1" s="1"/>
  <c r="V37" i="1" s="1"/>
  <c r="U16" i="1"/>
  <c r="V16" i="1" s="1"/>
  <c r="R37" i="1" s="1"/>
  <c r="Q16" i="1"/>
  <c r="R16" i="1" s="1"/>
  <c r="N37" i="1" s="1"/>
  <c r="M16" i="1"/>
  <c r="N16" i="1" s="1"/>
  <c r="J37" i="1" s="1"/>
  <c r="Y18" i="1"/>
  <c r="Z18" i="1" s="1"/>
  <c r="V39" i="1" s="1"/>
  <c r="U18" i="1"/>
  <c r="V18" i="1" s="1"/>
  <c r="R39" i="1" s="1"/>
  <c r="Q18" i="1"/>
  <c r="R18" i="1" s="1"/>
  <c r="N39" i="1" s="1"/>
  <c r="M18" i="1"/>
  <c r="N18" i="1" s="1"/>
  <c r="J39" i="1" s="1"/>
  <c r="Y17" i="1"/>
  <c r="Z17" i="1" s="1"/>
  <c r="V38" i="1" s="1"/>
  <c r="U17" i="1"/>
  <c r="V17" i="1" s="1"/>
  <c r="R38" i="1" s="1"/>
  <c r="Q17" i="1"/>
  <c r="M17" i="1"/>
  <c r="N17" i="1" s="1"/>
  <c r="J38" i="1" s="1"/>
  <c r="N13" i="1"/>
  <c r="J34" i="1" s="1"/>
  <c r="N22" i="1"/>
  <c r="J43" i="1" s="1"/>
  <c r="V12" i="1"/>
  <c r="R33" i="1" s="1"/>
  <c r="Z26" i="1"/>
  <c r="V47" i="1" s="1"/>
  <c r="Z25" i="1"/>
  <c r="V46" i="1" s="1"/>
  <c r="Z24" i="1"/>
  <c r="V45" i="1" s="1"/>
  <c r="Z23" i="1"/>
  <c r="V44" i="1" s="1"/>
  <c r="Z22" i="1"/>
  <c r="V43" i="1" s="1"/>
  <c r="Z21" i="1"/>
  <c r="V42" i="1" s="1"/>
  <c r="Z19" i="1"/>
  <c r="V40" i="1" s="1"/>
  <c r="Z15" i="1"/>
  <c r="V36" i="1" s="1"/>
  <c r="Z14" i="1"/>
  <c r="V35" i="1" s="1"/>
  <c r="Z13" i="1"/>
  <c r="V34" i="1" s="1"/>
  <c r="Z11" i="1"/>
  <c r="V32" i="1" s="1"/>
  <c r="V25" i="1"/>
  <c r="R46" i="1" s="1"/>
  <c r="V23" i="1"/>
  <c r="R44" i="1" s="1"/>
  <c r="V14" i="1"/>
  <c r="R35" i="1" s="1"/>
  <c r="V11" i="1"/>
  <c r="R32" i="1" s="1"/>
  <c r="R26" i="1"/>
  <c r="N47" i="1" s="1"/>
  <c r="R25" i="1"/>
  <c r="N46" i="1" s="1"/>
  <c r="R24" i="1"/>
  <c r="N45" i="1" s="1"/>
  <c r="R23" i="1"/>
  <c r="N44" i="1" s="1"/>
  <c r="R22" i="1"/>
  <c r="N43" i="1" s="1"/>
  <c r="R21" i="1"/>
  <c r="N42" i="1" s="1"/>
  <c r="R20" i="1"/>
  <c r="N41" i="1" s="1"/>
  <c r="R19" i="1"/>
  <c r="N40" i="1" s="1"/>
  <c r="R17" i="1"/>
  <c r="N38" i="1" s="1"/>
  <c r="R13" i="1"/>
  <c r="N34" i="1" s="1"/>
  <c r="R11" i="1"/>
  <c r="N32" i="1" s="1"/>
  <c r="N23" i="1"/>
  <c r="J44" i="1" s="1"/>
  <c r="N24" i="1"/>
  <c r="J45" i="1" s="1"/>
  <c r="N25" i="1"/>
  <c r="J46" i="1" s="1"/>
  <c r="N26" i="1"/>
  <c r="J47" i="1" s="1"/>
  <c r="I46" i="1"/>
  <c r="U40" i="1"/>
  <c r="M40" i="1"/>
  <c r="Q42" i="1"/>
  <c r="Q40" i="1"/>
  <c r="U45" i="1"/>
  <c r="Q45" i="1"/>
  <c r="M45" i="1"/>
  <c r="I45" i="1"/>
  <c r="U41" i="1"/>
  <c r="Q41" i="1"/>
  <c r="M41" i="1"/>
  <c r="I41" i="1"/>
  <c r="AD28" i="1" l="1"/>
  <c r="AC48" i="1"/>
  <c r="AC46" i="1"/>
  <c r="AC44" i="1"/>
  <c r="AC42" i="1"/>
  <c r="U42" i="1" s="1"/>
  <c r="U46" i="1"/>
  <c r="I40" i="1"/>
  <c r="AC34" i="1"/>
  <c r="AB38" i="1"/>
  <c r="Q38" i="1" s="1"/>
  <c r="Z37" i="1"/>
  <c r="AA34" i="1"/>
  <c r="Y35" i="1"/>
  <c r="AC35" i="1" s="1"/>
  <c r="U35" i="1" s="1"/>
  <c r="Z33" i="1"/>
  <c r="AD13" i="1"/>
  <c r="AB34" i="1"/>
  <c r="Q34" i="1" s="1"/>
  <c r="Z36" i="1"/>
  <c r="AB36" i="1"/>
  <c r="Q36" i="1" s="1"/>
  <c r="AA36" i="1"/>
  <c r="M36" i="1" s="1"/>
  <c r="AC36" i="1"/>
  <c r="U36" i="1" s="1"/>
  <c r="AD15" i="1"/>
  <c r="Z39" i="1"/>
  <c r="AB35" i="1"/>
  <c r="Q35" i="1" s="1"/>
  <c r="AB33" i="1"/>
  <c r="Q33" i="1" s="1"/>
  <c r="AD14" i="1"/>
  <c r="AD12" i="1"/>
  <c r="M38" i="1"/>
  <c r="AD18" i="1"/>
  <c r="AD17" i="1"/>
  <c r="AC38" i="1"/>
  <c r="U38" i="1" s="1"/>
  <c r="AB37" i="1"/>
  <c r="Q37" i="1" s="1"/>
  <c r="AD16" i="1"/>
  <c r="Q39" i="1"/>
  <c r="I39" i="1"/>
  <c r="I38" i="1"/>
  <c r="I37" i="1"/>
  <c r="I36" i="1"/>
  <c r="M39" i="1"/>
  <c r="M37" i="1"/>
  <c r="AE21" i="1"/>
  <c r="AE25" i="1"/>
  <c r="AC39" i="1"/>
  <c r="U39" i="1" s="1"/>
  <c r="AC37" i="1"/>
  <c r="U37" i="1" s="1"/>
  <c r="AC33" i="1"/>
  <c r="U33" i="1" s="1"/>
  <c r="AA11" i="1"/>
  <c r="AB11" i="1" s="1"/>
  <c r="AD11" i="1" s="1"/>
  <c r="AB32" i="1"/>
  <c r="Q32" i="1" s="1"/>
  <c r="Z32" i="1"/>
  <c r="I32" i="1" s="1"/>
  <c r="AC32" i="1"/>
  <c r="U32" i="1" s="1"/>
  <c r="AA32" i="1"/>
  <c r="M32" i="1" s="1"/>
  <c r="I48" i="1"/>
  <c r="U48" i="1"/>
  <c r="Q48" i="1"/>
  <c r="M48" i="1"/>
  <c r="M44" i="1"/>
  <c r="U44" i="1"/>
  <c r="Q44" i="1"/>
  <c r="I44" i="1"/>
  <c r="U34" i="1"/>
  <c r="I34" i="1"/>
  <c r="M34" i="1"/>
  <c r="AA49" i="1"/>
  <c r="M49" i="1" s="1"/>
  <c r="AC49" i="1"/>
  <c r="U49" i="1" s="1"/>
  <c r="Z49" i="1"/>
  <c r="I49" i="1" s="1"/>
  <c r="AB49" i="1"/>
  <c r="Q49" i="1" s="1"/>
  <c r="Q47" i="1"/>
  <c r="I47" i="1"/>
  <c r="U47" i="1"/>
  <c r="M47" i="1"/>
  <c r="Q43" i="1"/>
  <c r="I43" i="1"/>
  <c r="U43" i="1"/>
  <c r="M43" i="1"/>
  <c r="I33" i="1"/>
  <c r="M33" i="1"/>
  <c r="Q46" i="1"/>
  <c r="AA35" i="1" l="1"/>
  <c r="M35" i="1" s="1"/>
  <c r="Z35" i="1"/>
  <c r="I35" i="1" s="1"/>
</calcChain>
</file>

<file path=xl/sharedStrings.xml><?xml version="1.0" encoding="utf-8"?>
<sst xmlns="http://schemas.openxmlformats.org/spreadsheetml/2006/main" count="146" uniqueCount="73">
  <si>
    <t>Column Length (cm):</t>
  </si>
  <si>
    <t>Filename</t>
  </si>
  <si>
    <t>HQ</t>
  </si>
  <si>
    <t>Res</t>
  </si>
  <si>
    <t>Cat</t>
  </si>
  <si>
    <t>4-MeCat</t>
  </si>
  <si>
    <t>k'</t>
  </si>
  <si>
    <t>N</t>
  </si>
  <si>
    <t>u (cm/sec)</t>
  </si>
  <si>
    <t>Reduced Parameters:</t>
  </si>
  <si>
    <t>h</t>
  </si>
  <si>
    <t>n</t>
  </si>
  <si>
    <t>Run 1</t>
  </si>
  <si>
    <t>Run 2</t>
  </si>
  <si>
    <t>AA</t>
  </si>
  <si>
    <t>Run 3</t>
  </si>
  <si>
    <t>Run 4</t>
  </si>
  <si>
    <t>Run 5</t>
  </si>
  <si>
    <t>Run 6</t>
  </si>
  <si>
    <t>Run 7</t>
  </si>
  <si>
    <t>Run 8</t>
  </si>
  <si>
    <t>Run 10</t>
  </si>
  <si>
    <t>Run 11</t>
  </si>
  <si>
    <t>Run 12</t>
  </si>
  <si>
    <t>Run 13</t>
  </si>
  <si>
    <t>Run 14</t>
  </si>
  <si>
    <t>Run 15</t>
  </si>
  <si>
    <t>Run 16</t>
  </si>
  <si>
    <t>Run 17</t>
  </si>
  <si>
    <t>Run 18</t>
  </si>
  <si>
    <t>ΔP (bar)</t>
  </si>
  <si>
    <r>
      <t>D</t>
    </r>
    <r>
      <rPr>
        <sz val="9"/>
        <rFont val="Arial"/>
        <family val="2"/>
      </rPr>
      <t>P (psig)</t>
    </r>
  </si>
  <si>
    <t>Column:</t>
  </si>
  <si>
    <t>Detection:</t>
  </si>
  <si>
    <t>Sample:</t>
  </si>
  <si>
    <t>MP:</t>
  </si>
  <si>
    <t>Injection:</t>
  </si>
  <si>
    <r>
      <t>D</t>
    </r>
    <r>
      <rPr>
        <sz val="9"/>
        <rFont val="Arial"/>
        <family val="2"/>
      </rPr>
      <t>P (psi)</t>
    </r>
  </si>
  <si>
    <r>
      <t>t</t>
    </r>
    <r>
      <rPr>
        <vertAlign val="subscript"/>
        <sz val="9"/>
        <rFont val="Arial"/>
        <family val="2"/>
      </rPr>
      <t>0</t>
    </r>
    <r>
      <rPr>
        <sz val="9"/>
        <rFont val="Arial"/>
        <family val="2"/>
      </rPr>
      <t xml:space="preserve"> (min)</t>
    </r>
  </si>
  <si>
    <r>
      <t>t</t>
    </r>
    <r>
      <rPr>
        <vertAlign val="subscript"/>
        <sz val="9"/>
        <rFont val="Arial"/>
        <family val="2"/>
      </rPr>
      <t>r</t>
    </r>
    <r>
      <rPr>
        <sz val="9"/>
        <rFont val="Arial"/>
        <family val="2"/>
      </rPr>
      <t xml:space="preserve"> (min)</t>
    </r>
  </si>
  <si>
    <r>
      <t>t</t>
    </r>
    <r>
      <rPr>
        <vertAlign val="subscript"/>
        <sz val="9"/>
        <rFont val="Arial"/>
        <family val="2"/>
      </rPr>
      <t>r</t>
    </r>
  </si>
  <si>
    <t>van Deemter Calculator (08/11/2006)</t>
  </si>
  <si>
    <t>Diffusion Coefficients:</t>
  </si>
  <si>
    <t>η (cP)</t>
  </si>
  <si>
    <r>
      <t>D</t>
    </r>
    <r>
      <rPr>
        <vertAlign val="subscript"/>
        <sz val="9"/>
        <rFont val="Arial"/>
        <family val="2"/>
      </rPr>
      <t>m</t>
    </r>
    <r>
      <rPr>
        <sz val="9"/>
        <rFont val="Arial"/>
        <family val="2"/>
      </rPr>
      <t xml:space="preserve"> (cm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>/sec)</t>
    </r>
  </si>
  <si>
    <t>Column ID (μm):</t>
  </si>
  <si>
    <t>Particle Diameter (μm):</t>
  </si>
  <si>
    <t>Run 9</t>
  </si>
  <si>
    <t>ISM Data:</t>
  </si>
  <si>
    <t>H (μm)</t>
  </si>
  <si>
    <t>Psi/cm</t>
  </si>
  <si>
    <r>
      <t>dynes/cm</t>
    </r>
    <r>
      <rPr>
        <vertAlign val="superscript"/>
        <sz val="9"/>
        <rFont val="Arial"/>
        <family val="2"/>
      </rPr>
      <t>3</t>
    </r>
  </si>
  <si>
    <t>Pressure</t>
  </si>
  <si>
    <t>RES</t>
  </si>
  <si>
    <t>CAT</t>
  </si>
  <si>
    <t>MCAT</t>
  </si>
  <si>
    <t>A = (kT/6πr) cm2 cP/s</t>
  </si>
  <si>
    <t>m</t>
  </si>
  <si>
    <t>η</t>
  </si>
  <si>
    <t>UHPLC mix: Ascorbic Acid, Hydroquinone, Resorcinol, Catechol, 4-methyl Catechol</t>
  </si>
  <si>
    <t>50:50 ACN:Water 0.1% TFA</t>
  </si>
  <si>
    <t xml:space="preserve">               </t>
  </si>
  <si>
    <t>Amperometric</t>
  </si>
  <si>
    <t>Flow Resistance</t>
  </si>
  <si>
    <t>dyn/cm^3/eta</t>
  </si>
  <si>
    <t>Lin vel/dp^2</t>
  </si>
  <si>
    <t>08202018_3</t>
  </si>
  <si>
    <t>Nov02_01</t>
  </si>
  <si>
    <t>Nov02_02</t>
  </si>
  <si>
    <t>Nov02_03</t>
  </si>
  <si>
    <t>Nov02_04</t>
  </si>
  <si>
    <t>Nov02_09</t>
  </si>
  <si>
    <t>Nov02_14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</si>
</sst>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8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b/>
      <sz val="9"/>
      <name val="Arial"/>
      <family val="2"/>
    </font>
    <font>
      <sz val="9"/>
      <name val="Symbol"/>
      <family val="1"/>
      <charset val="2"/>
    </font>
    <font>
      <vertAlign val="subscript"/>
      <sz val="9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2" fillId="0" borderId="0" xfId="0" applyFont="1" applyFill="1" applyBorder="1"/>
    <xf numFmtId="11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2" fontId="2" fillId="0" borderId="10" xfId="0" applyNumberFormat="1" applyFont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2" fontId="2" fillId="0" borderId="13" xfId="0" applyNumberFormat="1" applyFont="1" applyBorder="1" applyAlignment="1">
      <alignment horizontal="center"/>
    </xf>
    <xf numFmtId="2" fontId="2" fillId="0" borderId="14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4" xfId="0" applyFont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11" fontId="2" fillId="0" borderId="1" xfId="0" applyNumberFormat="1" applyFont="1" applyBorder="1" applyAlignment="1">
      <alignment horizontal="center"/>
    </xf>
    <xf numFmtId="11" fontId="2" fillId="0" borderId="6" xfId="0" applyNumberFormat="1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0" borderId="18" xfId="0" applyFont="1" applyFill="1" applyBorder="1"/>
    <xf numFmtId="0" fontId="2" fillId="0" borderId="19" xfId="0" applyFont="1" applyBorder="1"/>
    <xf numFmtId="0" fontId="2" fillId="0" borderId="20" xfId="0" applyFont="1" applyBorder="1"/>
    <xf numFmtId="11" fontId="2" fillId="2" borderId="11" xfId="0" applyNumberFormat="1" applyFont="1" applyFill="1" applyBorder="1"/>
    <xf numFmtId="11" fontId="2" fillId="2" borderId="21" xfId="0" applyNumberFormat="1" applyFont="1" applyFill="1" applyBorder="1"/>
    <xf numFmtId="0" fontId="2" fillId="2" borderId="22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11" fontId="2" fillId="0" borderId="0" xfId="0" applyNumberFormat="1" applyFont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2" borderId="6" xfId="0" applyFill="1" applyBorder="1"/>
    <xf numFmtId="0" fontId="0" fillId="0" borderId="0" xfId="0" applyBorder="1"/>
    <xf numFmtId="0" fontId="0" fillId="0" borderId="16" xfId="0" applyBorder="1"/>
    <xf numFmtId="0" fontId="0" fillId="2" borderId="12" xfId="0" applyFill="1" applyBorder="1"/>
    <xf numFmtId="0" fontId="0" fillId="2" borderId="15" xfId="0" applyFill="1" applyBorder="1"/>
    <xf numFmtId="2" fontId="2" fillId="0" borderId="11" xfId="0" applyNumberFormat="1" applyFont="1" applyBorder="1" applyAlignment="1">
      <alignment horizontal="center"/>
    </xf>
    <xf numFmtId="11" fontId="2" fillId="0" borderId="12" xfId="0" applyNumberFormat="1" applyFont="1" applyBorder="1" applyAlignment="1">
      <alignment horizontal="center"/>
    </xf>
    <xf numFmtId="11" fontId="2" fillId="0" borderId="15" xfId="0" applyNumberFormat="1" applyFont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0" fontId="2" fillId="0" borderId="39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2" borderId="30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2" xfId="0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34" xfId="0" applyFont="1" applyBorder="1" applyAlignment="1">
      <alignment horizontal="center"/>
    </xf>
    <xf numFmtId="0" fontId="4" fillId="0" borderId="35" xfId="0" applyFont="1" applyBorder="1" applyAlignment="1">
      <alignment horizontal="center"/>
    </xf>
    <xf numFmtId="0" fontId="4" fillId="0" borderId="36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2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2.xml"/><Relationship Id="rId7" Type="http://schemas.openxmlformats.org/officeDocument/2006/relationships/worksheet" Target="worksheets/sheet2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calcChain" Target="calcChain.xml"/><Relationship Id="rId5" Type="http://schemas.openxmlformats.org/officeDocument/2006/relationships/chartsheet" Target="chartsheets/sheet4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van Deemter curve</a:t>
            </a:r>
          </a:p>
        </c:rich>
      </c:tx>
      <c:layout>
        <c:manualLayout>
          <c:xMode val="edge"/>
          <c:yMode val="edge"/>
          <c:x val="0.37415019551127537"/>
          <c:y val="3.34346504559270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4371818485296"/>
          <c:y val="0.22188449848024341"/>
          <c:w val="0.72272207401283761"/>
          <c:h val="0.59878419452887688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0.2729482146195551</c:v>
                </c:pt>
                <c:pt idx="1">
                  <c:v>0.19731862904097738</c:v>
                </c:pt>
                <c:pt idx="2">
                  <c:v>0.16005612927273125</c:v>
                </c:pt>
                <c:pt idx="3">
                  <c:v>0.11239414934565049</c:v>
                </c:pt>
                <c:pt idx="4">
                  <c:v>6.9661141488458186E-2</c:v>
                </c:pt>
                <c:pt idx="5">
                  <c:v>2.2824625582340618E-2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Calculator'!$N$11:$N$28</c:f>
              <c:numCache>
                <c:formatCode>0.00</c:formatCode>
                <c:ptCount val="18"/>
                <c:pt idx="0">
                  <c:v>3.5744889215326232</c:v>
                </c:pt>
                <c:pt idx="1">
                  <c:v>3.1252006764132969</c:v>
                </c:pt>
                <c:pt idx="2">
                  <c:v>2.8076383146477952</c:v>
                </c:pt>
                <c:pt idx="3">
                  <c:v>2.7921208644100206</c:v>
                </c:pt>
                <c:pt idx="4">
                  <c:v>3.6043153035277853</c:v>
                </c:pt>
                <c:pt idx="5">
                  <c:v>7.6910920297107941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0.2729482146195551</c:v>
                </c:pt>
                <c:pt idx="1">
                  <c:v>0.19731862904097738</c:v>
                </c:pt>
                <c:pt idx="2">
                  <c:v>0.16005612927273125</c:v>
                </c:pt>
                <c:pt idx="3">
                  <c:v>0.11239414934565049</c:v>
                </c:pt>
                <c:pt idx="4">
                  <c:v>6.9661141488458186E-2</c:v>
                </c:pt>
                <c:pt idx="5">
                  <c:v>2.2824625582340618E-2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Calculator'!$R$11:$R$28</c:f>
              <c:numCache>
                <c:formatCode>0.00</c:formatCode>
                <c:ptCount val="18"/>
                <c:pt idx="0">
                  <c:v>3.9597515662715956</c:v>
                </c:pt>
                <c:pt idx="1">
                  <c:v>3.5412826234597845</c:v>
                </c:pt>
                <c:pt idx="2">
                  <c:v>3.2293740322937401</c:v>
                </c:pt>
                <c:pt idx="3">
                  <c:v>2.7772493817766786</c:v>
                </c:pt>
                <c:pt idx="4">
                  <c:v>3.2647584973166368</c:v>
                </c:pt>
                <c:pt idx="5">
                  <c:v>7.6363826559966528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0.2729482146195551</c:v>
                </c:pt>
                <c:pt idx="1">
                  <c:v>0.19731862904097738</c:v>
                </c:pt>
                <c:pt idx="2">
                  <c:v>0.16005612927273125</c:v>
                </c:pt>
                <c:pt idx="3">
                  <c:v>0.11239414934565049</c:v>
                </c:pt>
                <c:pt idx="4">
                  <c:v>6.9661141488458186E-2</c:v>
                </c:pt>
                <c:pt idx="5">
                  <c:v>2.2824625582340618E-2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Calculator'!$V$11:$V$28</c:f>
              <c:numCache>
                <c:formatCode>0.00</c:formatCode>
                <c:ptCount val="18"/>
                <c:pt idx="0">
                  <c:v>3.7567866608342122</c:v>
                </c:pt>
                <c:pt idx="1">
                  <c:v>3.2056911997189532</c:v>
                </c:pt>
                <c:pt idx="2">
                  <c:v>3.313437578013299</c:v>
                </c:pt>
                <c:pt idx="3">
                  <c:v>3.2275892561069965</c:v>
                </c:pt>
                <c:pt idx="4">
                  <c:v>4.0377222821427585</c:v>
                </c:pt>
                <c:pt idx="5">
                  <c:v>9.2893045746643761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4-MeCat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0.2729482146195551</c:v>
                </c:pt>
                <c:pt idx="1">
                  <c:v>0.19731862904097738</c:v>
                </c:pt>
                <c:pt idx="2">
                  <c:v>0.16005612927273125</c:v>
                </c:pt>
                <c:pt idx="3">
                  <c:v>0.11239414934565049</c:v>
                </c:pt>
                <c:pt idx="4">
                  <c:v>6.9661141488458186E-2</c:v>
                </c:pt>
                <c:pt idx="5">
                  <c:v>2.2824625582340618E-2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Calculator'!$Z$11:$Z$28</c:f>
              <c:numCache>
                <c:formatCode>0.00</c:formatCode>
                <c:ptCount val="18"/>
                <c:pt idx="0">
                  <c:v>3.7835596558515596</c:v>
                </c:pt>
                <c:pt idx="1">
                  <c:v>3.2306602938573197</c:v>
                </c:pt>
                <c:pt idx="2">
                  <c:v>3.1197247804440265</c:v>
                </c:pt>
                <c:pt idx="3">
                  <c:v>3.1990884788991631</c:v>
                </c:pt>
                <c:pt idx="4">
                  <c:v>3.9799367571693383</c:v>
                </c:pt>
                <c:pt idx="5">
                  <c:v>9.3703870098196518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v>AA</c:v>
          </c:tx>
          <c:spPr>
            <a:ln w="28575">
              <a:noFill/>
            </a:ln>
          </c:spPr>
          <c:marker>
            <c:symbol val="star"/>
            <c:size val="8"/>
            <c:spPr>
              <a:noFill/>
              <a:ln>
                <a:solidFill>
                  <a:srgbClr val="7030A0"/>
                </a:solidFill>
                <a:prstDash val="solid"/>
              </a:ln>
            </c:spPr>
          </c:marker>
          <c:xVal>
            <c:numRef>
              <c:f>'van Deemter Calculator'!$F$11:$F$26</c:f>
              <c:numCache>
                <c:formatCode>General</c:formatCode>
                <c:ptCount val="16"/>
                <c:pt idx="0">
                  <c:v>0.2729482146195551</c:v>
                </c:pt>
                <c:pt idx="1">
                  <c:v>0.19731862904097738</c:v>
                </c:pt>
                <c:pt idx="2">
                  <c:v>0.16005612927273125</c:v>
                </c:pt>
                <c:pt idx="3">
                  <c:v>0.11239414934565049</c:v>
                </c:pt>
                <c:pt idx="4">
                  <c:v>6.9661141488458186E-2</c:v>
                </c:pt>
                <c:pt idx="5">
                  <c:v>2.2824625582340618E-2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xVal>
          <c:yVal>
            <c:numRef>
              <c:f>'van Deemter Calculator'!$J$11:$J$25</c:f>
              <c:numCache>
                <c:formatCode>0.00</c:formatCode>
                <c:ptCount val="15"/>
                <c:pt idx="0">
                  <c:v>3.8334296066796196</c:v>
                </c:pt>
                <c:pt idx="1">
                  <c:v>3.2767752940120296</c:v>
                </c:pt>
                <c:pt idx="2">
                  <c:v>3.1278788268312012</c:v>
                </c:pt>
                <c:pt idx="3">
                  <c:v>2.9531938994295883</c:v>
                </c:pt>
                <c:pt idx="4">
                  <c:v>2.5964787479992886</c:v>
                </c:pt>
                <c:pt idx="5">
                  <c:v>4.8692636072572038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504512"/>
        <c:axId val="187507072"/>
      </c:scatterChart>
      <c:valAx>
        <c:axId val="187504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 (cm/s)</a:t>
                </a:r>
              </a:p>
            </c:rich>
          </c:tx>
          <c:layout>
            <c:manualLayout>
              <c:xMode val="edge"/>
              <c:yMode val="edge"/>
              <c:x val="0.45172032067420148"/>
              <c:y val="0.935394458671390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7507072"/>
        <c:crosses val="autoZero"/>
        <c:crossBetween val="midCat"/>
      </c:valAx>
      <c:valAx>
        <c:axId val="1875070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H (</a:t>
                </a:r>
                <a:r>
                  <a:rPr lang="en-US" sz="1075" b="1" i="0" strike="noStrike">
                    <a:solidFill>
                      <a:srgbClr val="000000"/>
                    </a:solidFill>
                    <a:latin typeface="Symbol"/>
                  </a:rPr>
                  <a:t>m</a:t>
                </a:r>
                <a:r>
                  <a:rPr lang="en-US" sz="10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m)</a:t>
                </a:r>
              </a:p>
            </c:rich>
          </c:tx>
          <c:layout>
            <c:manualLayout>
              <c:xMode val="edge"/>
              <c:yMode val="edge"/>
              <c:x val="1.2208652489867343E-2"/>
              <c:y val="0.4681891359324770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7504512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437451845768375"/>
          <c:y val="0.33351487598818902"/>
          <c:w val="0.12925191534451266"/>
          <c:h val="0.340425531914894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" r="0.750000000000002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Reduced van Deemter curve</a:t>
            </a:r>
          </a:p>
        </c:rich>
      </c:tx>
      <c:layout>
        <c:manualLayout>
          <c:xMode val="edge"/>
          <c:yMode val="edge"/>
          <c:x val="0.31239406619164212"/>
          <c:y val="3.41614906832298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32941685574829E-2"/>
          <c:y val="0.16770211765776291"/>
          <c:w val="0.78020413380556253"/>
          <c:h val="0.68633644448825148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Calculator'!$I$32:$I$49</c:f>
              <c:numCache>
                <c:formatCode>General</c:formatCode>
                <c:ptCount val="18"/>
                <c:pt idx="0">
                  <c:v>5.9061076243069506</c:v>
                </c:pt>
                <c:pt idx="1">
                  <c:v>4.2094438962680769</c:v>
                </c:pt>
                <c:pt idx="2">
                  <c:v>3.3915440739400369</c:v>
                </c:pt>
                <c:pt idx="3">
                  <c:v>2.3594212652975752</c:v>
                </c:pt>
                <c:pt idx="4">
                  <c:v>1.4416725655996647</c:v>
                </c:pt>
                <c:pt idx="5">
                  <c:v>0.46881696965902098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Calculator'!$J$32:$J$49</c:f>
              <c:numCache>
                <c:formatCode>General</c:formatCode>
                <c:ptCount val="18"/>
                <c:pt idx="0">
                  <c:v>1.8617129799649079</c:v>
                </c:pt>
                <c:pt idx="1">
                  <c:v>1.6277086856319256</c:v>
                </c:pt>
                <c:pt idx="2">
                  <c:v>1.4623116222123933</c:v>
                </c:pt>
                <c:pt idx="3">
                  <c:v>1.4542296168802191</c:v>
                </c:pt>
                <c:pt idx="4">
                  <c:v>1.8772475539207216</c:v>
                </c:pt>
                <c:pt idx="5">
                  <c:v>4.0057770988077053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Calculator'!$M$32:$M$49</c:f>
              <c:numCache>
                <c:formatCode>0.000</c:formatCode>
                <c:ptCount val="18"/>
                <c:pt idx="0">
                  <c:v>5.9061076243069506</c:v>
                </c:pt>
                <c:pt idx="1">
                  <c:v>4.2094438962680769</c:v>
                </c:pt>
                <c:pt idx="2">
                  <c:v>3.3915440739400369</c:v>
                </c:pt>
                <c:pt idx="3">
                  <c:v>2.3594212652975752</c:v>
                </c:pt>
                <c:pt idx="4">
                  <c:v>1.4416725655996647</c:v>
                </c:pt>
                <c:pt idx="5">
                  <c:v>0.46881696965902098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Calculator'!$N$32:$N$49</c:f>
              <c:numCache>
                <c:formatCode>General</c:formatCode>
                <c:ptCount val="18"/>
                <c:pt idx="0">
                  <c:v>2.0623706074331229</c:v>
                </c:pt>
                <c:pt idx="1">
                  <c:v>1.8444180330519713</c:v>
                </c:pt>
                <c:pt idx="2">
                  <c:v>1.6819656418196565</c:v>
                </c:pt>
                <c:pt idx="3">
                  <c:v>1.4464840530086869</c:v>
                </c:pt>
                <c:pt idx="4">
                  <c:v>1.7003950506857484</c:v>
                </c:pt>
                <c:pt idx="5">
                  <c:v>3.97728263333159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Calculator'!$Q$32:$Q$49</c:f>
              <c:numCache>
                <c:formatCode>0.000</c:formatCode>
                <c:ptCount val="18"/>
                <c:pt idx="0">
                  <c:v>5.4413412858324328</c:v>
                </c:pt>
                <c:pt idx="1">
                  <c:v>3.8781922579418961</c:v>
                </c:pt>
                <c:pt idx="2">
                  <c:v>3.1246550124314383</c:v>
                </c:pt>
                <c:pt idx="3">
                  <c:v>2.173752521660357</c:v>
                </c:pt>
                <c:pt idx="4">
                  <c:v>1.3282237559580445</c:v>
                </c:pt>
                <c:pt idx="5">
                  <c:v>0.43192459311200354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Calculator'!$R$32:$R$49</c:f>
              <c:numCache>
                <c:formatCode>General</c:formatCode>
                <c:ptCount val="18"/>
                <c:pt idx="0">
                  <c:v>1.9566597191844857</c:v>
                </c:pt>
                <c:pt idx="1">
                  <c:v>1.6696308331869549</c:v>
                </c:pt>
                <c:pt idx="2">
                  <c:v>1.7257487385485932</c:v>
                </c:pt>
                <c:pt idx="3">
                  <c:v>1.6810360708890608</c:v>
                </c:pt>
                <c:pt idx="4">
                  <c:v>2.1029803552826869</c:v>
                </c:pt>
                <c:pt idx="5">
                  <c:v>4.8381794659710291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4-MeCat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Calculator'!$U$32:$U$49</c:f>
              <c:numCache>
                <c:formatCode>0.000</c:formatCode>
                <c:ptCount val="18"/>
                <c:pt idx="0">
                  <c:v>5.9061076243069506</c:v>
                </c:pt>
                <c:pt idx="1">
                  <c:v>4.2094438962680769</c:v>
                </c:pt>
                <c:pt idx="2">
                  <c:v>3.3915440739400369</c:v>
                </c:pt>
                <c:pt idx="3">
                  <c:v>2.3594212652975752</c:v>
                </c:pt>
                <c:pt idx="4">
                  <c:v>1.4416725655996647</c:v>
                </c:pt>
                <c:pt idx="5">
                  <c:v>0.46881696965902098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Calculator'!$V$32:$V$49</c:f>
              <c:numCache>
                <c:formatCode>General</c:formatCode>
                <c:ptCount val="18"/>
                <c:pt idx="0">
                  <c:v>1.9706039874226873</c:v>
                </c:pt>
                <c:pt idx="1">
                  <c:v>1.6826355697173541</c:v>
                </c:pt>
                <c:pt idx="2">
                  <c:v>1.6248566564812639</c:v>
                </c:pt>
                <c:pt idx="3">
                  <c:v>1.6661919160933143</c:v>
                </c:pt>
                <c:pt idx="4">
                  <c:v>2.0728837276923637</c:v>
                </c:pt>
                <c:pt idx="5">
                  <c:v>4.8804099009477353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529856"/>
        <c:axId val="187540608"/>
      </c:scatterChart>
      <c:valAx>
        <c:axId val="187529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en-US"/>
                  <a:t>n</a:t>
                </a:r>
              </a:p>
            </c:rich>
          </c:tx>
          <c:layout>
            <c:manualLayout>
              <c:xMode val="edge"/>
              <c:yMode val="edge"/>
              <c:x val="0.49167600229937375"/>
              <c:y val="0.918434000097813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7540608"/>
        <c:crosses val="autoZero"/>
        <c:crossBetween val="midCat"/>
      </c:valAx>
      <c:valAx>
        <c:axId val="1875406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</a:t>
                </a:r>
              </a:p>
            </c:rich>
          </c:tx>
          <c:layout>
            <c:manualLayout>
              <c:xMode val="edge"/>
              <c:yMode val="edge"/>
              <c:x val="8.4889643463497508E-3"/>
              <c:y val="0.469649337311096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752985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22617253423261"/>
          <c:y val="0.30056362374320145"/>
          <c:w val="0.1154500108184644"/>
          <c:h val="0.3385098300869662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" r="0.750000000000002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k' vs Pressure</a:t>
            </a:r>
          </a:p>
        </c:rich>
      </c:tx>
      <c:layout>
        <c:manualLayout>
          <c:xMode val="edge"/>
          <c:yMode val="edge"/>
          <c:x val="0.43618201997780376"/>
          <c:y val="1.95758564437194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032186459489471E-2"/>
          <c:y val="0.12234910277324652"/>
          <c:w val="0.83462819089900164"/>
          <c:h val="0.77161500815660877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Calculator'!$C$11:$C$28</c:f>
              <c:numCache>
                <c:formatCode>General</c:formatCode>
                <c:ptCount val="18"/>
                <c:pt idx="0">
                  <c:v>6954.6</c:v>
                </c:pt>
                <c:pt idx="1">
                  <c:v>5190</c:v>
                </c:pt>
                <c:pt idx="2">
                  <c:v>4359.6000000000004</c:v>
                </c:pt>
                <c:pt idx="3">
                  <c:v>3217.8</c:v>
                </c:pt>
                <c:pt idx="4">
                  <c:v>1500</c:v>
                </c:pt>
                <c:pt idx="5">
                  <c:v>600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Calculator'!$L$11:$L$28</c:f>
              <c:numCache>
                <c:formatCode>General</c:formatCode>
                <c:ptCount val="18"/>
                <c:pt idx="0">
                  <c:v>0.21839596186203039</c:v>
                </c:pt>
                <c:pt idx="1">
                  <c:v>0.2124554005838469</c:v>
                </c:pt>
                <c:pt idx="2">
                  <c:v>0.2130500559100178</c:v>
                </c:pt>
                <c:pt idx="3">
                  <c:v>0.2115935334872979</c:v>
                </c:pt>
                <c:pt idx="4">
                  <c:v>0.21353525521742858</c:v>
                </c:pt>
                <c:pt idx="5">
                  <c:v>0.21226901791576774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Calculator'!$C$11:$C$28</c:f>
              <c:numCache>
                <c:formatCode>General</c:formatCode>
                <c:ptCount val="18"/>
                <c:pt idx="0">
                  <c:v>6954.6</c:v>
                </c:pt>
                <c:pt idx="1">
                  <c:v>5190</c:v>
                </c:pt>
                <c:pt idx="2">
                  <c:v>4359.6000000000004</c:v>
                </c:pt>
                <c:pt idx="3">
                  <c:v>3217.8</c:v>
                </c:pt>
                <c:pt idx="4">
                  <c:v>1500</c:v>
                </c:pt>
                <c:pt idx="5">
                  <c:v>600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Calculator'!$P$11:$P$28</c:f>
              <c:numCache>
                <c:formatCode>General</c:formatCode>
                <c:ptCount val="18"/>
                <c:pt idx="0">
                  <c:v>0.28850252383623121</c:v>
                </c:pt>
                <c:pt idx="1">
                  <c:v>0.27984106389879981</c:v>
                </c:pt>
                <c:pt idx="2">
                  <c:v>0.28033940669604679</c:v>
                </c:pt>
                <c:pt idx="3">
                  <c:v>0.27796766743648954</c:v>
                </c:pt>
                <c:pt idx="4">
                  <c:v>0.28020955598179259</c:v>
                </c:pt>
                <c:pt idx="5">
                  <c:v>0.27764750023449969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Calculator'!$C$11:$C$28</c:f>
              <c:numCache>
                <c:formatCode>General</c:formatCode>
                <c:ptCount val="18"/>
                <c:pt idx="0">
                  <c:v>6954.6</c:v>
                </c:pt>
                <c:pt idx="1">
                  <c:v>5190</c:v>
                </c:pt>
                <c:pt idx="2">
                  <c:v>4359.6000000000004</c:v>
                </c:pt>
                <c:pt idx="3">
                  <c:v>3217.8</c:v>
                </c:pt>
                <c:pt idx="4">
                  <c:v>1500</c:v>
                </c:pt>
                <c:pt idx="5">
                  <c:v>600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Calculator'!$T$11:$T$28</c:f>
              <c:numCache>
                <c:formatCode>General</c:formatCode>
                <c:ptCount val="18"/>
                <c:pt idx="0">
                  <c:v>0.40493550196298372</c:v>
                </c:pt>
                <c:pt idx="1">
                  <c:v>0.39239377229970807</c:v>
                </c:pt>
                <c:pt idx="2">
                  <c:v>0.39294876011313568</c:v>
                </c:pt>
                <c:pt idx="3">
                  <c:v>0.38914549653579666</c:v>
                </c:pt>
                <c:pt idx="4">
                  <c:v>0.39228765280123679</c:v>
                </c:pt>
                <c:pt idx="5">
                  <c:v>0.38889409999062008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MCat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Calculator'!$C$11:$C$28</c:f>
              <c:numCache>
                <c:formatCode>General</c:formatCode>
                <c:ptCount val="18"/>
                <c:pt idx="0">
                  <c:v>6954.6</c:v>
                </c:pt>
                <c:pt idx="1">
                  <c:v>5190</c:v>
                </c:pt>
                <c:pt idx="2">
                  <c:v>4359.6000000000004</c:v>
                </c:pt>
                <c:pt idx="3">
                  <c:v>3217.8</c:v>
                </c:pt>
                <c:pt idx="4">
                  <c:v>1500</c:v>
                </c:pt>
                <c:pt idx="5">
                  <c:v>600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Calculator'!$X$11:$X$28</c:f>
              <c:numCache>
                <c:formatCode>General</c:formatCode>
                <c:ptCount val="18"/>
                <c:pt idx="0">
                  <c:v>0.57139652271452623</c:v>
                </c:pt>
                <c:pt idx="1">
                  <c:v>0.55173532273759318</c:v>
                </c:pt>
                <c:pt idx="2">
                  <c:v>0.55147010458462131</c:v>
                </c:pt>
                <c:pt idx="3">
                  <c:v>0.54443418013856815</c:v>
                </c:pt>
                <c:pt idx="4">
                  <c:v>0.54776559503020239</c:v>
                </c:pt>
                <c:pt idx="5">
                  <c:v>0.5420692242753965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625472"/>
        <c:axId val="187627776"/>
      </c:scatterChart>
      <c:valAx>
        <c:axId val="18762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Pressure (psi)</a:t>
                </a:r>
              </a:p>
            </c:rich>
          </c:tx>
          <c:layout>
            <c:manualLayout>
              <c:xMode val="edge"/>
              <c:yMode val="edge"/>
              <c:x val="0.43951165371809131"/>
              <c:y val="0.944535073409461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7627776"/>
        <c:crosses val="autoZero"/>
        <c:crossBetween val="midCat"/>
      </c:valAx>
      <c:valAx>
        <c:axId val="187627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k'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95921696574225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762547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895671476137621"/>
          <c:y val="0.43882544861337686"/>
          <c:w val="5.6603773584905495E-2"/>
          <c:h val="0.1386623164763458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van Deemter curve</a:t>
            </a:r>
          </a:p>
        </c:rich>
      </c:tx>
      <c:layout>
        <c:manualLayout>
          <c:xMode val="edge"/>
          <c:yMode val="edge"/>
          <c:x val="0.41731409544950138"/>
          <c:y val="1.95758564437194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240843507214266E-2"/>
          <c:y val="0.12398042414355628"/>
          <c:w val="0.80244173140954711"/>
          <c:h val="0.76672104404568064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0.2729482146195551</c:v>
                </c:pt>
                <c:pt idx="1">
                  <c:v>0.19731862904097738</c:v>
                </c:pt>
                <c:pt idx="2">
                  <c:v>0.16005612927273125</c:v>
                </c:pt>
                <c:pt idx="3">
                  <c:v>0.11239414934565049</c:v>
                </c:pt>
                <c:pt idx="4">
                  <c:v>6.9661141488458186E-2</c:v>
                </c:pt>
                <c:pt idx="5">
                  <c:v>2.2824625582340618E-2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Calculator'!$N$11:$N$28</c:f>
              <c:numCache>
                <c:formatCode>0.00</c:formatCode>
                <c:ptCount val="18"/>
                <c:pt idx="0">
                  <c:v>3.5744889215326232</c:v>
                </c:pt>
                <c:pt idx="1">
                  <c:v>3.1252006764132969</c:v>
                </c:pt>
                <c:pt idx="2">
                  <c:v>2.8076383146477952</c:v>
                </c:pt>
                <c:pt idx="3">
                  <c:v>2.7921208644100206</c:v>
                </c:pt>
                <c:pt idx="4">
                  <c:v>3.6043153035277853</c:v>
                </c:pt>
                <c:pt idx="5">
                  <c:v>7.6910920297107941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0.2729482146195551</c:v>
                </c:pt>
                <c:pt idx="1">
                  <c:v>0.19731862904097738</c:v>
                </c:pt>
                <c:pt idx="2">
                  <c:v>0.16005612927273125</c:v>
                </c:pt>
                <c:pt idx="3">
                  <c:v>0.11239414934565049</c:v>
                </c:pt>
                <c:pt idx="4">
                  <c:v>6.9661141488458186E-2</c:v>
                </c:pt>
                <c:pt idx="5">
                  <c:v>2.2824625582340618E-2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Calculator'!$R$11:$R$28</c:f>
              <c:numCache>
                <c:formatCode>0.00</c:formatCode>
                <c:ptCount val="18"/>
                <c:pt idx="0">
                  <c:v>3.9597515662715956</c:v>
                </c:pt>
                <c:pt idx="1">
                  <c:v>3.5412826234597845</c:v>
                </c:pt>
                <c:pt idx="2">
                  <c:v>3.2293740322937401</c:v>
                </c:pt>
                <c:pt idx="3">
                  <c:v>2.7772493817766786</c:v>
                </c:pt>
                <c:pt idx="4">
                  <c:v>3.2647584973166368</c:v>
                </c:pt>
                <c:pt idx="5">
                  <c:v>7.6363826559966528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0.2729482146195551</c:v>
                </c:pt>
                <c:pt idx="1">
                  <c:v>0.19731862904097738</c:v>
                </c:pt>
                <c:pt idx="2">
                  <c:v>0.16005612927273125</c:v>
                </c:pt>
                <c:pt idx="3">
                  <c:v>0.11239414934565049</c:v>
                </c:pt>
                <c:pt idx="4">
                  <c:v>6.9661141488458186E-2</c:v>
                </c:pt>
                <c:pt idx="5">
                  <c:v>2.2824625582340618E-2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Calculator'!$V$11:$V$28</c:f>
              <c:numCache>
                <c:formatCode>0.00</c:formatCode>
                <c:ptCount val="18"/>
                <c:pt idx="0">
                  <c:v>3.7567866608342122</c:v>
                </c:pt>
                <c:pt idx="1">
                  <c:v>3.2056911997189532</c:v>
                </c:pt>
                <c:pt idx="2">
                  <c:v>3.313437578013299</c:v>
                </c:pt>
                <c:pt idx="3">
                  <c:v>3.2275892561069965</c:v>
                </c:pt>
                <c:pt idx="4">
                  <c:v>4.0377222821427585</c:v>
                </c:pt>
                <c:pt idx="5">
                  <c:v>9.2893045746643761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4-MeCat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Calculator'!$F$11:$F$28</c:f>
              <c:numCache>
                <c:formatCode>General</c:formatCode>
                <c:ptCount val="18"/>
                <c:pt idx="0">
                  <c:v>0.2729482146195551</c:v>
                </c:pt>
                <c:pt idx="1">
                  <c:v>0.19731862904097738</c:v>
                </c:pt>
                <c:pt idx="2">
                  <c:v>0.16005612927273125</c:v>
                </c:pt>
                <c:pt idx="3">
                  <c:v>0.11239414934565049</c:v>
                </c:pt>
                <c:pt idx="4">
                  <c:v>6.9661141488458186E-2</c:v>
                </c:pt>
                <c:pt idx="5">
                  <c:v>2.2824625582340618E-2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Calculator'!$Z$11:$Z$28</c:f>
              <c:numCache>
                <c:formatCode>0.00</c:formatCode>
                <c:ptCount val="18"/>
                <c:pt idx="0">
                  <c:v>3.7835596558515596</c:v>
                </c:pt>
                <c:pt idx="1">
                  <c:v>3.2306602938573197</c:v>
                </c:pt>
                <c:pt idx="2">
                  <c:v>3.1197247804440265</c:v>
                </c:pt>
                <c:pt idx="3">
                  <c:v>3.1990884788991631</c:v>
                </c:pt>
                <c:pt idx="4">
                  <c:v>3.9799367571693383</c:v>
                </c:pt>
                <c:pt idx="5">
                  <c:v>9.3703870098196518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v>AA</c:v>
          </c:tx>
          <c:spPr>
            <a:ln w="28575">
              <a:noFill/>
            </a:ln>
          </c:spPr>
          <c:marker>
            <c:symbol val="star"/>
            <c:size val="8"/>
            <c:spPr>
              <a:noFill/>
              <a:ln>
                <a:solidFill>
                  <a:srgbClr val="7030A0"/>
                </a:solidFill>
                <a:prstDash val="solid"/>
              </a:ln>
            </c:spPr>
          </c:marker>
          <c:xVal>
            <c:numRef>
              <c:f>'van Deemter Calculator'!$F$11:$F$26</c:f>
              <c:numCache>
                <c:formatCode>General</c:formatCode>
                <c:ptCount val="16"/>
                <c:pt idx="0">
                  <c:v>0.2729482146195551</c:v>
                </c:pt>
                <c:pt idx="1">
                  <c:v>0.19731862904097738</c:v>
                </c:pt>
                <c:pt idx="2">
                  <c:v>0.16005612927273125</c:v>
                </c:pt>
                <c:pt idx="3">
                  <c:v>0.11239414934565049</c:v>
                </c:pt>
                <c:pt idx="4">
                  <c:v>6.9661141488458186E-2</c:v>
                </c:pt>
                <c:pt idx="5">
                  <c:v>2.2824625582340618E-2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xVal>
          <c:yVal>
            <c:numRef>
              <c:f>'van Deemter Calculator'!$J$11:$J$25</c:f>
              <c:numCache>
                <c:formatCode>0.00</c:formatCode>
                <c:ptCount val="15"/>
                <c:pt idx="0">
                  <c:v>3.8334296066796196</c:v>
                </c:pt>
                <c:pt idx="1">
                  <c:v>3.2767752940120296</c:v>
                </c:pt>
                <c:pt idx="2">
                  <c:v>3.1278788268312012</c:v>
                </c:pt>
                <c:pt idx="3">
                  <c:v>2.9531938994295883</c:v>
                </c:pt>
                <c:pt idx="4">
                  <c:v>2.5964787479992886</c:v>
                </c:pt>
                <c:pt idx="5">
                  <c:v>4.8692636072572038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674624"/>
        <c:axId val="187676928"/>
      </c:scatterChart>
      <c:valAx>
        <c:axId val="187674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 (cm/s)</a:t>
                </a:r>
              </a:p>
            </c:rich>
          </c:tx>
          <c:layout>
            <c:manualLayout>
              <c:xMode val="edge"/>
              <c:yMode val="edge"/>
              <c:x val="0.45172031076581581"/>
              <c:y val="0.942903752039152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7676928"/>
        <c:crosses val="autoZero"/>
        <c:crossBetween val="midCat"/>
      </c:valAx>
      <c:valAx>
        <c:axId val="1876769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0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H (</a:t>
                </a:r>
                <a:r>
                  <a:rPr lang="en-US" sz="1075" b="1" i="0" strike="noStrike">
                    <a:solidFill>
                      <a:srgbClr val="000000"/>
                    </a:solidFill>
                    <a:latin typeface="Symbol"/>
                  </a:rPr>
                  <a:t>m</a:t>
                </a:r>
                <a:r>
                  <a:rPr lang="en-US" sz="10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m)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6818923327895645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7674624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120976692563749"/>
          <c:y val="0.41761827079934827"/>
          <c:w val="8.4350721420643704E-2"/>
          <c:h val="0.1810766721044044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Reduced van Deemter curve</a:t>
            </a:r>
          </a:p>
        </c:rich>
      </c:tx>
      <c:layout>
        <c:manualLayout>
          <c:xMode val="edge"/>
          <c:yMode val="edge"/>
          <c:x val="0.37624861265260873"/>
          <c:y val="1.95758564437194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4339622641509524E-2"/>
          <c:y val="0.12724306688417641"/>
          <c:w val="0.8091009988901221"/>
          <c:h val="0.73898858075040752"/>
        </c:manualLayout>
      </c:layout>
      <c:scatterChart>
        <c:scatterStyle val="lineMarker"/>
        <c:varyColors val="0"/>
        <c:ser>
          <c:idx val="0"/>
          <c:order val="0"/>
          <c:tx>
            <c:v>HQ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'van Deemter Calculator'!$I$32:$I$49</c:f>
              <c:numCache>
                <c:formatCode>General</c:formatCode>
                <c:ptCount val="18"/>
                <c:pt idx="0">
                  <c:v>5.9061076243069506</c:v>
                </c:pt>
                <c:pt idx="1">
                  <c:v>4.2094438962680769</c:v>
                </c:pt>
                <c:pt idx="2">
                  <c:v>3.3915440739400369</c:v>
                </c:pt>
                <c:pt idx="3">
                  <c:v>2.3594212652975752</c:v>
                </c:pt>
                <c:pt idx="4">
                  <c:v>1.4416725655996647</c:v>
                </c:pt>
                <c:pt idx="5">
                  <c:v>0.46881696965902098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Calculator'!$J$32:$J$49</c:f>
              <c:numCache>
                <c:formatCode>General</c:formatCode>
                <c:ptCount val="18"/>
                <c:pt idx="0">
                  <c:v>1.8617129799649079</c:v>
                </c:pt>
                <c:pt idx="1">
                  <c:v>1.6277086856319256</c:v>
                </c:pt>
                <c:pt idx="2">
                  <c:v>1.4623116222123933</c:v>
                </c:pt>
                <c:pt idx="3">
                  <c:v>1.4542296168802191</c:v>
                </c:pt>
                <c:pt idx="4">
                  <c:v>1.8772475539207216</c:v>
                </c:pt>
                <c:pt idx="5">
                  <c:v>4.0057770988077053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Res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'van Deemter Calculator'!$M$32:$M$49</c:f>
              <c:numCache>
                <c:formatCode>0.000</c:formatCode>
                <c:ptCount val="18"/>
                <c:pt idx="0">
                  <c:v>5.9061076243069506</c:v>
                </c:pt>
                <c:pt idx="1">
                  <c:v>4.2094438962680769</c:v>
                </c:pt>
                <c:pt idx="2">
                  <c:v>3.3915440739400369</c:v>
                </c:pt>
                <c:pt idx="3">
                  <c:v>2.3594212652975752</c:v>
                </c:pt>
                <c:pt idx="4">
                  <c:v>1.4416725655996647</c:v>
                </c:pt>
                <c:pt idx="5">
                  <c:v>0.46881696965902098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Calculator'!$N$32:$N$49</c:f>
              <c:numCache>
                <c:formatCode>General</c:formatCode>
                <c:ptCount val="18"/>
                <c:pt idx="0">
                  <c:v>2.0623706074331229</c:v>
                </c:pt>
                <c:pt idx="1">
                  <c:v>1.8444180330519713</c:v>
                </c:pt>
                <c:pt idx="2">
                  <c:v>1.6819656418196565</c:v>
                </c:pt>
                <c:pt idx="3">
                  <c:v>1.4464840530086869</c:v>
                </c:pt>
                <c:pt idx="4">
                  <c:v>1.7003950506857484</c:v>
                </c:pt>
                <c:pt idx="5">
                  <c:v>3.97728263333159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Cat</c:v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00B0F0"/>
              </a:solidFill>
              <a:ln>
                <a:solidFill>
                  <a:srgbClr val="00B0F0"/>
                </a:solidFill>
                <a:prstDash val="solid"/>
              </a:ln>
            </c:spPr>
          </c:marker>
          <c:xVal>
            <c:numRef>
              <c:f>'van Deemter Calculator'!$Q$32:$Q$49</c:f>
              <c:numCache>
                <c:formatCode>0.000</c:formatCode>
                <c:ptCount val="18"/>
                <c:pt idx="0">
                  <c:v>5.4413412858324328</c:v>
                </c:pt>
                <c:pt idx="1">
                  <c:v>3.8781922579418961</c:v>
                </c:pt>
                <c:pt idx="2">
                  <c:v>3.1246550124314383</c:v>
                </c:pt>
                <c:pt idx="3">
                  <c:v>2.173752521660357</c:v>
                </c:pt>
                <c:pt idx="4">
                  <c:v>1.3282237559580445</c:v>
                </c:pt>
                <c:pt idx="5">
                  <c:v>0.43192459311200354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Calculator'!$R$32:$R$49</c:f>
              <c:numCache>
                <c:formatCode>General</c:formatCode>
                <c:ptCount val="18"/>
                <c:pt idx="0">
                  <c:v>1.9566597191844857</c:v>
                </c:pt>
                <c:pt idx="1">
                  <c:v>1.6696308331869549</c:v>
                </c:pt>
                <c:pt idx="2">
                  <c:v>1.7257487385485932</c:v>
                </c:pt>
                <c:pt idx="3">
                  <c:v>1.6810360708890608</c:v>
                </c:pt>
                <c:pt idx="4">
                  <c:v>2.1029803552826869</c:v>
                </c:pt>
                <c:pt idx="5">
                  <c:v>4.8381794659710291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4-MeCat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'van Deemter Calculator'!$U$32:$U$49</c:f>
              <c:numCache>
                <c:formatCode>0.000</c:formatCode>
                <c:ptCount val="18"/>
                <c:pt idx="0">
                  <c:v>5.9061076243069506</c:v>
                </c:pt>
                <c:pt idx="1">
                  <c:v>4.2094438962680769</c:v>
                </c:pt>
                <c:pt idx="2">
                  <c:v>3.3915440739400369</c:v>
                </c:pt>
                <c:pt idx="3">
                  <c:v>2.3594212652975752</c:v>
                </c:pt>
                <c:pt idx="4">
                  <c:v>1.4416725655996647</c:v>
                </c:pt>
                <c:pt idx="5">
                  <c:v>0.46881696965902098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Calculator'!$V$32:$V$49</c:f>
              <c:numCache>
                <c:formatCode>General</c:formatCode>
                <c:ptCount val="18"/>
                <c:pt idx="0">
                  <c:v>1.9706039874226873</c:v>
                </c:pt>
                <c:pt idx="1">
                  <c:v>1.6826355697173541</c:v>
                </c:pt>
                <c:pt idx="2">
                  <c:v>1.6248566564812639</c:v>
                </c:pt>
                <c:pt idx="3">
                  <c:v>1.6661919160933143</c:v>
                </c:pt>
                <c:pt idx="4">
                  <c:v>2.0728837276923637</c:v>
                </c:pt>
                <c:pt idx="5">
                  <c:v>4.8804099009477353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757696"/>
        <c:axId val="187760000"/>
      </c:scatterChart>
      <c:valAx>
        <c:axId val="187757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en-US"/>
                  <a:t>n</a:t>
                </a:r>
              </a:p>
            </c:rich>
          </c:tx>
          <c:layout>
            <c:manualLayout>
              <c:xMode val="edge"/>
              <c:yMode val="edge"/>
              <c:x val="0.49167591564927937"/>
              <c:y val="0.91843393148450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7760000"/>
        <c:crosses val="autoZero"/>
        <c:crossBetween val="midCat"/>
      </c:valAx>
      <c:valAx>
        <c:axId val="187760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</a:t>
                </a:r>
              </a:p>
            </c:rich>
          </c:tx>
          <c:layout>
            <c:manualLayout>
              <c:xMode val="edge"/>
              <c:yMode val="edge"/>
              <c:x val="3.2186459489456191E-2"/>
              <c:y val="0.486133768352365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775769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453940066592676"/>
          <c:y val="0.42577487765089811"/>
          <c:w val="8.4350721420643926E-2"/>
          <c:h val="0.1451876019575856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0.0000E+00" sourceLinked="0"/>
            </c:trendlineLbl>
          </c:trendline>
          <c:xVal>
            <c:numRef>
              <c:f>'van Deemter Calculator'!$AD$11:$AD$28</c:f>
              <c:numCache>
                <c:formatCode>General</c:formatCode>
                <c:ptCount val="18"/>
                <c:pt idx="0">
                  <c:v>3826784405.5287266</c:v>
                </c:pt>
                <c:pt idx="1">
                  <c:v>2896634237.722403</c:v>
                </c:pt>
                <c:pt idx="2">
                  <c:v>2449652193.0395298</c:v>
                </c:pt>
                <c:pt idx="3">
                  <c:v>1825072834.1150682</c:v>
                </c:pt>
                <c:pt idx="4">
                  <c:v>862974871.02345812</c:v>
                </c:pt>
                <c:pt idx="5">
                  <c:v>347803963.75367808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Calculator'!$AE$11:$AE$28</c:f>
              <c:numCache>
                <c:formatCode>General</c:formatCode>
                <c:ptCount val="18"/>
                <c:pt idx="0">
                  <c:v>7404194.1899835896</c:v>
                </c:pt>
                <c:pt idx="1">
                  <c:v>5352610.3798008179</c:v>
                </c:pt>
                <c:pt idx="2">
                  <c:v>4341800.3817472663</c:v>
                </c:pt>
                <c:pt idx="3">
                  <c:v>3048886.4297322719</c:v>
                </c:pt>
                <c:pt idx="4">
                  <c:v>1889679.4023561787</c:v>
                </c:pt>
                <c:pt idx="5">
                  <c:v>619157.59500706964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810944"/>
        <c:axId val="187812864"/>
      </c:scatterChart>
      <c:valAx>
        <c:axId val="187810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dyn/cm^3/eta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7812864"/>
        <c:crosses val="autoZero"/>
        <c:crossBetween val="midCat"/>
      </c:valAx>
      <c:valAx>
        <c:axId val="1878128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lin vel / dp^2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7810944"/>
        <c:crosses val="autoZero"/>
        <c:crossBetween val="midCat"/>
      </c:valAx>
    </c:plotArea>
    <c:plotVisOnly val="1"/>
    <c:dispBlanksAs val="gap"/>
    <c:showDLblsOverMax val="0"/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'van Deemter Calculator'!$AA$11:$AA$28</c:f>
              <c:numCache>
                <c:formatCode>General</c:formatCode>
                <c:ptCount val="18"/>
                <c:pt idx="0">
                  <c:v>476.34246575342468</c:v>
                </c:pt>
                <c:pt idx="1">
                  <c:v>355.47945205479454</c:v>
                </c:pt>
                <c:pt idx="2">
                  <c:v>298.60273972602744</c:v>
                </c:pt>
                <c:pt idx="3">
                  <c:v>220.39726027397262</c:v>
                </c:pt>
                <c:pt idx="4">
                  <c:v>102.73972602739727</c:v>
                </c:pt>
                <c:pt idx="5">
                  <c:v>41.095890410958908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'van Deemter Calculator'!$F$11:$F$28</c:f>
              <c:numCache>
                <c:formatCode>General</c:formatCode>
                <c:ptCount val="18"/>
                <c:pt idx="0">
                  <c:v>0.2729482146195551</c:v>
                </c:pt>
                <c:pt idx="1">
                  <c:v>0.19731862904097738</c:v>
                </c:pt>
                <c:pt idx="2">
                  <c:v>0.16005612927273125</c:v>
                </c:pt>
                <c:pt idx="3">
                  <c:v>0.11239414934565049</c:v>
                </c:pt>
                <c:pt idx="4">
                  <c:v>6.9661141488458186E-2</c:v>
                </c:pt>
                <c:pt idx="5">
                  <c:v>2.2824625582340618E-2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028800"/>
        <c:axId val="188481536"/>
      </c:scatterChart>
      <c:valAx>
        <c:axId val="188028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Pressure (psi/cm)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88481536"/>
        <c:crosses val="autoZero"/>
        <c:crossBetween val="midCat"/>
      </c:valAx>
      <c:valAx>
        <c:axId val="1884815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lin vel (cm/s)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88028800"/>
        <c:crosses val="autoZero"/>
        <c:crossBetween val="midCat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4" workbookViewId="0"/>
  </sheetViews>
  <pageMargins left="0.75" right="0.75" top="1" bottom="1" header="0.5" footer="0.5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4" workbookViewId="0"/>
  </sheetViews>
  <pageMargins left="0.75" right="0.75" top="1" bottom="1" header="0.5" footer="0.5"/>
  <pageSetup orientation="landscape" horizontalDpi="355" verticalDpi="355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4" workbookViewId="0"/>
  </sheetViews>
  <pageMargins left="0.75" right="0.75" top="1" bottom="1" header="0.5" footer="0.5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266699</xdr:colOff>
      <xdr:row>49</xdr:row>
      <xdr:rowOff>104774</xdr:rowOff>
    </xdr:from>
    <xdr:to>
      <xdr:col>16</xdr:col>
      <xdr:colOff>370415</xdr:colOff>
      <xdr:row>74</xdr:row>
      <xdr:rowOff>148165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296334</xdr:colOff>
      <xdr:row>75</xdr:row>
      <xdr:rowOff>20108</xdr:rowOff>
    </xdr:from>
    <xdr:to>
      <xdr:col>16</xdr:col>
      <xdr:colOff>381000</xdr:colOff>
      <xdr:row>107</xdr:row>
      <xdr:rowOff>52917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66963" cy="62975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tabSelected="1" zoomScale="90" workbookViewId="0">
      <selection activeCell="I32" sqref="I32:V37"/>
    </sheetView>
  </sheetViews>
  <sheetFormatPr defaultColWidth="9.7109375" defaultRowHeight="12" x14ac:dyDescent="0.2"/>
  <cols>
    <col min="1" max="1" width="22" style="3" customWidth="1"/>
    <col min="2" max="9" width="9.7109375" style="3"/>
    <col min="10" max="10" width="10.85546875" style="3" customWidth="1"/>
    <col min="11" max="16384" width="9.7109375" style="3"/>
  </cols>
  <sheetData>
    <row r="1" spans="1:31" ht="12.75" x14ac:dyDescent="0.2">
      <c r="A1" s="83" t="s">
        <v>41</v>
      </c>
      <c r="B1" s="83"/>
      <c r="H1" s="5" t="s">
        <v>32</v>
      </c>
      <c r="I1" s="78" t="s">
        <v>66</v>
      </c>
      <c r="J1" s="79"/>
      <c r="K1" s="79"/>
      <c r="L1" s="79"/>
      <c r="M1" s="79"/>
      <c r="N1" s="80"/>
      <c r="O1" s="81"/>
    </row>
    <row r="2" spans="1:31" ht="12.75" x14ac:dyDescent="0.2">
      <c r="H2" s="5" t="s">
        <v>36</v>
      </c>
      <c r="I2" s="78" t="s">
        <v>52</v>
      </c>
      <c r="J2" s="79"/>
      <c r="K2" s="79"/>
      <c r="L2" s="79"/>
      <c r="M2" s="79"/>
      <c r="N2" s="80"/>
      <c r="O2" s="81"/>
    </row>
    <row r="3" spans="1:31" ht="12.75" x14ac:dyDescent="0.2">
      <c r="A3" s="5" t="s">
        <v>0</v>
      </c>
      <c r="B3" s="6">
        <v>14.6</v>
      </c>
      <c r="H3" s="5" t="s">
        <v>33</v>
      </c>
      <c r="I3" s="78" t="s">
        <v>62</v>
      </c>
      <c r="J3" s="79"/>
      <c r="K3" s="79"/>
      <c r="L3" s="79"/>
      <c r="M3" s="79"/>
      <c r="N3" s="80"/>
      <c r="O3" s="81"/>
    </row>
    <row r="4" spans="1:31" ht="12.75" x14ac:dyDescent="0.2">
      <c r="A4" s="5" t="s">
        <v>46</v>
      </c>
      <c r="B4" s="6">
        <v>1.92</v>
      </c>
      <c r="H4" s="5" t="s">
        <v>34</v>
      </c>
      <c r="I4" s="78" t="s">
        <v>59</v>
      </c>
      <c r="J4" s="79"/>
      <c r="K4" s="79"/>
      <c r="L4" s="79"/>
      <c r="M4" s="79"/>
      <c r="N4" s="80"/>
      <c r="O4" s="81"/>
    </row>
    <row r="5" spans="1:31" ht="13.5" thickBot="1" x14ac:dyDescent="0.25">
      <c r="A5" s="5" t="s">
        <v>45</v>
      </c>
      <c r="B5" s="6">
        <v>75</v>
      </c>
      <c r="H5" s="5" t="s">
        <v>35</v>
      </c>
      <c r="I5" s="78" t="s">
        <v>60</v>
      </c>
      <c r="J5" s="79"/>
      <c r="K5" s="79"/>
      <c r="L5" s="79"/>
      <c r="M5" s="79"/>
      <c r="N5" s="80"/>
      <c r="O5" s="81"/>
    </row>
    <row r="6" spans="1:31" x14ac:dyDescent="0.2">
      <c r="A6" s="4"/>
      <c r="B6" s="45" t="s">
        <v>2</v>
      </c>
      <c r="C6" s="46" t="s">
        <v>53</v>
      </c>
      <c r="D6" s="46" t="s">
        <v>54</v>
      </c>
      <c r="E6" s="47" t="s">
        <v>55</v>
      </c>
      <c r="F6" s="1" t="s">
        <v>14</v>
      </c>
    </row>
    <row r="7" spans="1:31" ht="12.75" thickBot="1" x14ac:dyDescent="0.25">
      <c r="A7" s="4" t="s">
        <v>56</v>
      </c>
      <c r="B7" s="48">
        <v>7.61E-6</v>
      </c>
      <c r="C7" s="48">
        <v>7.61E-6</v>
      </c>
      <c r="D7" s="48">
        <v>8.2600000000000005E-6</v>
      </c>
      <c r="E7" s="49">
        <v>7.61E-6</v>
      </c>
      <c r="F7" s="2">
        <v>5.9499999999999998E-6</v>
      </c>
    </row>
    <row r="8" spans="1:31" ht="12.75" thickBot="1" x14ac:dyDescent="0.25">
      <c r="AA8" s="9"/>
      <c r="AB8" s="9"/>
    </row>
    <row r="9" spans="1:31" x14ac:dyDescent="0.2">
      <c r="B9" s="7"/>
      <c r="C9" s="7"/>
      <c r="D9" s="7"/>
      <c r="E9" s="7"/>
      <c r="F9" s="7"/>
      <c r="G9" s="76" t="s">
        <v>14</v>
      </c>
      <c r="H9" s="82"/>
      <c r="I9" s="82"/>
      <c r="J9" s="77"/>
      <c r="K9" s="84" t="s">
        <v>2</v>
      </c>
      <c r="L9" s="85"/>
      <c r="M9" s="85"/>
      <c r="N9" s="86"/>
      <c r="O9" s="84" t="s">
        <v>3</v>
      </c>
      <c r="P9" s="91"/>
      <c r="Q9" s="91"/>
      <c r="R9" s="92"/>
      <c r="S9" s="84" t="s">
        <v>4</v>
      </c>
      <c r="T9" s="91"/>
      <c r="U9" s="91"/>
      <c r="V9" s="92"/>
      <c r="W9" s="84" t="s">
        <v>5</v>
      </c>
      <c r="X9" s="91"/>
      <c r="Y9" s="91"/>
      <c r="Z9" s="91"/>
      <c r="AA9" s="87" t="s">
        <v>52</v>
      </c>
      <c r="AB9" s="94"/>
      <c r="AD9" s="76" t="s">
        <v>63</v>
      </c>
      <c r="AE9" s="77"/>
    </row>
    <row r="10" spans="1:31" ht="14.25" x14ac:dyDescent="0.25">
      <c r="A10" s="5" t="s">
        <v>1</v>
      </c>
      <c r="B10" s="10" t="s">
        <v>31</v>
      </c>
      <c r="C10" s="10" t="s">
        <v>37</v>
      </c>
      <c r="D10" s="11" t="s">
        <v>30</v>
      </c>
      <c r="E10" s="5" t="s">
        <v>38</v>
      </c>
      <c r="F10" s="12" t="s">
        <v>8</v>
      </c>
      <c r="G10" s="13" t="s">
        <v>39</v>
      </c>
      <c r="H10" s="5" t="s">
        <v>6</v>
      </c>
      <c r="I10" s="5" t="s">
        <v>7</v>
      </c>
      <c r="J10" s="14" t="s">
        <v>49</v>
      </c>
      <c r="K10" s="13" t="s">
        <v>39</v>
      </c>
      <c r="L10" s="5" t="s">
        <v>6</v>
      </c>
      <c r="M10" s="5" t="s">
        <v>7</v>
      </c>
      <c r="N10" s="14" t="s">
        <v>49</v>
      </c>
      <c r="O10" s="13" t="s">
        <v>39</v>
      </c>
      <c r="P10" s="5" t="s">
        <v>6</v>
      </c>
      <c r="Q10" s="5" t="s">
        <v>7</v>
      </c>
      <c r="R10" s="14" t="s">
        <v>49</v>
      </c>
      <c r="S10" s="13" t="s">
        <v>39</v>
      </c>
      <c r="T10" s="5" t="s">
        <v>6</v>
      </c>
      <c r="U10" s="5" t="s">
        <v>7</v>
      </c>
      <c r="V10" s="14" t="s">
        <v>49</v>
      </c>
      <c r="W10" s="13" t="s">
        <v>39</v>
      </c>
      <c r="X10" s="5" t="s">
        <v>6</v>
      </c>
      <c r="Y10" s="5" t="s">
        <v>7</v>
      </c>
      <c r="Z10" s="12" t="s">
        <v>49</v>
      </c>
      <c r="AA10" s="13" t="s">
        <v>50</v>
      </c>
      <c r="AB10" s="15" t="s">
        <v>51</v>
      </c>
      <c r="AC10" s="8"/>
      <c r="AD10" s="71" t="s">
        <v>64</v>
      </c>
      <c r="AE10" s="72" t="s">
        <v>65</v>
      </c>
    </row>
    <row r="11" spans="1:31" ht="12.75" x14ac:dyDescent="0.2">
      <c r="A11" s="61" t="s">
        <v>67</v>
      </c>
      <c r="B11" s="70">
        <v>6.7</v>
      </c>
      <c r="C11" s="5">
        <f>1038*B11</f>
        <v>6954.6</v>
      </c>
      <c r="D11" s="5">
        <f>C11*0.0689475729</f>
        <v>479.50279049034003</v>
      </c>
      <c r="E11" s="11">
        <f>B32</f>
        <v>0.89149999999999996</v>
      </c>
      <c r="F11" s="12">
        <f t="shared" ref="F11:F28" si="0">$B$3/(E11*60)</f>
        <v>0.2729482146195551</v>
      </c>
      <c r="G11" s="16">
        <f>B32</f>
        <v>0.89149999999999996</v>
      </c>
      <c r="H11" s="5">
        <f t="shared" ref="H11:H28" si="1">(G11-E11)/E11</f>
        <v>0</v>
      </c>
      <c r="I11" s="11">
        <f>B33</f>
        <v>38086</v>
      </c>
      <c r="J11" s="17">
        <f t="shared" ref="J11:J28" si="2">($B$3/I11)*10000</f>
        <v>3.8334296066796196</v>
      </c>
      <c r="K11" s="16">
        <f>C32</f>
        <v>1.0862000000000001</v>
      </c>
      <c r="L11" s="5">
        <f t="shared" ref="L11:L28" si="3">(K11-E11)/E11</f>
        <v>0.21839596186203039</v>
      </c>
      <c r="M11" s="11">
        <f>C33</f>
        <v>40845</v>
      </c>
      <c r="N11" s="17">
        <f t="shared" ref="N11:N28" si="4">($B$3/M11)*10000</f>
        <v>3.5744889215326232</v>
      </c>
      <c r="O11" s="16">
        <f>D32</f>
        <v>1.1487000000000001</v>
      </c>
      <c r="P11" s="5">
        <f t="shared" ref="P11:P28" si="5">(O11-E11)/E11</f>
        <v>0.28850252383623121</v>
      </c>
      <c r="Q11" s="11">
        <f>D33</f>
        <v>36871</v>
      </c>
      <c r="R11" s="17">
        <f t="shared" ref="R11:R28" si="6">($B$3/Q11)*10000</f>
        <v>3.9597515662715956</v>
      </c>
      <c r="S11" s="16">
        <f>E32</f>
        <v>1.2524999999999999</v>
      </c>
      <c r="T11" s="5">
        <f t="shared" ref="T11:T28" si="7">(S11-E11)/E11</f>
        <v>0.40493550196298372</v>
      </c>
      <c r="U11" s="11">
        <f>E33</f>
        <v>38863</v>
      </c>
      <c r="V11" s="17">
        <f t="shared" ref="V11:V28" si="8">($B$3/U11)*10000</f>
        <v>3.7567866608342122</v>
      </c>
      <c r="W11" s="16">
        <f>F32</f>
        <v>1.4009</v>
      </c>
      <c r="X11" s="5">
        <f t="shared" ref="X11:X28" si="9">(W11-E11)/E11</f>
        <v>0.57139652271452623</v>
      </c>
      <c r="Y11" s="11">
        <f>F33</f>
        <v>38588</v>
      </c>
      <c r="Z11" s="18">
        <f t="shared" ref="Z11:Z28" si="10">($B$3/Y11)*10000</f>
        <v>3.7835596558515596</v>
      </c>
      <c r="AA11" s="13">
        <f>C11/$B$3</f>
        <v>476.34246575342468</v>
      </c>
      <c r="AB11" s="19">
        <f>AA11*68900</f>
        <v>32819995.89041096</v>
      </c>
      <c r="AC11" s="7"/>
      <c r="AD11" s="73">
        <f>AB11/(Y32*0.01)</f>
        <v>3826784405.5287266</v>
      </c>
      <c r="AE11" s="40">
        <f>F11/($B$4*10^-4)^2</f>
        <v>7404194.1899835896</v>
      </c>
    </row>
    <row r="12" spans="1:31" ht="12.75" x14ac:dyDescent="0.2">
      <c r="A12" s="61" t="s">
        <v>68</v>
      </c>
      <c r="B12" s="70">
        <v>5</v>
      </c>
      <c r="C12" s="5">
        <f t="shared" ref="C12:C28" si="11">1038*B12</f>
        <v>5190</v>
      </c>
      <c r="D12" s="5">
        <f t="shared" ref="D12:D28" si="12">C12*0.0689475729</f>
        <v>357.83790335100002</v>
      </c>
      <c r="E12" s="11">
        <f>B35</f>
        <v>1.2332000000000001</v>
      </c>
      <c r="F12" s="12">
        <f t="shared" si="0"/>
        <v>0.19731862904097738</v>
      </c>
      <c r="G12" s="16">
        <f>B35</f>
        <v>1.2332000000000001</v>
      </c>
      <c r="H12" s="5">
        <f t="shared" si="1"/>
        <v>0</v>
      </c>
      <c r="I12" s="11">
        <f>B36</f>
        <v>44556</v>
      </c>
      <c r="J12" s="17">
        <f t="shared" si="2"/>
        <v>3.2767752940120296</v>
      </c>
      <c r="K12" s="16">
        <f>C35</f>
        <v>1.4952000000000001</v>
      </c>
      <c r="L12" s="5">
        <f t="shared" si="3"/>
        <v>0.2124554005838469</v>
      </c>
      <c r="M12" s="11">
        <f>C36</f>
        <v>46717</v>
      </c>
      <c r="N12" s="17">
        <f t="shared" si="4"/>
        <v>3.1252006764132969</v>
      </c>
      <c r="O12" s="16">
        <f>D35</f>
        <v>1.5783</v>
      </c>
      <c r="P12" s="5">
        <f t="shared" si="5"/>
        <v>0.27984106389879981</v>
      </c>
      <c r="Q12" s="11">
        <f>D36</f>
        <v>41228</v>
      </c>
      <c r="R12" s="17">
        <f t="shared" si="6"/>
        <v>3.5412826234597845</v>
      </c>
      <c r="S12" s="16">
        <f>E35</f>
        <v>1.7171000000000001</v>
      </c>
      <c r="T12" s="5">
        <f t="shared" si="7"/>
        <v>0.39239377229970807</v>
      </c>
      <c r="U12" s="11">
        <f>E36</f>
        <v>45544</v>
      </c>
      <c r="V12" s="17">
        <f t="shared" si="8"/>
        <v>3.2056911997189532</v>
      </c>
      <c r="W12" s="16">
        <f>F35</f>
        <v>1.9136</v>
      </c>
      <c r="X12" s="5">
        <f t="shared" si="9"/>
        <v>0.55173532273759318</v>
      </c>
      <c r="Y12" s="11">
        <f>F36</f>
        <v>45192</v>
      </c>
      <c r="Z12" s="18">
        <f t="shared" si="10"/>
        <v>3.2306602938573197</v>
      </c>
      <c r="AA12" s="13">
        <f t="shared" ref="AA12:AA28" si="13">C12/$B$3</f>
        <v>355.47945205479454</v>
      </c>
      <c r="AB12" s="19">
        <f t="shared" ref="AB12:AB28" si="14">AA12*68900</f>
        <v>24492534.246575344</v>
      </c>
      <c r="AC12" s="7"/>
      <c r="AD12" s="73">
        <f t="shared" ref="AD12:AD28" si="15">AB12/(Y33*0.01)</f>
        <v>2896634237.722403</v>
      </c>
      <c r="AE12" s="40">
        <f t="shared" ref="AE12:AE28" si="16">F12/($B$4*10^-4)^2</f>
        <v>5352610.3798008179</v>
      </c>
    </row>
    <row r="13" spans="1:31" ht="12.75" x14ac:dyDescent="0.2">
      <c r="A13" s="61" t="s">
        <v>69</v>
      </c>
      <c r="B13" s="70">
        <v>4.2</v>
      </c>
      <c r="C13" s="5">
        <f>1038*B13</f>
        <v>4359.6000000000004</v>
      </c>
      <c r="D13" s="5">
        <f t="shared" si="12"/>
        <v>300.58383881484002</v>
      </c>
      <c r="E13" s="11">
        <f>B38</f>
        <v>1.5203</v>
      </c>
      <c r="F13" s="12">
        <f t="shared" si="0"/>
        <v>0.16005612927273125</v>
      </c>
      <c r="G13" s="16">
        <f>B38</f>
        <v>1.5203</v>
      </c>
      <c r="H13" s="5">
        <f t="shared" si="1"/>
        <v>0</v>
      </c>
      <c r="I13" s="11">
        <f>B39</f>
        <v>46677</v>
      </c>
      <c r="J13" s="17">
        <f t="shared" si="2"/>
        <v>3.1278788268312012</v>
      </c>
      <c r="K13" s="16">
        <f>C38</f>
        <v>1.8442000000000001</v>
      </c>
      <c r="L13" s="5">
        <f t="shared" si="3"/>
        <v>0.2130500559100178</v>
      </c>
      <c r="M13" s="11">
        <f>C39</f>
        <v>52001</v>
      </c>
      <c r="N13" s="17">
        <f t="shared" si="4"/>
        <v>2.8076383146477952</v>
      </c>
      <c r="O13" s="16">
        <f>D38</f>
        <v>1.9464999999999999</v>
      </c>
      <c r="P13" s="5">
        <f t="shared" si="5"/>
        <v>0.28033940669604679</v>
      </c>
      <c r="Q13" s="11">
        <f>D39</f>
        <v>45210</v>
      </c>
      <c r="R13" s="17">
        <f t="shared" si="6"/>
        <v>3.2293740322937401</v>
      </c>
      <c r="S13" s="16">
        <f>E38</f>
        <v>2.1177000000000001</v>
      </c>
      <c r="T13" s="5">
        <f t="shared" si="7"/>
        <v>0.39294876011313568</v>
      </c>
      <c r="U13" s="11">
        <f>E39</f>
        <v>44063</v>
      </c>
      <c r="V13" s="17">
        <f t="shared" si="8"/>
        <v>3.313437578013299</v>
      </c>
      <c r="W13" s="16">
        <f>F38</f>
        <v>2.3586999999999998</v>
      </c>
      <c r="X13" s="5">
        <f t="shared" si="9"/>
        <v>0.55147010458462131</v>
      </c>
      <c r="Y13" s="11">
        <f>F39</f>
        <v>46799</v>
      </c>
      <c r="Z13" s="18">
        <f t="shared" si="10"/>
        <v>3.1197247804440265</v>
      </c>
      <c r="AA13" s="13">
        <f t="shared" si="13"/>
        <v>298.60273972602744</v>
      </c>
      <c r="AB13" s="19">
        <f t="shared" si="14"/>
        <v>20573728.767123289</v>
      </c>
      <c r="AC13" s="7"/>
      <c r="AD13" s="73">
        <f t="shared" si="15"/>
        <v>2449652193.0395298</v>
      </c>
      <c r="AE13" s="40">
        <f t="shared" si="16"/>
        <v>4341800.3817472663</v>
      </c>
    </row>
    <row r="14" spans="1:31" ht="12.75" x14ac:dyDescent="0.2">
      <c r="A14" s="61" t="s">
        <v>70</v>
      </c>
      <c r="B14" s="70">
        <v>3.1</v>
      </c>
      <c r="C14" s="5">
        <f t="shared" si="11"/>
        <v>3217.8</v>
      </c>
      <c r="D14" s="5">
        <f t="shared" si="12"/>
        <v>221.85950007762003</v>
      </c>
      <c r="E14" s="11">
        <f>B41</f>
        <v>2.165</v>
      </c>
      <c r="F14" s="12">
        <f t="shared" si="0"/>
        <v>0.11239414934565049</v>
      </c>
      <c r="G14" s="16">
        <f>B41</f>
        <v>2.165</v>
      </c>
      <c r="H14" s="5">
        <f t="shared" si="1"/>
        <v>0</v>
      </c>
      <c r="I14" s="11">
        <f>B42</f>
        <v>49438</v>
      </c>
      <c r="J14" s="17">
        <f t="shared" si="2"/>
        <v>2.9531938994295883</v>
      </c>
      <c r="K14" s="16">
        <f>C41</f>
        <v>2.6231</v>
      </c>
      <c r="L14" s="5">
        <f t="shared" si="3"/>
        <v>0.2115935334872979</v>
      </c>
      <c r="M14" s="11">
        <f>C42</f>
        <v>52290</v>
      </c>
      <c r="N14" s="17">
        <f t="shared" si="4"/>
        <v>2.7921208644100206</v>
      </c>
      <c r="O14" s="16">
        <f>D41</f>
        <v>2.7667999999999999</v>
      </c>
      <c r="P14" s="5">
        <f t="shared" si="5"/>
        <v>0.27796766743648954</v>
      </c>
      <c r="Q14" s="11">
        <f>D42</f>
        <v>52570</v>
      </c>
      <c r="R14" s="17">
        <f t="shared" si="6"/>
        <v>2.7772493817766786</v>
      </c>
      <c r="S14" s="16">
        <f>E41</f>
        <v>3.0074999999999998</v>
      </c>
      <c r="T14" s="5">
        <f t="shared" si="7"/>
        <v>0.38914549653579666</v>
      </c>
      <c r="U14" s="11">
        <f>E42</f>
        <v>45235</v>
      </c>
      <c r="V14" s="17">
        <f t="shared" si="8"/>
        <v>3.2275892561069965</v>
      </c>
      <c r="W14" s="16">
        <f>F41</f>
        <v>3.3437000000000001</v>
      </c>
      <c r="X14" s="5">
        <f t="shared" si="9"/>
        <v>0.54443418013856815</v>
      </c>
      <c r="Y14" s="11">
        <f>F42</f>
        <v>45638</v>
      </c>
      <c r="Z14" s="18">
        <f t="shared" si="10"/>
        <v>3.1990884788991631</v>
      </c>
      <c r="AA14" s="13">
        <f t="shared" si="13"/>
        <v>220.39726027397262</v>
      </c>
      <c r="AB14" s="19">
        <f t="shared" si="14"/>
        <v>15185371.232876714</v>
      </c>
      <c r="AC14" s="7"/>
      <c r="AD14" s="73">
        <f t="shared" si="15"/>
        <v>1825072834.1150682</v>
      </c>
      <c r="AE14" s="40">
        <f t="shared" si="16"/>
        <v>3048886.4297322719</v>
      </c>
    </row>
    <row r="15" spans="1:31" ht="12.75" x14ac:dyDescent="0.2">
      <c r="A15" s="61" t="s">
        <v>71</v>
      </c>
      <c r="B15" s="70">
        <v>15</v>
      </c>
      <c r="C15" s="5">
        <f>100*B15</f>
        <v>1500</v>
      </c>
      <c r="D15" s="5">
        <f t="shared" si="12"/>
        <v>103.42135935</v>
      </c>
      <c r="E15" s="11">
        <f>B44</f>
        <v>3.4931000000000001</v>
      </c>
      <c r="F15" s="12">
        <f t="shared" si="0"/>
        <v>6.9661141488458186E-2</v>
      </c>
      <c r="G15" s="16">
        <f>B44</f>
        <v>3.4931000000000001</v>
      </c>
      <c r="H15" s="5">
        <f t="shared" si="1"/>
        <v>0</v>
      </c>
      <c r="I15" s="11">
        <f>B45</f>
        <v>56230</v>
      </c>
      <c r="J15" s="17">
        <f t="shared" si="2"/>
        <v>2.5964787479992886</v>
      </c>
      <c r="K15" s="16">
        <f>C44</f>
        <v>4.2389999999999999</v>
      </c>
      <c r="L15" s="5">
        <f t="shared" si="3"/>
        <v>0.21353525521742858</v>
      </c>
      <c r="M15" s="11">
        <f>C45</f>
        <v>40507</v>
      </c>
      <c r="N15" s="17">
        <f t="shared" si="4"/>
        <v>3.6043153035277853</v>
      </c>
      <c r="O15" s="16">
        <f>D44</f>
        <v>4.4718999999999998</v>
      </c>
      <c r="P15" s="5">
        <f t="shared" si="5"/>
        <v>0.28020955598179259</v>
      </c>
      <c r="Q15" s="11">
        <f>D45</f>
        <v>44720</v>
      </c>
      <c r="R15" s="17">
        <f t="shared" si="6"/>
        <v>3.2647584973166368</v>
      </c>
      <c r="S15" s="16">
        <f>E44</f>
        <v>4.8634000000000004</v>
      </c>
      <c r="T15" s="5">
        <f t="shared" si="7"/>
        <v>0.39228765280123679</v>
      </c>
      <c r="U15" s="11">
        <f>E45</f>
        <v>36159</v>
      </c>
      <c r="V15" s="17">
        <f t="shared" si="8"/>
        <v>4.0377222821427585</v>
      </c>
      <c r="W15" s="16">
        <f>F44</f>
        <v>5.4065000000000003</v>
      </c>
      <c r="X15" s="5">
        <f t="shared" si="9"/>
        <v>0.54776559503020239</v>
      </c>
      <c r="Y15" s="11">
        <f>F45</f>
        <v>36684</v>
      </c>
      <c r="Z15" s="18">
        <f t="shared" si="10"/>
        <v>3.9799367571693383</v>
      </c>
      <c r="AA15" s="13">
        <f t="shared" si="13"/>
        <v>102.73972602739727</v>
      </c>
      <c r="AB15" s="19">
        <f t="shared" si="14"/>
        <v>7078767.1232876722</v>
      </c>
      <c r="AC15" s="7"/>
      <c r="AD15" s="73">
        <f t="shared" si="15"/>
        <v>862974871.02345812</v>
      </c>
      <c r="AE15" s="40">
        <f t="shared" si="16"/>
        <v>1889679.4023561787</v>
      </c>
    </row>
    <row r="16" spans="1:31" ht="12.75" x14ac:dyDescent="0.2">
      <c r="A16" s="61" t="s">
        <v>72</v>
      </c>
      <c r="B16" s="70">
        <v>6</v>
      </c>
      <c r="C16" s="5">
        <f>100*B16</f>
        <v>600</v>
      </c>
      <c r="D16" s="5">
        <f t="shared" si="12"/>
        <v>41.36854374</v>
      </c>
      <c r="E16" s="11">
        <f>B47</f>
        <v>10.661</v>
      </c>
      <c r="F16" s="12">
        <f t="shared" si="0"/>
        <v>2.2824625582340618E-2</v>
      </c>
      <c r="G16" s="16">
        <f>B47</f>
        <v>10.661</v>
      </c>
      <c r="H16" s="5">
        <f t="shared" si="1"/>
        <v>0</v>
      </c>
      <c r="I16" s="11">
        <f>B48</f>
        <v>29984</v>
      </c>
      <c r="J16" s="17">
        <f t="shared" si="2"/>
        <v>4.8692636072572038</v>
      </c>
      <c r="K16" s="16">
        <f>C47</f>
        <v>12.923999999999999</v>
      </c>
      <c r="L16" s="5">
        <f t="shared" si="3"/>
        <v>0.21226901791576774</v>
      </c>
      <c r="M16" s="11">
        <f>C48</f>
        <v>18983</v>
      </c>
      <c r="N16" s="17">
        <f t="shared" si="4"/>
        <v>7.6910920297107941</v>
      </c>
      <c r="O16" s="16">
        <f>D47</f>
        <v>13.621</v>
      </c>
      <c r="P16" s="5">
        <f t="shared" si="5"/>
        <v>0.27764750023449969</v>
      </c>
      <c r="Q16" s="11">
        <f>D48</f>
        <v>19119</v>
      </c>
      <c r="R16" s="17">
        <f t="shared" si="6"/>
        <v>7.6363826559966528</v>
      </c>
      <c r="S16" s="16">
        <f>E47</f>
        <v>14.807</v>
      </c>
      <c r="T16" s="5">
        <f t="shared" si="7"/>
        <v>0.38889409999062008</v>
      </c>
      <c r="U16" s="11">
        <f>E48</f>
        <v>15717</v>
      </c>
      <c r="V16" s="17">
        <f t="shared" si="8"/>
        <v>9.2893045746643761</v>
      </c>
      <c r="W16" s="16">
        <f>F47</f>
        <v>16.440000000000001</v>
      </c>
      <c r="X16" s="5">
        <f t="shared" si="9"/>
        <v>0.5420692242753965</v>
      </c>
      <c r="Y16" s="11">
        <f>F48</f>
        <v>15581</v>
      </c>
      <c r="Z16" s="18">
        <f t="shared" si="10"/>
        <v>9.3703870098196518</v>
      </c>
      <c r="AA16" s="13">
        <f t="shared" si="13"/>
        <v>41.095890410958908</v>
      </c>
      <c r="AB16" s="19">
        <f t="shared" si="14"/>
        <v>2831506.8493150687</v>
      </c>
      <c r="AC16" s="7"/>
      <c r="AD16" s="73">
        <f t="shared" si="15"/>
        <v>347803963.75367808</v>
      </c>
      <c r="AE16" s="40">
        <f t="shared" si="16"/>
        <v>619157.59500706964</v>
      </c>
    </row>
    <row r="17" spans="1:31" ht="12.75" x14ac:dyDescent="0.2">
      <c r="A17" s="61"/>
      <c r="B17" s="70"/>
      <c r="C17" s="5">
        <f>100*B17</f>
        <v>0</v>
      </c>
      <c r="D17" s="5">
        <f t="shared" si="12"/>
        <v>0</v>
      </c>
      <c r="E17" s="11">
        <f>B50</f>
        <v>0</v>
      </c>
      <c r="F17" s="12" t="e">
        <f t="shared" si="0"/>
        <v>#DIV/0!</v>
      </c>
      <c r="G17" s="16">
        <f>B50</f>
        <v>0</v>
      </c>
      <c r="H17" s="5" t="e">
        <f t="shared" si="1"/>
        <v>#DIV/0!</v>
      </c>
      <c r="I17" s="11">
        <f>B51</f>
        <v>0</v>
      </c>
      <c r="J17" s="17" t="e">
        <f t="shared" si="2"/>
        <v>#DIV/0!</v>
      </c>
      <c r="K17" s="16">
        <f>C50</f>
        <v>0</v>
      </c>
      <c r="L17" s="5" t="e">
        <f t="shared" si="3"/>
        <v>#DIV/0!</v>
      </c>
      <c r="M17" s="11">
        <f>C51</f>
        <v>0</v>
      </c>
      <c r="N17" s="17" t="e">
        <f t="shared" si="4"/>
        <v>#DIV/0!</v>
      </c>
      <c r="O17" s="16">
        <f>D50</f>
        <v>0</v>
      </c>
      <c r="P17" s="5" t="e">
        <f t="shared" si="5"/>
        <v>#DIV/0!</v>
      </c>
      <c r="Q17" s="11">
        <f>D51</f>
        <v>0</v>
      </c>
      <c r="R17" s="17" t="e">
        <f t="shared" si="6"/>
        <v>#DIV/0!</v>
      </c>
      <c r="S17" s="16">
        <f>E50</f>
        <v>0</v>
      </c>
      <c r="T17" s="5" t="e">
        <f t="shared" si="7"/>
        <v>#DIV/0!</v>
      </c>
      <c r="U17" s="11">
        <f>E51</f>
        <v>0</v>
      </c>
      <c r="V17" s="17" t="e">
        <f t="shared" si="8"/>
        <v>#DIV/0!</v>
      </c>
      <c r="W17" s="16">
        <f>F50</f>
        <v>0</v>
      </c>
      <c r="X17" s="5" t="e">
        <f t="shared" si="9"/>
        <v>#DIV/0!</v>
      </c>
      <c r="Y17" s="11">
        <f>F51</f>
        <v>0</v>
      </c>
      <c r="Z17" s="18" t="e">
        <f t="shared" si="10"/>
        <v>#DIV/0!</v>
      </c>
      <c r="AA17" s="13">
        <f t="shared" si="13"/>
        <v>0</v>
      </c>
      <c r="AB17" s="19">
        <f t="shared" si="14"/>
        <v>0</v>
      </c>
      <c r="AC17" s="7"/>
      <c r="AD17" s="73">
        <f t="shared" si="15"/>
        <v>0</v>
      </c>
      <c r="AE17" s="40" t="e">
        <f t="shared" si="16"/>
        <v>#DIV/0!</v>
      </c>
    </row>
    <row r="18" spans="1:31" ht="12.75" x14ac:dyDescent="0.2">
      <c r="A18" s="61"/>
      <c r="B18" s="70"/>
      <c r="C18" s="5">
        <f>1038*B18</f>
        <v>0</v>
      </c>
      <c r="D18" s="5">
        <f t="shared" si="12"/>
        <v>0</v>
      </c>
      <c r="E18" s="11">
        <f>B53</f>
        <v>0</v>
      </c>
      <c r="F18" s="12" t="e">
        <f t="shared" si="0"/>
        <v>#DIV/0!</v>
      </c>
      <c r="G18" s="16">
        <f>B53</f>
        <v>0</v>
      </c>
      <c r="H18" s="5" t="e">
        <f t="shared" si="1"/>
        <v>#DIV/0!</v>
      </c>
      <c r="I18" s="11">
        <f>B54</f>
        <v>0</v>
      </c>
      <c r="J18" s="17" t="e">
        <f t="shared" si="2"/>
        <v>#DIV/0!</v>
      </c>
      <c r="K18" s="16">
        <f>C53</f>
        <v>0</v>
      </c>
      <c r="L18" s="5" t="e">
        <f t="shared" si="3"/>
        <v>#DIV/0!</v>
      </c>
      <c r="M18" s="11">
        <f>C54</f>
        <v>0</v>
      </c>
      <c r="N18" s="17" t="e">
        <f t="shared" si="4"/>
        <v>#DIV/0!</v>
      </c>
      <c r="O18" s="16">
        <f>D53</f>
        <v>0</v>
      </c>
      <c r="P18" s="5" t="e">
        <f t="shared" si="5"/>
        <v>#DIV/0!</v>
      </c>
      <c r="Q18" s="11">
        <f>D54</f>
        <v>0</v>
      </c>
      <c r="R18" s="17" t="e">
        <f t="shared" si="6"/>
        <v>#DIV/0!</v>
      </c>
      <c r="S18" s="16">
        <f>E53</f>
        <v>0</v>
      </c>
      <c r="T18" s="5" t="e">
        <f t="shared" si="7"/>
        <v>#DIV/0!</v>
      </c>
      <c r="U18" s="11">
        <f>E54</f>
        <v>0</v>
      </c>
      <c r="V18" s="17" t="e">
        <f t="shared" si="8"/>
        <v>#DIV/0!</v>
      </c>
      <c r="W18" s="16">
        <f>F53</f>
        <v>0</v>
      </c>
      <c r="X18" s="5" t="e">
        <f t="shared" si="9"/>
        <v>#DIV/0!</v>
      </c>
      <c r="Y18" s="11">
        <f>F54</f>
        <v>0</v>
      </c>
      <c r="Z18" s="18" t="e">
        <f t="shared" si="10"/>
        <v>#DIV/0!</v>
      </c>
      <c r="AA18" s="13">
        <f t="shared" si="13"/>
        <v>0</v>
      </c>
      <c r="AB18" s="19">
        <f t="shared" si="14"/>
        <v>0</v>
      </c>
      <c r="AC18" s="7"/>
      <c r="AD18" s="73">
        <f t="shared" si="15"/>
        <v>0</v>
      </c>
      <c r="AE18" s="40" t="e">
        <f t="shared" si="16"/>
        <v>#DIV/0!</v>
      </c>
    </row>
    <row r="19" spans="1:31" ht="12.75" x14ac:dyDescent="0.2">
      <c r="A19" s="61"/>
      <c r="B19" s="70"/>
      <c r="C19" s="5">
        <f>1038*B19</f>
        <v>0</v>
      </c>
      <c r="D19" s="5">
        <f t="shared" si="12"/>
        <v>0</v>
      </c>
      <c r="E19" s="11">
        <f>B56</f>
        <v>0</v>
      </c>
      <c r="F19" s="12" t="e">
        <f t="shared" si="0"/>
        <v>#DIV/0!</v>
      </c>
      <c r="G19" s="16">
        <f>B56</f>
        <v>0</v>
      </c>
      <c r="H19" s="5" t="e">
        <f t="shared" si="1"/>
        <v>#DIV/0!</v>
      </c>
      <c r="I19" s="11">
        <f>B57</f>
        <v>0</v>
      </c>
      <c r="J19" s="17" t="e">
        <f t="shared" si="2"/>
        <v>#DIV/0!</v>
      </c>
      <c r="K19" s="16">
        <f>C56</f>
        <v>0</v>
      </c>
      <c r="L19" s="5" t="e">
        <f t="shared" si="3"/>
        <v>#DIV/0!</v>
      </c>
      <c r="M19" s="11">
        <f>C57</f>
        <v>0</v>
      </c>
      <c r="N19" s="17" t="e">
        <f t="shared" si="4"/>
        <v>#DIV/0!</v>
      </c>
      <c r="O19" s="16">
        <f>D56</f>
        <v>0</v>
      </c>
      <c r="P19" s="5" t="e">
        <f t="shared" si="5"/>
        <v>#DIV/0!</v>
      </c>
      <c r="Q19" s="11">
        <f>D57</f>
        <v>0</v>
      </c>
      <c r="R19" s="17" t="e">
        <f t="shared" si="6"/>
        <v>#DIV/0!</v>
      </c>
      <c r="S19" s="16">
        <f>E56</f>
        <v>0</v>
      </c>
      <c r="T19" s="5" t="e">
        <f t="shared" si="7"/>
        <v>#DIV/0!</v>
      </c>
      <c r="U19" s="11">
        <f>E57</f>
        <v>0</v>
      </c>
      <c r="V19" s="17" t="e">
        <f t="shared" si="8"/>
        <v>#DIV/0!</v>
      </c>
      <c r="W19" s="16">
        <f>F56</f>
        <v>0</v>
      </c>
      <c r="X19" s="5" t="e">
        <f t="shared" si="9"/>
        <v>#DIV/0!</v>
      </c>
      <c r="Y19" s="11">
        <f>F57</f>
        <v>0</v>
      </c>
      <c r="Z19" s="18" t="e">
        <f t="shared" si="10"/>
        <v>#DIV/0!</v>
      </c>
      <c r="AA19" s="13">
        <f t="shared" si="13"/>
        <v>0</v>
      </c>
      <c r="AB19" s="19">
        <f t="shared" si="14"/>
        <v>0</v>
      </c>
      <c r="AC19" s="7"/>
      <c r="AD19" s="73">
        <f t="shared" si="15"/>
        <v>0</v>
      </c>
      <c r="AE19" s="40" t="e">
        <f t="shared" si="16"/>
        <v>#DIV/0!</v>
      </c>
    </row>
    <row r="20" spans="1:31" ht="12.75" x14ac:dyDescent="0.2">
      <c r="A20" s="61"/>
      <c r="B20" s="70"/>
      <c r="C20" s="5">
        <f t="shared" si="11"/>
        <v>0</v>
      </c>
      <c r="D20" s="5">
        <f t="shared" si="12"/>
        <v>0</v>
      </c>
      <c r="E20" s="11">
        <f>B59</f>
        <v>0</v>
      </c>
      <c r="F20" s="12" t="e">
        <f t="shared" si="0"/>
        <v>#DIV/0!</v>
      </c>
      <c r="G20" s="16">
        <f>B59</f>
        <v>0</v>
      </c>
      <c r="H20" s="5" t="e">
        <f t="shared" si="1"/>
        <v>#DIV/0!</v>
      </c>
      <c r="I20" s="11">
        <f>B60</f>
        <v>0</v>
      </c>
      <c r="J20" s="17" t="e">
        <f t="shared" si="2"/>
        <v>#DIV/0!</v>
      </c>
      <c r="K20" s="16">
        <f>C59</f>
        <v>0</v>
      </c>
      <c r="L20" s="5" t="e">
        <f t="shared" si="3"/>
        <v>#DIV/0!</v>
      </c>
      <c r="M20" s="11">
        <f>C60</f>
        <v>0</v>
      </c>
      <c r="N20" s="17" t="e">
        <f t="shared" si="4"/>
        <v>#DIV/0!</v>
      </c>
      <c r="O20" s="16">
        <f>D59</f>
        <v>0</v>
      </c>
      <c r="P20" s="5" t="e">
        <f t="shared" si="5"/>
        <v>#DIV/0!</v>
      </c>
      <c r="Q20" s="11">
        <f>D60</f>
        <v>0</v>
      </c>
      <c r="R20" s="17" t="e">
        <f t="shared" si="6"/>
        <v>#DIV/0!</v>
      </c>
      <c r="S20" s="16">
        <f>E59</f>
        <v>0</v>
      </c>
      <c r="T20" s="5" t="e">
        <f t="shared" si="7"/>
        <v>#DIV/0!</v>
      </c>
      <c r="U20" s="11">
        <f>E60</f>
        <v>0</v>
      </c>
      <c r="V20" s="17" t="e">
        <f t="shared" si="8"/>
        <v>#DIV/0!</v>
      </c>
      <c r="W20" s="16">
        <f>F59</f>
        <v>0</v>
      </c>
      <c r="X20" s="5" t="e">
        <f t="shared" si="9"/>
        <v>#DIV/0!</v>
      </c>
      <c r="Y20" s="11">
        <f>F60</f>
        <v>0</v>
      </c>
      <c r="Z20" s="18" t="e">
        <f t="shared" si="10"/>
        <v>#DIV/0!</v>
      </c>
      <c r="AA20" s="13">
        <f t="shared" si="13"/>
        <v>0</v>
      </c>
      <c r="AB20" s="19">
        <f t="shared" si="14"/>
        <v>0</v>
      </c>
      <c r="AC20" s="7"/>
      <c r="AD20" s="73">
        <f t="shared" si="15"/>
        <v>0</v>
      </c>
      <c r="AE20" s="40" t="e">
        <f t="shared" si="16"/>
        <v>#DIV/0!</v>
      </c>
    </row>
    <row r="21" spans="1:31" ht="12.75" x14ac:dyDescent="0.2">
      <c r="A21" s="61"/>
      <c r="B21" s="70"/>
      <c r="C21" s="5">
        <f t="shared" si="11"/>
        <v>0</v>
      </c>
      <c r="D21" s="5">
        <f t="shared" si="12"/>
        <v>0</v>
      </c>
      <c r="E21" s="11">
        <f>B62</f>
        <v>0</v>
      </c>
      <c r="F21" s="12" t="e">
        <f t="shared" si="0"/>
        <v>#DIV/0!</v>
      </c>
      <c r="G21" s="16">
        <f>B62</f>
        <v>0</v>
      </c>
      <c r="H21" s="5" t="e">
        <f t="shared" si="1"/>
        <v>#DIV/0!</v>
      </c>
      <c r="I21" s="11">
        <f>B63</f>
        <v>0</v>
      </c>
      <c r="J21" s="17" t="e">
        <f t="shared" si="2"/>
        <v>#DIV/0!</v>
      </c>
      <c r="K21" s="16">
        <f>C62</f>
        <v>0</v>
      </c>
      <c r="L21" s="5" t="e">
        <f t="shared" si="3"/>
        <v>#DIV/0!</v>
      </c>
      <c r="M21" s="11">
        <f>C63</f>
        <v>0</v>
      </c>
      <c r="N21" s="17" t="e">
        <f t="shared" si="4"/>
        <v>#DIV/0!</v>
      </c>
      <c r="O21" s="16">
        <f>D62</f>
        <v>0</v>
      </c>
      <c r="P21" s="5" t="e">
        <f t="shared" si="5"/>
        <v>#DIV/0!</v>
      </c>
      <c r="Q21" s="11">
        <f>D63</f>
        <v>0</v>
      </c>
      <c r="R21" s="17" t="e">
        <f t="shared" si="6"/>
        <v>#DIV/0!</v>
      </c>
      <c r="S21" s="16">
        <f>E62</f>
        <v>0</v>
      </c>
      <c r="T21" s="5" t="e">
        <f t="shared" si="7"/>
        <v>#DIV/0!</v>
      </c>
      <c r="U21" s="11">
        <f>E63</f>
        <v>0</v>
      </c>
      <c r="V21" s="17" t="e">
        <f t="shared" si="8"/>
        <v>#DIV/0!</v>
      </c>
      <c r="W21" s="16">
        <f>F62</f>
        <v>0</v>
      </c>
      <c r="X21" s="5" t="e">
        <f t="shared" si="9"/>
        <v>#DIV/0!</v>
      </c>
      <c r="Y21" s="11">
        <f>F63</f>
        <v>0</v>
      </c>
      <c r="Z21" s="18" t="e">
        <f t="shared" si="10"/>
        <v>#DIV/0!</v>
      </c>
      <c r="AA21" s="13">
        <f t="shared" si="13"/>
        <v>0</v>
      </c>
      <c r="AB21" s="19">
        <f t="shared" si="14"/>
        <v>0</v>
      </c>
      <c r="AC21" s="7"/>
      <c r="AD21" s="73">
        <f t="shared" si="15"/>
        <v>0</v>
      </c>
      <c r="AE21" s="40" t="e">
        <f t="shared" si="16"/>
        <v>#DIV/0!</v>
      </c>
    </row>
    <row r="22" spans="1:31" ht="12.75" x14ac:dyDescent="0.2">
      <c r="A22" s="61"/>
      <c r="B22" s="70"/>
      <c r="C22" s="5">
        <f t="shared" si="11"/>
        <v>0</v>
      </c>
      <c r="D22" s="5">
        <f t="shared" si="12"/>
        <v>0</v>
      </c>
      <c r="E22" s="11">
        <f>B65</f>
        <v>0</v>
      </c>
      <c r="F22" s="12" t="e">
        <f t="shared" si="0"/>
        <v>#DIV/0!</v>
      </c>
      <c r="G22" s="16">
        <f>B65</f>
        <v>0</v>
      </c>
      <c r="H22" s="5" t="e">
        <f t="shared" si="1"/>
        <v>#DIV/0!</v>
      </c>
      <c r="I22" s="11">
        <f>B66</f>
        <v>0</v>
      </c>
      <c r="J22" s="17" t="e">
        <f t="shared" si="2"/>
        <v>#DIV/0!</v>
      </c>
      <c r="K22" s="16">
        <f>C65</f>
        <v>0</v>
      </c>
      <c r="L22" s="5" t="e">
        <f t="shared" si="3"/>
        <v>#DIV/0!</v>
      </c>
      <c r="M22" s="11">
        <f>C66</f>
        <v>0</v>
      </c>
      <c r="N22" s="17" t="e">
        <f t="shared" si="4"/>
        <v>#DIV/0!</v>
      </c>
      <c r="O22" s="16">
        <f>D65</f>
        <v>0</v>
      </c>
      <c r="P22" s="5" t="e">
        <f t="shared" si="5"/>
        <v>#DIV/0!</v>
      </c>
      <c r="Q22" s="11">
        <f>D66</f>
        <v>0</v>
      </c>
      <c r="R22" s="17" t="e">
        <f t="shared" si="6"/>
        <v>#DIV/0!</v>
      </c>
      <c r="S22" s="16">
        <f>E65</f>
        <v>0</v>
      </c>
      <c r="T22" s="5" t="e">
        <f t="shared" si="7"/>
        <v>#DIV/0!</v>
      </c>
      <c r="U22" s="11">
        <f>E66</f>
        <v>0</v>
      </c>
      <c r="V22" s="17" t="e">
        <f t="shared" si="8"/>
        <v>#DIV/0!</v>
      </c>
      <c r="W22" s="16">
        <f>F65</f>
        <v>0</v>
      </c>
      <c r="X22" s="5" t="e">
        <f t="shared" si="9"/>
        <v>#DIV/0!</v>
      </c>
      <c r="Y22" s="11">
        <f>F66</f>
        <v>0</v>
      </c>
      <c r="Z22" s="18" t="e">
        <f t="shared" si="10"/>
        <v>#DIV/0!</v>
      </c>
      <c r="AA22" s="13">
        <f t="shared" si="13"/>
        <v>0</v>
      </c>
      <c r="AB22" s="19">
        <f t="shared" si="14"/>
        <v>0</v>
      </c>
      <c r="AC22" s="7"/>
      <c r="AD22" s="73">
        <f t="shared" si="15"/>
        <v>0</v>
      </c>
      <c r="AE22" s="40" t="e">
        <f t="shared" si="16"/>
        <v>#DIV/0!</v>
      </c>
    </row>
    <row r="23" spans="1:31" ht="12.75" x14ac:dyDescent="0.2">
      <c r="A23" s="61"/>
      <c r="B23" s="70"/>
      <c r="C23" s="5">
        <f t="shared" si="11"/>
        <v>0</v>
      </c>
      <c r="D23" s="5">
        <f t="shared" si="12"/>
        <v>0</v>
      </c>
      <c r="E23" s="11">
        <f>B68</f>
        <v>0</v>
      </c>
      <c r="F23" s="12" t="e">
        <f t="shared" si="0"/>
        <v>#DIV/0!</v>
      </c>
      <c r="G23" s="16">
        <f>B68</f>
        <v>0</v>
      </c>
      <c r="H23" s="5" t="e">
        <f t="shared" si="1"/>
        <v>#DIV/0!</v>
      </c>
      <c r="I23" s="11">
        <f>B69</f>
        <v>0</v>
      </c>
      <c r="J23" s="17" t="e">
        <f t="shared" si="2"/>
        <v>#DIV/0!</v>
      </c>
      <c r="K23" s="16">
        <f>C68</f>
        <v>0</v>
      </c>
      <c r="L23" s="5" t="e">
        <f t="shared" si="3"/>
        <v>#DIV/0!</v>
      </c>
      <c r="M23" s="11">
        <f>C69</f>
        <v>0</v>
      </c>
      <c r="N23" s="17" t="e">
        <f t="shared" si="4"/>
        <v>#DIV/0!</v>
      </c>
      <c r="O23" s="16">
        <f>D68</f>
        <v>0</v>
      </c>
      <c r="P23" s="5" t="e">
        <f t="shared" si="5"/>
        <v>#DIV/0!</v>
      </c>
      <c r="Q23" s="11">
        <f>D69</f>
        <v>0</v>
      </c>
      <c r="R23" s="17" t="e">
        <f t="shared" si="6"/>
        <v>#DIV/0!</v>
      </c>
      <c r="S23" s="16">
        <f>E68</f>
        <v>0</v>
      </c>
      <c r="T23" s="5" t="e">
        <f t="shared" si="7"/>
        <v>#DIV/0!</v>
      </c>
      <c r="U23" s="11">
        <f>E69</f>
        <v>0</v>
      </c>
      <c r="V23" s="17" t="e">
        <f t="shared" si="8"/>
        <v>#DIV/0!</v>
      </c>
      <c r="W23" s="16">
        <f>F68</f>
        <v>0</v>
      </c>
      <c r="X23" s="5" t="e">
        <f t="shared" si="9"/>
        <v>#DIV/0!</v>
      </c>
      <c r="Y23" s="11">
        <f>F69</f>
        <v>0</v>
      </c>
      <c r="Z23" s="18" t="e">
        <f t="shared" si="10"/>
        <v>#DIV/0!</v>
      </c>
      <c r="AA23" s="13">
        <f t="shared" si="13"/>
        <v>0</v>
      </c>
      <c r="AB23" s="19">
        <f t="shared" si="14"/>
        <v>0</v>
      </c>
      <c r="AC23" s="7"/>
      <c r="AD23" s="73">
        <f t="shared" si="15"/>
        <v>0</v>
      </c>
      <c r="AE23" s="40" t="e">
        <f t="shared" si="16"/>
        <v>#DIV/0!</v>
      </c>
    </row>
    <row r="24" spans="1:31" ht="12.75" x14ac:dyDescent="0.2">
      <c r="A24" s="61"/>
      <c r="B24" s="70"/>
      <c r="C24" s="5">
        <f t="shared" si="11"/>
        <v>0</v>
      </c>
      <c r="D24" s="5">
        <f t="shared" si="12"/>
        <v>0</v>
      </c>
      <c r="E24" s="11">
        <f>B71</f>
        <v>0</v>
      </c>
      <c r="F24" s="12" t="e">
        <f t="shared" si="0"/>
        <v>#DIV/0!</v>
      </c>
      <c r="G24" s="16">
        <f>B71</f>
        <v>0</v>
      </c>
      <c r="H24" s="5" t="e">
        <f t="shared" si="1"/>
        <v>#DIV/0!</v>
      </c>
      <c r="I24" s="11">
        <f>B72</f>
        <v>0</v>
      </c>
      <c r="J24" s="17" t="e">
        <f t="shared" si="2"/>
        <v>#DIV/0!</v>
      </c>
      <c r="K24" s="16">
        <f>C71</f>
        <v>0</v>
      </c>
      <c r="L24" s="5" t="e">
        <f t="shared" si="3"/>
        <v>#DIV/0!</v>
      </c>
      <c r="M24" s="11">
        <f>C72</f>
        <v>0</v>
      </c>
      <c r="N24" s="17" t="e">
        <f t="shared" si="4"/>
        <v>#DIV/0!</v>
      </c>
      <c r="O24" s="16">
        <f>D71</f>
        <v>0</v>
      </c>
      <c r="P24" s="5" t="e">
        <f t="shared" si="5"/>
        <v>#DIV/0!</v>
      </c>
      <c r="Q24" s="11">
        <f>D72</f>
        <v>0</v>
      </c>
      <c r="R24" s="17" t="e">
        <f t="shared" si="6"/>
        <v>#DIV/0!</v>
      </c>
      <c r="S24" s="16">
        <f>E71</f>
        <v>0</v>
      </c>
      <c r="T24" s="5" t="e">
        <f t="shared" si="7"/>
        <v>#DIV/0!</v>
      </c>
      <c r="U24" s="11">
        <f>E72</f>
        <v>0</v>
      </c>
      <c r="V24" s="17" t="e">
        <f t="shared" si="8"/>
        <v>#DIV/0!</v>
      </c>
      <c r="W24" s="16">
        <f>F71</f>
        <v>0</v>
      </c>
      <c r="X24" s="5" t="e">
        <f t="shared" si="9"/>
        <v>#DIV/0!</v>
      </c>
      <c r="Y24" s="11">
        <f>F72</f>
        <v>0</v>
      </c>
      <c r="Z24" s="18" t="e">
        <f t="shared" si="10"/>
        <v>#DIV/0!</v>
      </c>
      <c r="AA24" s="13">
        <f t="shared" si="13"/>
        <v>0</v>
      </c>
      <c r="AB24" s="19">
        <f t="shared" si="14"/>
        <v>0</v>
      </c>
      <c r="AC24" s="7"/>
      <c r="AD24" s="73">
        <f t="shared" si="15"/>
        <v>0</v>
      </c>
      <c r="AE24" s="40" t="e">
        <f t="shared" si="16"/>
        <v>#DIV/0!</v>
      </c>
    </row>
    <row r="25" spans="1:31" ht="12.75" x14ac:dyDescent="0.2">
      <c r="A25" s="61"/>
      <c r="B25" s="70"/>
      <c r="C25" s="5">
        <f t="shared" si="11"/>
        <v>0</v>
      </c>
      <c r="D25" s="5">
        <f t="shared" si="12"/>
        <v>0</v>
      </c>
      <c r="E25" s="11">
        <f>B74</f>
        <v>0</v>
      </c>
      <c r="F25" s="12" t="e">
        <f t="shared" si="0"/>
        <v>#DIV/0!</v>
      </c>
      <c r="G25" s="16">
        <f>B74</f>
        <v>0</v>
      </c>
      <c r="H25" s="5" t="e">
        <f t="shared" si="1"/>
        <v>#DIV/0!</v>
      </c>
      <c r="I25" s="11">
        <f>B75</f>
        <v>0</v>
      </c>
      <c r="J25" s="17" t="e">
        <f t="shared" si="2"/>
        <v>#DIV/0!</v>
      </c>
      <c r="K25" s="16">
        <f>C74</f>
        <v>0</v>
      </c>
      <c r="L25" s="5" t="e">
        <f t="shared" si="3"/>
        <v>#DIV/0!</v>
      </c>
      <c r="M25" s="11">
        <f>C75</f>
        <v>0</v>
      </c>
      <c r="N25" s="17" t="e">
        <f t="shared" si="4"/>
        <v>#DIV/0!</v>
      </c>
      <c r="O25" s="16">
        <f>D74</f>
        <v>0</v>
      </c>
      <c r="P25" s="5" t="e">
        <f t="shared" si="5"/>
        <v>#DIV/0!</v>
      </c>
      <c r="Q25" s="11">
        <f>D75</f>
        <v>0</v>
      </c>
      <c r="R25" s="17" t="e">
        <f t="shared" si="6"/>
        <v>#DIV/0!</v>
      </c>
      <c r="S25" s="16">
        <f>E74</f>
        <v>0</v>
      </c>
      <c r="T25" s="5" t="e">
        <f t="shared" si="7"/>
        <v>#DIV/0!</v>
      </c>
      <c r="U25" s="11">
        <f>E75</f>
        <v>0</v>
      </c>
      <c r="V25" s="17" t="e">
        <f t="shared" si="8"/>
        <v>#DIV/0!</v>
      </c>
      <c r="W25" s="16">
        <f>F74</f>
        <v>0</v>
      </c>
      <c r="X25" s="5" t="e">
        <f t="shared" si="9"/>
        <v>#DIV/0!</v>
      </c>
      <c r="Y25" s="11">
        <f>F75</f>
        <v>0</v>
      </c>
      <c r="Z25" s="18" t="e">
        <f t="shared" si="10"/>
        <v>#DIV/0!</v>
      </c>
      <c r="AA25" s="13">
        <f t="shared" si="13"/>
        <v>0</v>
      </c>
      <c r="AB25" s="19">
        <f t="shared" si="14"/>
        <v>0</v>
      </c>
      <c r="AC25" s="7"/>
      <c r="AD25" s="73">
        <f t="shared" si="15"/>
        <v>0</v>
      </c>
      <c r="AE25" s="40" t="e">
        <f t="shared" si="16"/>
        <v>#DIV/0!</v>
      </c>
    </row>
    <row r="26" spans="1:31" ht="12.75" x14ac:dyDescent="0.2">
      <c r="A26" s="61"/>
      <c r="B26" s="61"/>
      <c r="C26" s="5">
        <f t="shared" si="11"/>
        <v>0</v>
      </c>
      <c r="D26" s="5">
        <f t="shared" si="12"/>
        <v>0</v>
      </c>
      <c r="E26" s="11">
        <f>B77</f>
        <v>0</v>
      </c>
      <c r="F26" s="12" t="e">
        <f t="shared" si="0"/>
        <v>#DIV/0!</v>
      </c>
      <c r="G26" s="16">
        <f>B77</f>
        <v>0</v>
      </c>
      <c r="H26" s="5" t="e">
        <f t="shared" si="1"/>
        <v>#DIV/0!</v>
      </c>
      <c r="I26" s="11">
        <f>B78</f>
        <v>0</v>
      </c>
      <c r="J26" s="17" t="e">
        <f t="shared" si="2"/>
        <v>#DIV/0!</v>
      </c>
      <c r="K26" s="16">
        <f>C77</f>
        <v>0</v>
      </c>
      <c r="L26" s="5" t="e">
        <f t="shared" si="3"/>
        <v>#DIV/0!</v>
      </c>
      <c r="M26" s="11">
        <f>C78</f>
        <v>0</v>
      </c>
      <c r="N26" s="17" t="e">
        <f t="shared" si="4"/>
        <v>#DIV/0!</v>
      </c>
      <c r="O26" s="16">
        <f>D77</f>
        <v>0</v>
      </c>
      <c r="P26" s="5" t="e">
        <f t="shared" si="5"/>
        <v>#DIV/0!</v>
      </c>
      <c r="Q26" s="11">
        <f>D78</f>
        <v>0</v>
      </c>
      <c r="R26" s="17" t="e">
        <f t="shared" si="6"/>
        <v>#DIV/0!</v>
      </c>
      <c r="S26" s="16">
        <f>E77</f>
        <v>0</v>
      </c>
      <c r="T26" s="5" t="e">
        <f t="shared" si="7"/>
        <v>#DIV/0!</v>
      </c>
      <c r="U26" s="11">
        <f>E78</f>
        <v>0</v>
      </c>
      <c r="V26" s="17" t="e">
        <f t="shared" si="8"/>
        <v>#DIV/0!</v>
      </c>
      <c r="W26" s="16">
        <f>F77</f>
        <v>0</v>
      </c>
      <c r="X26" s="5" t="e">
        <f t="shared" si="9"/>
        <v>#DIV/0!</v>
      </c>
      <c r="Y26" s="11">
        <f>F78</f>
        <v>0</v>
      </c>
      <c r="Z26" s="18" t="e">
        <f t="shared" si="10"/>
        <v>#DIV/0!</v>
      </c>
      <c r="AA26" s="13">
        <f t="shared" si="13"/>
        <v>0</v>
      </c>
      <c r="AB26" s="19">
        <f t="shared" si="14"/>
        <v>0</v>
      </c>
      <c r="AC26" s="7"/>
      <c r="AD26" s="73">
        <f t="shared" si="15"/>
        <v>0</v>
      </c>
      <c r="AE26" s="40" t="e">
        <f t="shared" si="16"/>
        <v>#DIV/0!</v>
      </c>
    </row>
    <row r="27" spans="1:31" ht="12.75" x14ac:dyDescent="0.2">
      <c r="A27" s="61"/>
      <c r="B27" s="61"/>
      <c r="C27" s="5">
        <f t="shared" si="11"/>
        <v>0</v>
      </c>
      <c r="D27" s="5">
        <f t="shared" si="12"/>
        <v>0</v>
      </c>
      <c r="E27" s="11">
        <f>B80</f>
        <v>0</v>
      </c>
      <c r="F27" s="12" t="e">
        <f t="shared" si="0"/>
        <v>#DIV/0!</v>
      </c>
      <c r="G27" s="21">
        <f>B80</f>
        <v>0</v>
      </c>
      <c r="H27" s="22" t="e">
        <f t="shared" si="1"/>
        <v>#DIV/0!</v>
      </c>
      <c r="I27" s="23">
        <f>B81</f>
        <v>0</v>
      </c>
      <c r="J27" s="24" t="e">
        <f t="shared" si="2"/>
        <v>#DIV/0!</v>
      </c>
      <c r="K27" s="21">
        <f>C80</f>
        <v>0</v>
      </c>
      <c r="L27" s="22" t="e">
        <f t="shared" si="3"/>
        <v>#DIV/0!</v>
      </c>
      <c r="M27" s="23">
        <f>C81</f>
        <v>0</v>
      </c>
      <c r="N27" s="24" t="e">
        <f t="shared" si="4"/>
        <v>#DIV/0!</v>
      </c>
      <c r="O27" s="21">
        <f>D80</f>
        <v>0</v>
      </c>
      <c r="P27" s="22" t="e">
        <f t="shared" si="5"/>
        <v>#DIV/0!</v>
      </c>
      <c r="Q27" s="23">
        <f>D81</f>
        <v>0</v>
      </c>
      <c r="R27" s="24" t="e">
        <f t="shared" si="6"/>
        <v>#DIV/0!</v>
      </c>
      <c r="S27" s="21">
        <f>E80</f>
        <v>0</v>
      </c>
      <c r="T27" s="22" t="e">
        <f t="shared" si="7"/>
        <v>#DIV/0!</v>
      </c>
      <c r="U27" s="23">
        <f>E81</f>
        <v>0</v>
      </c>
      <c r="V27" s="24" t="e">
        <f t="shared" si="8"/>
        <v>#DIV/0!</v>
      </c>
      <c r="W27" s="21">
        <f>F80</f>
        <v>0</v>
      </c>
      <c r="X27" s="22" t="e">
        <f t="shared" si="9"/>
        <v>#DIV/0!</v>
      </c>
      <c r="Y27" s="23">
        <f>F81</f>
        <v>0</v>
      </c>
      <c r="Z27" s="25" t="e">
        <f t="shared" si="10"/>
        <v>#DIV/0!</v>
      </c>
      <c r="AA27" s="13">
        <f t="shared" si="13"/>
        <v>0</v>
      </c>
      <c r="AB27" s="19">
        <f t="shared" si="14"/>
        <v>0</v>
      </c>
      <c r="AC27" s="7"/>
      <c r="AD27" s="73">
        <f t="shared" si="15"/>
        <v>0</v>
      </c>
      <c r="AE27" s="40" t="e">
        <f t="shared" si="16"/>
        <v>#DIV/0!</v>
      </c>
    </row>
    <row r="28" spans="1:31" ht="12.75" thickBot="1" x14ac:dyDescent="0.25">
      <c r="A28" s="6"/>
      <c r="B28" s="20"/>
      <c r="C28" s="5">
        <f t="shared" si="11"/>
        <v>0</v>
      </c>
      <c r="D28" s="5">
        <f t="shared" si="12"/>
        <v>0</v>
      </c>
      <c r="E28" s="11">
        <f>B83</f>
        <v>0</v>
      </c>
      <c r="F28" s="12" t="e">
        <f t="shared" si="0"/>
        <v>#DIV/0!</v>
      </c>
      <c r="G28" s="26">
        <f>B83</f>
        <v>0</v>
      </c>
      <c r="H28" s="27" t="e">
        <f t="shared" si="1"/>
        <v>#DIV/0!</v>
      </c>
      <c r="I28" s="28">
        <f>B84</f>
        <v>0</v>
      </c>
      <c r="J28" s="29" t="e">
        <f t="shared" si="2"/>
        <v>#DIV/0!</v>
      </c>
      <c r="K28" s="26">
        <f>C83</f>
        <v>0</v>
      </c>
      <c r="L28" s="27" t="e">
        <f t="shared" si="3"/>
        <v>#DIV/0!</v>
      </c>
      <c r="M28" s="28">
        <f>C84</f>
        <v>0</v>
      </c>
      <c r="N28" s="29" t="e">
        <f t="shared" si="4"/>
        <v>#DIV/0!</v>
      </c>
      <c r="O28" s="26">
        <f>D83</f>
        <v>0</v>
      </c>
      <c r="P28" s="27" t="e">
        <f t="shared" si="5"/>
        <v>#DIV/0!</v>
      </c>
      <c r="Q28" s="28">
        <f>D84</f>
        <v>0</v>
      </c>
      <c r="R28" s="29" t="e">
        <f t="shared" si="6"/>
        <v>#DIV/0!</v>
      </c>
      <c r="S28" s="26">
        <f>E83</f>
        <v>0</v>
      </c>
      <c r="T28" s="27" t="e">
        <f t="shared" si="7"/>
        <v>#DIV/0!</v>
      </c>
      <c r="U28" s="28">
        <f>E84</f>
        <v>0</v>
      </c>
      <c r="V28" s="29" t="e">
        <f t="shared" si="8"/>
        <v>#DIV/0!</v>
      </c>
      <c r="W28" s="26">
        <f>F83</f>
        <v>0</v>
      </c>
      <c r="X28" s="27" t="e">
        <f t="shared" si="9"/>
        <v>#DIV/0!</v>
      </c>
      <c r="Y28" s="28">
        <f>F84</f>
        <v>0</v>
      </c>
      <c r="Z28" s="30" t="e">
        <f t="shared" si="10"/>
        <v>#DIV/0!</v>
      </c>
      <c r="AA28" s="31">
        <f t="shared" si="13"/>
        <v>0</v>
      </c>
      <c r="AB28" s="32">
        <f t="shared" si="14"/>
        <v>0</v>
      </c>
      <c r="AC28" s="7"/>
      <c r="AD28" s="74">
        <f t="shared" si="15"/>
        <v>0</v>
      </c>
      <c r="AE28" s="75" t="e">
        <f t="shared" si="16"/>
        <v>#DIV/0!</v>
      </c>
    </row>
    <row r="29" spans="1:31" ht="12.75" thickBot="1" x14ac:dyDescent="0.25">
      <c r="A29" s="33" t="s">
        <v>48</v>
      </c>
      <c r="B29" s="33"/>
      <c r="H29" s="33"/>
      <c r="I29" s="33" t="s">
        <v>9</v>
      </c>
      <c r="Y29" s="33" t="s">
        <v>42</v>
      </c>
    </row>
    <row r="30" spans="1:31" ht="15" thickBot="1" x14ac:dyDescent="0.3">
      <c r="A30" s="56"/>
      <c r="B30" s="54" t="s">
        <v>14</v>
      </c>
      <c r="C30" s="52" t="s">
        <v>2</v>
      </c>
      <c r="D30" s="52" t="s">
        <v>3</v>
      </c>
      <c r="E30" s="52" t="s">
        <v>4</v>
      </c>
      <c r="F30" s="53" t="s">
        <v>5</v>
      </c>
      <c r="I30" s="87" t="s">
        <v>2</v>
      </c>
      <c r="J30" s="88"/>
      <c r="M30" s="87" t="s">
        <v>3</v>
      </c>
      <c r="N30" s="88"/>
      <c r="Q30" s="87" t="s">
        <v>4</v>
      </c>
      <c r="R30" s="88"/>
      <c r="U30" s="87" t="s">
        <v>5</v>
      </c>
      <c r="V30" s="88"/>
      <c r="X30" s="3" t="s">
        <v>58</v>
      </c>
      <c r="Y30" s="89" t="s">
        <v>43</v>
      </c>
      <c r="Z30" s="93" t="s">
        <v>44</v>
      </c>
      <c r="AA30" s="91"/>
      <c r="AB30" s="91"/>
      <c r="AC30" s="92"/>
    </row>
    <row r="31" spans="1:31" ht="12.75" x14ac:dyDescent="0.2">
      <c r="A31" s="57" t="s">
        <v>12</v>
      </c>
      <c r="B31" s="63"/>
      <c r="C31" s="63"/>
      <c r="D31" s="63"/>
      <c r="E31" s="63"/>
      <c r="F31" s="64"/>
      <c r="I31" s="34" t="s">
        <v>11</v>
      </c>
      <c r="J31" s="19" t="s">
        <v>10</v>
      </c>
      <c r="M31" s="34" t="s">
        <v>11</v>
      </c>
      <c r="N31" s="19" t="s">
        <v>10</v>
      </c>
      <c r="Q31" s="34" t="s">
        <v>11</v>
      </c>
      <c r="R31" s="19" t="s">
        <v>10</v>
      </c>
      <c r="U31" s="34" t="s">
        <v>11</v>
      </c>
      <c r="V31" s="19" t="s">
        <v>10</v>
      </c>
      <c r="X31" s="3">
        <v>0.81</v>
      </c>
      <c r="Y31" s="90"/>
      <c r="Z31" s="5" t="s">
        <v>2</v>
      </c>
      <c r="AA31" s="5" t="s">
        <v>3</v>
      </c>
      <c r="AB31" s="5" t="s">
        <v>4</v>
      </c>
      <c r="AC31" s="19" t="s">
        <v>5</v>
      </c>
    </row>
    <row r="32" spans="1:31" ht="13.5" x14ac:dyDescent="0.25">
      <c r="A32" s="57" t="s">
        <v>40</v>
      </c>
      <c r="B32" s="60">
        <v>0.89149999999999996</v>
      </c>
      <c r="C32" s="60">
        <v>1.0862000000000001</v>
      </c>
      <c r="D32" s="60">
        <v>1.1487000000000001</v>
      </c>
      <c r="E32" s="60">
        <v>1.2524999999999999</v>
      </c>
      <c r="F32" s="62">
        <v>1.4009</v>
      </c>
      <c r="I32" s="13">
        <f t="shared" ref="I32:I49" si="17">$F11*($B$4/10000)/Z32</f>
        <v>5.9061076243069506</v>
      </c>
      <c r="J32" s="19">
        <f t="shared" ref="J32:J49" si="18">N11/$B$4</f>
        <v>1.8617129799649079</v>
      </c>
      <c r="M32" s="36">
        <f t="shared" ref="M32:M49" si="19">$F11*($B$4/10000)/AA32</f>
        <v>5.9061076243069506</v>
      </c>
      <c r="N32" s="19">
        <f t="shared" ref="N32:N49" si="20">R11/$B$4</f>
        <v>2.0623706074331229</v>
      </c>
      <c r="Q32" s="36">
        <f t="shared" ref="Q32:Q49" si="21">$F11*($B$4/10000)/AB32</f>
        <v>5.4413412858324328</v>
      </c>
      <c r="R32" s="19">
        <f t="shared" ref="R32:R49" si="22">V11/$B$4</f>
        <v>1.9566597191844857</v>
      </c>
      <c r="U32" s="36">
        <f t="shared" ref="U32:U49" si="23">$F11*($B$4/10000)/AC32</f>
        <v>5.9061076243069506</v>
      </c>
      <c r="V32" s="19">
        <f t="shared" ref="V32:V49" si="24">Z11/$B$4</f>
        <v>1.9706039874226873</v>
      </c>
      <c r="X32" s="3" t="s">
        <v>57</v>
      </c>
      <c r="Y32" s="37">
        <f>$X$31+($X$33*(C11/2))</f>
        <v>0.85763901000000009</v>
      </c>
      <c r="Z32" s="38">
        <f>$B$7/Y32</f>
        <v>8.8731971275420404E-6</v>
      </c>
      <c r="AA32" s="38">
        <f>$C$7/Y32</f>
        <v>8.8731971275420404E-6</v>
      </c>
      <c r="AB32" s="38">
        <f>$D$7/Y32</f>
        <v>9.6310917573583776E-6</v>
      </c>
      <c r="AC32" s="39">
        <f>$E$7/Y32</f>
        <v>8.8731971275420404E-6</v>
      </c>
    </row>
    <row r="33" spans="1:29" ht="12.75" x14ac:dyDescent="0.2">
      <c r="A33" s="57" t="s">
        <v>7</v>
      </c>
      <c r="B33" s="60">
        <v>38086</v>
      </c>
      <c r="C33" s="60">
        <v>40845</v>
      </c>
      <c r="D33" s="60">
        <v>36871</v>
      </c>
      <c r="E33" s="60">
        <v>38863</v>
      </c>
      <c r="F33" s="62">
        <v>38588</v>
      </c>
      <c r="I33" s="13">
        <f t="shared" si="17"/>
        <v>4.2094438962680769</v>
      </c>
      <c r="J33" s="19">
        <f t="shared" si="18"/>
        <v>1.6277086856319256</v>
      </c>
      <c r="M33" s="36">
        <f t="shared" si="19"/>
        <v>4.2094438962680769</v>
      </c>
      <c r="N33" s="19">
        <f t="shared" si="20"/>
        <v>1.8444180330519713</v>
      </c>
      <c r="Q33" s="36">
        <f t="shared" si="21"/>
        <v>3.8781922579418961</v>
      </c>
      <c r="R33" s="19">
        <f t="shared" si="22"/>
        <v>1.6696308331869549</v>
      </c>
      <c r="U33" s="36">
        <f t="shared" si="23"/>
        <v>4.2094438962680769</v>
      </c>
      <c r="V33" s="19">
        <f t="shared" si="24"/>
        <v>1.6826355697173541</v>
      </c>
      <c r="X33" s="59">
        <v>1.3699999999999999E-5</v>
      </c>
      <c r="Y33" s="37">
        <f t="shared" ref="Y33:Y49" si="25">$X$31+($X$33*(C12/2))</f>
        <v>0.84555150000000001</v>
      </c>
      <c r="Z33" s="38">
        <f t="shared" ref="Z33:Z49" si="26">$B$7/Y33</f>
        <v>9.0000431670927203E-6</v>
      </c>
      <c r="AA33" s="38">
        <f t="shared" ref="AA33:AA49" si="27">$C$7/Y33</f>
        <v>9.0000431670927203E-6</v>
      </c>
      <c r="AB33" s="38">
        <f t="shared" ref="AB33:AB49" si="28">$D$7/Y33</f>
        <v>9.7687722155303376E-6</v>
      </c>
      <c r="AC33" s="39">
        <f t="shared" ref="AC33:AC49" si="29">$E$7/Y33</f>
        <v>9.0000431670927203E-6</v>
      </c>
    </row>
    <row r="34" spans="1:29" ht="12.75" x14ac:dyDescent="0.2">
      <c r="A34" s="57" t="s">
        <v>13</v>
      </c>
      <c r="B34" s="63"/>
      <c r="C34" s="63"/>
      <c r="D34" s="63"/>
      <c r="E34" s="63"/>
      <c r="F34" s="64"/>
      <c r="H34" s="51"/>
      <c r="I34" s="13">
        <f t="shared" si="17"/>
        <v>3.3915440739400369</v>
      </c>
      <c r="J34" s="19">
        <f t="shared" si="18"/>
        <v>1.4623116222123933</v>
      </c>
      <c r="M34" s="36">
        <f t="shared" si="19"/>
        <v>3.3915440739400369</v>
      </c>
      <c r="N34" s="19">
        <f t="shared" si="20"/>
        <v>1.6819656418196565</v>
      </c>
      <c r="Q34" s="36">
        <f t="shared" si="21"/>
        <v>3.1246550124314383</v>
      </c>
      <c r="R34" s="19">
        <f t="shared" si="22"/>
        <v>1.7257487385485932</v>
      </c>
      <c r="U34" s="36">
        <f t="shared" si="23"/>
        <v>3.3915440739400369</v>
      </c>
      <c r="V34" s="19">
        <f t="shared" si="24"/>
        <v>1.6248566564812639</v>
      </c>
      <c r="Y34" s="37">
        <f t="shared" si="25"/>
        <v>0.83986326</v>
      </c>
      <c r="Z34" s="38">
        <f t="shared" si="26"/>
        <v>9.0609988106873493E-6</v>
      </c>
      <c r="AA34" s="38">
        <f t="shared" si="27"/>
        <v>9.0609988106873493E-6</v>
      </c>
      <c r="AB34" s="38">
        <f t="shared" si="28"/>
        <v>9.8349343201415905E-6</v>
      </c>
      <c r="AC34" s="39">
        <f t="shared" si="29"/>
        <v>9.0609988106873493E-6</v>
      </c>
    </row>
    <row r="35" spans="1:29" ht="13.5" x14ac:dyDescent="0.25">
      <c r="A35" s="57" t="s">
        <v>40</v>
      </c>
      <c r="B35" s="60">
        <v>1.2332000000000001</v>
      </c>
      <c r="C35" s="60">
        <v>1.4952000000000001</v>
      </c>
      <c r="D35" s="60">
        <v>1.5783</v>
      </c>
      <c r="E35" s="60">
        <v>1.7171000000000001</v>
      </c>
      <c r="F35" s="62">
        <v>1.9136</v>
      </c>
      <c r="I35" s="13">
        <f t="shared" si="17"/>
        <v>2.3594212652975752</v>
      </c>
      <c r="J35" s="19">
        <f t="shared" si="18"/>
        <v>1.4542296168802191</v>
      </c>
      <c r="M35" s="36">
        <f t="shared" si="19"/>
        <v>2.3594212652975752</v>
      </c>
      <c r="N35" s="19">
        <f t="shared" si="20"/>
        <v>1.4464840530086869</v>
      </c>
      <c r="Q35" s="36">
        <f t="shared" si="21"/>
        <v>2.173752521660357</v>
      </c>
      <c r="R35" s="19">
        <f t="shared" si="22"/>
        <v>1.6810360708890608</v>
      </c>
      <c r="U35" s="36">
        <f t="shared" si="23"/>
        <v>2.3594212652975752</v>
      </c>
      <c r="V35" s="19">
        <f t="shared" si="24"/>
        <v>1.6661919160933143</v>
      </c>
      <c r="Y35" s="37">
        <f t="shared" si="25"/>
        <v>0.83204193000000004</v>
      </c>
      <c r="Z35" s="38">
        <f t="shared" si="26"/>
        <v>9.1461736790115854E-6</v>
      </c>
      <c r="AA35" s="38">
        <f t="shared" si="27"/>
        <v>9.1461736790115854E-6</v>
      </c>
      <c r="AB35" s="38">
        <f t="shared" si="28"/>
        <v>9.9273843086249268E-6</v>
      </c>
      <c r="AC35" s="39">
        <f t="shared" si="29"/>
        <v>9.1461736790115854E-6</v>
      </c>
    </row>
    <row r="36" spans="1:29" ht="12.75" x14ac:dyDescent="0.2">
      <c r="A36" s="57" t="s">
        <v>7</v>
      </c>
      <c r="B36" s="60">
        <v>44556</v>
      </c>
      <c r="C36" s="60">
        <v>46717</v>
      </c>
      <c r="D36" s="60">
        <v>41228</v>
      </c>
      <c r="E36" s="60">
        <v>45544</v>
      </c>
      <c r="F36" s="62">
        <v>45192</v>
      </c>
      <c r="I36" s="13">
        <f t="shared" si="17"/>
        <v>1.4416725655996647</v>
      </c>
      <c r="J36" s="19">
        <f t="shared" si="18"/>
        <v>1.8772475539207216</v>
      </c>
      <c r="M36" s="36">
        <f t="shared" si="19"/>
        <v>1.4416725655996647</v>
      </c>
      <c r="N36" s="19">
        <f t="shared" si="20"/>
        <v>1.7003950506857484</v>
      </c>
      <c r="Q36" s="36">
        <f t="shared" si="21"/>
        <v>1.3282237559580445</v>
      </c>
      <c r="R36" s="19">
        <f t="shared" si="22"/>
        <v>2.1029803552826869</v>
      </c>
      <c r="U36" s="36">
        <f t="shared" si="23"/>
        <v>1.4416725655996647</v>
      </c>
      <c r="V36" s="19">
        <f t="shared" si="24"/>
        <v>2.0728837276923637</v>
      </c>
      <c r="Y36" s="37">
        <f t="shared" si="25"/>
        <v>0.82027500000000009</v>
      </c>
      <c r="Z36" s="38">
        <f t="shared" si="26"/>
        <v>9.2773764895919041E-6</v>
      </c>
      <c r="AA36" s="38">
        <f t="shared" si="27"/>
        <v>9.2773764895919041E-6</v>
      </c>
      <c r="AB36" s="38">
        <f t="shared" si="28"/>
        <v>1.0069793666758099E-5</v>
      </c>
      <c r="AC36" s="39">
        <f t="shared" si="29"/>
        <v>9.2773764895919041E-6</v>
      </c>
    </row>
    <row r="37" spans="1:29" ht="12.75" x14ac:dyDescent="0.2">
      <c r="A37" s="57" t="s">
        <v>15</v>
      </c>
      <c r="B37" s="63"/>
      <c r="C37" s="63"/>
      <c r="D37" s="63"/>
      <c r="E37" s="63"/>
      <c r="F37" s="64"/>
      <c r="I37" s="13">
        <f t="shared" si="17"/>
        <v>0.46881696965902098</v>
      </c>
      <c r="J37" s="19">
        <f t="shared" si="18"/>
        <v>4.0057770988077053</v>
      </c>
      <c r="M37" s="36">
        <f t="shared" si="19"/>
        <v>0.46881696965902098</v>
      </c>
      <c r="N37" s="19">
        <f t="shared" si="20"/>
        <v>3.97728263333159</v>
      </c>
      <c r="Q37" s="36">
        <f t="shared" si="21"/>
        <v>0.43192459311200354</v>
      </c>
      <c r="R37" s="19">
        <f t="shared" si="22"/>
        <v>4.8381794659710291</v>
      </c>
      <c r="U37" s="36">
        <f t="shared" si="23"/>
        <v>0.46881696965902098</v>
      </c>
      <c r="V37" s="19">
        <f t="shared" si="24"/>
        <v>4.8804099009477353</v>
      </c>
      <c r="Y37" s="37">
        <f t="shared" si="25"/>
        <v>0.81411</v>
      </c>
      <c r="Z37" s="38">
        <f t="shared" si="26"/>
        <v>9.3476311554949575E-6</v>
      </c>
      <c r="AA37" s="38">
        <f t="shared" si="27"/>
        <v>9.3476311554949575E-6</v>
      </c>
      <c r="AB37" s="38">
        <f t="shared" si="28"/>
        <v>1.0146049059709377E-5</v>
      </c>
      <c r="AC37" s="39">
        <f t="shared" si="29"/>
        <v>9.3476311554949575E-6</v>
      </c>
    </row>
    <row r="38" spans="1:29" ht="13.5" x14ac:dyDescent="0.25">
      <c r="A38" s="57" t="s">
        <v>40</v>
      </c>
      <c r="B38" s="60">
        <v>1.5203</v>
      </c>
      <c r="C38" s="60">
        <v>1.8442000000000001</v>
      </c>
      <c r="D38" s="60">
        <v>1.9464999999999999</v>
      </c>
      <c r="E38" s="60">
        <v>2.1177000000000001</v>
      </c>
      <c r="F38" s="62">
        <v>2.3586999999999998</v>
      </c>
      <c r="I38" s="13" t="e">
        <f t="shared" si="17"/>
        <v>#DIV/0!</v>
      </c>
      <c r="J38" s="19" t="e">
        <f t="shared" si="18"/>
        <v>#DIV/0!</v>
      </c>
      <c r="M38" s="36" t="e">
        <f t="shared" si="19"/>
        <v>#DIV/0!</v>
      </c>
      <c r="N38" s="19" t="e">
        <f t="shared" si="20"/>
        <v>#DIV/0!</v>
      </c>
      <c r="Q38" s="36" t="e">
        <f t="shared" si="21"/>
        <v>#DIV/0!</v>
      </c>
      <c r="R38" s="19" t="e">
        <f t="shared" si="22"/>
        <v>#DIV/0!</v>
      </c>
      <c r="U38" s="36" t="e">
        <f t="shared" si="23"/>
        <v>#DIV/0!</v>
      </c>
      <c r="V38" s="19" t="e">
        <f t="shared" si="24"/>
        <v>#DIV/0!</v>
      </c>
      <c r="Y38" s="37">
        <f t="shared" si="25"/>
        <v>0.81</v>
      </c>
      <c r="Z38" s="38">
        <f t="shared" si="26"/>
        <v>9.3950617283950605E-6</v>
      </c>
      <c r="AA38" s="38">
        <f t="shared" si="27"/>
        <v>9.3950617283950605E-6</v>
      </c>
      <c r="AB38" s="38">
        <f t="shared" si="28"/>
        <v>1.019753086419753E-5</v>
      </c>
      <c r="AC38" s="39">
        <f t="shared" si="29"/>
        <v>9.3950617283950605E-6</v>
      </c>
    </row>
    <row r="39" spans="1:29" ht="12.75" x14ac:dyDescent="0.2">
      <c r="A39" s="57" t="s">
        <v>7</v>
      </c>
      <c r="B39" s="60">
        <v>46677</v>
      </c>
      <c r="C39" s="60">
        <v>52001</v>
      </c>
      <c r="D39" s="60">
        <v>45210</v>
      </c>
      <c r="E39" s="60">
        <v>44063</v>
      </c>
      <c r="F39" s="62">
        <v>46799</v>
      </c>
      <c r="I39" s="13" t="e">
        <f t="shared" si="17"/>
        <v>#DIV/0!</v>
      </c>
      <c r="J39" s="19" t="e">
        <f t="shared" si="18"/>
        <v>#DIV/0!</v>
      </c>
      <c r="M39" s="36" t="e">
        <f t="shared" si="19"/>
        <v>#DIV/0!</v>
      </c>
      <c r="N39" s="19" t="e">
        <f t="shared" si="20"/>
        <v>#DIV/0!</v>
      </c>
      <c r="Q39" s="36" t="e">
        <f t="shared" si="21"/>
        <v>#DIV/0!</v>
      </c>
      <c r="R39" s="19" t="e">
        <f t="shared" si="22"/>
        <v>#DIV/0!</v>
      </c>
      <c r="U39" s="36" t="e">
        <f t="shared" si="23"/>
        <v>#DIV/0!</v>
      </c>
      <c r="V39" s="19" t="e">
        <f t="shared" si="24"/>
        <v>#DIV/0!</v>
      </c>
      <c r="Y39" s="37">
        <f t="shared" si="25"/>
        <v>0.81</v>
      </c>
      <c r="Z39" s="38">
        <f t="shared" si="26"/>
        <v>9.3950617283950605E-6</v>
      </c>
      <c r="AA39" s="38">
        <f t="shared" si="27"/>
        <v>9.3950617283950605E-6</v>
      </c>
      <c r="AB39" s="38">
        <f t="shared" si="28"/>
        <v>1.019753086419753E-5</v>
      </c>
      <c r="AC39" s="39">
        <f t="shared" si="29"/>
        <v>9.3950617283950605E-6</v>
      </c>
    </row>
    <row r="40" spans="1:29" ht="12.75" x14ac:dyDescent="0.2">
      <c r="A40" s="57" t="s">
        <v>16</v>
      </c>
      <c r="B40" s="63"/>
      <c r="C40" s="63"/>
      <c r="D40" s="63"/>
      <c r="E40" s="63"/>
      <c r="F40" s="64"/>
      <c r="I40" s="13" t="e">
        <f t="shared" si="17"/>
        <v>#DIV/0!</v>
      </c>
      <c r="J40" s="19" t="e">
        <f t="shared" si="18"/>
        <v>#DIV/0!</v>
      </c>
      <c r="M40" s="36" t="e">
        <f t="shared" si="19"/>
        <v>#DIV/0!</v>
      </c>
      <c r="N40" s="19" t="e">
        <f t="shared" si="20"/>
        <v>#DIV/0!</v>
      </c>
      <c r="Q40" s="36" t="e">
        <f t="shared" si="21"/>
        <v>#DIV/0!</v>
      </c>
      <c r="R40" s="19" t="e">
        <f t="shared" si="22"/>
        <v>#DIV/0!</v>
      </c>
      <c r="U40" s="36" t="e">
        <f t="shared" si="23"/>
        <v>#DIV/0!</v>
      </c>
      <c r="V40" s="19" t="e">
        <f t="shared" si="24"/>
        <v>#DIV/0!</v>
      </c>
      <c r="Y40" s="37">
        <f t="shared" si="25"/>
        <v>0.81</v>
      </c>
      <c r="Z40" s="38">
        <f t="shared" si="26"/>
        <v>9.3950617283950605E-6</v>
      </c>
      <c r="AA40" s="38">
        <f t="shared" si="27"/>
        <v>9.3950617283950605E-6</v>
      </c>
      <c r="AB40" s="38">
        <f t="shared" si="28"/>
        <v>1.019753086419753E-5</v>
      </c>
      <c r="AC40" s="39">
        <f t="shared" si="29"/>
        <v>9.3950617283950605E-6</v>
      </c>
    </row>
    <row r="41" spans="1:29" ht="13.5" x14ac:dyDescent="0.25">
      <c r="A41" s="57" t="s">
        <v>40</v>
      </c>
      <c r="B41" s="60">
        <v>2.165</v>
      </c>
      <c r="C41" s="60">
        <v>2.6231</v>
      </c>
      <c r="D41" s="60">
        <v>2.7667999999999999</v>
      </c>
      <c r="E41" s="60">
        <v>3.0074999999999998</v>
      </c>
      <c r="F41" s="62">
        <v>3.3437000000000001</v>
      </c>
      <c r="I41" s="13" t="e">
        <f t="shared" si="17"/>
        <v>#DIV/0!</v>
      </c>
      <c r="J41" s="19" t="e">
        <f t="shared" si="18"/>
        <v>#DIV/0!</v>
      </c>
      <c r="M41" s="36" t="e">
        <f t="shared" si="19"/>
        <v>#DIV/0!</v>
      </c>
      <c r="N41" s="19" t="e">
        <f t="shared" si="20"/>
        <v>#DIV/0!</v>
      </c>
      <c r="Q41" s="36" t="e">
        <f t="shared" si="21"/>
        <v>#DIV/0!</v>
      </c>
      <c r="R41" s="19" t="e">
        <f t="shared" si="22"/>
        <v>#DIV/0!</v>
      </c>
      <c r="U41" s="36" t="e">
        <f t="shared" si="23"/>
        <v>#DIV/0!</v>
      </c>
      <c r="V41" s="19" t="e">
        <f t="shared" si="24"/>
        <v>#DIV/0!</v>
      </c>
      <c r="Y41" s="37">
        <f t="shared" si="25"/>
        <v>0.81</v>
      </c>
      <c r="Z41" s="38">
        <f t="shared" si="26"/>
        <v>9.3950617283950605E-6</v>
      </c>
      <c r="AA41" s="38">
        <f t="shared" si="27"/>
        <v>9.3950617283950605E-6</v>
      </c>
      <c r="AB41" s="38">
        <f t="shared" si="28"/>
        <v>1.019753086419753E-5</v>
      </c>
      <c r="AC41" s="39">
        <f t="shared" si="29"/>
        <v>9.3950617283950605E-6</v>
      </c>
    </row>
    <row r="42" spans="1:29" ht="12.75" x14ac:dyDescent="0.2">
      <c r="A42" s="57" t="s">
        <v>7</v>
      </c>
      <c r="B42" s="60">
        <v>49438</v>
      </c>
      <c r="C42" s="60">
        <v>52290</v>
      </c>
      <c r="D42" s="60">
        <v>52570</v>
      </c>
      <c r="E42" s="60">
        <v>45235</v>
      </c>
      <c r="F42" s="62">
        <v>45638</v>
      </c>
      <c r="I42" s="13" t="e">
        <f t="shared" si="17"/>
        <v>#DIV/0!</v>
      </c>
      <c r="J42" s="19" t="e">
        <f t="shared" si="18"/>
        <v>#DIV/0!</v>
      </c>
      <c r="M42" s="36" t="e">
        <f t="shared" si="19"/>
        <v>#DIV/0!</v>
      </c>
      <c r="N42" s="19" t="e">
        <f t="shared" si="20"/>
        <v>#DIV/0!</v>
      </c>
      <c r="Q42" s="36" t="e">
        <f t="shared" si="21"/>
        <v>#DIV/0!</v>
      </c>
      <c r="R42" s="19" t="e">
        <f t="shared" si="22"/>
        <v>#DIV/0!</v>
      </c>
      <c r="U42" s="36" t="e">
        <f t="shared" si="23"/>
        <v>#DIV/0!</v>
      </c>
      <c r="V42" s="19" t="e">
        <f t="shared" si="24"/>
        <v>#DIV/0!</v>
      </c>
      <c r="Y42" s="37">
        <f t="shared" si="25"/>
        <v>0.81</v>
      </c>
      <c r="Z42" s="38">
        <f t="shared" si="26"/>
        <v>9.3950617283950605E-6</v>
      </c>
      <c r="AA42" s="38">
        <f t="shared" si="27"/>
        <v>9.3950617283950605E-6</v>
      </c>
      <c r="AB42" s="38">
        <f t="shared" si="28"/>
        <v>1.019753086419753E-5</v>
      </c>
      <c r="AC42" s="39">
        <f t="shared" si="29"/>
        <v>9.3950617283950605E-6</v>
      </c>
    </row>
    <row r="43" spans="1:29" ht="12.75" x14ac:dyDescent="0.2">
      <c r="A43" s="57" t="s">
        <v>17</v>
      </c>
      <c r="B43" s="63"/>
      <c r="C43" s="63"/>
      <c r="D43" s="63"/>
      <c r="E43" s="63"/>
      <c r="F43" s="64"/>
      <c r="I43" s="13" t="e">
        <f t="shared" si="17"/>
        <v>#DIV/0!</v>
      </c>
      <c r="J43" s="19" t="e">
        <f t="shared" si="18"/>
        <v>#DIV/0!</v>
      </c>
      <c r="M43" s="36" t="e">
        <f t="shared" si="19"/>
        <v>#DIV/0!</v>
      </c>
      <c r="N43" s="19" t="e">
        <f t="shared" si="20"/>
        <v>#DIV/0!</v>
      </c>
      <c r="Q43" s="36" t="e">
        <f t="shared" si="21"/>
        <v>#DIV/0!</v>
      </c>
      <c r="R43" s="19" t="e">
        <f t="shared" si="22"/>
        <v>#DIV/0!</v>
      </c>
      <c r="U43" s="36" t="e">
        <f t="shared" si="23"/>
        <v>#DIV/0!</v>
      </c>
      <c r="V43" s="19" t="e">
        <f t="shared" si="24"/>
        <v>#DIV/0!</v>
      </c>
      <c r="Y43" s="37">
        <f t="shared" si="25"/>
        <v>0.81</v>
      </c>
      <c r="Z43" s="38">
        <f t="shared" si="26"/>
        <v>9.3950617283950605E-6</v>
      </c>
      <c r="AA43" s="38">
        <f t="shared" si="27"/>
        <v>9.3950617283950605E-6</v>
      </c>
      <c r="AB43" s="38">
        <f t="shared" si="28"/>
        <v>1.019753086419753E-5</v>
      </c>
      <c r="AC43" s="39">
        <f t="shared" si="29"/>
        <v>9.3950617283950605E-6</v>
      </c>
    </row>
    <row r="44" spans="1:29" ht="13.5" x14ac:dyDescent="0.25">
      <c r="A44" s="57" t="s">
        <v>40</v>
      </c>
      <c r="B44" s="60">
        <v>3.4931000000000001</v>
      </c>
      <c r="C44" s="60">
        <v>4.2389999999999999</v>
      </c>
      <c r="D44" s="60">
        <v>4.4718999999999998</v>
      </c>
      <c r="E44" s="60">
        <v>4.8634000000000004</v>
      </c>
      <c r="F44" s="62">
        <v>5.4065000000000003</v>
      </c>
      <c r="I44" s="13" t="e">
        <f t="shared" si="17"/>
        <v>#DIV/0!</v>
      </c>
      <c r="J44" s="19" t="e">
        <f t="shared" si="18"/>
        <v>#DIV/0!</v>
      </c>
      <c r="M44" s="36" t="e">
        <f t="shared" si="19"/>
        <v>#DIV/0!</v>
      </c>
      <c r="N44" s="19" t="e">
        <f t="shared" si="20"/>
        <v>#DIV/0!</v>
      </c>
      <c r="Q44" s="36" t="e">
        <f t="shared" si="21"/>
        <v>#DIV/0!</v>
      </c>
      <c r="R44" s="19" t="e">
        <f t="shared" si="22"/>
        <v>#DIV/0!</v>
      </c>
      <c r="U44" s="36" t="e">
        <f t="shared" si="23"/>
        <v>#DIV/0!</v>
      </c>
      <c r="V44" s="19" t="e">
        <f t="shared" si="24"/>
        <v>#DIV/0!</v>
      </c>
      <c r="Y44" s="37">
        <f t="shared" si="25"/>
        <v>0.81</v>
      </c>
      <c r="Z44" s="38">
        <f t="shared" si="26"/>
        <v>9.3950617283950605E-6</v>
      </c>
      <c r="AA44" s="38">
        <f t="shared" si="27"/>
        <v>9.3950617283950605E-6</v>
      </c>
      <c r="AB44" s="38">
        <f t="shared" si="28"/>
        <v>1.019753086419753E-5</v>
      </c>
      <c r="AC44" s="39">
        <f t="shared" si="29"/>
        <v>9.3950617283950605E-6</v>
      </c>
    </row>
    <row r="45" spans="1:29" ht="12.75" x14ac:dyDescent="0.2">
      <c r="A45" s="57" t="s">
        <v>7</v>
      </c>
      <c r="B45" s="60">
        <v>56230</v>
      </c>
      <c r="C45" s="60">
        <v>40507</v>
      </c>
      <c r="D45" s="60">
        <v>44720</v>
      </c>
      <c r="E45" s="60">
        <v>36159</v>
      </c>
      <c r="F45" s="62">
        <v>36684</v>
      </c>
      <c r="I45" s="13" t="e">
        <f t="shared" si="17"/>
        <v>#DIV/0!</v>
      </c>
      <c r="J45" s="19" t="e">
        <f t="shared" si="18"/>
        <v>#DIV/0!</v>
      </c>
      <c r="M45" s="36" t="e">
        <f t="shared" si="19"/>
        <v>#DIV/0!</v>
      </c>
      <c r="N45" s="19" t="e">
        <f t="shared" si="20"/>
        <v>#DIV/0!</v>
      </c>
      <c r="Q45" s="36" t="e">
        <f t="shared" si="21"/>
        <v>#DIV/0!</v>
      </c>
      <c r="R45" s="19" t="e">
        <f t="shared" si="22"/>
        <v>#DIV/0!</v>
      </c>
      <c r="U45" s="36" t="e">
        <f t="shared" si="23"/>
        <v>#DIV/0!</v>
      </c>
      <c r="V45" s="19" t="e">
        <f t="shared" si="24"/>
        <v>#DIV/0!</v>
      </c>
      <c r="Y45" s="37">
        <f t="shared" si="25"/>
        <v>0.81</v>
      </c>
      <c r="Z45" s="38">
        <f t="shared" si="26"/>
        <v>9.3950617283950605E-6</v>
      </c>
      <c r="AA45" s="38">
        <f t="shared" si="27"/>
        <v>9.3950617283950605E-6</v>
      </c>
      <c r="AB45" s="38">
        <f t="shared" si="28"/>
        <v>1.019753086419753E-5</v>
      </c>
      <c r="AC45" s="39">
        <f t="shared" si="29"/>
        <v>9.3950617283950605E-6</v>
      </c>
    </row>
    <row r="46" spans="1:29" ht="12.75" x14ac:dyDescent="0.2">
      <c r="A46" s="57" t="s">
        <v>18</v>
      </c>
      <c r="B46" s="63"/>
      <c r="C46" s="63"/>
      <c r="D46" s="63"/>
      <c r="E46" s="63"/>
      <c r="F46" s="64"/>
      <c r="I46" s="13" t="e">
        <f t="shared" si="17"/>
        <v>#DIV/0!</v>
      </c>
      <c r="J46" s="19" t="e">
        <f t="shared" si="18"/>
        <v>#DIV/0!</v>
      </c>
      <c r="M46" s="36" t="e">
        <f t="shared" si="19"/>
        <v>#DIV/0!</v>
      </c>
      <c r="N46" s="19" t="e">
        <f t="shared" si="20"/>
        <v>#DIV/0!</v>
      </c>
      <c r="Q46" s="36" t="e">
        <f t="shared" si="21"/>
        <v>#DIV/0!</v>
      </c>
      <c r="R46" s="19" t="e">
        <f t="shared" si="22"/>
        <v>#DIV/0!</v>
      </c>
      <c r="U46" s="36" t="e">
        <f t="shared" si="23"/>
        <v>#DIV/0!</v>
      </c>
      <c r="V46" s="19" t="e">
        <f t="shared" si="24"/>
        <v>#DIV/0!</v>
      </c>
      <c r="Y46" s="37">
        <f t="shared" si="25"/>
        <v>0.81</v>
      </c>
      <c r="Z46" s="38">
        <f t="shared" si="26"/>
        <v>9.3950617283950605E-6</v>
      </c>
      <c r="AA46" s="38">
        <f t="shared" si="27"/>
        <v>9.3950617283950605E-6</v>
      </c>
      <c r="AB46" s="38">
        <f t="shared" si="28"/>
        <v>1.019753086419753E-5</v>
      </c>
      <c r="AC46" s="39">
        <f t="shared" si="29"/>
        <v>9.3950617283950605E-6</v>
      </c>
    </row>
    <row r="47" spans="1:29" ht="13.5" x14ac:dyDescent="0.25">
      <c r="A47" s="57" t="s">
        <v>40</v>
      </c>
      <c r="B47" s="60">
        <v>10.661</v>
      </c>
      <c r="C47" s="60">
        <v>12.923999999999999</v>
      </c>
      <c r="D47" s="60">
        <v>13.621</v>
      </c>
      <c r="E47" s="60">
        <v>14.807</v>
      </c>
      <c r="F47" s="62">
        <v>16.440000000000001</v>
      </c>
      <c r="I47" s="13" t="e">
        <f t="shared" si="17"/>
        <v>#DIV/0!</v>
      </c>
      <c r="J47" s="19" t="e">
        <f t="shared" si="18"/>
        <v>#DIV/0!</v>
      </c>
      <c r="M47" s="36" t="e">
        <f t="shared" si="19"/>
        <v>#DIV/0!</v>
      </c>
      <c r="N47" s="19" t="e">
        <f t="shared" si="20"/>
        <v>#DIV/0!</v>
      </c>
      <c r="Q47" s="36" t="e">
        <f t="shared" si="21"/>
        <v>#DIV/0!</v>
      </c>
      <c r="R47" s="19" t="e">
        <f t="shared" si="22"/>
        <v>#DIV/0!</v>
      </c>
      <c r="U47" s="36" t="e">
        <f t="shared" si="23"/>
        <v>#DIV/0!</v>
      </c>
      <c r="V47" s="19" t="e">
        <f t="shared" si="24"/>
        <v>#DIV/0!</v>
      </c>
      <c r="Y47" s="37">
        <f t="shared" si="25"/>
        <v>0.81</v>
      </c>
      <c r="Z47" s="38">
        <f t="shared" si="26"/>
        <v>9.3950617283950605E-6</v>
      </c>
      <c r="AA47" s="38">
        <f t="shared" si="27"/>
        <v>9.3950617283950605E-6</v>
      </c>
      <c r="AB47" s="38">
        <f t="shared" si="28"/>
        <v>1.019753086419753E-5</v>
      </c>
      <c r="AC47" s="39">
        <f t="shared" si="29"/>
        <v>9.3950617283950605E-6</v>
      </c>
    </row>
    <row r="48" spans="1:29" ht="12.75" x14ac:dyDescent="0.2">
      <c r="A48" s="57" t="s">
        <v>7</v>
      </c>
      <c r="B48" s="60">
        <v>29984</v>
      </c>
      <c r="C48" s="60">
        <v>18983</v>
      </c>
      <c r="D48" s="60">
        <v>19119</v>
      </c>
      <c r="E48" s="60">
        <v>15717</v>
      </c>
      <c r="F48" s="62">
        <v>15581</v>
      </c>
      <c r="I48" s="13" t="e">
        <f t="shared" si="17"/>
        <v>#DIV/0!</v>
      </c>
      <c r="J48" s="41" t="e">
        <f t="shared" si="18"/>
        <v>#DIV/0!</v>
      </c>
      <c r="M48" s="36" t="e">
        <f t="shared" si="19"/>
        <v>#DIV/0!</v>
      </c>
      <c r="N48" s="41" t="e">
        <f t="shared" si="20"/>
        <v>#DIV/0!</v>
      </c>
      <c r="Q48" s="36" t="e">
        <f t="shared" si="21"/>
        <v>#DIV/0!</v>
      </c>
      <c r="R48" s="41" t="e">
        <f t="shared" si="22"/>
        <v>#DIV/0!</v>
      </c>
      <c r="U48" s="36" t="e">
        <f t="shared" si="23"/>
        <v>#DIV/0!</v>
      </c>
      <c r="V48" s="41" t="e">
        <f t="shared" si="24"/>
        <v>#DIV/0!</v>
      </c>
      <c r="Y48" s="37">
        <f t="shared" si="25"/>
        <v>0.81</v>
      </c>
      <c r="Z48" s="38">
        <f t="shared" si="26"/>
        <v>9.3950617283950605E-6</v>
      </c>
      <c r="AA48" s="38">
        <f t="shared" si="27"/>
        <v>9.3950617283950605E-6</v>
      </c>
      <c r="AB48" s="38">
        <f t="shared" si="28"/>
        <v>1.019753086419753E-5</v>
      </c>
      <c r="AC48" s="39">
        <f t="shared" si="29"/>
        <v>9.3950617283950605E-6</v>
      </c>
    </row>
    <row r="49" spans="1:29" ht="13.5" thickBot="1" x14ac:dyDescent="0.25">
      <c r="A49" s="57" t="s">
        <v>19</v>
      </c>
      <c r="B49" s="63"/>
      <c r="C49" s="63"/>
      <c r="D49" s="63"/>
      <c r="E49" s="63"/>
      <c r="F49" s="64"/>
      <c r="I49" s="31" t="e">
        <f t="shared" si="17"/>
        <v>#DIV/0!</v>
      </c>
      <c r="J49" s="32" t="e">
        <f t="shared" si="18"/>
        <v>#DIV/0!</v>
      </c>
      <c r="M49" s="42" t="e">
        <f t="shared" si="19"/>
        <v>#DIV/0!</v>
      </c>
      <c r="N49" s="32" t="e">
        <f t="shared" si="20"/>
        <v>#DIV/0!</v>
      </c>
      <c r="Q49" s="42" t="e">
        <f t="shared" si="21"/>
        <v>#DIV/0!</v>
      </c>
      <c r="R49" s="32" t="e">
        <f t="shared" si="22"/>
        <v>#DIV/0!</v>
      </c>
      <c r="U49" s="42" t="e">
        <f t="shared" si="23"/>
        <v>#DIV/0!</v>
      </c>
      <c r="V49" s="32" t="e">
        <f t="shared" si="24"/>
        <v>#DIV/0!</v>
      </c>
      <c r="Y49" s="67">
        <f t="shared" si="25"/>
        <v>0.81</v>
      </c>
      <c r="Z49" s="68">
        <f t="shared" si="26"/>
        <v>9.3950617283950605E-6</v>
      </c>
      <c r="AA49" s="68">
        <f t="shared" si="27"/>
        <v>9.3950617283950605E-6</v>
      </c>
      <c r="AB49" s="68">
        <f t="shared" si="28"/>
        <v>1.019753086419753E-5</v>
      </c>
      <c r="AC49" s="69">
        <f t="shared" si="29"/>
        <v>9.3950617283950605E-6</v>
      </c>
    </row>
    <row r="50" spans="1:29" ht="13.5" x14ac:dyDescent="0.25">
      <c r="A50" s="57" t="s">
        <v>40</v>
      </c>
      <c r="B50" s="60"/>
      <c r="C50" s="60"/>
      <c r="D50" s="60"/>
      <c r="E50" s="60"/>
      <c r="F50" s="62"/>
    </row>
    <row r="51" spans="1:29" ht="12.75" x14ac:dyDescent="0.2">
      <c r="A51" s="57" t="s">
        <v>7</v>
      </c>
      <c r="B51" s="60"/>
      <c r="C51" s="60"/>
      <c r="D51" s="60"/>
      <c r="E51" s="60"/>
      <c r="F51" s="62"/>
    </row>
    <row r="52" spans="1:29" ht="12.75" x14ac:dyDescent="0.2">
      <c r="A52" s="57" t="s">
        <v>20</v>
      </c>
      <c r="B52" s="63"/>
      <c r="C52" s="63"/>
      <c r="D52" s="63"/>
      <c r="E52" s="63"/>
      <c r="F52" s="64"/>
    </row>
    <row r="53" spans="1:29" ht="13.5" x14ac:dyDescent="0.25">
      <c r="A53" s="57" t="s">
        <v>40</v>
      </c>
      <c r="B53" s="60"/>
      <c r="C53" s="60"/>
      <c r="D53" s="60"/>
      <c r="E53" s="60"/>
      <c r="F53" s="62"/>
    </row>
    <row r="54" spans="1:29" ht="12.75" x14ac:dyDescent="0.2">
      <c r="A54" s="57" t="s">
        <v>7</v>
      </c>
      <c r="B54" s="60"/>
      <c r="C54" s="60"/>
      <c r="D54" s="60"/>
      <c r="E54" s="60"/>
      <c r="F54" s="62"/>
    </row>
    <row r="55" spans="1:29" ht="12.75" x14ac:dyDescent="0.2">
      <c r="A55" s="57" t="s">
        <v>47</v>
      </c>
      <c r="B55" s="63"/>
      <c r="C55" s="63"/>
      <c r="D55" s="63"/>
      <c r="E55" s="63"/>
      <c r="F55" s="64"/>
    </row>
    <row r="56" spans="1:29" ht="13.5" x14ac:dyDescent="0.25">
      <c r="A56" s="57" t="s">
        <v>40</v>
      </c>
      <c r="B56" s="60"/>
      <c r="C56" s="60"/>
      <c r="D56" s="60"/>
      <c r="E56" s="60"/>
      <c r="F56" s="62"/>
    </row>
    <row r="57" spans="1:29" ht="12.75" x14ac:dyDescent="0.2">
      <c r="A57" s="57" t="s">
        <v>7</v>
      </c>
      <c r="B57" s="60"/>
      <c r="C57" s="60"/>
      <c r="D57" s="60"/>
      <c r="E57" s="60"/>
      <c r="F57" s="62"/>
    </row>
    <row r="58" spans="1:29" ht="12.75" x14ac:dyDescent="0.2">
      <c r="A58" s="57" t="s">
        <v>21</v>
      </c>
      <c r="B58" s="63"/>
      <c r="C58" s="63"/>
      <c r="D58" s="63"/>
      <c r="E58" s="63"/>
      <c r="F58" s="64"/>
    </row>
    <row r="59" spans="1:29" ht="13.5" x14ac:dyDescent="0.25">
      <c r="A59" s="57" t="s">
        <v>40</v>
      </c>
      <c r="B59" s="60"/>
      <c r="C59" s="60"/>
      <c r="D59" s="60"/>
      <c r="E59" s="60"/>
      <c r="F59" s="62"/>
      <c r="R59" s="3" t="s">
        <v>61</v>
      </c>
    </row>
    <row r="60" spans="1:29" ht="12.75" x14ac:dyDescent="0.2">
      <c r="A60" s="57" t="s">
        <v>7</v>
      </c>
      <c r="B60" s="60"/>
      <c r="C60" s="60"/>
      <c r="D60" s="60"/>
      <c r="E60" s="60"/>
      <c r="F60" s="62"/>
    </row>
    <row r="61" spans="1:29" ht="12.75" x14ac:dyDescent="0.2">
      <c r="A61" s="57" t="s">
        <v>22</v>
      </c>
      <c r="B61" s="63"/>
      <c r="C61" s="63"/>
      <c r="D61" s="63"/>
      <c r="E61" s="63"/>
      <c r="F61" s="64"/>
    </row>
    <row r="62" spans="1:29" ht="13.5" x14ac:dyDescent="0.25">
      <c r="A62" s="57" t="s">
        <v>40</v>
      </c>
      <c r="B62" s="60"/>
      <c r="C62" s="60"/>
      <c r="D62" s="60"/>
      <c r="E62" s="60"/>
      <c r="F62" s="62"/>
    </row>
    <row r="63" spans="1:29" ht="12.75" x14ac:dyDescent="0.2">
      <c r="A63" s="57" t="s">
        <v>7</v>
      </c>
      <c r="B63" s="60"/>
      <c r="C63" s="60"/>
      <c r="D63" s="60"/>
      <c r="E63" s="60"/>
      <c r="F63" s="62"/>
    </row>
    <row r="64" spans="1:29" ht="12.75" x14ac:dyDescent="0.2">
      <c r="A64" s="57" t="s">
        <v>23</v>
      </c>
      <c r="B64" s="63"/>
      <c r="C64" s="63"/>
      <c r="D64" s="63"/>
      <c r="E64" s="63"/>
      <c r="F64" s="64"/>
    </row>
    <row r="65" spans="1:6" ht="13.5" x14ac:dyDescent="0.25">
      <c r="A65" s="57" t="s">
        <v>40</v>
      </c>
      <c r="B65" s="60"/>
      <c r="C65" s="60"/>
      <c r="D65" s="60"/>
      <c r="E65" s="60"/>
      <c r="F65" s="62"/>
    </row>
    <row r="66" spans="1:6" ht="12.75" x14ac:dyDescent="0.2">
      <c r="A66" s="57" t="s">
        <v>7</v>
      </c>
      <c r="B66" s="60"/>
      <c r="C66" s="60"/>
      <c r="D66" s="60"/>
      <c r="E66" s="60"/>
      <c r="F66" s="62"/>
    </row>
    <row r="67" spans="1:6" ht="12.75" x14ac:dyDescent="0.2">
      <c r="A67" s="57" t="s">
        <v>24</v>
      </c>
      <c r="B67" s="63"/>
      <c r="C67" s="63"/>
      <c r="D67" s="63"/>
      <c r="E67" s="63"/>
      <c r="F67" s="64"/>
    </row>
    <row r="68" spans="1:6" ht="13.5" x14ac:dyDescent="0.25">
      <c r="A68" s="57" t="s">
        <v>40</v>
      </c>
      <c r="B68" s="60"/>
      <c r="C68" s="60"/>
      <c r="D68" s="60"/>
      <c r="E68" s="60"/>
      <c r="F68" s="62"/>
    </row>
    <row r="69" spans="1:6" ht="12.75" x14ac:dyDescent="0.2">
      <c r="A69" s="57" t="s">
        <v>7</v>
      </c>
      <c r="B69" s="60"/>
      <c r="C69" s="60"/>
      <c r="D69" s="60"/>
      <c r="E69" s="60"/>
      <c r="F69" s="62"/>
    </row>
    <row r="70" spans="1:6" ht="12.75" x14ac:dyDescent="0.2">
      <c r="A70" s="57" t="s">
        <v>25</v>
      </c>
      <c r="B70" s="63"/>
      <c r="C70" s="63"/>
      <c r="D70" s="63"/>
      <c r="E70" s="63"/>
      <c r="F70" s="64"/>
    </row>
    <row r="71" spans="1:6" ht="13.5" x14ac:dyDescent="0.25">
      <c r="A71" s="57" t="s">
        <v>40</v>
      </c>
      <c r="B71" s="60"/>
      <c r="C71" s="60"/>
      <c r="D71" s="60"/>
      <c r="E71" s="60"/>
      <c r="F71" s="62"/>
    </row>
    <row r="72" spans="1:6" ht="12.75" x14ac:dyDescent="0.2">
      <c r="A72" s="57" t="s">
        <v>7</v>
      </c>
      <c r="B72" s="60"/>
      <c r="C72" s="60"/>
      <c r="D72" s="60"/>
      <c r="E72" s="60"/>
      <c r="F72" s="62"/>
    </row>
    <row r="73" spans="1:6" ht="12.75" x14ac:dyDescent="0.2">
      <c r="A73" s="57" t="s">
        <v>26</v>
      </c>
      <c r="B73" s="63"/>
      <c r="C73" s="63"/>
      <c r="D73" s="63"/>
      <c r="E73" s="63"/>
      <c r="F73" s="64"/>
    </row>
    <row r="74" spans="1:6" ht="13.5" x14ac:dyDescent="0.25">
      <c r="A74" s="57" t="s">
        <v>40</v>
      </c>
      <c r="B74" s="60"/>
      <c r="C74" s="60"/>
      <c r="D74" s="60"/>
      <c r="E74" s="60"/>
      <c r="F74" s="62"/>
    </row>
    <row r="75" spans="1:6" ht="12.75" x14ac:dyDescent="0.2">
      <c r="A75" s="57" t="s">
        <v>7</v>
      </c>
      <c r="B75" s="60"/>
      <c r="C75" s="60"/>
      <c r="D75" s="60"/>
      <c r="E75" s="60"/>
      <c r="F75" s="62"/>
    </row>
    <row r="76" spans="1:6" ht="12.75" x14ac:dyDescent="0.2">
      <c r="A76" s="57" t="s">
        <v>27</v>
      </c>
      <c r="B76" s="63"/>
      <c r="C76" s="63"/>
      <c r="D76" s="63"/>
      <c r="E76" s="63"/>
      <c r="F76" s="64"/>
    </row>
    <row r="77" spans="1:6" ht="13.5" x14ac:dyDescent="0.25">
      <c r="A77" s="57" t="s">
        <v>40</v>
      </c>
      <c r="B77" s="60"/>
      <c r="C77" s="60"/>
      <c r="D77" s="60"/>
      <c r="E77" s="60"/>
      <c r="F77" s="62"/>
    </row>
    <row r="78" spans="1:6" ht="12.75" x14ac:dyDescent="0.2">
      <c r="A78" s="57" t="s">
        <v>7</v>
      </c>
      <c r="B78" s="60"/>
      <c r="C78" s="60"/>
      <c r="D78" s="60"/>
      <c r="E78" s="60"/>
      <c r="F78" s="62"/>
    </row>
    <row r="79" spans="1:6" ht="12.75" x14ac:dyDescent="0.2">
      <c r="A79" s="57" t="s">
        <v>28</v>
      </c>
      <c r="B79" s="63"/>
      <c r="C79" s="63"/>
      <c r="D79" s="63"/>
      <c r="E79" s="63"/>
      <c r="F79" s="64"/>
    </row>
    <row r="80" spans="1:6" ht="13.5" x14ac:dyDescent="0.25">
      <c r="A80" s="57" t="s">
        <v>40</v>
      </c>
      <c r="B80" s="60"/>
      <c r="C80" s="60"/>
      <c r="D80" s="60"/>
      <c r="E80" s="60"/>
      <c r="F80" s="62"/>
    </row>
    <row r="81" spans="1:6" ht="13.5" thickBot="1" x14ac:dyDescent="0.25">
      <c r="A81" s="57" t="s">
        <v>7</v>
      </c>
      <c r="B81" s="65"/>
      <c r="C81" s="65"/>
      <c r="D81" s="65"/>
      <c r="E81" s="65"/>
      <c r="F81" s="66"/>
    </row>
    <row r="82" spans="1:6" x14ac:dyDescent="0.2">
      <c r="A82" s="57" t="s">
        <v>29</v>
      </c>
      <c r="B82" s="7"/>
      <c r="C82" s="7"/>
      <c r="D82" s="7"/>
      <c r="E82" s="7"/>
      <c r="F82" s="40"/>
    </row>
    <row r="83" spans="1:6" ht="13.5" x14ac:dyDescent="0.25">
      <c r="A83" s="57" t="s">
        <v>40</v>
      </c>
      <c r="B83" s="50"/>
      <c r="C83" s="6"/>
      <c r="D83" s="6"/>
      <c r="E83" s="6"/>
      <c r="F83" s="35"/>
    </row>
    <row r="84" spans="1:6" ht="12.75" thickBot="1" x14ac:dyDescent="0.25">
      <c r="A84" s="58" t="s">
        <v>7</v>
      </c>
      <c r="B84" s="55"/>
      <c r="C84" s="43"/>
      <c r="D84" s="43"/>
      <c r="E84" s="43"/>
      <c r="F84" s="44"/>
    </row>
  </sheetData>
  <mergeCells count="19">
    <mergeCell ref="I30:J30"/>
    <mergeCell ref="M30:N30"/>
    <mergeCell ref="Y30:Y31"/>
    <mergeCell ref="W9:Z9"/>
    <mergeCell ref="U30:V30"/>
    <mergeCell ref="S9:V9"/>
    <mergeCell ref="Z30:AC30"/>
    <mergeCell ref="AA9:AB9"/>
    <mergeCell ref="Q30:R30"/>
    <mergeCell ref="O9:R9"/>
    <mergeCell ref="AD9:AE9"/>
    <mergeCell ref="I5:O5"/>
    <mergeCell ref="G9:J9"/>
    <mergeCell ref="I4:O4"/>
    <mergeCell ref="A1:B1"/>
    <mergeCell ref="I1:O1"/>
    <mergeCell ref="I2:O2"/>
    <mergeCell ref="I3:O3"/>
    <mergeCell ref="K9:N9"/>
  </mergeCells>
  <phoneticPr fontId="1" type="noConversion"/>
  <pageMargins left="0.75" right="0.75" top="1" bottom="1" header="0.5" footer="0.5"/>
  <pageSetup orientation="portrait" horizont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sqref="A1:H6"/>
    </sheetView>
  </sheetViews>
  <sheetFormatPr defaultRowHeight="12.75" x14ac:dyDescent="0.2"/>
  <sheetData>
    <row r="1" spans="1:8" x14ac:dyDescent="0.2">
      <c r="A1">
        <v>0.46881696965902098</v>
      </c>
      <c r="B1">
        <v>4.0057770988077053</v>
      </c>
      <c r="C1">
        <v>0.46881696965902098</v>
      </c>
      <c r="D1">
        <v>3.97728263333159</v>
      </c>
      <c r="E1">
        <v>0.43192459311200354</v>
      </c>
      <c r="F1">
        <v>4.8381794659710291</v>
      </c>
      <c r="G1">
        <v>0.46881696965902098</v>
      </c>
      <c r="H1">
        <v>4.8804099009477353</v>
      </c>
    </row>
    <row r="2" spans="1:8" x14ac:dyDescent="0.2">
      <c r="A2">
        <v>1.4416725655996647</v>
      </c>
      <c r="B2">
        <v>1.8772475539207216</v>
      </c>
      <c r="C2">
        <v>1.4416725655996647</v>
      </c>
      <c r="D2">
        <v>1.7003950506857484</v>
      </c>
      <c r="E2">
        <v>1.3282237559580445</v>
      </c>
      <c r="F2">
        <v>2.1029803552826869</v>
      </c>
      <c r="G2">
        <v>1.4416725655996647</v>
      </c>
      <c r="H2">
        <v>2.0728837276923637</v>
      </c>
    </row>
    <row r="3" spans="1:8" x14ac:dyDescent="0.2">
      <c r="A3">
        <v>2.3594212652975752</v>
      </c>
      <c r="B3">
        <v>1.4542296168802191</v>
      </c>
      <c r="C3">
        <v>2.3594212652975752</v>
      </c>
      <c r="D3">
        <v>1.4464840530086869</v>
      </c>
      <c r="E3">
        <v>2.173752521660357</v>
      </c>
      <c r="F3">
        <v>1.6810360708890608</v>
      </c>
      <c r="G3">
        <v>2.3594212652975752</v>
      </c>
      <c r="H3">
        <v>1.6661919160933143</v>
      </c>
    </row>
    <row r="4" spans="1:8" x14ac:dyDescent="0.2">
      <c r="A4">
        <v>3.3915440739400369</v>
      </c>
      <c r="B4">
        <v>1.4623116222123933</v>
      </c>
      <c r="C4">
        <v>3.3915440739400369</v>
      </c>
      <c r="D4">
        <v>1.6819656418196565</v>
      </c>
      <c r="E4">
        <v>3.1246550124314383</v>
      </c>
      <c r="F4">
        <v>1.7257487385485932</v>
      </c>
      <c r="G4">
        <v>3.3915440739400369</v>
      </c>
      <c r="H4">
        <v>1.6248566564812639</v>
      </c>
    </row>
    <row r="5" spans="1:8" x14ac:dyDescent="0.2">
      <c r="A5">
        <v>4.2094438962680769</v>
      </c>
      <c r="B5">
        <v>1.6277086856319256</v>
      </c>
      <c r="C5">
        <v>4.2094438962680769</v>
      </c>
      <c r="D5">
        <v>1.8444180330519713</v>
      </c>
      <c r="E5">
        <v>3.8781922579418961</v>
      </c>
      <c r="F5">
        <v>1.6696308331869549</v>
      </c>
      <c r="G5">
        <v>4.2094438962680769</v>
      </c>
      <c r="H5">
        <v>1.6826355697173541</v>
      </c>
    </row>
    <row r="6" spans="1:8" x14ac:dyDescent="0.2">
      <c r="A6">
        <v>5.9061076243069506</v>
      </c>
      <c r="B6">
        <v>1.8617129799649079</v>
      </c>
      <c r="C6">
        <v>5.9061076243069506</v>
      </c>
      <c r="D6">
        <v>2.0623706074331229</v>
      </c>
      <c r="E6">
        <v>5.4413412858324328</v>
      </c>
      <c r="F6">
        <v>1.9566597191844857</v>
      </c>
      <c r="G6">
        <v>5.9061076243069506</v>
      </c>
      <c r="H6">
        <v>1.9706039874226873</v>
      </c>
    </row>
  </sheetData>
  <sortState ref="G1:H6">
    <sortCondition ref="G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5</vt:i4>
      </vt:variant>
    </vt:vector>
  </HeadingPairs>
  <TitlesOfParts>
    <vt:vector size="7" baseType="lpstr">
      <vt:lpstr>van Deemter Calculator</vt:lpstr>
      <vt:lpstr>Sheet1</vt:lpstr>
      <vt:lpstr>k' Chart</vt:lpstr>
      <vt:lpstr>van Deemter</vt:lpstr>
      <vt:lpstr>Reduced van Deemter</vt:lpstr>
      <vt:lpstr>Pressure Plot</vt:lpstr>
      <vt:lpstr>Show Pressure Plot</vt:lpstr>
    </vt:vector>
  </TitlesOfParts>
  <Company>Jorgenson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Kyle Richardson</dc:creator>
  <cp:lastModifiedBy>JJAdmin</cp:lastModifiedBy>
  <cp:lastPrinted>2004-06-22T18:46:19Z</cp:lastPrinted>
  <dcterms:created xsi:type="dcterms:W3CDTF">2003-01-09T14:38:15Z</dcterms:created>
  <dcterms:modified xsi:type="dcterms:W3CDTF">2018-12-20T19:13:50Z</dcterms:modified>
</cp:coreProperties>
</file>