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ille01\OneDrive - Environmental Protection Agency (EPA)\Profile\Documents\STICS Myself\Journal of Separation Science\VD Excel sheets\75 um\30 cm\"/>
    </mc:Choice>
  </mc:AlternateContent>
  <xr:revisionPtr revIDLastSave="0" documentId="13_ncr:1_{D9E3EF9D-DE5F-4D3D-BA9F-27878F2E9163}" xr6:coauthVersionLast="45" xr6:coauthVersionMax="45" xr10:uidLastSave="{00000000-0000-0000-0000-000000000000}"/>
  <bookViews>
    <workbookView xWindow="1185" yWindow="30" windowWidth="18930" windowHeight="9960" xr2:uid="{00000000-000D-0000-FFFF-FFFF00000000}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7" i="1" l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19" i="1"/>
  <c r="D19" i="1" s="1"/>
  <c r="C20" i="1"/>
  <c r="D20" i="1" s="1"/>
  <c r="C21" i="1"/>
  <c r="C22" i="1"/>
  <c r="C23" i="1"/>
  <c r="D23" i="1" s="1"/>
  <c r="C24" i="1"/>
  <c r="D24" i="1" s="1"/>
  <c r="C25" i="1"/>
  <c r="C26" i="1"/>
  <c r="C27" i="1"/>
  <c r="C28" i="1"/>
  <c r="AA28" i="1" s="1"/>
  <c r="AB28" i="1" s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AB40" i="1" s="1"/>
  <c r="Y41" i="1"/>
  <c r="AB41" i="1" s="1"/>
  <c r="Y42" i="1"/>
  <c r="AC42" i="1" s="1"/>
  <c r="Y43" i="1"/>
  <c r="Y44" i="1"/>
  <c r="AB44" i="1" s="1"/>
  <c r="Y45" i="1"/>
  <c r="AB45" i="1" s="1"/>
  <c r="Y46" i="1"/>
  <c r="Z46" i="1" s="1"/>
  <c r="Y47" i="1"/>
  <c r="Y48" i="1"/>
  <c r="AB48" i="1" s="1"/>
  <c r="Z37" i="1"/>
  <c r="Z38" i="1"/>
  <c r="AB39" i="1"/>
  <c r="Z40" i="1"/>
  <c r="AC40" i="1"/>
  <c r="AA42" i="1"/>
  <c r="AB42" i="1"/>
  <c r="Z43" i="1"/>
  <c r="AA43" i="1"/>
  <c r="AB43" i="1"/>
  <c r="AC43" i="1"/>
  <c r="Z44" i="1"/>
  <c r="AC44" i="1"/>
  <c r="AB46" i="1"/>
  <c r="AC46" i="1"/>
  <c r="Z47" i="1"/>
  <c r="AA47" i="1"/>
  <c r="AB47" i="1"/>
  <c r="AC47" i="1"/>
  <c r="Z48" i="1"/>
  <c r="AC48" i="1"/>
  <c r="Y49" i="1"/>
  <c r="AA13" i="1"/>
  <c r="AB13" i="1" s="1"/>
  <c r="AA15" i="1"/>
  <c r="AB15" i="1" s="1"/>
  <c r="AA17" i="1"/>
  <c r="AB17" i="1" s="1"/>
  <c r="AA19" i="1"/>
  <c r="AB19" i="1" s="1"/>
  <c r="AD19" i="1" s="1"/>
  <c r="AA21" i="1"/>
  <c r="AB21" i="1" s="1"/>
  <c r="AD21" i="1" s="1"/>
  <c r="AA22" i="1"/>
  <c r="AB22" i="1" s="1"/>
  <c r="AD22" i="1" s="1"/>
  <c r="AA23" i="1"/>
  <c r="AB23" i="1" s="1"/>
  <c r="AD23" i="1" s="1"/>
  <c r="AA25" i="1"/>
  <c r="AB25" i="1" s="1"/>
  <c r="AD25" i="1" s="1"/>
  <c r="AA26" i="1"/>
  <c r="AB26" i="1" s="1"/>
  <c r="AD26" i="1" s="1"/>
  <c r="AA27" i="1"/>
  <c r="AB27" i="1" s="1"/>
  <c r="AD27" i="1" s="1"/>
  <c r="D12" i="1"/>
  <c r="D13" i="1"/>
  <c r="D14" i="1"/>
  <c r="D15" i="1"/>
  <c r="D16" i="1"/>
  <c r="D17" i="1"/>
  <c r="D18" i="1"/>
  <c r="D21" i="1"/>
  <c r="D22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/>
  <c r="AE17" i="1" s="1"/>
  <c r="E18" i="1"/>
  <c r="F18" i="1"/>
  <c r="AE18" i="1" s="1"/>
  <c r="E19" i="1"/>
  <c r="F19" i="1"/>
  <c r="AE19" i="1" s="1"/>
  <c r="E20" i="1"/>
  <c r="F20" i="1"/>
  <c r="AE20" i="1" s="1"/>
  <c r="E21" i="1"/>
  <c r="F21" i="1"/>
  <c r="E22" i="1"/>
  <c r="F22" i="1" s="1"/>
  <c r="AE22" i="1" s="1"/>
  <c r="E23" i="1"/>
  <c r="F23" i="1" s="1"/>
  <c r="AE23" i="1" s="1"/>
  <c r="E24" i="1"/>
  <c r="F24" i="1"/>
  <c r="AE24" i="1" s="1"/>
  <c r="E25" i="1"/>
  <c r="F25" i="1"/>
  <c r="U46" i="1" s="1"/>
  <c r="E26" i="1"/>
  <c r="F26" i="1" s="1"/>
  <c r="AE26" i="1" s="1"/>
  <c r="E27" i="1"/>
  <c r="F27" i="1" s="1"/>
  <c r="AE27" i="1" s="1"/>
  <c r="E28" i="1"/>
  <c r="F28" i="1"/>
  <c r="AE28" i="1" s="1"/>
  <c r="E11" i="1"/>
  <c r="F11" i="1" s="1"/>
  <c r="AE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W24" i="1"/>
  <c r="X24" i="1" s="1"/>
  <c r="W25" i="1"/>
  <c r="X25" i="1" s="1"/>
  <c r="W26" i="1"/>
  <c r="X26" i="1" s="1"/>
  <c r="W27" i="1"/>
  <c r="W28" i="1"/>
  <c r="X28" i="1" s="1"/>
  <c r="W11" i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S24" i="1"/>
  <c r="T24" i="1" s="1"/>
  <c r="S25" i="1"/>
  <c r="T25" i="1" s="1"/>
  <c r="S26" i="1"/>
  <c r="T26" i="1" s="1"/>
  <c r="S27" i="1"/>
  <c r="S28" i="1"/>
  <c r="T28" i="1" s="1"/>
  <c r="S11" i="1"/>
  <c r="T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O24" i="1"/>
  <c r="P24" i="1" s="1"/>
  <c r="O25" i="1"/>
  <c r="P25" i="1" s="1"/>
  <c r="O26" i="1"/>
  <c r="P26" i="1" s="1"/>
  <c r="O27" i="1"/>
  <c r="O28" i="1"/>
  <c r="P28" i="1" s="1"/>
  <c r="O11" i="1"/>
  <c r="K27" i="1"/>
  <c r="K28" i="1"/>
  <c r="L28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K24" i="1"/>
  <c r="L24" i="1" s="1"/>
  <c r="K25" i="1"/>
  <c r="L25" i="1" s="1"/>
  <c r="K26" i="1"/>
  <c r="L26" i="1" s="1"/>
  <c r="K11" i="1"/>
  <c r="L11" i="1" s="1"/>
  <c r="U28" i="1"/>
  <c r="V28" i="1" s="1"/>
  <c r="R49" i="1" s="1"/>
  <c r="Y28" i="1"/>
  <c r="Z28" i="1"/>
  <c r="V49" i="1" s="1"/>
  <c r="Q28" i="1"/>
  <c r="R28" i="1" s="1"/>
  <c r="N49" i="1" s="1"/>
  <c r="M28" i="1"/>
  <c r="N28" i="1" s="1"/>
  <c r="J49" i="1" s="1"/>
  <c r="I28" i="1"/>
  <c r="J28" i="1" s="1"/>
  <c r="Y27" i="1"/>
  <c r="Z27" i="1" s="1"/>
  <c r="V48" i="1" s="1"/>
  <c r="U27" i="1"/>
  <c r="V27" i="1" s="1"/>
  <c r="R48" i="1" s="1"/>
  <c r="Q27" i="1"/>
  <c r="R27" i="1" s="1"/>
  <c r="N48" i="1" s="1"/>
  <c r="M27" i="1"/>
  <c r="N27" i="1" s="1"/>
  <c r="J48" i="1" s="1"/>
  <c r="I27" i="1"/>
  <c r="J27" i="1" s="1"/>
  <c r="G28" i="1"/>
  <c r="H28" i="1" s="1"/>
  <c r="G27" i="1"/>
  <c r="H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G24" i="1"/>
  <c r="H24" i="1" s="1"/>
  <c r="G25" i="1"/>
  <c r="H25" i="1" s="1"/>
  <c r="G26" i="1"/>
  <c r="H26" i="1" s="1"/>
  <c r="G11" i="1"/>
  <c r="H11" i="1" s="1"/>
  <c r="Y15" i="1"/>
  <c r="Z15" i="1" s="1"/>
  <c r="V36" i="1" s="1"/>
  <c r="U15" i="1"/>
  <c r="V15" i="1" s="1"/>
  <c r="R36" i="1" s="1"/>
  <c r="Q15" i="1"/>
  <c r="R15" i="1" s="1"/>
  <c r="N36" i="1" s="1"/>
  <c r="Y14" i="1"/>
  <c r="U14" i="1"/>
  <c r="Q14" i="1"/>
  <c r="R14" i="1" s="1"/>
  <c r="N35" i="1" s="1"/>
  <c r="Y13" i="1"/>
  <c r="Z13" i="1" s="1"/>
  <c r="V34" i="1" s="1"/>
  <c r="U13" i="1"/>
  <c r="V13" i="1" s="1"/>
  <c r="R34" i="1" s="1"/>
  <c r="Q13" i="1"/>
  <c r="Y12" i="1"/>
  <c r="Z12" i="1" s="1"/>
  <c r="V33" i="1" s="1"/>
  <c r="U12" i="1"/>
  <c r="V12" i="1" s="1"/>
  <c r="R33" i="1" s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Z24" i="1" s="1"/>
  <c r="V45" i="1" s="1"/>
  <c r="Y23" i="1"/>
  <c r="Y22" i="1"/>
  <c r="U26" i="1"/>
  <c r="V26" i="1" s="1"/>
  <c r="R47" i="1" s="1"/>
  <c r="U25" i="1"/>
  <c r="V25" i="1" s="1"/>
  <c r="R46" i="1" s="1"/>
  <c r="U24" i="1"/>
  <c r="V24" i="1" s="1"/>
  <c r="R45" i="1" s="1"/>
  <c r="U23" i="1"/>
  <c r="U22" i="1"/>
  <c r="V22" i="1" s="1"/>
  <c r="R43" i="1" s="1"/>
  <c r="Q26" i="1"/>
  <c r="R26" i="1" s="1"/>
  <c r="N47" i="1" s="1"/>
  <c r="Q25" i="1"/>
  <c r="Q24" i="1"/>
  <c r="R24" i="1" s="1"/>
  <c r="N45" i="1" s="1"/>
  <c r="Q23" i="1"/>
  <c r="Q22" i="1"/>
  <c r="R22" i="1" s="1"/>
  <c r="N43" i="1" s="1"/>
  <c r="M26" i="1"/>
  <c r="M25" i="1"/>
  <c r="N25" i="1" s="1"/>
  <c r="J46" i="1" s="1"/>
  <c r="M24" i="1"/>
  <c r="N24" i="1" s="1"/>
  <c r="J45" i="1" s="1"/>
  <c r="M23" i="1"/>
  <c r="N23" i="1" s="1"/>
  <c r="J44" i="1" s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 s="1"/>
  <c r="R41" i="1" s="1"/>
  <c r="Q20" i="1"/>
  <c r="R20" i="1" s="1"/>
  <c r="N41" i="1" s="1"/>
  <c r="M20" i="1"/>
  <c r="N20" i="1" s="1"/>
  <c r="J41" i="1" s="1"/>
  <c r="Y19" i="1"/>
  <c r="Z19" i="1" s="1"/>
  <c r="V40" i="1" s="1"/>
  <c r="U19" i="1"/>
  <c r="V19" i="1" s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R16" i="1" s="1"/>
  <c r="N37" i="1" s="1"/>
  <c r="M16" i="1"/>
  <c r="N16" i="1" s="1"/>
  <c r="J37" i="1" s="1"/>
  <c r="Y18" i="1"/>
  <c r="Z18" i="1" s="1"/>
  <c r="V39" i="1" s="1"/>
  <c r="U18" i="1"/>
  <c r="V18" i="1" s="1"/>
  <c r="R39" i="1" s="1"/>
  <c r="Q18" i="1"/>
  <c r="R18" i="1" s="1"/>
  <c r="N39" i="1" s="1"/>
  <c r="M18" i="1"/>
  <c r="N18" i="1" s="1"/>
  <c r="J39" i="1" s="1"/>
  <c r="Y17" i="1"/>
  <c r="Z17" i="1" s="1"/>
  <c r="V38" i="1" s="1"/>
  <c r="U17" i="1"/>
  <c r="V17" i="1" s="1"/>
  <c r="R38" i="1" s="1"/>
  <c r="Q17" i="1"/>
  <c r="R17" i="1" s="1"/>
  <c r="N38" i="1" s="1"/>
  <c r="M17" i="1"/>
  <c r="N17" i="1" s="1"/>
  <c r="J38" i="1" s="1"/>
  <c r="N13" i="1"/>
  <c r="J34" i="1" s="1"/>
  <c r="N22" i="1"/>
  <c r="J43" i="1" s="1"/>
  <c r="Z26" i="1"/>
  <c r="V47" i="1" s="1"/>
  <c r="Z25" i="1"/>
  <c r="V46" i="1" s="1"/>
  <c r="Z23" i="1"/>
  <c r="V44" i="1" s="1"/>
  <c r="Z22" i="1"/>
  <c r="V43" i="1" s="1"/>
  <c r="Z20" i="1"/>
  <c r="V41" i="1" s="1"/>
  <c r="Z14" i="1"/>
  <c r="V35" i="1" s="1"/>
  <c r="Z11" i="1"/>
  <c r="V32" i="1" s="1"/>
  <c r="V23" i="1"/>
  <c r="R44" i="1" s="1"/>
  <c r="V14" i="1"/>
  <c r="R35" i="1" s="1"/>
  <c r="V11" i="1"/>
  <c r="R32" i="1" s="1"/>
  <c r="R25" i="1"/>
  <c r="N46" i="1" s="1"/>
  <c r="R23" i="1"/>
  <c r="N44" i="1" s="1"/>
  <c r="R21" i="1"/>
  <c r="N42" i="1" s="1"/>
  <c r="R19" i="1"/>
  <c r="N40" i="1" s="1"/>
  <c r="R13" i="1"/>
  <c r="N34" i="1" s="1"/>
  <c r="R11" i="1"/>
  <c r="N32" i="1" s="1"/>
  <c r="N26" i="1"/>
  <c r="J47" i="1" s="1"/>
  <c r="I40" i="1"/>
  <c r="U42" i="1" l="1"/>
  <c r="Z45" i="1"/>
  <c r="L27" i="1"/>
  <c r="H23" i="1"/>
  <c r="P11" i="1"/>
  <c r="X11" i="1"/>
  <c r="Q45" i="1"/>
  <c r="Q41" i="1"/>
  <c r="AD28" i="1"/>
  <c r="AA46" i="1"/>
  <c r="M46" i="1" s="1"/>
  <c r="Z42" i="1"/>
  <c r="I42" i="1" s="1"/>
  <c r="Q40" i="1"/>
  <c r="I45" i="1"/>
  <c r="Z41" i="1"/>
  <c r="I41" i="1" s="1"/>
  <c r="AB38" i="1"/>
  <c r="Q38" i="1" s="1"/>
  <c r="M42" i="1"/>
  <c r="I46" i="1"/>
  <c r="L23" i="1"/>
  <c r="P27" i="1"/>
  <c r="P23" i="1"/>
  <c r="X27" i="1"/>
  <c r="X23" i="1"/>
  <c r="AA24" i="1"/>
  <c r="AB24" i="1" s="1"/>
  <c r="AD24" i="1" s="1"/>
  <c r="AA20" i="1"/>
  <c r="AB20" i="1" s="1"/>
  <c r="AD20" i="1" s="1"/>
  <c r="AA48" i="1"/>
  <c r="AA45" i="1"/>
  <c r="M45" i="1" s="1"/>
  <c r="AA44" i="1"/>
  <c r="M44" i="1" s="1"/>
  <c r="AA41" i="1"/>
  <c r="M41" i="1" s="1"/>
  <c r="AA40" i="1"/>
  <c r="M40" i="1" s="1"/>
  <c r="Q42" i="1"/>
  <c r="U40" i="1"/>
  <c r="T27" i="1"/>
  <c r="T23" i="1"/>
  <c r="AC45" i="1"/>
  <c r="U45" i="1" s="1"/>
  <c r="AC41" i="1"/>
  <c r="U41" i="1" s="1"/>
  <c r="H12" i="1"/>
  <c r="AC34" i="1"/>
  <c r="AA34" i="1"/>
  <c r="M34" i="1" s="1"/>
  <c r="Y35" i="1"/>
  <c r="AC35" i="1" s="1"/>
  <c r="U35" i="1" s="1"/>
  <c r="Z33" i="1"/>
  <c r="AD13" i="1"/>
  <c r="AB34" i="1"/>
  <c r="Q34" i="1" s="1"/>
  <c r="Z36" i="1"/>
  <c r="I36" i="1" s="1"/>
  <c r="AB36" i="1"/>
  <c r="Q36" i="1" s="1"/>
  <c r="AA36" i="1"/>
  <c r="M36" i="1" s="1"/>
  <c r="AC36" i="1"/>
  <c r="U36" i="1" s="1"/>
  <c r="AD15" i="1"/>
  <c r="Z39" i="1"/>
  <c r="I39" i="1" s="1"/>
  <c r="AB33" i="1"/>
  <c r="Q33" i="1" s="1"/>
  <c r="AD14" i="1"/>
  <c r="AD12" i="1"/>
  <c r="M38" i="1"/>
  <c r="AD18" i="1"/>
  <c r="AD17" i="1"/>
  <c r="AC38" i="1"/>
  <c r="U38" i="1" s="1"/>
  <c r="AB37" i="1"/>
  <c r="Q37" i="1" s="1"/>
  <c r="AD16" i="1"/>
  <c r="Q39" i="1"/>
  <c r="I38" i="1"/>
  <c r="I37" i="1"/>
  <c r="M39" i="1"/>
  <c r="M37" i="1"/>
  <c r="AE21" i="1"/>
  <c r="AE25" i="1"/>
  <c r="AC39" i="1"/>
  <c r="U39" i="1" s="1"/>
  <c r="AC37" i="1"/>
  <c r="U37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U44" i="1"/>
  <c r="Q44" i="1"/>
  <c r="I44" i="1"/>
  <c r="U34" i="1"/>
  <c r="I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I33" i="1"/>
  <c r="M33" i="1"/>
  <c r="Q46" i="1"/>
  <c r="AB35" i="1" l="1"/>
  <c r="Q35" i="1" s="1"/>
  <c r="AA35" i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<sst xmlns="http://schemas.openxmlformats.org/spreadsheetml/2006/main" count="145" uniqueCount="72">
  <si>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</si>
  <si>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</si>
  <si>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</si>
  <si>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</si>
  <si>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</si>
  <si>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</si>
  <si>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</si>
  <si>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</si>
  <si>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</si>
  <si>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</si>
  <si>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</si>
  <si>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</si>
  <si>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</si>
  <si>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</si>
  <si>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</si>
  <si>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</si>
  <si>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</si>
  <si>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</si>
  <si>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</si>
  <si>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</si>
  <si>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</si>
  <si>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</si>
  <si>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</si>
  <si>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</si>
  <si>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</si>
  <si>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</si>
  <si>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</si>
  <si>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</si>
  <si>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</si>
  <si>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</si>
  <si>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</si>
  <si>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</si>
  <si>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</si>
  <si>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</si>
  <si>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</si>
  <si>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</si>
  <si>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</si>
  <si>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</si>
  <si>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</si>
  <si>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</si>
  <si>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</si>
  <si>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</si>
  <si>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</si>
  <si>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</si>
  <si>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</si>
  <si>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</si>
  <si>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</si>
  <si>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</si>
  <si>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</si>
  <si>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</si>
  <si>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</si>
  <si>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</si>
  <si>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</si>
  <si>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</si>
  <si>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</si>
  <si>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</si>
  <si>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</si>
  <si>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</si>
  <si>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</si>
  <si>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</si>
  <si>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</si>
  <si>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</si>
  <si>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</si>
  <si>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</si>
  <si>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</si>
  <si>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</si>
  <si>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Nov04_02</t>
  </si>
  <si>
    <t>Nov04_04</t>
  </si>
  <si>
    <t>Nov04_06</t>
  </si>
  <si>
    <t>Nov04_10</t>
  </si>
  <si>
    <t>Nov04_14</t>
  </si>
  <si>
    <t>06052018_3.2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</si>
</sst>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21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3.2506582582973054</c:v>
                </c:pt>
                <c:pt idx="1">
                  <c:v>2.7367268746579092</c:v>
                </c:pt>
                <c:pt idx="2">
                  <c:v>2.7255382938130284</c:v>
                </c:pt>
                <c:pt idx="3">
                  <c:v>2.8724626579854462</c:v>
                </c:pt>
                <c:pt idx="4">
                  <c:v>5.2614963695675057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17-44CD-B0D8-C59F171F41C2}"/>
            </c:ext>
          </c:extLst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3.0895028989835538</c:v>
                </c:pt>
                <c:pt idx="1">
                  <c:v>2.6733202637675992</c:v>
                </c:pt>
                <c:pt idx="2">
                  <c:v>2.7940765576976809</c:v>
                </c:pt>
                <c:pt idx="3">
                  <c:v>2.9041626331074539</c:v>
                </c:pt>
                <c:pt idx="4">
                  <c:v>5.557716889901628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17-44CD-B0D8-C59F171F41C2}"/>
            </c:ext>
          </c:extLst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3.2349896480331264</c:v>
                </c:pt>
                <c:pt idx="1">
                  <c:v>3.064946210194011</c:v>
                </c:pt>
                <c:pt idx="2">
                  <c:v>2.9617928719518218</c:v>
                </c:pt>
                <c:pt idx="3">
                  <c:v>3.2152617758962543</c:v>
                </c:pt>
                <c:pt idx="4">
                  <c:v>6.4379063928410485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17-44CD-B0D8-C59F171F41C2}"/>
            </c:ext>
          </c:extLst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3.4153394278168014</c:v>
                </c:pt>
                <c:pt idx="1">
                  <c:v>3.1064904941390883</c:v>
                </c:pt>
                <c:pt idx="2">
                  <c:v>2.9397354238118569</c:v>
                </c:pt>
                <c:pt idx="3">
                  <c:v>3.2356176794150002</c:v>
                </c:pt>
                <c:pt idx="4">
                  <c:v>6.3208461506046945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17-44CD-B0D8-C59F171F41C2}"/>
            </c:ext>
          </c:extLst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3.22618804374711</c:v>
                </c:pt>
                <c:pt idx="1">
                  <c:v>2.8760425654299682</c:v>
                </c:pt>
                <c:pt idx="2">
                  <c:v>2.4630541871921179</c:v>
                </c:pt>
                <c:pt idx="3">
                  <c:v>2.2544525437739535</c:v>
                </c:pt>
                <c:pt idx="4">
                  <c:v>2.9691211401425179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17-44CD-B0D8-C59F171F4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912128"/>
        <c:axId val="182914432"/>
      </c:scatterChart>
      <c:valAx>
        <c:axId val="1829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1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914432"/>
        <c:crosses val="autoZero"/>
        <c:crossBetween val="midCat"/>
      </c:valAx>
      <c:valAx>
        <c:axId val="182914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3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912128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41"/>
          <c:w val="0.12925191534451258"/>
          <c:h val="0.340425531914894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51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38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5.9392887343714422</c:v>
                </c:pt>
                <c:pt idx="1">
                  <c:v>4.4169951345093752</c:v>
                </c:pt>
                <c:pt idx="2">
                  <c:v>3.1580514532816579</c:v>
                </c:pt>
                <c:pt idx="3">
                  <c:v>2.0417701286155339</c:v>
                </c:pt>
                <c:pt idx="4">
                  <c:v>0.70056106461029799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1.6930511761965132</c:v>
                </c:pt>
                <c:pt idx="1">
                  <c:v>1.4253785805509944</c:v>
                </c:pt>
                <c:pt idx="2">
                  <c:v>1.4195511946942856</c:v>
                </c:pt>
                <c:pt idx="3">
                  <c:v>1.4960743010340867</c:v>
                </c:pt>
                <c:pt idx="4">
                  <c:v>2.740362692483076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9-44CD-977D-BEC36C44F414}"/>
            </c:ext>
          </c:extLst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5.9392887343714422</c:v>
                </c:pt>
                <c:pt idx="1">
                  <c:v>4.4169951345093752</c:v>
                </c:pt>
                <c:pt idx="2">
                  <c:v>3.1580514532816579</c:v>
                </c:pt>
                <c:pt idx="3">
                  <c:v>2.0417701286155339</c:v>
                </c:pt>
                <c:pt idx="4">
                  <c:v>0.70056106461029799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1.609116093220601</c:v>
                </c:pt>
                <c:pt idx="1">
                  <c:v>1.3923543040456245</c:v>
                </c:pt>
                <c:pt idx="2">
                  <c:v>1.4552482071342088</c:v>
                </c:pt>
                <c:pt idx="3">
                  <c:v>1.5125847047434657</c:v>
                </c:pt>
                <c:pt idx="4">
                  <c:v>2.8946442134904316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9-44CD-977D-BEC36C44F414}"/>
            </c:ext>
          </c:extLst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5.4719112915940284</c:v>
                </c:pt>
                <c:pt idx="1">
                  <c:v>4.0694107716242547</c:v>
                </c:pt>
                <c:pt idx="2">
                  <c:v>2.9095365084108247</c:v>
                </c:pt>
                <c:pt idx="3">
                  <c:v>1.8810981451288393</c:v>
                </c:pt>
                <c:pt idx="4">
                  <c:v>0.64543216727413655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1.6848904416839201</c:v>
                </c:pt>
                <c:pt idx="1">
                  <c:v>1.596326151142714</c:v>
                </c:pt>
                <c:pt idx="2">
                  <c:v>1.5426004541415739</c:v>
                </c:pt>
                <c:pt idx="3">
                  <c:v>1.6746155082792991</c:v>
                </c:pt>
                <c:pt idx="4">
                  <c:v>3.3530762462713795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09-44CD-977D-BEC36C44F414}"/>
            </c:ext>
          </c:extLst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5.9392887343714422</c:v>
                </c:pt>
                <c:pt idx="1">
                  <c:v>4.4169951345093752</c:v>
                </c:pt>
                <c:pt idx="2">
                  <c:v>3.1580514532816579</c:v>
                </c:pt>
                <c:pt idx="3">
                  <c:v>2.0417701286155339</c:v>
                </c:pt>
                <c:pt idx="4">
                  <c:v>0.70056106461029799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1.7788226186545841</c:v>
                </c:pt>
                <c:pt idx="1">
                  <c:v>1.6179637990307751</c:v>
                </c:pt>
                <c:pt idx="2">
                  <c:v>1.531112199902009</c:v>
                </c:pt>
                <c:pt idx="3">
                  <c:v>1.6852175413619794</c:v>
                </c:pt>
                <c:pt idx="4">
                  <c:v>3.2921073701066117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09-44CD-977D-BEC36C44F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937472"/>
        <c:axId val="182944128"/>
      </c:scatterChart>
      <c:valAx>
        <c:axId val="18293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397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944128"/>
        <c:crosses val="autoZero"/>
        <c:crossBetween val="midCat"/>
      </c:valAx>
      <c:valAx>
        <c:axId val="182944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9374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61"/>
          <c:w val="0.11545001081846436"/>
          <c:h val="0.338509830086966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26"/>
          <c:y val="1.9575856443719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911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13909.2</c:v>
                </c:pt>
                <c:pt idx="1">
                  <c:v>10587.599999999999</c:v>
                </c:pt>
                <c:pt idx="2">
                  <c:v>7785</c:v>
                </c:pt>
                <c:pt idx="3">
                  <c:v>5190</c:v>
                </c:pt>
                <c:pt idx="4">
                  <c:v>1600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0.21083836072394413</c:v>
                </c:pt>
                <c:pt idx="1">
                  <c:v>0.20987899226343976</c:v>
                </c:pt>
                <c:pt idx="2">
                  <c:v>0.20959229832395765</c:v>
                </c:pt>
                <c:pt idx="3">
                  <c:v>0.20929520309329658</c:v>
                </c:pt>
                <c:pt idx="4">
                  <c:v>0.21037678414394922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0C-449F-A396-F0664C909006}"/>
            </c:ext>
          </c:extLst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13909.2</c:v>
                </c:pt>
                <c:pt idx="1">
                  <c:v>10587.599999999999</c:v>
                </c:pt>
                <c:pt idx="2">
                  <c:v>7785</c:v>
                </c:pt>
                <c:pt idx="3">
                  <c:v>5190</c:v>
                </c:pt>
                <c:pt idx="4">
                  <c:v>1600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0.28141252340337014</c:v>
                </c:pt>
                <c:pt idx="1">
                  <c:v>0.27907161277524289</c:v>
                </c:pt>
                <c:pt idx="2">
                  <c:v>0.27782288464884303</c:v>
                </c:pt>
                <c:pt idx="3">
                  <c:v>0.2757168561693657</c:v>
                </c:pt>
                <c:pt idx="4">
                  <c:v>0.27538388689711152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0C-449F-A396-F0664C909006}"/>
            </c:ext>
          </c:extLst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13909.2</c:v>
                </c:pt>
                <c:pt idx="1">
                  <c:v>10587.599999999999</c:v>
                </c:pt>
                <c:pt idx="2">
                  <c:v>7785</c:v>
                </c:pt>
                <c:pt idx="3">
                  <c:v>5190</c:v>
                </c:pt>
                <c:pt idx="4">
                  <c:v>1600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0.39655710422300794</c:v>
                </c:pt>
                <c:pt idx="1">
                  <c:v>0.39325530648680801</c:v>
                </c:pt>
                <c:pt idx="2">
                  <c:v>0.39114423244215057</c:v>
                </c:pt>
                <c:pt idx="3">
                  <c:v>0.38756173193981858</c:v>
                </c:pt>
                <c:pt idx="4">
                  <c:v>0.38686328891294053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0C-449F-A396-F0664C909006}"/>
            </c:ext>
          </c:extLst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13909.2</c:v>
                </c:pt>
                <c:pt idx="1">
                  <c:v>10587.599999999999</c:v>
                </c:pt>
                <c:pt idx="2">
                  <c:v>7785</c:v>
                </c:pt>
                <c:pt idx="3">
                  <c:v>5190</c:v>
                </c:pt>
                <c:pt idx="4">
                  <c:v>1600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0.56828583315997494</c:v>
                </c:pt>
                <c:pt idx="1">
                  <c:v>0.56052370561396536</c:v>
                </c:pt>
                <c:pt idx="2">
                  <c:v>0.5542539001333876</c:v>
                </c:pt>
                <c:pt idx="3">
                  <c:v>0.54634202365912499</c:v>
                </c:pt>
                <c:pt idx="4">
                  <c:v>0.54122979097612123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0C-449F-A396-F0664C909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315456"/>
        <c:axId val="183322112"/>
      </c:scatterChart>
      <c:valAx>
        <c:axId val="18331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322112"/>
        <c:crosses val="autoZero"/>
        <c:crossBetween val="midCat"/>
      </c:valAx>
      <c:valAx>
        <c:axId val="18332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5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3154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65"/>
          <c:y val="1.9575856443719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44"/>
          <c:h val="0.766721044045681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3.2506582582973054</c:v>
                </c:pt>
                <c:pt idx="1">
                  <c:v>2.7367268746579092</c:v>
                </c:pt>
                <c:pt idx="2">
                  <c:v>2.7255382938130284</c:v>
                </c:pt>
                <c:pt idx="3">
                  <c:v>2.8724626579854462</c:v>
                </c:pt>
                <c:pt idx="4">
                  <c:v>5.2614963695675057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D8-4014-98E6-FF405AC78A80}"/>
            </c:ext>
          </c:extLst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3.0895028989835538</c:v>
                </c:pt>
                <c:pt idx="1">
                  <c:v>2.6733202637675992</c:v>
                </c:pt>
                <c:pt idx="2">
                  <c:v>2.7940765576976809</c:v>
                </c:pt>
                <c:pt idx="3">
                  <c:v>2.9041626331074539</c:v>
                </c:pt>
                <c:pt idx="4">
                  <c:v>5.557716889901628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D8-4014-98E6-FF405AC78A80}"/>
            </c:ext>
          </c:extLst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3.2349896480331264</c:v>
                </c:pt>
                <c:pt idx="1">
                  <c:v>3.064946210194011</c:v>
                </c:pt>
                <c:pt idx="2">
                  <c:v>2.9617928719518218</c:v>
                </c:pt>
                <c:pt idx="3">
                  <c:v>3.2152617758962543</c:v>
                </c:pt>
                <c:pt idx="4">
                  <c:v>6.4379063928410485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D8-4014-98E6-FF405AC78A80}"/>
            </c:ext>
          </c:extLst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3.4153394278168014</c:v>
                </c:pt>
                <c:pt idx="1">
                  <c:v>3.1064904941390883</c:v>
                </c:pt>
                <c:pt idx="2">
                  <c:v>2.9397354238118569</c:v>
                </c:pt>
                <c:pt idx="3">
                  <c:v>3.2356176794150002</c:v>
                </c:pt>
                <c:pt idx="4">
                  <c:v>6.3208461506046945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5D8-4014-98E6-FF405AC78A80}"/>
            </c:ext>
          </c:extLst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3.22618804374711</c:v>
                </c:pt>
                <c:pt idx="1">
                  <c:v>2.8760425654299682</c:v>
                </c:pt>
                <c:pt idx="2">
                  <c:v>2.4630541871921179</c:v>
                </c:pt>
                <c:pt idx="3">
                  <c:v>2.2544525437739535</c:v>
                </c:pt>
                <c:pt idx="4">
                  <c:v>2.9691211401425179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5D8-4014-98E6-FF405AC78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08256"/>
        <c:axId val="183010816"/>
      </c:scatterChart>
      <c:valAx>
        <c:axId val="18300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2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010816"/>
        <c:crosses val="autoZero"/>
        <c:crossBetween val="midCat"/>
      </c:valAx>
      <c:valAx>
        <c:axId val="18301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0082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55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895"/>
          <c:y val="1.95758564437194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5.9392887343714422</c:v>
                </c:pt>
                <c:pt idx="1">
                  <c:v>4.4169951345093752</c:v>
                </c:pt>
                <c:pt idx="2">
                  <c:v>3.1580514532816579</c:v>
                </c:pt>
                <c:pt idx="3">
                  <c:v>2.0417701286155339</c:v>
                </c:pt>
                <c:pt idx="4">
                  <c:v>0.70056106461029799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1.6930511761965132</c:v>
                </c:pt>
                <c:pt idx="1">
                  <c:v>1.4253785805509944</c:v>
                </c:pt>
                <c:pt idx="2">
                  <c:v>1.4195511946942856</c:v>
                </c:pt>
                <c:pt idx="3">
                  <c:v>1.4960743010340867</c:v>
                </c:pt>
                <c:pt idx="4">
                  <c:v>2.740362692483076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19-4897-88A3-CB41F4E404B9}"/>
            </c:ext>
          </c:extLst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5.9392887343714422</c:v>
                </c:pt>
                <c:pt idx="1">
                  <c:v>4.4169951345093752</c:v>
                </c:pt>
                <c:pt idx="2">
                  <c:v>3.1580514532816579</c:v>
                </c:pt>
                <c:pt idx="3">
                  <c:v>2.0417701286155339</c:v>
                </c:pt>
                <c:pt idx="4">
                  <c:v>0.70056106461029799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1.609116093220601</c:v>
                </c:pt>
                <c:pt idx="1">
                  <c:v>1.3923543040456245</c:v>
                </c:pt>
                <c:pt idx="2">
                  <c:v>1.4552482071342088</c:v>
                </c:pt>
                <c:pt idx="3">
                  <c:v>1.5125847047434657</c:v>
                </c:pt>
                <c:pt idx="4">
                  <c:v>2.8946442134904316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19-4897-88A3-CB41F4E404B9}"/>
            </c:ext>
          </c:extLst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5.4719112915940284</c:v>
                </c:pt>
                <c:pt idx="1">
                  <c:v>4.0694107716242547</c:v>
                </c:pt>
                <c:pt idx="2">
                  <c:v>2.9095365084108247</c:v>
                </c:pt>
                <c:pt idx="3">
                  <c:v>1.8810981451288393</c:v>
                </c:pt>
                <c:pt idx="4">
                  <c:v>0.64543216727413655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1.6848904416839201</c:v>
                </c:pt>
                <c:pt idx="1">
                  <c:v>1.596326151142714</c:v>
                </c:pt>
                <c:pt idx="2">
                  <c:v>1.5426004541415739</c:v>
                </c:pt>
                <c:pt idx="3">
                  <c:v>1.6746155082792991</c:v>
                </c:pt>
                <c:pt idx="4">
                  <c:v>3.3530762462713795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19-4897-88A3-CB41F4E404B9}"/>
            </c:ext>
          </c:extLst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5.9392887343714422</c:v>
                </c:pt>
                <c:pt idx="1">
                  <c:v>4.4169951345093752</c:v>
                </c:pt>
                <c:pt idx="2">
                  <c:v>3.1580514532816579</c:v>
                </c:pt>
                <c:pt idx="3">
                  <c:v>2.0417701286155339</c:v>
                </c:pt>
                <c:pt idx="4">
                  <c:v>0.70056106461029799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1.7788226186545841</c:v>
                </c:pt>
                <c:pt idx="1">
                  <c:v>1.6179637990307751</c:v>
                </c:pt>
                <c:pt idx="2">
                  <c:v>1.531112199902009</c:v>
                </c:pt>
                <c:pt idx="3">
                  <c:v>1.6852175413619794</c:v>
                </c:pt>
                <c:pt idx="4">
                  <c:v>3.2921073701066117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19-4897-88A3-CB41F4E40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1104"/>
        <c:axId val="183073408"/>
      </c:scatterChart>
      <c:valAx>
        <c:axId val="18307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65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073408"/>
        <c:crosses val="autoZero"/>
        <c:crossBetween val="midCat"/>
      </c:valAx>
      <c:valAx>
        <c:axId val="18307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0711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44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3528727671.9697671</c:v>
                </c:pt>
                <c:pt idx="1">
                  <c:v>2755297169.6917019</c:v>
                </c:pt>
                <c:pt idx="2">
                  <c:v>2071004940.4788275</c:v>
                </c:pt>
                <c:pt idx="3">
                  <c:v>1409695329.0249026</c:v>
                </c:pt>
                <c:pt idx="4">
                  <c:v>447606054.7001884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7053967.1601599511</c:v>
                </c:pt>
                <c:pt idx="1">
                  <c:v>5381221.2083140463</c:v>
                </c:pt>
                <c:pt idx="2">
                  <c:v>3933007.0334499665</c:v>
                </c:pt>
                <c:pt idx="3">
                  <c:v>2596257.4280378916</c:v>
                </c:pt>
                <c:pt idx="4">
                  <c:v>917497.66999631701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AF-4415-B6E7-EE72F8D83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132544"/>
        <c:axId val="183134464"/>
      </c:scatterChart>
      <c:valAx>
        <c:axId val="18313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134464"/>
        <c:crosses val="autoZero"/>
        <c:crossBetween val="midCat"/>
      </c:valAx>
      <c:valAx>
        <c:axId val="183134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132544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463.64000000000004</c:v>
                </c:pt>
                <c:pt idx="1">
                  <c:v>352.91999999999996</c:v>
                </c:pt>
                <c:pt idx="2">
                  <c:v>259.5</c:v>
                </c:pt>
                <c:pt idx="3">
                  <c:v>173</c:v>
                </c:pt>
                <c:pt idx="4">
                  <c:v>53.333333333333336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0.26003744539213647</c:v>
                </c:pt>
                <c:pt idx="1">
                  <c:v>0.19837333862328901</c:v>
                </c:pt>
                <c:pt idx="2">
                  <c:v>0.14498637128109959</c:v>
                </c:pt>
                <c:pt idx="3">
                  <c:v>9.5708433827188855E-2</c:v>
                </c:pt>
                <c:pt idx="4">
                  <c:v>3.3822634106744236E-2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31-4423-BAA4-48133B192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163520"/>
        <c:axId val="183829248"/>
      </c:scatterChart>
      <c:valAx>
        <c:axId val="18316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829248"/>
        <c:crosses val="autoZero"/>
        <c:crossBetween val="midCat"/>
      </c:valAx>
      <c:valAx>
        <c:axId val="183829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16352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4"/>
  <sheetViews>
    <sheetView tabSelected="1" zoomScale="70" zoomScaleNormal="70" workbookViewId="0">
      <selection activeCell="E2" sqref="E2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94" t="s">
        <v>41</v>
      </c>
      <c r="B1" s="94"/>
      <c r="H1" s="5" t="s">
        <v>32</v>
      </c>
      <c r="I1" s="89" t="s">
        <v>71</v>
      </c>
      <c r="J1" s="90"/>
      <c r="K1" s="90"/>
      <c r="L1" s="90"/>
      <c r="M1" s="90"/>
      <c r="N1" s="91"/>
      <c r="O1" s="92"/>
    </row>
    <row r="2" spans="1:31" ht="12.75" x14ac:dyDescent="0.2">
      <c r="H2" s="5" t="s">
        <v>36</v>
      </c>
      <c r="I2" s="89" t="s">
        <v>52</v>
      </c>
      <c r="J2" s="90"/>
      <c r="K2" s="90"/>
      <c r="L2" s="90"/>
      <c r="M2" s="90"/>
      <c r="N2" s="91"/>
      <c r="O2" s="92"/>
    </row>
    <row r="3" spans="1:31" ht="12.75" x14ac:dyDescent="0.2">
      <c r="A3" s="5" t="s">
        <v>0</v>
      </c>
      <c r="B3" s="6">
        <v>30</v>
      </c>
      <c r="H3" s="5" t="s">
        <v>33</v>
      </c>
      <c r="I3" s="89" t="s">
        <v>62</v>
      </c>
      <c r="J3" s="90"/>
      <c r="K3" s="90"/>
      <c r="L3" s="90"/>
      <c r="M3" s="90"/>
      <c r="N3" s="91"/>
      <c r="O3" s="92"/>
    </row>
    <row r="4" spans="1:31" ht="12.75" x14ac:dyDescent="0.2">
      <c r="A4" s="5" t="s">
        <v>46</v>
      </c>
      <c r="B4" s="6">
        <v>1.92</v>
      </c>
      <c r="H4" s="5" t="s">
        <v>34</v>
      </c>
      <c r="I4" s="89" t="s">
        <v>59</v>
      </c>
      <c r="J4" s="90"/>
      <c r="K4" s="90"/>
      <c r="L4" s="90"/>
      <c r="M4" s="90"/>
      <c r="N4" s="91"/>
      <c r="O4" s="92"/>
    </row>
    <row r="5" spans="1:31" ht="13.5" thickBot="1" x14ac:dyDescent="0.25">
      <c r="A5" s="5" t="s">
        <v>45</v>
      </c>
      <c r="B5" s="6">
        <v>75</v>
      </c>
      <c r="H5" s="5" t="s">
        <v>35</v>
      </c>
      <c r="I5" s="89" t="s">
        <v>60</v>
      </c>
      <c r="J5" s="90"/>
      <c r="K5" s="90"/>
      <c r="L5" s="90"/>
      <c r="M5" s="90"/>
      <c r="N5" s="91"/>
      <c r="O5" s="92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AA8" s="9"/>
      <c r="AB8" s="9"/>
    </row>
    <row r="9" spans="1:31" x14ac:dyDescent="0.2">
      <c r="B9" s="7"/>
      <c r="C9" s="7"/>
      <c r="D9" s="7"/>
      <c r="E9" s="7"/>
      <c r="F9" s="7"/>
      <c r="G9" s="87" t="s">
        <v>14</v>
      </c>
      <c r="H9" s="93"/>
      <c r="I9" s="93"/>
      <c r="J9" s="88"/>
      <c r="K9" s="82" t="s">
        <v>2</v>
      </c>
      <c r="L9" s="95"/>
      <c r="M9" s="95"/>
      <c r="N9" s="96"/>
      <c r="O9" s="82" t="s">
        <v>3</v>
      </c>
      <c r="P9" s="83"/>
      <c r="Q9" s="83"/>
      <c r="R9" s="84"/>
      <c r="S9" s="82" t="s">
        <v>4</v>
      </c>
      <c r="T9" s="83"/>
      <c r="U9" s="83"/>
      <c r="V9" s="84"/>
      <c r="W9" s="82" t="s">
        <v>5</v>
      </c>
      <c r="X9" s="83"/>
      <c r="Y9" s="83"/>
      <c r="Z9" s="83"/>
      <c r="AA9" s="78" t="s">
        <v>52</v>
      </c>
      <c r="AB9" s="86"/>
      <c r="AD9" s="87" t="s">
        <v>63</v>
      </c>
      <c r="AE9" s="88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66</v>
      </c>
      <c r="B11" s="70">
        <v>13.4</v>
      </c>
      <c r="C11" s="5">
        <f>1038*B11</f>
        <v>13909.2</v>
      </c>
      <c r="D11" s="5">
        <f>C11*0.0689475729</f>
        <v>959.00558098068007</v>
      </c>
      <c r="E11" s="11">
        <f>B32</f>
        <v>1.9228000000000001</v>
      </c>
      <c r="F11" s="12">
        <f t="shared" ref="F11:F28" si="0">$B$3/(E11*60)</f>
        <v>0.26003744539213647</v>
      </c>
      <c r="G11" s="16">
        <f>B32</f>
        <v>1.9228000000000001</v>
      </c>
      <c r="H11" s="5">
        <f t="shared" ref="H11:H28" si="1">(G11-E11)/E11</f>
        <v>0</v>
      </c>
      <c r="I11" s="11">
        <f>B33</f>
        <v>92989</v>
      </c>
      <c r="J11" s="17">
        <f t="shared" ref="J11:J28" si="2">($B$3/I11)*10000</f>
        <v>3.22618804374711</v>
      </c>
      <c r="K11" s="16">
        <f>C32</f>
        <v>2.3281999999999998</v>
      </c>
      <c r="L11" s="5">
        <f t="shared" ref="L11:L28" si="3">(K11-E11)/E11</f>
        <v>0.21083836072394413</v>
      </c>
      <c r="M11" s="11">
        <f>C33</f>
        <v>92289</v>
      </c>
      <c r="N11" s="17">
        <f t="shared" ref="N11:N28" si="4">($B$3/M11)*10000</f>
        <v>3.2506582582973054</v>
      </c>
      <c r="O11" s="16">
        <f>D32</f>
        <v>2.4639000000000002</v>
      </c>
      <c r="P11" s="5">
        <f t="shared" ref="P11:P28" si="5">(O11-E11)/E11</f>
        <v>0.28141252340337014</v>
      </c>
      <c r="Q11" s="11">
        <f>D33</f>
        <v>97103</v>
      </c>
      <c r="R11" s="17">
        <f t="shared" ref="R11:R28" si="6">($B$3/Q11)*10000</f>
        <v>3.0895028989835538</v>
      </c>
      <c r="S11" s="16">
        <f>E32</f>
        <v>2.6852999999999998</v>
      </c>
      <c r="T11" s="5">
        <f t="shared" ref="T11:T28" si="7">(S11-E11)/E11</f>
        <v>0.39655710422300794</v>
      </c>
      <c r="U11" s="11">
        <f>E33</f>
        <v>92736</v>
      </c>
      <c r="V11" s="17">
        <f t="shared" ref="V11:V28" si="8">($B$3/U11)*10000</f>
        <v>3.2349896480331264</v>
      </c>
      <c r="W11" s="16">
        <f>F32</f>
        <v>3.0154999999999998</v>
      </c>
      <c r="X11" s="5">
        <f t="shared" ref="X11:X28" si="9">(W11-E11)/E11</f>
        <v>0.56828583315997494</v>
      </c>
      <c r="Y11" s="11">
        <f>F33</f>
        <v>87839</v>
      </c>
      <c r="Z11" s="18">
        <f t="shared" ref="Z11:Z28" si="10">($B$3/Y11)*10000</f>
        <v>3.4153394278168014</v>
      </c>
      <c r="AA11" s="13">
        <f>C11/$B$3</f>
        <v>463.64000000000004</v>
      </c>
      <c r="AB11" s="19">
        <f>AA11*68900</f>
        <v>31944796.000000004</v>
      </c>
      <c r="AC11" s="7"/>
      <c r="AD11" s="73">
        <f>AB11/(Y32*0.01)</f>
        <v>3528727671.9697671</v>
      </c>
      <c r="AE11" s="40">
        <f>F11/($B$4*10^-4)^2</f>
        <v>7053967.1601599511</v>
      </c>
    </row>
    <row r="12" spans="1:31" ht="12.75" x14ac:dyDescent="0.2">
      <c r="A12" s="61" t="s">
        <v>67</v>
      </c>
      <c r="B12" s="70">
        <v>10.199999999999999</v>
      </c>
      <c r="C12" s="5">
        <f t="shared" ref="C12:C28" si="11">1038*B12</f>
        <v>10587.599999999999</v>
      </c>
      <c r="D12" s="5">
        <f t="shared" ref="D12:D28" si="12">C12*0.0689475729</f>
        <v>729.98932283603995</v>
      </c>
      <c r="E12" s="11">
        <f>B35</f>
        <v>2.5205000000000002</v>
      </c>
      <c r="F12" s="12">
        <f t="shared" si="0"/>
        <v>0.19837333862328901</v>
      </c>
      <c r="G12" s="16">
        <f>B35</f>
        <v>2.5205000000000002</v>
      </c>
      <c r="H12" s="5">
        <f t="shared" si="1"/>
        <v>0</v>
      </c>
      <c r="I12" s="11">
        <f>B36</f>
        <v>104310</v>
      </c>
      <c r="J12" s="17">
        <f t="shared" si="2"/>
        <v>2.8760425654299682</v>
      </c>
      <c r="K12" s="16">
        <f>C35</f>
        <v>3.0495000000000001</v>
      </c>
      <c r="L12" s="5">
        <f t="shared" si="3"/>
        <v>0.20987899226343976</v>
      </c>
      <c r="M12" s="11">
        <f>C36</f>
        <v>109620</v>
      </c>
      <c r="N12" s="17">
        <f t="shared" si="4"/>
        <v>2.7367268746579092</v>
      </c>
      <c r="O12" s="16">
        <f>D35</f>
        <v>3.2239</v>
      </c>
      <c r="P12" s="5">
        <f t="shared" si="5"/>
        <v>0.27907161277524289</v>
      </c>
      <c r="Q12" s="11">
        <f>D36</f>
        <v>112220</v>
      </c>
      <c r="R12" s="17">
        <f t="shared" si="6"/>
        <v>2.6733202637675992</v>
      </c>
      <c r="S12" s="16">
        <f>E35</f>
        <v>3.5116999999999998</v>
      </c>
      <c r="T12" s="5">
        <f t="shared" si="7"/>
        <v>0.39325530648680801</v>
      </c>
      <c r="U12" s="11">
        <f>E36</f>
        <v>97881</v>
      </c>
      <c r="V12" s="17">
        <f t="shared" si="8"/>
        <v>3.064946210194011</v>
      </c>
      <c r="W12" s="16">
        <f>F35</f>
        <v>3.9333</v>
      </c>
      <c r="X12" s="5">
        <f t="shared" si="9"/>
        <v>0.56052370561396536</v>
      </c>
      <c r="Y12" s="11">
        <f>F36</f>
        <v>96572</v>
      </c>
      <c r="Z12" s="18">
        <f t="shared" si="10"/>
        <v>3.1064904941390883</v>
      </c>
      <c r="AA12" s="13">
        <f t="shared" ref="AA12:AA28" si="13">C12/$B$3</f>
        <v>352.91999999999996</v>
      </c>
      <c r="AB12" s="19">
        <f t="shared" ref="AB12:AB28" si="14">AA12*68900</f>
        <v>24316187.999999996</v>
      </c>
      <c r="AC12" s="7"/>
      <c r="AD12" s="73">
        <f t="shared" ref="AD12:AD28" si="15">AB12/(Y33*0.01)</f>
        <v>2755297169.6917019</v>
      </c>
      <c r="AE12" s="40">
        <f t="shared" ref="AE12:AE28" si="16">F12/($B$4*10^-4)^2</f>
        <v>5381221.2083140463</v>
      </c>
    </row>
    <row r="13" spans="1:31" ht="12.75" x14ac:dyDescent="0.2">
      <c r="A13" s="61" t="s">
        <v>68</v>
      </c>
      <c r="B13" s="70">
        <v>7.5</v>
      </c>
      <c r="C13" s="5">
        <f>1038*B13</f>
        <v>7785</v>
      </c>
      <c r="D13" s="5">
        <f t="shared" si="12"/>
        <v>536.75685502650003</v>
      </c>
      <c r="E13" s="11">
        <f>B38</f>
        <v>3.4485999999999999</v>
      </c>
      <c r="F13" s="12">
        <f t="shared" si="0"/>
        <v>0.14498637128109959</v>
      </c>
      <c r="G13" s="16">
        <f>B38</f>
        <v>3.4485999999999999</v>
      </c>
      <c r="H13" s="5">
        <f t="shared" si="1"/>
        <v>0</v>
      </c>
      <c r="I13" s="11">
        <f>B39</f>
        <v>121800</v>
      </c>
      <c r="J13" s="17">
        <f t="shared" si="2"/>
        <v>2.4630541871921179</v>
      </c>
      <c r="K13" s="16">
        <f>C38</f>
        <v>4.1714000000000002</v>
      </c>
      <c r="L13" s="5">
        <f t="shared" si="3"/>
        <v>0.20959229832395765</v>
      </c>
      <c r="M13" s="11">
        <f>C39</f>
        <v>110070</v>
      </c>
      <c r="N13" s="17">
        <f t="shared" si="4"/>
        <v>2.7255382938130284</v>
      </c>
      <c r="O13" s="16">
        <f>D38</f>
        <v>4.4066999999999998</v>
      </c>
      <c r="P13" s="5">
        <f t="shared" si="5"/>
        <v>0.27782288464884303</v>
      </c>
      <c r="Q13" s="11">
        <f>D39</f>
        <v>107370</v>
      </c>
      <c r="R13" s="17">
        <f t="shared" si="6"/>
        <v>2.7940765576976809</v>
      </c>
      <c r="S13" s="16">
        <f>E38</f>
        <v>4.7975000000000003</v>
      </c>
      <c r="T13" s="5">
        <f t="shared" si="7"/>
        <v>0.39114423244215057</v>
      </c>
      <c r="U13" s="11">
        <f>E39</f>
        <v>101290</v>
      </c>
      <c r="V13" s="17">
        <f t="shared" si="8"/>
        <v>2.9617928719518218</v>
      </c>
      <c r="W13" s="16">
        <f>F38</f>
        <v>5.36</v>
      </c>
      <c r="X13" s="5">
        <f t="shared" si="9"/>
        <v>0.5542539001333876</v>
      </c>
      <c r="Y13" s="11">
        <f>F39</f>
        <v>102050</v>
      </c>
      <c r="Z13" s="18">
        <f t="shared" si="10"/>
        <v>2.9397354238118569</v>
      </c>
      <c r="AA13" s="13">
        <f t="shared" si="13"/>
        <v>259.5</v>
      </c>
      <c r="AB13" s="19">
        <f t="shared" si="14"/>
        <v>17879550</v>
      </c>
      <c r="AC13" s="7"/>
      <c r="AD13" s="73">
        <f t="shared" si="15"/>
        <v>2071004940.4788275</v>
      </c>
      <c r="AE13" s="40">
        <f t="shared" si="16"/>
        <v>3933007.0334499665</v>
      </c>
    </row>
    <row r="14" spans="1:31" ht="12.75" x14ac:dyDescent="0.2">
      <c r="A14" s="61" t="s">
        <v>69</v>
      </c>
      <c r="B14" s="70">
        <v>5</v>
      </c>
      <c r="C14" s="5">
        <f t="shared" si="11"/>
        <v>5190</v>
      </c>
      <c r="D14" s="5">
        <f t="shared" si="12"/>
        <v>357.83790335100002</v>
      </c>
      <c r="E14" s="11">
        <f>B41</f>
        <v>5.2241999999999997</v>
      </c>
      <c r="F14" s="12">
        <f t="shared" si="0"/>
        <v>9.5708433827188855E-2</v>
      </c>
      <c r="G14" s="16">
        <f>B41</f>
        <v>5.2241999999999997</v>
      </c>
      <c r="H14" s="5">
        <f t="shared" si="1"/>
        <v>0</v>
      </c>
      <c r="I14" s="11">
        <f>B42</f>
        <v>133070</v>
      </c>
      <c r="J14" s="17">
        <f t="shared" si="2"/>
        <v>2.2544525437739535</v>
      </c>
      <c r="K14" s="16">
        <f>C41</f>
        <v>6.3175999999999997</v>
      </c>
      <c r="L14" s="5">
        <f t="shared" si="3"/>
        <v>0.20929520309329658</v>
      </c>
      <c r="M14" s="11">
        <f>C42</f>
        <v>104440</v>
      </c>
      <c r="N14" s="17">
        <f t="shared" si="4"/>
        <v>2.8724626579854462</v>
      </c>
      <c r="O14" s="16">
        <f>D41</f>
        <v>6.6646000000000001</v>
      </c>
      <c r="P14" s="5">
        <f t="shared" si="5"/>
        <v>0.2757168561693657</v>
      </c>
      <c r="Q14" s="11">
        <f>D42</f>
        <v>103300</v>
      </c>
      <c r="R14" s="17">
        <f t="shared" si="6"/>
        <v>2.9041626331074539</v>
      </c>
      <c r="S14" s="16">
        <f>E41</f>
        <v>7.2488999999999999</v>
      </c>
      <c r="T14" s="5">
        <f t="shared" si="7"/>
        <v>0.38756173193981858</v>
      </c>
      <c r="U14" s="11">
        <f>E42</f>
        <v>93305</v>
      </c>
      <c r="V14" s="17">
        <f t="shared" si="8"/>
        <v>3.2152617758962543</v>
      </c>
      <c r="W14" s="16">
        <f>F41</f>
        <v>8.0784000000000002</v>
      </c>
      <c r="X14" s="5">
        <f t="shared" si="9"/>
        <v>0.54634202365912499</v>
      </c>
      <c r="Y14" s="11">
        <f>F42</f>
        <v>92718</v>
      </c>
      <c r="Z14" s="18">
        <f t="shared" si="10"/>
        <v>3.2356176794150002</v>
      </c>
      <c r="AA14" s="13">
        <f t="shared" si="13"/>
        <v>173</v>
      </c>
      <c r="AB14" s="19">
        <f t="shared" si="14"/>
        <v>11919700</v>
      </c>
      <c r="AC14" s="7"/>
      <c r="AD14" s="73">
        <f t="shared" si="15"/>
        <v>1409695329.0249026</v>
      </c>
      <c r="AE14" s="40">
        <f t="shared" si="16"/>
        <v>2596257.4280378916</v>
      </c>
    </row>
    <row r="15" spans="1:31" ht="12.75" x14ac:dyDescent="0.2">
      <c r="A15" s="61" t="s">
        <v>70</v>
      </c>
      <c r="B15" s="70">
        <v>16</v>
      </c>
      <c r="C15" s="5">
        <f>100*B15</f>
        <v>1600</v>
      </c>
      <c r="D15" s="5">
        <f t="shared" si="12"/>
        <v>110.31611664</v>
      </c>
      <c r="E15" s="11">
        <f>B44</f>
        <v>14.782999999999999</v>
      </c>
      <c r="F15" s="12">
        <f t="shared" si="0"/>
        <v>3.3822634106744236E-2</v>
      </c>
      <c r="G15" s="16">
        <f>B44</f>
        <v>14.782999999999999</v>
      </c>
      <c r="H15" s="5">
        <f t="shared" si="1"/>
        <v>0</v>
      </c>
      <c r="I15" s="11">
        <f>B45</f>
        <v>101040</v>
      </c>
      <c r="J15" s="17">
        <f t="shared" si="2"/>
        <v>2.9691211401425179</v>
      </c>
      <c r="K15" s="16">
        <f>C44</f>
        <v>17.893000000000001</v>
      </c>
      <c r="L15" s="5">
        <f t="shared" si="3"/>
        <v>0.21037678414394922</v>
      </c>
      <c r="M15" s="11">
        <f>C45</f>
        <v>57018</v>
      </c>
      <c r="N15" s="17">
        <f t="shared" si="4"/>
        <v>5.2614963695675057</v>
      </c>
      <c r="O15" s="16">
        <f>D44</f>
        <v>18.853999999999999</v>
      </c>
      <c r="P15" s="5">
        <f t="shared" si="5"/>
        <v>0.27538388689711152</v>
      </c>
      <c r="Q15" s="11">
        <f>D45</f>
        <v>53979</v>
      </c>
      <c r="R15" s="17">
        <f t="shared" si="6"/>
        <v>5.557716889901628</v>
      </c>
      <c r="S15" s="16">
        <f>E44</f>
        <v>20.501999999999999</v>
      </c>
      <c r="T15" s="5">
        <f t="shared" si="7"/>
        <v>0.38686328891294053</v>
      </c>
      <c r="U15" s="11">
        <f>E45</f>
        <v>46599</v>
      </c>
      <c r="V15" s="17">
        <f t="shared" si="8"/>
        <v>6.4379063928410485</v>
      </c>
      <c r="W15" s="16">
        <f>F44</f>
        <v>22.783999999999999</v>
      </c>
      <c r="X15" s="5">
        <f t="shared" si="9"/>
        <v>0.54122979097612123</v>
      </c>
      <c r="Y15" s="11">
        <f>F45</f>
        <v>47462</v>
      </c>
      <c r="Z15" s="18">
        <f t="shared" si="10"/>
        <v>6.3208461506046945</v>
      </c>
      <c r="AA15" s="13">
        <f t="shared" si="13"/>
        <v>53.333333333333336</v>
      </c>
      <c r="AB15" s="19">
        <f t="shared" si="14"/>
        <v>3674666.666666667</v>
      </c>
      <c r="AC15" s="7"/>
      <c r="AD15" s="73">
        <f t="shared" si="15"/>
        <v>447606054.7001884</v>
      </c>
      <c r="AE15" s="40">
        <f t="shared" si="16"/>
        <v>917497.66999631701</v>
      </c>
    </row>
    <row r="16" spans="1:31" ht="12.75" x14ac:dyDescent="0.2">
      <c r="A16" s="61"/>
      <c r="B16" s="70"/>
      <c r="C16" s="5">
        <f>1038*B16</f>
        <v>0</v>
      </c>
      <c r="D16" s="5">
        <f t="shared" si="12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3"/>
        <v>0</v>
      </c>
      <c r="AB16" s="19">
        <f t="shared" si="14"/>
        <v>0</v>
      </c>
      <c r="AC16" s="7"/>
      <c r="AD16" s="73">
        <f t="shared" si="15"/>
        <v>0</v>
      </c>
      <c r="AE16" s="40" t="e">
        <f t="shared" si="16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 t="shared" si="11"/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78" t="s">
        <v>2</v>
      </c>
      <c r="J30" s="79"/>
      <c r="M30" s="78" t="s">
        <v>3</v>
      </c>
      <c r="N30" s="79"/>
      <c r="Q30" s="78" t="s">
        <v>4</v>
      </c>
      <c r="R30" s="79"/>
      <c r="U30" s="78" t="s">
        <v>5</v>
      </c>
      <c r="V30" s="79"/>
      <c r="X30" s="3" t="s">
        <v>58</v>
      </c>
      <c r="Y30" s="80" t="s">
        <v>43</v>
      </c>
      <c r="Z30" s="85" t="s">
        <v>44</v>
      </c>
      <c r="AA30" s="83"/>
      <c r="AB30" s="83"/>
      <c r="AC30" s="84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81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1.9228000000000001</v>
      </c>
      <c r="C32" s="60">
        <v>2.3281999999999998</v>
      </c>
      <c r="D32" s="60">
        <v>2.4639000000000002</v>
      </c>
      <c r="E32" s="60">
        <v>2.6852999999999998</v>
      </c>
      <c r="F32" s="62">
        <v>3.0154999999999998</v>
      </c>
      <c r="I32" s="13">
        <f t="shared" ref="I32:I49" si="17">$F11*($B$4/10000)/Z32</f>
        <v>5.9392887343714422</v>
      </c>
      <c r="J32" s="19">
        <f t="shared" ref="J32:J49" si="18">N11/$B$4</f>
        <v>1.6930511761965132</v>
      </c>
      <c r="M32" s="36">
        <f t="shared" ref="M32:M49" si="19">$F11*($B$4/10000)/AA32</f>
        <v>5.9392887343714422</v>
      </c>
      <c r="N32" s="19">
        <f t="shared" ref="N32:N49" si="20">R11/$B$4</f>
        <v>1.609116093220601</v>
      </c>
      <c r="Q32" s="36">
        <f t="shared" ref="Q32:Q49" si="21">$F11*($B$4/10000)/AB32</f>
        <v>5.4719112915940284</v>
      </c>
      <c r="R32" s="19">
        <f t="shared" ref="R32:R49" si="22">V11/$B$4</f>
        <v>1.6848904416839201</v>
      </c>
      <c r="U32" s="36">
        <f t="shared" ref="U32:U49" si="23">$F11*($B$4/10000)/AC32</f>
        <v>5.9392887343714422</v>
      </c>
      <c r="V32" s="19">
        <f t="shared" ref="V32:V49" si="24">Z11/$B$4</f>
        <v>1.7788226186545841</v>
      </c>
      <c r="X32" s="3" t="s">
        <v>57</v>
      </c>
      <c r="Y32" s="37">
        <f>$X$31+($X$33*(C11/2))</f>
        <v>0.90527802000000002</v>
      </c>
      <c r="Z32" s="38">
        <f>$B$7/Y32</f>
        <v>8.406257339596073E-6</v>
      </c>
      <c r="AA32" s="38">
        <f>$C$7/Y32</f>
        <v>8.406257339596073E-6</v>
      </c>
      <c r="AB32" s="38">
        <f>$D$7/Y32</f>
        <v>9.1242688074984967E-6</v>
      </c>
      <c r="AC32" s="39">
        <f>$E$7/Y32</f>
        <v>8.406257339596073E-6</v>
      </c>
    </row>
    <row r="33" spans="1:29" ht="12.75" x14ac:dyDescent="0.2">
      <c r="A33" s="57" t="s">
        <v>7</v>
      </c>
      <c r="B33" s="60">
        <v>92989</v>
      </c>
      <c r="C33" s="60">
        <v>92289</v>
      </c>
      <c r="D33" s="60">
        <v>97103</v>
      </c>
      <c r="E33" s="60">
        <v>92736</v>
      </c>
      <c r="F33" s="62">
        <v>87839</v>
      </c>
      <c r="I33" s="13">
        <f t="shared" si="17"/>
        <v>4.4169951345093752</v>
      </c>
      <c r="J33" s="19">
        <f t="shared" si="18"/>
        <v>1.4253785805509944</v>
      </c>
      <c r="M33" s="36">
        <f t="shared" si="19"/>
        <v>4.4169951345093752</v>
      </c>
      <c r="N33" s="19">
        <f t="shared" si="20"/>
        <v>1.3923543040456245</v>
      </c>
      <c r="Q33" s="36">
        <f t="shared" si="21"/>
        <v>4.0694107716242547</v>
      </c>
      <c r="R33" s="19">
        <f t="shared" si="22"/>
        <v>1.596326151142714</v>
      </c>
      <c r="U33" s="36">
        <f t="shared" si="23"/>
        <v>4.4169951345093752</v>
      </c>
      <c r="V33" s="19">
        <f t="shared" si="24"/>
        <v>1.6179637990307751</v>
      </c>
      <c r="X33" s="59">
        <v>1.3699999999999999E-5</v>
      </c>
      <c r="Y33" s="37">
        <f t="shared" ref="Y33:Y49" si="25">$X$31+($X$33*(C12/2))</f>
        <v>0.88252506000000008</v>
      </c>
      <c r="Z33" s="38">
        <f t="shared" ref="Z33:Z49" si="26">$B$7/Y33</f>
        <v>8.6229845983070432E-6</v>
      </c>
      <c r="AA33" s="38">
        <f t="shared" ref="AA33:AA49" si="27">$C$7/Y33</f>
        <v>8.6229845983070432E-6</v>
      </c>
      <c r="AB33" s="38">
        <f t="shared" ref="AB33:AB49" si="28">$D$7/Y33</f>
        <v>9.3595075929062002E-6</v>
      </c>
      <c r="AC33" s="39">
        <f t="shared" ref="AC33:AC49" si="29">$E$7/Y33</f>
        <v>8.6229845983070432E-6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3.1580514532816579</v>
      </c>
      <c r="J34" s="19">
        <f t="shared" si="18"/>
        <v>1.4195511946942856</v>
      </c>
      <c r="M34" s="36">
        <f t="shared" si="19"/>
        <v>3.1580514532816579</v>
      </c>
      <c r="N34" s="19">
        <f t="shared" si="20"/>
        <v>1.4552482071342088</v>
      </c>
      <c r="Q34" s="36">
        <f t="shared" si="21"/>
        <v>2.9095365084108247</v>
      </c>
      <c r="R34" s="19">
        <f t="shared" si="22"/>
        <v>1.5426004541415739</v>
      </c>
      <c r="U34" s="36">
        <f t="shared" si="23"/>
        <v>3.1580514532816579</v>
      </c>
      <c r="V34" s="19">
        <f t="shared" si="24"/>
        <v>1.531112199902009</v>
      </c>
      <c r="Y34" s="37">
        <f t="shared" si="25"/>
        <v>0.8633272500000001</v>
      </c>
      <c r="Z34" s="38">
        <f t="shared" si="26"/>
        <v>8.8147339262139572E-6</v>
      </c>
      <c r="AA34" s="38">
        <f t="shared" si="27"/>
        <v>8.8147339262139572E-6</v>
      </c>
      <c r="AB34" s="38">
        <f t="shared" si="28"/>
        <v>9.5676349843005649E-6</v>
      </c>
      <c r="AC34" s="39">
        <f t="shared" si="29"/>
        <v>8.8147339262139572E-6</v>
      </c>
    </row>
    <row r="35" spans="1:29" ht="13.5" x14ac:dyDescent="0.25">
      <c r="A35" s="57" t="s">
        <v>40</v>
      </c>
      <c r="B35" s="60">
        <v>2.5205000000000002</v>
      </c>
      <c r="C35" s="60">
        <v>3.0495000000000001</v>
      </c>
      <c r="D35" s="60">
        <v>3.2239</v>
      </c>
      <c r="E35" s="60">
        <v>3.5116999999999998</v>
      </c>
      <c r="F35" s="62">
        <v>3.9333</v>
      </c>
      <c r="G35" s="77"/>
      <c r="I35" s="13">
        <f t="shared" si="17"/>
        <v>2.0417701286155339</v>
      </c>
      <c r="J35" s="19">
        <f t="shared" si="18"/>
        <v>1.4960743010340867</v>
      </c>
      <c r="M35" s="36">
        <f t="shared" si="19"/>
        <v>2.0417701286155339</v>
      </c>
      <c r="N35" s="19">
        <f t="shared" si="20"/>
        <v>1.5125847047434657</v>
      </c>
      <c r="Q35" s="36">
        <f t="shared" si="21"/>
        <v>1.8810981451288393</v>
      </c>
      <c r="R35" s="19">
        <f t="shared" si="22"/>
        <v>1.6746155082792991</v>
      </c>
      <c r="U35" s="36">
        <f t="shared" si="23"/>
        <v>2.0417701286155339</v>
      </c>
      <c r="V35" s="19">
        <f t="shared" si="24"/>
        <v>1.6852175413619794</v>
      </c>
      <c r="Y35" s="37">
        <f t="shared" si="25"/>
        <v>0.84555150000000001</v>
      </c>
      <c r="Z35" s="38">
        <f t="shared" si="26"/>
        <v>9.0000431670927203E-6</v>
      </c>
      <c r="AA35" s="38">
        <f t="shared" si="27"/>
        <v>9.0000431670927203E-6</v>
      </c>
      <c r="AB35" s="38">
        <f t="shared" si="28"/>
        <v>9.7687722155303376E-6</v>
      </c>
      <c r="AC35" s="39">
        <f t="shared" si="29"/>
        <v>9.0000431670927203E-6</v>
      </c>
    </row>
    <row r="36" spans="1:29" ht="12.75" x14ac:dyDescent="0.2">
      <c r="A36" s="57" t="s">
        <v>7</v>
      </c>
      <c r="B36" s="60">
        <v>104310</v>
      </c>
      <c r="C36" s="60">
        <v>109620</v>
      </c>
      <c r="D36" s="60">
        <v>112220</v>
      </c>
      <c r="E36" s="60">
        <v>97881</v>
      </c>
      <c r="F36" s="62">
        <v>96572</v>
      </c>
      <c r="I36" s="13">
        <f t="shared" si="17"/>
        <v>0.70056106461029799</v>
      </c>
      <c r="J36" s="19">
        <f t="shared" si="18"/>
        <v>2.740362692483076</v>
      </c>
      <c r="M36" s="36">
        <f t="shared" si="19"/>
        <v>0.70056106461029799</v>
      </c>
      <c r="N36" s="19">
        <f t="shared" si="20"/>
        <v>2.8946442134904316</v>
      </c>
      <c r="Q36" s="36">
        <f t="shared" si="21"/>
        <v>0.64543216727413655</v>
      </c>
      <c r="R36" s="19">
        <f t="shared" si="22"/>
        <v>3.3530762462713795</v>
      </c>
      <c r="U36" s="36">
        <f t="shared" si="23"/>
        <v>0.70056106461029799</v>
      </c>
      <c r="V36" s="19">
        <f t="shared" si="24"/>
        <v>3.2921073701066117</v>
      </c>
      <c r="Y36" s="37">
        <f t="shared" si="25"/>
        <v>0.82096000000000002</v>
      </c>
      <c r="Z36" s="38">
        <f t="shared" si="26"/>
        <v>9.2696355486259988E-6</v>
      </c>
      <c r="AA36" s="38">
        <f t="shared" si="27"/>
        <v>9.2696355486259988E-6</v>
      </c>
      <c r="AB36" s="38">
        <f t="shared" si="28"/>
        <v>1.0061391541609823E-5</v>
      </c>
      <c r="AC36" s="39">
        <f t="shared" si="29"/>
        <v>9.2696355486259988E-6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3.4485999999999999</v>
      </c>
      <c r="C38" s="60">
        <v>4.1714000000000002</v>
      </c>
      <c r="D38" s="60">
        <v>4.4066999999999998</v>
      </c>
      <c r="E38" s="60">
        <v>4.7975000000000003</v>
      </c>
      <c r="F38" s="62">
        <v>5.36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121800</v>
      </c>
      <c r="C39" s="60">
        <v>110070</v>
      </c>
      <c r="D39" s="60">
        <v>107370</v>
      </c>
      <c r="E39" s="60">
        <v>101290</v>
      </c>
      <c r="F39" s="62">
        <v>102050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5.2241999999999997</v>
      </c>
      <c r="C41" s="60">
        <v>6.3175999999999997</v>
      </c>
      <c r="D41" s="60">
        <v>6.6646000000000001</v>
      </c>
      <c r="E41" s="60">
        <v>7.2488999999999999</v>
      </c>
      <c r="F41" s="62">
        <v>8.0784000000000002</v>
      </c>
      <c r="G41" s="76"/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133070</v>
      </c>
      <c r="C42" s="60">
        <v>104440</v>
      </c>
      <c r="D42" s="60">
        <v>103300</v>
      </c>
      <c r="E42" s="60">
        <v>93305</v>
      </c>
      <c r="F42" s="62">
        <v>92718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14.782999999999999</v>
      </c>
      <c r="C44" s="60">
        <v>17.893000000000001</v>
      </c>
      <c r="D44" s="60">
        <v>18.853999999999999</v>
      </c>
      <c r="E44" s="60">
        <v>20.501999999999999</v>
      </c>
      <c r="F44" s="62">
        <v>22.783999999999999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101040</v>
      </c>
      <c r="C45" s="60">
        <v>57018</v>
      </c>
      <c r="D45" s="60">
        <v>53979</v>
      </c>
      <c r="E45" s="60">
        <v>46599</v>
      </c>
      <c r="F45" s="62">
        <v>47462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AD9:AE9"/>
    <mergeCell ref="I5:O5"/>
    <mergeCell ref="G9:J9"/>
    <mergeCell ref="I4:O4"/>
    <mergeCell ref="A1:B1"/>
    <mergeCell ref="I1:O1"/>
    <mergeCell ref="I2:O2"/>
    <mergeCell ref="I3:O3"/>
    <mergeCell ref="K9:N9"/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"/>
  <sheetViews>
    <sheetView workbookViewId="0">
      <selection activeCell="B21" sqref="B1:I21"/>
    </sheetView>
  </sheetViews>
  <sheetFormatPr defaultRowHeight="12.75" x14ac:dyDescent="0.2"/>
  <sheetData>
    <row r="1" spans="1:8" x14ac:dyDescent="0.2">
      <c r="A1">
        <v>0.70056106461029799</v>
      </c>
      <c r="B1">
        <v>2.740362692483076</v>
      </c>
      <c r="C1">
        <v>0.70056106461029799</v>
      </c>
      <c r="D1">
        <v>2.8946442134904316</v>
      </c>
      <c r="E1">
        <v>0.64543216727413655</v>
      </c>
      <c r="F1">
        <v>3.3530762462713795</v>
      </c>
      <c r="G1">
        <v>0.70056106461029799</v>
      </c>
      <c r="H1">
        <v>3.2921073701066117</v>
      </c>
    </row>
    <row r="2" spans="1:8" x14ac:dyDescent="0.2">
      <c r="A2">
        <v>2.0417701286155339</v>
      </c>
      <c r="B2">
        <v>1.4960743010340867</v>
      </c>
      <c r="C2">
        <v>2.0417701286155339</v>
      </c>
      <c r="D2">
        <v>1.5125847047434657</v>
      </c>
      <c r="E2">
        <v>1.8810981451288393</v>
      </c>
      <c r="F2">
        <v>1.6746155082792991</v>
      </c>
      <c r="G2">
        <v>2.0417701286155339</v>
      </c>
      <c r="H2">
        <v>1.6852175413619794</v>
      </c>
    </row>
    <row r="3" spans="1:8" x14ac:dyDescent="0.2">
      <c r="A3">
        <v>3.1580514532816579</v>
      </c>
      <c r="B3">
        <v>1.4195511946942856</v>
      </c>
      <c r="C3">
        <v>3.1580514532816579</v>
      </c>
      <c r="D3">
        <v>1.4552482071342088</v>
      </c>
      <c r="E3">
        <v>2.9095365084108247</v>
      </c>
      <c r="F3">
        <v>1.5426004541415739</v>
      </c>
      <c r="G3">
        <v>3.1580514532816579</v>
      </c>
      <c r="H3">
        <v>1.531112199902009</v>
      </c>
    </row>
    <row r="4" spans="1:8" x14ac:dyDescent="0.2">
      <c r="A4">
        <v>4.4169951345093752</v>
      </c>
      <c r="B4">
        <v>1.4253785805509944</v>
      </c>
      <c r="C4">
        <v>4.4169951345093752</v>
      </c>
      <c r="D4">
        <v>1.3923543040456245</v>
      </c>
      <c r="E4">
        <v>4.0694107716242547</v>
      </c>
      <c r="F4">
        <v>1.596326151142714</v>
      </c>
      <c r="G4">
        <v>4.4169951345093752</v>
      </c>
      <c r="H4">
        <v>1.6179637990307751</v>
      </c>
    </row>
    <row r="5" spans="1:8" x14ac:dyDescent="0.2">
      <c r="A5">
        <v>5.9392887343714422</v>
      </c>
      <c r="B5">
        <v>1.6930511761965132</v>
      </c>
      <c r="C5">
        <v>5.9392887343714422</v>
      </c>
      <c r="D5">
        <v>1.609116093220601</v>
      </c>
      <c r="E5">
        <v>5.4719112915940284</v>
      </c>
      <c r="F5">
        <v>1.6848904416839201</v>
      </c>
      <c r="G5">
        <v>5.9392887343714422</v>
      </c>
      <c r="H5">
        <v>1.7788226186545841</v>
      </c>
    </row>
  </sheetData>
  <sortState xmlns:xlrd2="http://schemas.microsoft.com/office/spreadsheetml/2017/richdata2" ref="A1:H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Miller, Kelsey</cp:lastModifiedBy>
  <cp:lastPrinted>2004-06-22T18:46:19Z</cp:lastPrinted>
  <dcterms:created xsi:type="dcterms:W3CDTF">2003-01-09T14:38:15Z</dcterms:created>
  <dcterms:modified xsi:type="dcterms:W3CDTF">2020-09-25T16:29:41Z</dcterms:modified>
</cp:coreProperties>
</file>