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X8" i="1" l="1"/>
  <c r="T8" i="1"/>
  <c r="P8" i="1"/>
  <c r="L8" i="1"/>
  <c r="C15" i="1" l="1"/>
  <c r="C16" i="1"/>
  <c r="C17" i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19" i="1"/>
  <c r="C20" i="1"/>
  <c r="D20" i="1" s="1"/>
  <c r="C21" i="1"/>
  <c r="C22" i="1"/>
  <c r="D22" i="1" s="1"/>
  <c r="C23" i="1"/>
  <c r="C24" i="1"/>
  <c r="D24" i="1" s="1"/>
  <c r="C25" i="1"/>
  <c r="C26" i="1"/>
  <c r="C27" i="1"/>
  <c r="C28" i="1"/>
  <c r="Y49" i="1" s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Z41" i="1" s="1"/>
  <c r="Y42" i="1"/>
  <c r="Y43" i="1"/>
  <c r="Z43" i="1" s="1"/>
  <c r="Y44" i="1"/>
  <c r="Y45" i="1"/>
  <c r="Z45" i="1" s="1"/>
  <c r="Y46" i="1"/>
  <c r="Y47" i="1"/>
  <c r="Z47" i="1" s="1"/>
  <c r="Y48" i="1"/>
  <c r="Z37" i="1"/>
  <c r="Z38" i="1"/>
  <c r="AB38" i="1"/>
  <c r="AA40" i="1"/>
  <c r="AB40" i="1"/>
  <c r="AC40" i="1"/>
  <c r="AA41" i="1"/>
  <c r="AC41" i="1"/>
  <c r="Z42" i="1"/>
  <c r="AA42" i="1"/>
  <c r="AB42" i="1"/>
  <c r="AC42" i="1"/>
  <c r="AA43" i="1"/>
  <c r="AC43" i="1"/>
  <c r="Z44" i="1"/>
  <c r="AA44" i="1"/>
  <c r="AB44" i="1"/>
  <c r="AC44" i="1"/>
  <c r="AA45" i="1"/>
  <c r="AC45" i="1"/>
  <c r="Z46" i="1"/>
  <c r="AA46" i="1"/>
  <c r="AB46" i="1"/>
  <c r="AC46" i="1"/>
  <c r="AA47" i="1"/>
  <c r="AC47" i="1"/>
  <c r="Z48" i="1"/>
  <c r="AA48" i="1"/>
  <c r="AB48" i="1"/>
  <c r="AC48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D13" i="1"/>
  <c r="D14" i="1"/>
  <c r="D15" i="1"/>
  <c r="D16" i="1"/>
  <c r="D17" i="1"/>
  <c r="D18" i="1"/>
  <c r="D19" i="1"/>
  <c r="D21" i="1"/>
  <c r="D23" i="1"/>
  <c r="D26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E18" i="1"/>
  <c r="F18" i="1" s="1"/>
  <c r="AE18" i="1" s="1"/>
  <c r="E19" i="1"/>
  <c r="F19" i="1" s="1"/>
  <c r="E20" i="1"/>
  <c r="F20" i="1" s="1"/>
  <c r="E21" i="1"/>
  <c r="F21" i="1" s="1"/>
  <c r="E22" i="1"/>
  <c r="F22" i="1" s="1"/>
  <c r="AE22" i="1" s="1"/>
  <c r="E23" i="1"/>
  <c r="F23" i="1" s="1"/>
  <c r="AE23" i="1" s="1"/>
  <c r="E24" i="1"/>
  <c r="F24" i="1" s="1"/>
  <c r="E25" i="1"/>
  <c r="F25" i="1" s="1"/>
  <c r="E26" i="1"/>
  <c r="F26" i="1" s="1"/>
  <c r="AE26" i="1" s="1"/>
  <c r="E27" i="1"/>
  <c r="F27" i="1" s="1"/>
  <c r="AE27" i="1" s="1"/>
  <c r="E28" i="1"/>
  <c r="F28" i="1" s="1"/>
  <c r="AE28" i="1" s="1"/>
  <c r="E11" i="1"/>
  <c r="F11" i="1" s="1"/>
  <c r="AE11" i="1" s="1"/>
  <c r="W12" i="1"/>
  <c r="X12" i="1" s="1"/>
  <c r="W13" i="1"/>
  <c r="W14" i="1"/>
  <c r="X14" i="1" s="1"/>
  <c r="W15" i="1"/>
  <c r="X15" i="1" s="1"/>
  <c r="W16" i="1"/>
  <c r="X16" i="1" s="1"/>
  <c r="W17" i="1"/>
  <c r="X17" i="1" s="1"/>
  <c r="W18" i="1"/>
  <c r="W19" i="1"/>
  <c r="X19" i="1" s="1"/>
  <c r="W20" i="1"/>
  <c r="W21" i="1"/>
  <c r="X21" i="1" s="1"/>
  <c r="W22" i="1"/>
  <c r="W23" i="1"/>
  <c r="X23" i="1" s="1"/>
  <c r="W24" i="1"/>
  <c r="W25" i="1"/>
  <c r="X25" i="1" s="1"/>
  <c r="W26" i="1"/>
  <c r="W27" i="1"/>
  <c r="X27" i="1" s="1"/>
  <c r="W28" i="1"/>
  <c r="W11" i="1"/>
  <c r="X11" i="1" s="1"/>
  <c r="S12" i="1"/>
  <c r="T12" i="1" s="1"/>
  <c r="S13" i="1"/>
  <c r="S14" i="1"/>
  <c r="T14" i="1" s="1"/>
  <c r="S15" i="1"/>
  <c r="T15" i="1" s="1"/>
  <c r="S16" i="1"/>
  <c r="T16" i="1" s="1"/>
  <c r="S17" i="1"/>
  <c r="T17" i="1" s="1"/>
  <c r="S18" i="1"/>
  <c r="S19" i="1"/>
  <c r="T19" i="1" s="1"/>
  <c r="S20" i="1"/>
  <c r="S21" i="1"/>
  <c r="T21" i="1" s="1"/>
  <c r="S22" i="1"/>
  <c r="S23" i="1"/>
  <c r="T23" i="1" s="1"/>
  <c r="S24" i="1"/>
  <c r="S25" i="1"/>
  <c r="T25" i="1" s="1"/>
  <c r="S26" i="1"/>
  <c r="S27" i="1"/>
  <c r="T27" i="1" s="1"/>
  <c r="S28" i="1"/>
  <c r="S11" i="1"/>
  <c r="T11" i="1" s="1"/>
  <c r="O12" i="1"/>
  <c r="P12" i="1" s="1"/>
  <c r="O13" i="1"/>
  <c r="O14" i="1"/>
  <c r="P14" i="1" s="1"/>
  <c r="O15" i="1"/>
  <c r="P15" i="1" s="1"/>
  <c r="O16" i="1"/>
  <c r="P16" i="1" s="1"/>
  <c r="O17" i="1"/>
  <c r="P17" i="1" s="1"/>
  <c r="O18" i="1"/>
  <c r="O19" i="1"/>
  <c r="P19" i="1" s="1"/>
  <c r="O20" i="1"/>
  <c r="O21" i="1"/>
  <c r="P21" i="1" s="1"/>
  <c r="O22" i="1"/>
  <c r="O23" i="1"/>
  <c r="P23" i="1" s="1"/>
  <c r="O24" i="1"/>
  <c r="O25" i="1"/>
  <c r="P25" i="1" s="1"/>
  <c r="O26" i="1"/>
  <c r="O27" i="1"/>
  <c r="P27" i="1" s="1"/>
  <c r="O28" i="1"/>
  <c r="O11" i="1"/>
  <c r="P11" i="1" s="1"/>
  <c r="K27" i="1"/>
  <c r="L27" i="1" s="1"/>
  <c r="K28" i="1"/>
  <c r="L28" i="1" s="1"/>
  <c r="K12" i="1"/>
  <c r="L12" i="1" s="1"/>
  <c r="K13" i="1"/>
  <c r="K14" i="1"/>
  <c r="L14" i="1" s="1"/>
  <c r="K15" i="1"/>
  <c r="L15" i="1" s="1"/>
  <c r="K16" i="1"/>
  <c r="L16" i="1" s="1"/>
  <c r="K17" i="1"/>
  <c r="L17" i="1" s="1"/>
  <c r="K18" i="1"/>
  <c r="K19" i="1"/>
  <c r="L19" i="1" s="1"/>
  <c r="K20" i="1"/>
  <c r="K21" i="1"/>
  <c r="L21" i="1" s="1"/>
  <c r="K22" i="1"/>
  <c r="K23" i="1"/>
  <c r="L23" i="1" s="1"/>
  <c r="K24" i="1"/>
  <c r="K25" i="1"/>
  <c r="L25" i="1" s="1"/>
  <c r="K26" i="1"/>
  <c r="K11" i="1"/>
  <c r="L11" i="1" s="1"/>
  <c r="U28" i="1"/>
  <c r="V28" i="1" s="1"/>
  <c r="R49" i="1" s="1"/>
  <c r="Y28" i="1"/>
  <c r="Z28" i="1" s="1"/>
  <c r="V49" i="1" s="1"/>
  <c r="Q28" i="1"/>
  <c r="R28" i="1" s="1"/>
  <c r="N49" i="1" s="1"/>
  <c r="M28" i="1"/>
  <c r="N28" i="1" s="1"/>
  <c r="J49" i="1" s="1"/>
  <c r="I28" i="1"/>
  <c r="J28" i="1" s="1"/>
  <c r="Y27" i="1"/>
  <c r="Z27" i="1" s="1"/>
  <c r="V48" i="1" s="1"/>
  <c r="U27" i="1"/>
  <c r="V27" i="1" s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G14" i="1"/>
  <c r="H14" i="1" s="1"/>
  <c r="G15" i="1"/>
  <c r="H15" i="1" s="1"/>
  <c r="G16" i="1"/>
  <c r="H16" i="1" s="1"/>
  <c r="G17" i="1"/>
  <c r="H17" i="1" s="1"/>
  <c r="G18" i="1"/>
  <c r="G19" i="1"/>
  <c r="H19" i="1" s="1"/>
  <c r="G20" i="1"/>
  <c r="G21" i="1"/>
  <c r="H21" i="1" s="1"/>
  <c r="G22" i="1"/>
  <c r="G23" i="1"/>
  <c r="H23" i="1" s="1"/>
  <c r="G24" i="1"/>
  <c r="G25" i="1"/>
  <c r="H25" i="1" s="1"/>
  <c r="G26" i="1"/>
  <c r="G11" i="1"/>
  <c r="H11" i="1" s="1"/>
  <c r="Y15" i="1"/>
  <c r="U15" i="1"/>
  <c r="V15" i="1" s="1"/>
  <c r="R36" i="1" s="1"/>
  <c r="Q15" i="1"/>
  <c r="Y14" i="1"/>
  <c r="Z14" i="1" s="1"/>
  <c r="V35" i="1" s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V12" i="1" s="1"/>
  <c r="R33" i="1" s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Z11" i="1" s="1"/>
  <c r="V32" i="1" s="1"/>
  <c r="U11" i="1"/>
  <c r="Q11" i="1"/>
  <c r="M11" i="1"/>
  <c r="N11" i="1" s="1"/>
  <c r="J32" i="1" s="1"/>
  <c r="Y26" i="1"/>
  <c r="Y25" i="1"/>
  <c r="Z25" i="1" s="1"/>
  <c r="V46" i="1" s="1"/>
  <c r="Y24" i="1"/>
  <c r="Y23" i="1"/>
  <c r="Z23" i="1" s="1"/>
  <c r="V44" i="1" s="1"/>
  <c r="Y22" i="1"/>
  <c r="U26" i="1"/>
  <c r="V26" i="1" s="1"/>
  <c r="R47" i="1" s="1"/>
  <c r="U25" i="1"/>
  <c r="U24" i="1"/>
  <c r="V24" i="1" s="1"/>
  <c r="R45" i="1" s="1"/>
  <c r="U23" i="1"/>
  <c r="U22" i="1"/>
  <c r="V22" i="1" s="1"/>
  <c r="R43" i="1" s="1"/>
  <c r="Q26" i="1"/>
  <c r="R26" i="1" s="1"/>
  <c r="N47" i="1" s="1"/>
  <c r="Q25" i="1"/>
  <c r="Q24" i="1"/>
  <c r="R24" i="1" s="1"/>
  <c r="N45" i="1" s="1"/>
  <c r="Q23" i="1"/>
  <c r="Q22" i="1"/>
  <c r="R22" i="1" s="1"/>
  <c r="N43" i="1" s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 s="1"/>
  <c r="R41" i="1" s="1"/>
  <c r="Q20" i="1"/>
  <c r="R20" i="1" s="1"/>
  <c r="N41" i="1" s="1"/>
  <c r="M20" i="1"/>
  <c r="N20" i="1" s="1"/>
  <c r="J41" i="1" s="1"/>
  <c r="Y19" i="1"/>
  <c r="Z19" i="1" s="1"/>
  <c r="V40" i="1" s="1"/>
  <c r="U19" i="1"/>
  <c r="V19" i="1" s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Z26" i="1"/>
  <c r="V47" i="1" s="1"/>
  <c r="Z24" i="1"/>
  <c r="V45" i="1" s="1"/>
  <c r="Z22" i="1"/>
  <c r="V43" i="1" s="1"/>
  <c r="Z20" i="1"/>
  <c r="V41" i="1" s="1"/>
  <c r="Z15" i="1"/>
  <c r="V36" i="1" s="1"/>
  <c r="Z13" i="1"/>
  <c r="V34" i="1" s="1"/>
  <c r="V25" i="1"/>
  <c r="R46" i="1" s="1"/>
  <c r="V23" i="1"/>
  <c r="R44" i="1" s="1"/>
  <c r="V14" i="1"/>
  <c r="R35" i="1" s="1"/>
  <c r="V11" i="1"/>
  <c r="R32" i="1" s="1"/>
  <c r="R25" i="1"/>
  <c r="N46" i="1" s="1"/>
  <c r="R23" i="1"/>
  <c r="N44" i="1" s="1"/>
  <c r="R21" i="1"/>
  <c r="N42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AE24" i="1" l="1"/>
  <c r="U45" i="1"/>
  <c r="M45" i="1"/>
  <c r="I45" i="1"/>
  <c r="AE20" i="1"/>
  <c r="U41" i="1"/>
  <c r="M41" i="1"/>
  <c r="I41" i="1"/>
  <c r="U46" i="1"/>
  <c r="M46" i="1"/>
  <c r="I46" i="1"/>
  <c r="I42" i="1"/>
  <c r="Q42" i="1"/>
  <c r="M42" i="1"/>
  <c r="U42" i="1"/>
  <c r="AE19" i="1"/>
  <c r="M40" i="1"/>
  <c r="U40" i="1"/>
  <c r="Q40" i="1"/>
  <c r="AE17" i="1"/>
  <c r="Q38" i="1"/>
  <c r="AD28" i="1"/>
  <c r="H26" i="1"/>
  <c r="H24" i="1"/>
  <c r="H22" i="1"/>
  <c r="H20" i="1"/>
  <c r="H18" i="1"/>
  <c r="H28" i="1"/>
  <c r="L26" i="1"/>
  <c r="L24" i="1"/>
  <c r="L22" i="1"/>
  <c r="L20" i="1"/>
  <c r="L18" i="1"/>
  <c r="P28" i="1"/>
  <c r="P26" i="1"/>
  <c r="P24" i="1"/>
  <c r="P22" i="1"/>
  <c r="P20" i="1"/>
  <c r="P18" i="1"/>
  <c r="T28" i="1"/>
  <c r="T26" i="1"/>
  <c r="T24" i="1"/>
  <c r="T22" i="1"/>
  <c r="T20" i="1"/>
  <c r="T18" i="1"/>
  <c r="X28" i="1"/>
  <c r="X26" i="1"/>
  <c r="X24" i="1"/>
  <c r="X22" i="1"/>
  <c r="X20" i="1"/>
  <c r="X18" i="1"/>
  <c r="D28" i="1"/>
  <c r="D12" i="1"/>
  <c r="AB47" i="1"/>
  <c r="AB45" i="1"/>
  <c r="Q45" i="1" s="1"/>
  <c r="AB43" i="1"/>
  <c r="AB41" i="1"/>
  <c r="Q41" i="1" s="1"/>
  <c r="AB39" i="1"/>
  <c r="I40" i="1"/>
  <c r="L13" i="1"/>
  <c r="P13" i="1"/>
  <c r="T13" i="1"/>
  <c r="X13" i="1"/>
  <c r="H13" i="1"/>
  <c r="H12" i="1"/>
  <c r="AC34" i="1"/>
  <c r="AA34" i="1"/>
  <c r="Y35" i="1"/>
  <c r="AB35" i="1" s="1"/>
  <c r="Q35" i="1" s="1"/>
  <c r="Z33" i="1"/>
  <c r="AD13" i="1"/>
  <c r="AB34" i="1"/>
  <c r="Z36" i="1"/>
  <c r="I36" i="1" s="1"/>
  <c r="AB36" i="1"/>
  <c r="Q36" i="1" s="1"/>
  <c r="AA36" i="1"/>
  <c r="M36" i="1" s="1"/>
  <c r="AC36" i="1"/>
  <c r="U36" i="1" s="1"/>
  <c r="AD15" i="1"/>
  <c r="Z39" i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M39" i="1"/>
  <c r="M37" i="1"/>
  <c r="AE21" i="1"/>
  <c r="AE25" i="1"/>
  <c r="AC39" i="1"/>
  <c r="U39" i="1" s="1"/>
  <c r="AC37" i="1"/>
  <c r="U37" i="1" s="1"/>
  <c r="AC35" i="1"/>
  <c r="U35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<sst xmlns="http://schemas.openxmlformats.org/spreadsheetml/2006/main" count="145" uniqueCount="72">
  <si>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</si>
  <si>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</si>
  <si>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</si>
  <si>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</si>
  <si>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</si>
  <si>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</si>
  <si>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</si>
  <si>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</si>
  <si>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</si>
  <si>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</si>
  <si>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</si>
  <si>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</si>
  <si>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</si>
  <si>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</si>
  <si>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</si>
  <si>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</si>
  <si>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</si>
  <si>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</si>
  <si>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</si>
  <si>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</si>
  <si>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</si>
  <si>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</si>
  <si>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</si>
  <si>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</si>
  <si>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</si>
  <si>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</si>
  <si>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</si>
  <si>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</si>
  <si>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</si>
  <si>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</si>
  <si>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</si>
  <si>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</si>
  <si>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</si>
  <si>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</si>
  <si>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</si>
  <si>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</si>
  <si>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</si>
  <si>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</si>
  <si>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</si>
  <si>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</si>
  <si>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</si>
  <si>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</si>
  <si>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</si>
  <si>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</si>
  <si>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</si>
  <si>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</si>
  <si>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</si>
  <si>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</si>
  <si>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</si>
  <si>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</si>
  <si>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</si>
  <si>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</si>
  <si>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</si>
  <si>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</si>
  <si>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</si>
  <si>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</si>
  <si>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</si>
  <si>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</si>
  <si>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</si>
  <si>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</si>
  <si>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</si>
  <si>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</si>
  <si>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</si>
  <si>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</si>
  <si>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</si>
  <si>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</si>
  <si>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11272018_3</t>
  </si>
  <si>
    <t>Nov29_14</t>
  </si>
  <si>
    <t>Nov07_16</t>
  </si>
  <si>
    <t>Nov07_18</t>
  </si>
  <si>
    <t>Nov07_20</t>
  </si>
  <si>
    <t>Nov07_22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</si>
</sst>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66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2.8896756291263994</c:v>
                </c:pt>
                <c:pt idx="1">
                  <c:v>2.6556454449525151</c:v>
                </c:pt>
                <c:pt idx="2">
                  <c:v>2.4798817539825917</c:v>
                </c:pt>
                <c:pt idx="3">
                  <c:v>2.8158508158508155</c:v>
                </c:pt>
                <c:pt idx="4">
                  <c:v>4.5249546755367769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3.0347183841631917</c:v>
                </c:pt>
                <c:pt idx="1">
                  <c:v>2.6311204042516119</c:v>
                </c:pt>
                <c:pt idx="2">
                  <c:v>2.613361024575978</c:v>
                </c:pt>
                <c:pt idx="3">
                  <c:v>2.957884427032321</c:v>
                </c:pt>
                <c:pt idx="4">
                  <c:v>4.9222544577370666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2.9334628460417673</c:v>
                </c:pt>
                <c:pt idx="1">
                  <c:v>2.7605118829981716</c:v>
                </c:pt>
                <c:pt idx="2">
                  <c:v>2.7372428170035348</c:v>
                </c:pt>
                <c:pt idx="3">
                  <c:v>3.2120825356307163</c:v>
                </c:pt>
                <c:pt idx="4">
                  <c:v>5.5249629534768845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3.0133705847136301</c:v>
                </c:pt>
                <c:pt idx="1">
                  <c:v>2.8525550203079248</c:v>
                </c:pt>
                <c:pt idx="2">
                  <c:v>2.7757352941176467</c:v>
                </c:pt>
                <c:pt idx="3">
                  <c:v>3.2802198398992037</c:v>
                </c:pt>
                <c:pt idx="4">
                  <c:v>5.5541251333357859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3.2714431180535999</c:v>
                </c:pt>
                <c:pt idx="1">
                  <c:v>2.6267722014438548</c:v>
                </c:pt>
                <c:pt idx="2">
                  <c:v>2.3877292852624921</c:v>
                </c:pt>
                <c:pt idx="3">
                  <c:v>2.2890927006745998</c:v>
                </c:pt>
                <c:pt idx="4">
                  <c:v>2.9105628373168853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68032"/>
        <c:axId val="189070336"/>
      </c:scatterChart>
      <c:valAx>
        <c:axId val="18906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70336"/>
        <c:crosses val="autoZero"/>
        <c:crossBetween val="midCat"/>
      </c:valAx>
      <c:valAx>
        <c:axId val="189070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6803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91"/>
          <c:w val="0.12925191534451247"/>
          <c:h val="0.340425531914895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301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484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1.5050393901699997</c:v>
                </c:pt>
                <c:pt idx="1">
                  <c:v>1.3831486692461017</c:v>
                </c:pt>
                <c:pt idx="2">
                  <c:v>1.2916050801992665</c:v>
                </c:pt>
                <c:pt idx="3">
                  <c:v>1.4665889665889664</c:v>
                </c:pt>
                <c:pt idx="4">
                  <c:v>2.3567472268420713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1.5805824917516624</c:v>
                </c:pt>
                <c:pt idx="1">
                  <c:v>1.3703752105477145</c:v>
                </c:pt>
                <c:pt idx="2">
                  <c:v>1.3611255336333219</c:v>
                </c:pt>
                <c:pt idx="3">
                  <c:v>1.5405648057460006</c:v>
                </c:pt>
                <c:pt idx="4">
                  <c:v>2.5636741967380554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5.3053272074693059</c:v>
                </c:pt>
                <c:pt idx="1">
                  <c:v>3.8051896273769126</c:v>
                </c:pt>
                <c:pt idx="2">
                  <c:v>2.872525824491277</c:v>
                </c:pt>
                <c:pt idx="3">
                  <c:v>1.6646890834100039</c:v>
                </c:pt>
                <c:pt idx="4">
                  <c:v>0.76055825206481065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1.5278452323134206</c:v>
                </c:pt>
                <c:pt idx="1">
                  <c:v>1.4377666057282144</c:v>
                </c:pt>
                <c:pt idx="2">
                  <c:v>1.4256473005226744</c:v>
                </c:pt>
                <c:pt idx="3">
                  <c:v>1.6729596539743314</c:v>
                </c:pt>
                <c:pt idx="4">
                  <c:v>2.8775848716025441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1.5694638462050157</c:v>
                </c:pt>
                <c:pt idx="1">
                  <c:v>1.485705739743711</c:v>
                </c:pt>
                <c:pt idx="2">
                  <c:v>1.4456954656862744</c:v>
                </c:pt>
                <c:pt idx="3">
                  <c:v>1.7084478332808353</c:v>
                </c:pt>
                <c:pt idx="4">
                  <c:v>2.8927735069457219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75296"/>
        <c:axId val="189186048"/>
      </c:scatterChart>
      <c:valAx>
        <c:axId val="18917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436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86048"/>
        <c:crosses val="autoZero"/>
        <c:crossBetween val="midCat"/>
      </c:valAx>
      <c:valAx>
        <c:axId val="189186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752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84"/>
          <c:w val="0.1154500108184643"/>
          <c:h val="0.338509830086966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8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955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14220.599999999999</c:v>
                </c:pt>
                <c:pt idx="1">
                  <c:v>10483.799999999999</c:v>
                </c:pt>
                <c:pt idx="2">
                  <c:v>8304</c:v>
                </c:pt>
                <c:pt idx="3">
                  <c:v>5190</c:v>
                </c:pt>
                <c:pt idx="4">
                  <c:v>1800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0.21028434361101386</c:v>
                </c:pt>
                <c:pt idx="1">
                  <c:v>0.21052631578947359</c:v>
                </c:pt>
                <c:pt idx="2">
                  <c:v>0.21060382916053014</c:v>
                </c:pt>
                <c:pt idx="3">
                  <c:v>0.21047671933632858</c:v>
                </c:pt>
                <c:pt idx="4">
                  <c:v>0.21169960474308291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14220.599999999999</c:v>
                </c:pt>
                <c:pt idx="1">
                  <c:v>10483.799999999999</c:v>
                </c:pt>
                <c:pt idx="2">
                  <c:v>8304</c:v>
                </c:pt>
                <c:pt idx="3">
                  <c:v>5190</c:v>
                </c:pt>
                <c:pt idx="4">
                  <c:v>1800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0.28029583728949065</c:v>
                </c:pt>
                <c:pt idx="1">
                  <c:v>0.27886991480101797</c:v>
                </c:pt>
                <c:pt idx="2">
                  <c:v>0.27784071598504584</c:v>
                </c:pt>
                <c:pt idx="3">
                  <c:v>0.27662510306762911</c:v>
                </c:pt>
                <c:pt idx="4">
                  <c:v>0.27699604743083001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14220.599999999999</c:v>
                </c:pt>
                <c:pt idx="1">
                  <c:v>10483.799999999999</c:v>
                </c:pt>
                <c:pt idx="2">
                  <c:v>8304</c:v>
                </c:pt>
                <c:pt idx="3">
                  <c:v>5190</c:v>
                </c:pt>
                <c:pt idx="4">
                  <c:v>1800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0.39528259457298481</c:v>
                </c:pt>
                <c:pt idx="1">
                  <c:v>0.39291114963301743</c:v>
                </c:pt>
                <c:pt idx="2">
                  <c:v>0.39070465616857375</c:v>
                </c:pt>
                <c:pt idx="3">
                  <c:v>0.38864489205243402</c:v>
                </c:pt>
                <c:pt idx="4">
                  <c:v>0.38924901185770761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14220.599999999999</c:v>
                </c:pt>
                <c:pt idx="1">
                  <c:v>10483.799999999999</c:v>
                </c:pt>
                <c:pt idx="2">
                  <c:v>8304</c:v>
                </c:pt>
                <c:pt idx="3">
                  <c:v>5190</c:v>
                </c:pt>
                <c:pt idx="4">
                  <c:v>1800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0.56488931087901639</c:v>
                </c:pt>
                <c:pt idx="1">
                  <c:v>0.55829306974514059</c:v>
                </c:pt>
                <c:pt idx="2">
                  <c:v>0.55233941316415536</c:v>
                </c:pt>
                <c:pt idx="3">
                  <c:v>0.54596395577767687</c:v>
                </c:pt>
                <c:pt idx="4">
                  <c:v>0.54450592885375493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50176"/>
        <c:axId val="189252736"/>
      </c:scatterChart>
      <c:valAx>
        <c:axId val="18925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52736"/>
        <c:crosses val="autoZero"/>
        <c:crossBetween val="midCat"/>
      </c:valAx>
      <c:valAx>
        <c:axId val="18925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501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204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89"/>
          <c:h val="0.76672104404568187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2.8896756291263994</c:v>
                </c:pt>
                <c:pt idx="1">
                  <c:v>2.6556454449525151</c:v>
                </c:pt>
                <c:pt idx="2">
                  <c:v>2.4798817539825917</c:v>
                </c:pt>
                <c:pt idx="3">
                  <c:v>2.8158508158508155</c:v>
                </c:pt>
                <c:pt idx="4">
                  <c:v>4.5249546755367769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3.0347183841631917</c:v>
                </c:pt>
                <c:pt idx="1">
                  <c:v>2.6311204042516119</c:v>
                </c:pt>
                <c:pt idx="2">
                  <c:v>2.613361024575978</c:v>
                </c:pt>
                <c:pt idx="3">
                  <c:v>2.957884427032321</c:v>
                </c:pt>
                <c:pt idx="4">
                  <c:v>4.9222544577370666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2.9334628460417673</c:v>
                </c:pt>
                <c:pt idx="1">
                  <c:v>2.7605118829981716</c:v>
                </c:pt>
                <c:pt idx="2">
                  <c:v>2.7372428170035348</c:v>
                </c:pt>
                <c:pt idx="3">
                  <c:v>3.2120825356307163</c:v>
                </c:pt>
                <c:pt idx="4">
                  <c:v>5.5249629534768845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3.0133705847136301</c:v>
                </c:pt>
                <c:pt idx="1">
                  <c:v>2.8525550203079248</c:v>
                </c:pt>
                <c:pt idx="2">
                  <c:v>2.7757352941176467</c:v>
                </c:pt>
                <c:pt idx="3">
                  <c:v>3.2802198398992037</c:v>
                </c:pt>
                <c:pt idx="4">
                  <c:v>5.5541251333357859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3.2714431180535999</c:v>
                </c:pt>
                <c:pt idx="1">
                  <c:v>2.6267722014438548</c:v>
                </c:pt>
                <c:pt idx="2">
                  <c:v>2.3877292852624921</c:v>
                </c:pt>
                <c:pt idx="3">
                  <c:v>2.2890927006745998</c:v>
                </c:pt>
                <c:pt idx="4">
                  <c:v>2.9105628373168853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18272"/>
        <c:axId val="189320576"/>
      </c:scatterChart>
      <c:valAx>
        <c:axId val="18931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20576"/>
        <c:crosses val="autoZero"/>
        <c:crossBetween val="midCat"/>
      </c:valAx>
      <c:valAx>
        <c:axId val="189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3182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9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917"/>
          <c:y val="1.95758564437194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1.5050393901699997</c:v>
                </c:pt>
                <c:pt idx="1">
                  <c:v>1.3831486692461017</c:v>
                </c:pt>
                <c:pt idx="2">
                  <c:v>1.2916050801992665</c:v>
                </c:pt>
                <c:pt idx="3">
                  <c:v>1.4665889665889664</c:v>
                </c:pt>
                <c:pt idx="4">
                  <c:v>2.3567472268420713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1.5805824917516624</c:v>
                </c:pt>
                <c:pt idx="1">
                  <c:v>1.3703752105477145</c:v>
                </c:pt>
                <c:pt idx="2">
                  <c:v>1.3611255336333219</c:v>
                </c:pt>
                <c:pt idx="3">
                  <c:v>1.5405648057460006</c:v>
                </c:pt>
                <c:pt idx="4">
                  <c:v>2.5636741967380554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5.3053272074693059</c:v>
                </c:pt>
                <c:pt idx="1">
                  <c:v>3.8051896273769126</c:v>
                </c:pt>
                <c:pt idx="2">
                  <c:v>2.872525824491277</c:v>
                </c:pt>
                <c:pt idx="3">
                  <c:v>1.6646890834100039</c:v>
                </c:pt>
                <c:pt idx="4">
                  <c:v>0.76055825206481065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1.5278452323134206</c:v>
                </c:pt>
                <c:pt idx="1">
                  <c:v>1.4377666057282144</c:v>
                </c:pt>
                <c:pt idx="2">
                  <c:v>1.4256473005226744</c:v>
                </c:pt>
                <c:pt idx="3">
                  <c:v>1.6729596539743314</c:v>
                </c:pt>
                <c:pt idx="4">
                  <c:v>2.8775848716025441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5.7584760491059752</c:v>
                </c:pt>
                <c:pt idx="1">
                  <c:v>4.1302058241962278</c:v>
                </c:pt>
                <c:pt idx="2">
                  <c:v>3.1178795414320568</c:v>
                </c:pt>
                <c:pt idx="3">
                  <c:v>1.8068767186552734</c:v>
                </c:pt>
                <c:pt idx="4">
                  <c:v>0.82552052063802062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1.5694638462050157</c:v>
                </c:pt>
                <c:pt idx="1">
                  <c:v>1.485705739743711</c:v>
                </c:pt>
                <c:pt idx="2">
                  <c:v>1.4456954656862744</c:v>
                </c:pt>
                <c:pt idx="3">
                  <c:v>1.7084478332808353</c:v>
                </c:pt>
                <c:pt idx="4">
                  <c:v>2.8927735069457219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8480"/>
        <c:axId val="190395136"/>
      </c:scatterChart>
      <c:valAx>
        <c:axId val="19038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800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95136"/>
        <c:crosses val="autoZero"/>
        <c:crossBetween val="midCat"/>
      </c:valAx>
      <c:valAx>
        <c:axId val="190395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884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89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3575412114.4678164</c:v>
                </c:pt>
                <c:pt idx="1">
                  <c:v>2712401662.5813975</c:v>
                </c:pt>
                <c:pt idx="2">
                  <c:v>2185442747.8336577</c:v>
                </c:pt>
                <c:pt idx="3">
                  <c:v>1400359598.3691087</c:v>
                </c:pt>
                <c:pt idx="4">
                  <c:v>499388629.45001304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6823142.5262401961</c:v>
                </c:pt>
                <c:pt idx="1">
                  <c:v>5035883.3435102189</c:v>
                </c:pt>
                <c:pt idx="2">
                  <c:v>3867052.9368016473</c:v>
                </c:pt>
                <c:pt idx="3">
                  <c:v>2297573.5792248063</c:v>
                </c:pt>
                <c:pt idx="4">
                  <c:v>1079351.0283999413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29440"/>
        <c:axId val="190452096"/>
      </c:scatterChart>
      <c:valAx>
        <c:axId val="1904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452096"/>
        <c:crosses val="autoZero"/>
        <c:crossBetween val="midCat"/>
      </c:valAx>
      <c:valAx>
        <c:axId val="190452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429440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470.8807947019867</c:v>
                </c:pt>
                <c:pt idx="1">
                  <c:v>347.14569536423841</c:v>
                </c:pt>
                <c:pt idx="2">
                  <c:v>274.96688741721857</c:v>
                </c:pt>
                <c:pt idx="3">
                  <c:v>171.85430463576159</c:v>
                </c:pt>
                <c:pt idx="4">
                  <c:v>59.602649006622521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0.25152832608731862</c:v>
                </c:pt>
                <c:pt idx="1">
                  <c:v>0.18564280357516075</c:v>
                </c:pt>
                <c:pt idx="2">
                  <c:v>0.14255503946225595</c:v>
                </c:pt>
                <c:pt idx="3">
                  <c:v>8.4697752424543277E-2</c:v>
                </c:pt>
                <c:pt idx="4">
                  <c:v>3.9789196310935443E-2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30304"/>
        <c:axId val="190532224"/>
      </c:scatterChart>
      <c:valAx>
        <c:axId val="1905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532224"/>
        <c:crosses val="autoZero"/>
        <c:crossBetween val="midCat"/>
      </c:valAx>
      <c:valAx>
        <c:axId val="190532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0530304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5" t="s">
        <v>41</v>
      </c>
      <c r="B1" s="95"/>
      <c r="H1" s="5" t="s">
        <v>32</v>
      </c>
      <c r="I1" s="90" t="s">
        <v>66</v>
      </c>
      <c r="J1" s="91"/>
      <c r="K1" s="91"/>
      <c r="L1" s="91"/>
      <c r="M1" s="91"/>
      <c r="N1" s="92"/>
      <c r="O1" s="93"/>
    </row>
    <row r="2" spans="1:31" ht="12.75" x14ac:dyDescent="0.2">
      <c r="H2" s="5" t="s">
        <v>36</v>
      </c>
      <c r="I2" s="90" t="s">
        <v>52</v>
      </c>
      <c r="J2" s="91"/>
      <c r="K2" s="91"/>
      <c r="L2" s="91"/>
      <c r="M2" s="91"/>
      <c r="N2" s="92"/>
      <c r="O2" s="93"/>
    </row>
    <row r="3" spans="1:31" ht="12.75" x14ac:dyDescent="0.2">
      <c r="A3" s="5" t="s">
        <v>0</v>
      </c>
      <c r="B3" s="6">
        <v>30.2</v>
      </c>
      <c r="H3" s="5" t="s">
        <v>33</v>
      </c>
      <c r="I3" s="90" t="s">
        <v>62</v>
      </c>
      <c r="J3" s="91"/>
      <c r="K3" s="91"/>
      <c r="L3" s="91"/>
      <c r="M3" s="91"/>
      <c r="N3" s="92"/>
      <c r="O3" s="93"/>
    </row>
    <row r="4" spans="1:31" ht="12.75" x14ac:dyDescent="0.2">
      <c r="A4" s="5" t="s">
        <v>46</v>
      </c>
      <c r="B4" s="6">
        <v>1.92</v>
      </c>
      <c r="H4" s="5" t="s">
        <v>34</v>
      </c>
      <c r="I4" s="90" t="s">
        <v>59</v>
      </c>
      <c r="J4" s="91"/>
      <c r="K4" s="91"/>
      <c r="L4" s="91"/>
      <c r="M4" s="91"/>
      <c r="N4" s="92"/>
      <c r="O4" s="93"/>
    </row>
    <row r="5" spans="1:31" ht="13.5" thickBot="1" x14ac:dyDescent="0.25">
      <c r="A5" s="5" t="s">
        <v>45</v>
      </c>
      <c r="B5" s="6">
        <v>75</v>
      </c>
      <c r="H5" s="5" t="s">
        <v>35</v>
      </c>
      <c r="I5" s="90" t="s">
        <v>60</v>
      </c>
      <c r="J5" s="91"/>
      <c r="K5" s="91"/>
      <c r="L5" s="91"/>
      <c r="M5" s="91"/>
      <c r="N5" s="92"/>
      <c r="O5" s="93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L8" s="78">
        <f>AVERAGE(L11:L15)</f>
        <v>0.21071816252808578</v>
      </c>
      <c r="M8" s="78"/>
      <c r="N8" s="78"/>
      <c r="O8" s="78"/>
      <c r="P8" s="78">
        <f>AVERAGE(P11:P15)</f>
        <v>0.2781255237148027</v>
      </c>
      <c r="Q8" s="78"/>
      <c r="R8" s="78"/>
      <c r="S8" s="78"/>
      <c r="T8" s="78">
        <f>AVERAGE(T11:T15)</f>
        <v>0.39135846085694348</v>
      </c>
      <c r="U8" s="78"/>
      <c r="V8" s="78"/>
      <c r="W8" s="78"/>
      <c r="X8" s="78">
        <f>AVERAGE(X11:X15)</f>
        <v>0.55319833568394883</v>
      </c>
      <c r="AA8" s="9"/>
      <c r="AB8" s="9"/>
    </row>
    <row r="9" spans="1:31" x14ac:dyDescent="0.2">
      <c r="B9" s="7"/>
      <c r="C9" s="7"/>
      <c r="D9" s="7"/>
      <c r="E9" s="7"/>
      <c r="F9" s="7"/>
      <c r="G9" s="88" t="s">
        <v>14</v>
      </c>
      <c r="H9" s="94"/>
      <c r="I9" s="94"/>
      <c r="J9" s="89"/>
      <c r="K9" s="83" t="s">
        <v>2</v>
      </c>
      <c r="L9" s="96"/>
      <c r="M9" s="96"/>
      <c r="N9" s="97"/>
      <c r="O9" s="83" t="s">
        <v>3</v>
      </c>
      <c r="P9" s="84"/>
      <c r="Q9" s="84"/>
      <c r="R9" s="85"/>
      <c r="S9" s="83" t="s">
        <v>4</v>
      </c>
      <c r="T9" s="84"/>
      <c r="U9" s="84"/>
      <c r="V9" s="85"/>
      <c r="W9" s="83" t="s">
        <v>5</v>
      </c>
      <c r="X9" s="84"/>
      <c r="Y9" s="84"/>
      <c r="Z9" s="84"/>
      <c r="AA9" s="79" t="s">
        <v>52</v>
      </c>
      <c r="AB9" s="87"/>
      <c r="AD9" s="88" t="s">
        <v>63</v>
      </c>
      <c r="AE9" s="89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13.7</v>
      </c>
      <c r="C11" s="5">
        <f>1038*B11</f>
        <v>14220.599999999999</v>
      </c>
      <c r="D11" s="5">
        <f>C11*0.0689475729</f>
        <v>980.47585518173992</v>
      </c>
      <c r="E11" s="11">
        <f>B32</f>
        <v>2.0011000000000001</v>
      </c>
      <c r="F11" s="12">
        <f t="shared" ref="F11:F28" si="0">$B$3/(E11*60)</f>
        <v>0.25152832608731862</v>
      </c>
      <c r="G11" s="16">
        <f>B32</f>
        <v>2.0011000000000001</v>
      </c>
      <c r="H11" s="5">
        <f t="shared" ref="H11:H28" si="1">(G11-E11)/E11</f>
        <v>0</v>
      </c>
      <c r="I11" s="11">
        <f>B33</f>
        <v>92314</v>
      </c>
      <c r="J11" s="17">
        <f t="shared" ref="J11:J28" si="2">($B$3/I11)*10000</f>
        <v>3.2714431180535999</v>
      </c>
      <c r="K11" s="16">
        <f>C32</f>
        <v>2.4218999999999999</v>
      </c>
      <c r="L11" s="5">
        <f t="shared" ref="L11:L28" si="3">(K11-E11)/E11</f>
        <v>0.21028434361101386</v>
      </c>
      <c r="M11" s="11">
        <f>C33</f>
        <v>104510</v>
      </c>
      <c r="N11" s="17">
        <f t="shared" ref="N11:N28" si="4">($B$3/M11)*10000</f>
        <v>2.8896756291263994</v>
      </c>
      <c r="O11" s="16">
        <f>D32</f>
        <v>2.5619999999999998</v>
      </c>
      <c r="P11" s="5">
        <f t="shared" ref="P11:P28" si="5">(O11-E11)/E11</f>
        <v>0.28029583728949065</v>
      </c>
      <c r="Q11" s="11">
        <f>D33</f>
        <v>99515</v>
      </c>
      <c r="R11" s="17">
        <f t="shared" ref="R11:R28" si="6">($B$3/Q11)*10000</f>
        <v>3.0347183841631917</v>
      </c>
      <c r="S11" s="16">
        <f>E32</f>
        <v>2.7921</v>
      </c>
      <c r="T11" s="5">
        <f t="shared" ref="T11:T28" si="7">(S11-E11)/E11</f>
        <v>0.39528259457298481</v>
      </c>
      <c r="U11" s="11">
        <f>E33</f>
        <v>102950</v>
      </c>
      <c r="V11" s="17">
        <f t="shared" ref="V11:V28" si="8">($B$3/U11)*10000</f>
        <v>2.9334628460417673</v>
      </c>
      <c r="W11" s="16">
        <f>F32</f>
        <v>3.1315</v>
      </c>
      <c r="X11" s="5">
        <f t="shared" ref="X11:X28" si="9">(W11-E11)/E11</f>
        <v>0.56488931087901639</v>
      </c>
      <c r="Y11" s="11">
        <f>F33</f>
        <v>100220</v>
      </c>
      <c r="Z11" s="18">
        <f t="shared" ref="Z11:Z28" si="10">($B$3/Y11)*10000</f>
        <v>3.0133705847136301</v>
      </c>
      <c r="AA11" s="13">
        <f>C11/$B$3</f>
        <v>470.8807947019867</v>
      </c>
      <c r="AB11" s="19">
        <f>AA11*68900</f>
        <v>32443686.754966885</v>
      </c>
      <c r="AC11" s="7"/>
      <c r="AD11" s="73">
        <f>AB11/(Y32*0.01)</f>
        <v>3575412114.4678164</v>
      </c>
      <c r="AE11" s="40">
        <f>F11/($B$4*10^-4)^2</f>
        <v>6823142.5262401961</v>
      </c>
    </row>
    <row r="12" spans="1:31" ht="12.75" x14ac:dyDescent="0.2">
      <c r="A12" s="61" t="s">
        <v>68</v>
      </c>
      <c r="B12" s="70">
        <v>10.1</v>
      </c>
      <c r="C12" s="5">
        <f>1038*B12</f>
        <v>10483.799999999999</v>
      </c>
      <c r="D12" s="5">
        <f t="shared" ref="D12:D28" si="11">C12*0.0689475729</f>
        <v>722.83256476902</v>
      </c>
      <c r="E12" s="11">
        <f>B35</f>
        <v>2.7113</v>
      </c>
      <c r="F12" s="12">
        <f t="shared" si="0"/>
        <v>0.18564280357516075</v>
      </c>
      <c r="G12" s="16">
        <f>B35</f>
        <v>2.7113</v>
      </c>
      <c r="H12" s="5">
        <f t="shared" si="1"/>
        <v>0</v>
      </c>
      <c r="I12" s="11">
        <f>B36</f>
        <v>114970</v>
      </c>
      <c r="J12" s="17">
        <f t="shared" si="2"/>
        <v>2.6267722014438548</v>
      </c>
      <c r="K12" s="16">
        <f>C35</f>
        <v>3.2820999999999998</v>
      </c>
      <c r="L12" s="5">
        <f t="shared" si="3"/>
        <v>0.21052631578947359</v>
      </c>
      <c r="M12" s="11">
        <f>C36</f>
        <v>113720</v>
      </c>
      <c r="N12" s="17">
        <f t="shared" si="4"/>
        <v>2.6556454449525151</v>
      </c>
      <c r="O12" s="16">
        <f>D35</f>
        <v>3.4674</v>
      </c>
      <c r="P12" s="5">
        <f t="shared" si="5"/>
        <v>0.27886991480101797</v>
      </c>
      <c r="Q12" s="11">
        <f>D36</f>
        <v>114780</v>
      </c>
      <c r="R12" s="17">
        <f t="shared" si="6"/>
        <v>2.6311204042516119</v>
      </c>
      <c r="S12" s="16">
        <f>E35</f>
        <v>3.7766000000000002</v>
      </c>
      <c r="T12" s="5">
        <f t="shared" si="7"/>
        <v>0.39291114963301743</v>
      </c>
      <c r="U12" s="11">
        <f>E36</f>
        <v>109400</v>
      </c>
      <c r="V12" s="17">
        <f t="shared" si="8"/>
        <v>2.7605118829981716</v>
      </c>
      <c r="W12" s="16">
        <f>F35</f>
        <v>4.2249999999999996</v>
      </c>
      <c r="X12" s="5">
        <f t="shared" si="9"/>
        <v>0.55829306974514059</v>
      </c>
      <c r="Y12" s="11">
        <f>F36</f>
        <v>105870</v>
      </c>
      <c r="Z12" s="18">
        <f t="shared" si="10"/>
        <v>2.8525550203079248</v>
      </c>
      <c r="AA12" s="13">
        <f t="shared" ref="AA12:AA28" si="12">C12/$B$3</f>
        <v>347.14569536423841</v>
      </c>
      <c r="AB12" s="19">
        <f t="shared" ref="AB12:AB28" si="13">AA12*68900</f>
        <v>23918338.410596028</v>
      </c>
      <c r="AC12" s="7"/>
      <c r="AD12" s="73">
        <f t="shared" ref="AD12:AD28" si="14">AB12/(Y33*0.01)</f>
        <v>2712401662.5813975</v>
      </c>
      <c r="AE12" s="40">
        <f t="shared" ref="AE12:AE28" si="15">F12/($B$4*10^-4)^2</f>
        <v>5035883.3435102189</v>
      </c>
    </row>
    <row r="13" spans="1:31" ht="12.75" x14ac:dyDescent="0.2">
      <c r="A13" s="61" t="s">
        <v>69</v>
      </c>
      <c r="B13" s="70">
        <v>8</v>
      </c>
      <c r="C13" s="5">
        <f>1038*B13</f>
        <v>8304</v>
      </c>
      <c r="D13" s="5">
        <f t="shared" si="11"/>
        <v>572.54064536160001</v>
      </c>
      <c r="E13" s="11">
        <f>B38</f>
        <v>3.5308000000000002</v>
      </c>
      <c r="F13" s="12">
        <f t="shared" si="0"/>
        <v>0.14255503946225595</v>
      </c>
      <c r="G13" s="16">
        <f>B38</f>
        <v>3.5308000000000002</v>
      </c>
      <c r="H13" s="5">
        <f t="shared" si="1"/>
        <v>0</v>
      </c>
      <c r="I13" s="11">
        <f>B39</f>
        <v>126480</v>
      </c>
      <c r="J13" s="17">
        <f t="shared" si="2"/>
        <v>2.3877292852624921</v>
      </c>
      <c r="K13" s="16">
        <f>C38</f>
        <v>4.2744</v>
      </c>
      <c r="L13" s="5">
        <f t="shared" si="3"/>
        <v>0.21060382916053014</v>
      </c>
      <c r="M13" s="11">
        <f>C39</f>
        <v>121780</v>
      </c>
      <c r="N13" s="17">
        <f t="shared" si="4"/>
        <v>2.4798817539825917</v>
      </c>
      <c r="O13" s="16">
        <f>D38</f>
        <v>4.5118</v>
      </c>
      <c r="P13" s="5">
        <f t="shared" si="5"/>
        <v>0.27784071598504584</v>
      </c>
      <c r="Q13" s="11">
        <f>D39</f>
        <v>115560</v>
      </c>
      <c r="R13" s="17">
        <f t="shared" si="6"/>
        <v>2.613361024575978</v>
      </c>
      <c r="S13" s="16">
        <f>E38</f>
        <v>4.9103000000000003</v>
      </c>
      <c r="T13" s="5">
        <f t="shared" si="7"/>
        <v>0.39070465616857375</v>
      </c>
      <c r="U13" s="11">
        <f>E39</f>
        <v>110330</v>
      </c>
      <c r="V13" s="17">
        <f t="shared" si="8"/>
        <v>2.7372428170035348</v>
      </c>
      <c r="W13" s="16">
        <f>F38</f>
        <v>5.4809999999999999</v>
      </c>
      <c r="X13" s="5">
        <f t="shared" si="9"/>
        <v>0.55233941316415536</v>
      </c>
      <c r="Y13" s="11">
        <f>F39</f>
        <v>108800</v>
      </c>
      <c r="Z13" s="18">
        <f t="shared" si="10"/>
        <v>2.7757352941176467</v>
      </c>
      <c r="AA13" s="13">
        <f t="shared" si="12"/>
        <v>274.96688741721857</v>
      </c>
      <c r="AB13" s="19">
        <f t="shared" si="13"/>
        <v>18945218.543046359</v>
      </c>
      <c r="AC13" s="7"/>
      <c r="AD13" s="73">
        <f t="shared" si="14"/>
        <v>2185442747.8336577</v>
      </c>
      <c r="AE13" s="40">
        <f t="shared" si="15"/>
        <v>3867052.9368016473</v>
      </c>
    </row>
    <row r="14" spans="1:31" ht="12.75" x14ac:dyDescent="0.2">
      <c r="A14" s="61" t="s">
        <v>70</v>
      </c>
      <c r="B14" s="70">
        <v>5</v>
      </c>
      <c r="C14" s="5">
        <f>1038*B14</f>
        <v>5190</v>
      </c>
      <c r="D14" s="5">
        <f t="shared" si="11"/>
        <v>357.83790335100002</v>
      </c>
      <c r="E14" s="11">
        <f>B41</f>
        <v>5.9427000000000003</v>
      </c>
      <c r="F14" s="12">
        <f t="shared" si="0"/>
        <v>8.4697752424543277E-2</v>
      </c>
      <c r="G14" s="16">
        <f>B41</f>
        <v>5.9427000000000003</v>
      </c>
      <c r="H14" s="5">
        <f t="shared" si="1"/>
        <v>0</v>
      </c>
      <c r="I14" s="11">
        <f>B42</f>
        <v>131930</v>
      </c>
      <c r="J14" s="17">
        <f t="shared" si="2"/>
        <v>2.2890927006745998</v>
      </c>
      <c r="K14" s="16">
        <f>C41</f>
        <v>7.1935000000000002</v>
      </c>
      <c r="L14" s="5">
        <f t="shared" si="3"/>
        <v>0.21047671933632858</v>
      </c>
      <c r="M14" s="11">
        <f>C42</f>
        <v>107250</v>
      </c>
      <c r="N14" s="17">
        <f t="shared" si="4"/>
        <v>2.8158508158508155</v>
      </c>
      <c r="O14" s="16">
        <f>D41</f>
        <v>7.5865999999999998</v>
      </c>
      <c r="P14" s="5">
        <f t="shared" si="5"/>
        <v>0.27662510306762911</v>
      </c>
      <c r="Q14" s="11">
        <f>D42</f>
        <v>102100</v>
      </c>
      <c r="R14" s="17">
        <f t="shared" si="6"/>
        <v>2.957884427032321</v>
      </c>
      <c r="S14" s="16">
        <f>E41</f>
        <v>8.2523</v>
      </c>
      <c r="T14" s="5">
        <f t="shared" si="7"/>
        <v>0.38864489205243402</v>
      </c>
      <c r="U14" s="11">
        <f>E42</f>
        <v>94020</v>
      </c>
      <c r="V14" s="17">
        <f t="shared" si="8"/>
        <v>3.2120825356307163</v>
      </c>
      <c r="W14" s="16">
        <f>F41</f>
        <v>9.1872000000000007</v>
      </c>
      <c r="X14" s="5">
        <f t="shared" si="9"/>
        <v>0.54596395577767687</v>
      </c>
      <c r="Y14" s="11">
        <f>F42</f>
        <v>92067</v>
      </c>
      <c r="Z14" s="18">
        <f t="shared" si="10"/>
        <v>3.2802198398992037</v>
      </c>
      <c r="AA14" s="13">
        <f t="shared" si="12"/>
        <v>171.85430463576159</v>
      </c>
      <c r="AB14" s="19">
        <f t="shared" si="13"/>
        <v>11840761.589403974</v>
      </c>
      <c r="AC14" s="7"/>
      <c r="AD14" s="73">
        <f t="shared" si="14"/>
        <v>1400359598.3691087</v>
      </c>
      <c r="AE14" s="40">
        <f t="shared" si="15"/>
        <v>2297573.5792248063</v>
      </c>
    </row>
    <row r="15" spans="1:31" ht="12.75" x14ac:dyDescent="0.2">
      <c r="A15" s="61" t="s">
        <v>71</v>
      </c>
      <c r="B15" s="70">
        <v>18</v>
      </c>
      <c r="C15" s="5">
        <f>100*B15</f>
        <v>1800</v>
      </c>
      <c r="D15" s="5">
        <f t="shared" si="11"/>
        <v>124.10563122000001</v>
      </c>
      <c r="E15" s="11">
        <f>B44</f>
        <v>12.65</v>
      </c>
      <c r="F15" s="12">
        <f t="shared" si="0"/>
        <v>3.9789196310935443E-2</v>
      </c>
      <c r="G15" s="16">
        <f>B44</f>
        <v>12.65</v>
      </c>
      <c r="H15" s="5">
        <f t="shared" si="1"/>
        <v>0</v>
      </c>
      <c r="I15" s="11">
        <f>B45</f>
        <v>103760</v>
      </c>
      <c r="J15" s="17">
        <f t="shared" si="2"/>
        <v>2.9105628373168853</v>
      </c>
      <c r="K15" s="16">
        <f>C44</f>
        <v>15.327999999999999</v>
      </c>
      <c r="L15" s="5">
        <f t="shared" si="3"/>
        <v>0.21169960474308291</v>
      </c>
      <c r="M15" s="11">
        <f>C45</f>
        <v>66741</v>
      </c>
      <c r="N15" s="17">
        <f t="shared" si="4"/>
        <v>4.5249546755367769</v>
      </c>
      <c r="O15" s="16">
        <f>D44</f>
        <v>16.154</v>
      </c>
      <c r="P15" s="5">
        <f t="shared" si="5"/>
        <v>0.27699604743083001</v>
      </c>
      <c r="Q15" s="11">
        <f>D45</f>
        <v>61354</v>
      </c>
      <c r="R15" s="17">
        <f t="shared" si="6"/>
        <v>4.9222544577370666</v>
      </c>
      <c r="S15" s="16">
        <f>E44</f>
        <v>17.574000000000002</v>
      </c>
      <c r="T15" s="5">
        <f t="shared" si="7"/>
        <v>0.38924901185770761</v>
      </c>
      <c r="U15" s="11">
        <f>E45</f>
        <v>54661</v>
      </c>
      <c r="V15" s="17">
        <f t="shared" si="8"/>
        <v>5.5249629534768845</v>
      </c>
      <c r="W15" s="16">
        <f>F44</f>
        <v>19.538</v>
      </c>
      <c r="X15" s="5">
        <f t="shared" si="9"/>
        <v>0.54450592885375493</v>
      </c>
      <c r="Y15" s="11">
        <f>F45</f>
        <v>54374</v>
      </c>
      <c r="Z15" s="18">
        <f t="shared" si="10"/>
        <v>5.5541251333357859</v>
      </c>
      <c r="AA15" s="13">
        <f t="shared" si="12"/>
        <v>59.602649006622521</v>
      </c>
      <c r="AB15" s="19">
        <f t="shared" si="13"/>
        <v>4106622.5165562918</v>
      </c>
      <c r="AC15" s="7"/>
      <c r="AD15" s="73">
        <f t="shared" si="14"/>
        <v>499388629.45001304</v>
      </c>
      <c r="AE15" s="40">
        <f t="shared" si="15"/>
        <v>1079351.0283999413</v>
      </c>
    </row>
    <row r="16" spans="1:31" ht="12.75" x14ac:dyDescent="0.2">
      <c r="A16" s="61"/>
      <c r="B16" s="70"/>
      <c r="C16" s="5">
        <f t="shared" ref="C16:C28" si="16">1038*B16</f>
        <v>0</v>
      </c>
      <c r="D16" s="5">
        <f t="shared" si="11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2"/>
        <v>0</v>
      </c>
      <c r="AB16" s="19">
        <f t="shared" si="13"/>
        <v>0</v>
      </c>
      <c r="AC16" s="7"/>
      <c r="AD16" s="73">
        <f t="shared" si="14"/>
        <v>0</v>
      </c>
      <c r="AE16" s="40" t="e">
        <f t="shared" si="15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1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2"/>
        <v>0</v>
      </c>
      <c r="AB17" s="19">
        <f t="shared" si="13"/>
        <v>0</v>
      </c>
      <c r="AC17" s="7"/>
      <c r="AD17" s="73">
        <f t="shared" si="14"/>
        <v>0</v>
      </c>
      <c r="AE17" s="40" t="e">
        <f t="shared" si="15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1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2"/>
        <v>0</v>
      </c>
      <c r="AB18" s="19">
        <f t="shared" si="13"/>
        <v>0</v>
      </c>
      <c r="AC18" s="7"/>
      <c r="AD18" s="73">
        <f t="shared" si="14"/>
        <v>0</v>
      </c>
      <c r="AE18" s="40" t="e">
        <f t="shared" si="15"/>
        <v>#DIV/0!</v>
      </c>
    </row>
    <row r="19" spans="1:31" ht="12.75" x14ac:dyDescent="0.2">
      <c r="A19" s="61"/>
      <c r="B19" s="70"/>
      <c r="C19" s="5">
        <f t="shared" si="16"/>
        <v>0</v>
      </c>
      <c r="D19" s="5">
        <f t="shared" si="11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2"/>
        <v>0</v>
      </c>
      <c r="AB19" s="19">
        <f t="shared" si="13"/>
        <v>0</v>
      </c>
      <c r="AC19" s="7"/>
      <c r="AD19" s="73">
        <f t="shared" si="14"/>
        <v>0</v>
      </c>
      <c r="AE19" s="40" t="e">
        <f t="shared" si="15"/>
        <v>#DIV/0!</v>
      </c>
    </row>
    <row r="20" spans="1:31" ht="12.75" x14ac:dyDescent="0.2">
      <c r="A20" s="61"/>
      <c r="B20" s="70"/>
      <c r="C20" s="5">
        <f t="shared" si="16"/>
        <v>0</v>
      </c>
      <c r="D20" s="5">
        <f t="shared" si="11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2"/>
        <v>0</v>
      </c>
      <c r="AB20" s="19">
        <f t="shared" si="13"/>
        <v>0</v>
      </c>
      <c r="AC20" s="7"/>
      <c r="AD20" s="73">
        <f t="shared" si="14"/>
        <v>0</v>
      </c>
      <c r="AE20" s="40" t="e">
        <f t="shared" si="15"/>
        <v>#DIV/0!</v>
      </c>
    </row>
    <row r="21" spans="1:31" ht="12.75" x14ac:dyDescent="0.2">
      <c r="A21" s="61"/>
      <c r="B21" s="70"/>
      <c r="C21" s="5">
        <f t="shared" si="16"/>
        <v>0</v>
      </c>
      <c r="D21" s="5">
        <f t="shared" si="11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2"/>
        <v>0</v>
      </c>
      <c r="AB21" s="19">
        <f t="shared" si="13"/>
        <v>0</v>
      </c>
      <c r="AC21" s="7"/>
      <c r="AD21" s="73">
        <f t="shared" si="14"/>
        <v>0</v>
      </c>
      <c r="AE21" s="40" t="e">
        <f t="shared" si="15"/>
        <v>#DIV/0!</v>
      </c>
    </row>
    <row r="22" spans="1:31" ht="12.75" x14ac:dyDescent="0.2">
      <c r="A22" s="61"/>
      <c r="B22" s="70"/>
      <c r="C22" s="5">
        <f t="shared" si="16"/>
        <v>0</v>
      </c>
      <c r="D22" s="5">
        <f t="shared" si="11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2"/>
        <v>0</v>
      </c>
      <c r="AB22" s="19">
        <f t="shared" si="13"/>
        <v>0</v>
      </c>
      <c r="AC22" s="7"/>
      <c r="AD22" s="73">
        <f t="shared" si="14"/>
        <v>0</v>
      </c>
      <c r="AE22" s="40" t="e">
        <f t="shared" si="15"/>
        <v>#DIV/0!</v>
      </c>
    </row>
    <row r="23" spans="1:31" ht="12.75" x14ac:dyDescent="0.2">
      <c r="A23" s="61"/>
      <c r="B23" s="70"/>
      <c r="C23" s="5">
        <f t="shared" si="16"/>
        <v>0</v>
      </c>
      <c r="D23" s="5">
        <f t="shared" si="11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2"/>
        <v>0</v>
      </c>
      <c r="AB23" s="19">
        <f t="shared" si="13"/>
        <v>0</v>
      </c>
      <c r="AC23" s="7"/>
      <c r="AD23" s="73">
        <f t="shared" si="14"/>
        <v>0</v>
      </c>
      <c r="AE23" s="40" t="e">
        <f t="shared" si="15"/>
        <v>#DIV/0!</v>
      </c>
    </row>
    <row r="24" spans="1:31" ht="12.75" x14ac:dyDescent="0.2">
      <c r="A24" s="61"/>
      <c r="B24" s="70"/>
      <c r="C24" s="5">
        <f t="shared" si="16"/>
        <v>0</v>
      </c>
      <c r="D24" s="5">
        <f t="shared" si="11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2"/>
        <v>0</v>
      </c>
      <c r="AB24" s="19">
        <f t="shared" si="13"/>
        <v>0</v>
      </c>
      <c r="AC24" s="7"/>
      <c r="AD24" s="73">
        <f t="shared" si="14"/>
        <v>0</v>
      </c>
      <c r="AE24" s="40" t="e">
        <f t="shared" si="15"/>
        <v>#DIV/0!</v>
      </c>
    </row>
    <row r="25" spans="1:31" ht="12.75" x14ac:dyDescent="0.2">
      <c r="A25" s="61"/>
      <c r="B25" s="70"/>
      <c r="C25" s="5">
        <f t="shared" si="16"/>
        <v>0</v>
      </c>
      <c r="D25" s="5">
        <f t="shared" si="11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2"/>
        <v>0</v>
      </c>
      <c r="AB25" s="19">
        <f t="shared" si="13"/>
        <v>0</v>
      </c>
      <c r="AC25" s="7"/>
      <c r="AD25" s="73">
        <f t="shared" si="14"/>
        <v>0</v>
      </c>
      <c r="AE25" s="40" t="e">
        <f t="shared" si="15"/>
        <v>#DIV/0!</v>
      </c>
    </row>
    <row r="26" spans="1:31" ht="12.75" x14ac:dyDescent="0.2">
      <c r="A26" s="61"/>
      <c r="B26" s="61"/>
      <c r="C26" s="5">
        <f t="shared" si="16"/>
        <v>0</v>
      </c>
      <c r="D26" s="5">
        <f t="shared" si="11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2"/>
        <v>0</v>
      </c>
      <c r="AB26" s="19">
        <f t="shared" si="13"/>
        <v>0</v>
      </c>
      <c r="AC26" s="7"/>
      <c r="AD26" s="73">
        <f t="shared" si="14"/>
        <v>0</v>
      </c>
      <c r="AE26" s="40" t="e">
        <f t="shared" si="15"/>
        <v>#DIV/0!</v>
      </c>
    </row>
    <row r="27" spans="1:31" ht="12.75" x14ac:dyDescent="0.2">
      <c r="A27" s="61"/>
      <c r="B27" s="61"/>
      <c r="C27" s="5">
        <f t="shared" si="16"/>
        <v>0</v>
      </c>
      <c r="D27" s="5">
        <f t="shared" si="11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2"/>
        <v>0</v>
      </c>
      <c r="AB27" s="19">
        <f t="shared" si="13"/>
        <v>0</v>
      </c>
      <c r="AC27" s="7"/>
      <c r="AD27" s="73">
        <f t="shared" si="14"/>
        <v>0</v>
      </c>
      <c r="AE27" s="40" t="e">
        <f t="shared" si="15"/>
        <v>#DIV/0!</v>
      </c>
    </row>
    <row r="28" spans="1:31" ht="12.75" thickBot="1" x14ac:dyDescent="0.25">
      <c r="A28" s="6"/>
      <c r="B28" s="20"/>
      <c r="C28" s="5">
        <f t="shared" si="16"/>
        <v>0</v>
      </c>
      <c r="D28" s="5">
        <f t="shared" si="11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2"/>
        <v>0</v>
      </c>
      <c r="AB28" s="32">
        <f t="shared" si="13"/>
        <v>0</v>
      </c>
      <c r="AC28" s="7"/>
      <c r="AD28" s="74">
        <f t="shared" si="14"/>
        <v>0</v>
      </c>
      <c r="AE28" s="75" t="e">
        <f t="shared" si="15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9" t="s">
        <v>2</v>
      </c>
      <c r="J30" s="80"/>
      <c r="M30" s="79" t="s">
        <v>3</v>
      </c>
      <c r="N30" s="80"/>
      <c r="Q30" s="79" t="s">
        <v>4</v>
      </c>
      <c r="R30" s="80"/>
      <c r="U30" s="79" t="s">
        <v>5</v>
      </c>
      <c r="V30" s="80"/>
      <c r="X30" s="3" t="s">
        <v>58</v>
      </c>
      <c r="Y30" s="81" t="s">
        <v>43</v>
      </c>
      <c r="Z30" s="86" t="s">
        <v>44</v>
      </c>
      <c r="AA30" s="84"/>
      <c r="AB30" s="84"/>
      <c r="AC30" s="85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82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2.0011000000000001</v>
      </c>
      <c r="C32" s="60">
        <v>2.4218999999999999</v>
      </c>
      <c r="D32" s="60">
        <v>2.5619999999999998</v>
      </c>
      <c r="E32" s="60">
        <v>2.7921</v>
      </c>
      <c r="F32" s="62">
        <v>3.1315</v>
      </c>
      <c r="I32" s="13">
        <f t="shared" ref="I32:I49" si="17">$F11*($B$4/10000)/Z32</f>
        <v>5.7584760491059752</v>
      </c>
      <c r="J32" s="19">
        <f t="shared" ref="J32:J49" si="18">N11/$B$4</f>
        <v>1.5050393901699997</v>
      </c>
      <c r="M32" s="36">
        <f t="shared" ref="M32:M49" si="19">$F11*($B$4/10000)/AA32</f>
        <v>5.7584760491059752</v>
      </c>
      <c r="N32" s="19">
        <f t="shared" ref="N32:N49" si="20">R11/$B$4</f>
        <v>1.5805824917516624</v>
      </c>
      <c r="Q32" s="36">
        <f t="shared" ref="Q32:Q49" si="21">$F11*($B$4/10000)/AB32</f>
        <v>5.3053272074693059</v>
      </c>
      <c r="R32" s="19">
        <f t="shared" ref="R32:R49" si="22">V11/$B$4</f>
        <v>1.5278452323134206</v>
      </c>
      <c r="U32" s="36">
        <f t="shared" ref="U32:U49" si="23">$F11*($B$4/10000)/AC32</f>
        <v>5.7584760491059752</v>
      </c>
      <c r="V32" s="19">
        <f t="shared" ref="V32:V49" si="24">Z11/$B$4</f>
        <v>1.5694638462050157</v>
      </c>
      <c r="X32" s="3" t="s">
        <v>57</v>
      </c>
      <c r="Y32" s="37">
        <f>$X$31+($X$33*(C11/2))</f>
        <v>0.90741111000000008</v>
      </c>
      <c r="Z32" s="38">
        <f>$B$7/Y32</f>
        <v>8.3864963919165585E-6</v>
      </c>
      <c r="AA32" s="38">
        <f>$C$7/Y32</f>
        <v>8.3864963919165585E-6</v>
      </c>
      <c r="AB32" s="38">
        <f>$D$7/Y32</f>
        <v>9.1028199996361079E-6</v>
      </c>
      <c r="AC32" s="39">
        <f>$E$7/Y32</f>
        <v>8.3864963919165585E-6</v>
      </c>
    </row>
    <row r="33" spans="1:29" ht="12.75" x14ac:dyDescent="0.2">
      <c r="A33" s="57" t="s">
        <v>7</v>
      </c>
      <c r="B33" s="60">
        <v>92314</v>
      </c>
      <c r="C33" s="60">
        <v>104510</v>
      </c>
      <c r="D33" s="60">
        <v>99515</v>
      </c>
      <c r="E33" s="60">
        <v>102950</v>
      </c>
      <c r="F33" s="62">
        <v>100220</v>
      </c>
      <c r="I33" s="13">
        <f t="shared" si="17"/>
        <v>4.1302058241962278</v>
      </c>
      <c r="J33" s="19">
        <f t="shared" si="18"/>
        <v>1.3831486692461017</v>
      </c>
      <c r="M33" s="36">
        <f t="shared" si="19"/>
        <v>4.1302058241962278</v>
      </c>
      <c r="N33" s="19">
        <f t="shared" si="20"/>
        <v>1.3703752105477145</v>
      </c>
      <c r="Q33" s="36">
        <f t="shared" si="21"/>
        <v>3.8051896273769126</v>
      </c>
      <c r="R33" s="19">
        <f t="shared" si="22"/>
        <v>1.4377666057282144</v>
      </c>
      <c r="U33" s="36">
        <f t="shared" si="23"/>
        <v>4.1302058241962278</v>
      </c>
      <c r="V33" s="19">
        <f t="shared" si="24"/>
        <v>1.485705739743711</v>
      </c>
      <c r="X33" s="59">
        <v>1.3699999999999999E-5</v>
      </c>
      <c r="Y33" s="37">
        <f t="shared" ref="Y33:Y49" si="25">$X$31+($X$33*(C12/2))</f>
        <v>0.88181403000000003</v>
      </c>
      <c r="Z33" s="38">
        <f t="shared" ref="Z33:Z49" si="26">$B$7/Y33</f>
        <v>8.6299375390976714E-6</v>
      </c>
      <c r="AA33" s="38">
        <f t="shared" ref="AA33:AA49" si="27">$C$7/Y33</f>
        <v>8.6299375390976714E-6</v>
      </c>
      <c r="AB33" s="38">
        <f t="shared" ref="AB33:AB49" si="28">$D$7/Y33</f>
        <v>9.3670544116881427E-6</v>
      </c>
      <c r="AC33" s="39">
        <f t="shared" ref="AC33:AC49" si="29">$E$7/Y33</f>
        <v>8.6299375390976714E-6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3.1178795414320568</v>
      </c>
      <c r="J34" s="19">
        <f t="shared" si="18"/>
        <v>1.2916050801992665</v>
      </c>
      <c r="M34" s="36">
        <f t="shared" si="19"/>
        <v>3.1178795414320568</v>
      </c>
      <c r="N34" s="19">
        <f t="shared" si="20"/>
        <v>1.3611255336333219</v>
      </c>
      <c r="Q34" s="36">
        <f t="shared" si="21"/>
        <v>2.872525824491277</v>
      </c>
      <c r="R34" s="19">
        <f t="shared" si="22"/>
        <v>1.4256473005226744</v>
      </c>
      <c r="U34" s="36">
        <f t="shared" si="23"/>
        <v>3.1178795414320568</v>
      </c>
      <c r="V34" s="19">
        <f t="shared" si="24"/>
        <v>1.4456954656862744</v>
      </c>
      <c r="Y34" s="37">
        <f t="shared" si="25"/>
        <v>0.86688240000000005</v>
      </c>
      <c r="Z34" s="38">
        <f t="shared" si="26"/>
        <v>8.778584038619309E-6</v>
      </c>
      <c r="AA34" s="38">
        <f t="shared" si="27"/>
        <v>8.778584038619309E-6</v>
      </c>
      <c r="AB34" s="38">
        <f t="shared" si="28"/>
        <v>9.5283973927720764E-6</v>
      </c>
      <c r="AC34" s="39">
        <f t="shared" si="29"/>
        <v>8.778584038619309E-6</v>
      </c>
    </row>
    <row r="35" spans="1:29" ht="13.5" x14ac:dyDescent="0.25">
      <c r="A35" s="57" t="s">
        <v>40</v>
      </c>
      <c r="B35" s="60">
        <v>2.7113</v>
      </c>
      <c r="C35" s="60">
        <v>3.2820999999999998</v>
      </c>
      <c r="D35" s="60">
        <v>3.4674</v>
      </c>
      <c r="E35" s="60">
        <v>3.7766000000000002</v>
      </c>
      <c r="F35" s="62">
        <v>4.2249999999999996</v>
      </c>
      <c r="G35" s="77"/>
      <c r="I35" s="13">
        <f t="shared" si="17"/>
        <v>1.8068767186552734</v>
      </c>
      <c r="J35" s="19">
        <f t="shared" si="18"/>
        <v>1.4665889665889664</v>
      </c>
      <c r="M35" s="36">
        <f t="shared" si="19"/>
        <v>1.8068767186552734</v>
      </c>
      <c r="N35" s="19">
        <f t="shared" si="20"/>
        <v>1.5405648057460006</v>
      </c>
      <c r="Q35" s="36">
        <f t="shared" si="21"/>
        <v>1.6646890834100039</v>
      </c>
      <c r="R35" s="19">
        <f t="shared" si="22"/>
        <v>1.6729596539743314</v>
      </c>
      <c r="U35" s="36">
        <f t="shared" si="23"/>
        <v>1.8068767186552734</v>
      </c>
      <c r="V35" s="19">
        <f t="shared" si="24"/>
        <v>1.7084478332808353</v>
      </c>
      <c r="Y35" s="37">
        <f t="shared" si="25"/>
        <v>0.84555150000000001</v>
      </c>
      <c r="Z35" s="38">
        <f t="shared" si="26"/>
        <v>9.0000431670927203E-6</v>
      </c>
      <c r="AA35" s="38">
        <f t="shared" si="27"/>
        <v>9.0000431670927203E-6</v>
      </c>
      <c r="AB35" s="38">
        <f t="shared" si="28"/>
        <v>9.7687722155303376E-6</v>
      </c>
      <c r="AC35" s="39">
        <f t="shared" si="29"/>
        <v>9.0000431670927203E-6</v>
      </c>
    </row>
    <row r="36" spans="1:29" ht="12.75" x14ac:dyDescent="0.2">
      <c r="A36" s="57" t="s">
        <v>7</v>
      </c>
      <c r="B36" s="60">
        <v>114970</v>
      </c>
      <c r="C36" s="60">
        <v>113720</v>
      </c>
      <c r="D36" s="60">
        <v>114780</v>
      </c>
      <c r="E36" s="60">
        <v>109400</v>
      </c>
      <c r="F36" s="62">
        <v>105870</v>
      </c>
      <c r="I36" s="13">
        <f t="shared" si="17"/>
        <v>0.82552052063802062</v>
      </c>
      <c r="J36" s="19">
        <f t="shared" si="18"/>
        <v>2.3567472268420713</v>
      </c>
      <c r="M36" s="36">
        <f t="shared" si="19"/>
        <v>0.82552052063802062</v>
      </c>
      <c r="N36" s="19">
        <f t="shared" si="20"/>
        <v>2.5636741967380554</v>
      </c>
      <c r="Q36" s="36">
        <f t="shared" si="21"/>
        <v>0.76055825206481065</v>
      </c>
      <c r="R36" s="19">
        <f t="shared" si="22"/>
        <v>2.8775848716025441</v>
      </c>
      <c r="U36" s="36">
        <f t="shared" si="23"/>
        <v>0.82552052063802062</v>
      </c>
      <c r="V36" s="19">
        <f t="shared" si="24"/>
        <v>2.8927735069457219</v>
      </c>
      <c r="Y36" s="37">
        <f t="shared" si="25"/>
        <v>0.82233000000000001</v>
      </c>
      <c r="Z36" s="38">
        <f t="shared" si="26"/>
        <v>9.254192355866866E-6</v>
      </c>
      <c r="AA36" s="38">
        <f t="shared" si="27"/>
        <v>9.254192355866866E-6</v>
      </c>
      <c r="AB36" s="38">
        <f t="shared" si="28"/>
        <v>1.00446292850802E-5</v>
      </c>
      <c r="AC36" s="39">
        <f t="shared" si="29"/>
        <v>9.254192355866866E-6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3.5308000000000002</v>
      </c>
      <c r="C38" s="60">
        <v>4.2744</v>
      </c>
      <c r="D38" s="60">
        <v>4.5118</v>
      </c>
      <c r="E38" s="60">
        <v>4.9103000000000003</v>
      </c>
      <c r="F38" s="62">
        <v>5.4809999999999999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126480</v>
      </c>
      <c r="C39" s="60">
        <v>121780</v>
      </c>
      <c r="D39" s="60">
        <v>115560</v>
      </c>
      <c r="E39" s="60">
        <v>110330</v>
      </c>
      <c r="F39" s="62">
        <v>108800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5.9427000000000003</v>
      </c>
      <c r="C41" s="60">
        <v>7.1935000000000002</v>
      </c>
      <c r="D41" s="60">
        <v>7.5865999999999998</v>
      </c>
      <c r="E41" s="60">
        <v>8.2523</v>
      </c>
      <c r="F41" s="62">
        <v>9.1872000000000007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131930</v>
      </c>
      <c r="C42" s="60">
        <v>107250</v>
      </c>
      <c r="D42" s="60">
        <v>102100</v>
      </c>
      <c r="E42" s="60">
        <v>94020</v>
      </c>
      <c r="F42" s="62">
        <v>92067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12.65</v>
      </c>
      <c r="C44" s="60">
        <v>15.327999999999999</v>
      </c>
      <c r="D44" s="60">
        <v>16.154</v>
      </c>
      <c r="E44" s="60">
        <v>17.574000000000002</v>
      </c>
      <c r="F44" s="62">
        <v>19.538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103760</v>
      </c>
      <c r="C45" s="60">
        <v>66741</v>
      </c>
      <c r="D45" s="60">
        <v>61354</v>
      </c>
      <c r="E45" s="60">
        <v>54661</v>
      </c>
      <c r="F45" s="62">
        <v>54374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0.82552052063802062</v>
      </c>
      <c r="B1">
        <v>2.3567472268420713</v>
      </c>
      <c r="C1">
        <v>0.82552052063802062</v>
      </c>
      <c r="D1">
        <v>2.5636741967380554</v>
      </c>
      <c r="E1">
        <v>0.76055825206481065</v>
      </c>
      <c r="F1">
        <v>2.8775848716025441</v>
      </c>
      <c r="G1">
        <v>0.82552052063802062</v>
      </c>
      <c r="H1">
        <v>2.8927735069457219</v>
      </c>
    </row>
    <row r="2" spans="1:8" x14ac:dyDescent="0.2">
      <c r="A2">
        <v>1.8068767186552734</v>
      </c>
      <c r="B2">
        <v>1.4665889665889664</v>
      </c>
      <c r="C2">
        <v>1.8068767186552734</v>
      </c>
      <c r="D2">
        <v>1.5405648057460006</v>
      </c>
      <c r="E2">
        <v>1.6646890834100039</v>
      </c>
      <c r="F2">
        <v>1.6729596539743314</v>
      </c>
      <c r="G2">
        <v>1.8068767186552734</v>
      </c>
      <c r="H2">
        <v>1.7084478332808353</v>
      </c>
    </row>
    <row r="3" spans="1:8" x14ac:dyDescent="0.2">
      <c r="A3">
        <v>3.1178795414320568</v>
      </c>
      <c r="B3">
        <v>1.2916050801992665</v>
      </c>
      <c r="C3">
        <v>3.1178795414320568</v>
      </c>
      <c r="D3">
        <v>1.3611255336333219</v>
      </c>
      <c r="E3">
        <v>2.872525824491277</v>
      </c>
      <c r="F3">
        <v>1.4256473005226744</v>
      </c>
      <c r="G3">
        <v>3.1178795414320568</v>
      </c>
      <c r="H3">
        <v>1.4456954656862744</v>
      </c>
    </row>
    <row r="4" spans="1:8" x14ac:dyDescent="0.2">
      <c r="A4">
        <v>4.1302058241962278</v>
      </c>
      <c r="B4">
        <v>1.3831486692461017</v>
      </c>
      <c r="C4">
        <v>4.1302058241962278</v>
      </c>
      <c r="D4">
        <v>1.3703752105477145</v>
      </c>
      <c r="E4">
        <v>3.8051896273769126</v>
      </c>
      <c r="F4">
        <v>1.4377666057282144</v>
      </c>
      <c r="G4">
        <v>4.1302058241962278</v>
      </c>
      <c r="H4">
        <v>1.485705739743711</v>
      </c>
    </row>
    <row r="5" spans="1:8" x14ac:dyDescent="0.2">
      <c r="A5">
        <v>5.7584760491059752</v>
      </c>
      <c r="B5">
        <v>1.5050393901699997</v>
      </c>
      <c r="C5">
        <v>5.7584760491059752</v>
      </c>
      <c r="D5">
        <v>1.5805824917516624</v>
      </c>
      <c r="E5">
        <v>5.3053272074693059</v>
      </c>
      <c r="F5">
        <v>1.5278452323134206</v>
      </c>
      <c r="G5">
        <v>5.7584760491059752</v>
      </c>
      <c r="H5">
        <v>1.5694638462050157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2018-12-20T19:44:35Z</dcterms:modified>
</cp:coreProperties>
</file>