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405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5" i="1" l="1"/>
  <c r="C16" i="1"/>
  <c r="C17" i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19" i="1"/>
  <c r="C20" i="1"/>
  <c r="C21" i="1"/>
  <c r="C22" i="1"/>
  <c r="C23" i="1"/>
  <c r="C24" i="1"/>
  <c r="C25" i="1"/>
  <c r="C26" i="1"/>
  <c r="C27" i="1"/>
  <c r="C28" i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Y41" i="1"/>
  <c r="Y42" i="1"/>
  <c r="Y43" i="1"/>
  <c r="Y44" i="1"/>
  <c r="Y45" i="1"/>
  <c r="Y46" i="1"/>
  <c r="Y47" i="1"/>
  <c r="Y48" i="1"/>
  <c r="Z37" i="1"/>
  <c r="Z38" i="1"/>
  <c r="AB38" i="1"/>
  <c r="AB39" i="1"/>
  <c r="Z40" i="1"/>
  <c r="AA40" i="1"/>
  <c r="AB40" i="1"/>
  <c r="AC40" i="1"/>
  <c r="Z41" i="1"/>
  <c r="AA41" i="1"/>
  <c r="AB41" i="1"/>
  <c r="AC41" i="1"/>
  <c r="Z42" i="1"/>
  <c r="AA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E18" i="1"/>
  <c r="F18" i="1" s="1"/>
  <c r="AE18" i="1" s="1"/>
  <c r="E19" i="1"/>
  <c r="F19" i="1" s="1"/>
  <c r="E20" i="1"/>
  <c r="F20" i="1" s="1"/>
  <c r="E21" i="1"/>
  <c r="F21" i="1" s="1"/>
  <c r="E22" i="1"/>
  <c r="F22" i="1" s="1"/>
  <c r="AE22" i="1" s="1"/>
  <c r="E23" i="1"/>
  <c r="F23" i="1" s="1"/>
  <c r="AE23" i="1" s="1"/>
  <c r="E24" i="1"/>
  <c r="F24" i="1" s="1"/>
  <c r="E25" i="1"/>
  <c r="F25" i="1" s="1"/>
  <c r="E26" i="1"/>
  <c r="F26" i="1" s="1"/>
  <c r="AE26" i="1" s="1"/>
  <c r="E27" i="1"/>
  <c r="F27" i="1" s="1"/>
  <c r="AE27" i="1" s="1"/>
  <c r="E28" i="1"/>
  <c r="F28" i="1" s="1"/>
  <c r="AE28" i="1" s="1"/>
  <c r="E11" i="1"/>
  <c r="F11" i="1" s="1"/>
  <c r="AE11" i="1" s="1"/>
  <c r="W12" i="1"/>
  <c r="X12" i="1" s="1"/>
  <c r="W13" i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Y28" i="1"/>
  <c r="Z28" i="1" s="1"/>
  <c r="V49" i="1" s="1"/>
  <c r="V28" i="1"/>
  <c r="R49" i="1" s="1"/>
  <c r="Q28" i="1"/>
  <c r="R28" i="1" s="1"/>
  <c r="N49" i="1" s="1"/>
  <c r="M28" i="1"/>
  <c r="N28" i="1" s="1"/>
  <c r="J49" i="1" s="1"/>
  <c r="I28" i="1"/>
  <c r="J28" i="1" s="1"/>
  <c r="Y27" i="1"/>
  <c r="Z27" i="1" s="1"/>
  <c r="V48" i="1" s="1"/>
  <c r="U27" i="1"/>
  <c r="V27" i="1" s="1"/>
  <c r="R48" i="1" s="1"/>
  <c r="Q27" i="1"/>
  <c r="R27" i="1" s="1"/>
  <c r="N48" i="1" s="1"/>
  <c r="M27" i="1"/>
  <c r="N27" i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/>
  <c r="R47" i="1" s="1"/>
  <c r="U25" i="1"/>
  <c r="U24" i="1"/>
  <c r="V24" i="1" s="1"/>
  <c r="R45" i="1" s="1"/>
  <c r="U23" i="1"/>
  <c r="U22" i="1"/>
  <c r="V22" i="1"/>
  <c r="R43" i="1" s="1"/>
  <c r="Q26" i="1"/>
  <c r="Q25" i="1"/>
  <c r="Q24" i="1"/>
  <c r="Q23" i="1"/>
  <c r="Q22" i="1"/>
  <c r="M26" i="1"/>
  <c r="M25" i="1"/>
  <c r="M24" i="1"/>
  <c r="M23" i="1"/>
  <c r="M22" i="1"/>
  <c r="N22" i="1" s="1"/>
  <c r="J43" i="1" s="1"/>
  <c r="Y21" i="1"/>
  <c r="U21" i="1"/>
  <c r="V21" i="1" s="1"/>
  <c r="R42" i="1" s="1"/>
  <c r="Q21" i="1"/>
  <c r="M21" i="1"/>
  <c r="N21" i="1"/>
  <c r="J42" i="1" s="1"/>
  <c r="Y20" i="1"/>
  <c r="U20" i="1"/>
  <c r="V20" i="1" s="1"/>
  <c r="R41" i="1" s="1"/>
  <c r="Q20" i="1"/>
  <c r="M20" i="1"/>
  <c r="N20" i="1"/>
  <c r="J41" i="1" s="1"/>
  <c r="Y19" i="1"/>
  <c r="U19" i="1"/>
  <c r="V19" i="1" s="1"/>
  <c r="R40" i="1" s="1"/>
  <c r="Q19" i="1"/>
  <c r="M19" i="1"/>
  <c r="N19" i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M17" i="1"/>
  <c r="N17" i="1" s="1"/>
  <c r="J38" i="1" s="1"/>
  <c r="N13" i="1"/>
  <c r="J34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1" i="1"/>
  <c r="V42" i="1" s="1"/>
  <c r="Z20" i="1"/>
  <c r="V41" i="1" s="1"/>
  <c r="Z19" i="1"/>
  <c r="V40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8" i="1"/>
  <c r="N39" i="1" s="1"/>
  <c r="R17" i="1"/>
  <c r="N38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U46" i="1" l="1"/>
  <c r="I46" i="1"/>
  <c r="M46" i="1"/>
  <c r="I42" i="1"/>
  <c r="M42" i="1"/>
  <c r="Q42" i="1"/>
  <c r="U42" i="1"/>
  <c r="AE19" i="1"/>
  <c r="U40" i="1"/>
  <c r="Q40" i="1"/>
  <c r="M40" i="1"/>
  <c r="I40" i="1"/>
  <c r="AE17" i="1"/>
  <c r="Q38" i="1"/>
  <c r="AE24" i="1"/>
  <c r="U45" i="1"/>
  <c r="M45" i="1"/>
  <c r="I45" i="1"/>
  <c r="Q45" i="1"/>
  <c r="AE20" i="1"/>
  <c r="U41" i="1"/>
  <c r="M41" i="1"/>
  <c r="I41" i="1"/>
  <c r="Q41" i="1"/>
  <c r="L13" i="1"/>
  <c r="L8" i="1" s="1"/>
  <c r="P13" i="1"/>
  <c r="P8" i="1" s="1"/>
  <c r="T13" i="1"/>
  <c r="T8" i="1" s="1"/>
  <c r="X13" i="1"/>
  <c r="X8" i="1" s="1"/>
  <c r="H13" i="1"/>
  <c r="H12" i="1"/>
  <c r="AC34" i="1"/>
  <c r="AA34" i="1"/>
  <c r="Y35" i="1"/>
  <c r="Z33" i="1"/>
  <c r="AD13" i="1"/>
  <c r="AB34" i="1"/>
  <c r="Z36" i="1"/>
  <c r="I36" i="1" s="1"/>
  <c r="AB36" i="1"/>
  <c r="Q36" i="1" s="1"/>
  <c r="AA36" i="1"/>
  <c r="M36" i="1" s="1"/>
  <c r="AC36" i="1"/>
  <c r="U36" i="1" s="1"/>
  <c r="AD15" i="1"/>
  <c r="Z39" i="1"/>
  <c r="AB35" i="1"/>
  <c r="Q35" i="1" s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M39" i="1"/>
  <c r="M37" i="1"/>
  <c r="AE21" i="1"/>
  <c r="AE25" i="1"/>
  <c r="AC39" i="1"/>
  <c r="U39" i="1" s="1"/>
  <c r="AC37" i="1"/>
  <c r="U37" i="1" s="1"/>
  <c r="AC35" i="1"/>
  <c r="U35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<sst xmlns="http://schemas.openxmlformats.org/spreadsheetml/2006/main" count="145" uniqueCount="72">
  <si>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</si>
  <si>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</si>
  <si>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</si>
  <si>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</si>
  <si>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</si>
  <si>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</si>
  <si>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</si>
  <si>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</si>
  <si>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</si>
  <si>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</si>
  <si>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</si>
  <si>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</si>
  <si>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</si>
  <si>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</si>
  <si>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</si>
  <si>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</si>
  <si>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</si>
  <si>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</si>
  <si>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</si>
  <si>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</si>
  <si>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</si>
  <si>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</si>
  <si>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</si>
  <si>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</si>
  <si>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</si>
  <si>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</si>
  <si>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</si>
  <si>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</si>
  <si>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</si>
  <si>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</si>
  <si>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</si>
  <si>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</si>
  <si>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</si>
  <si>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</si>
  <si>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</si>
  <si>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</si>
  <si>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</si>
  <si>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</si>
  <si>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</si>
  <si>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</si>
  <si>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</si>
  <si>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</si>
  <si>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</si>
  <si>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</si>
  <si>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</si>
  <si>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</si>
  <si>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</si>
  <si>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</si>
  <si>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</si>
  <si>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</si>
  <si>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</si>
  <si>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</si>
  <si>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</si>
  <si>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</si>
  <si>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</si>
  <si>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</si>
  <si>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</si>
  <si>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</si>
  <si>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</si>
  <si>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</si>
  <si>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</si>
  <si>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</si>
  <si>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</si>
  <si>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</si>
  <si>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</si>
  <si>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</si>
  <si>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08202018_6</t>
  </si>
  <si>
    <t>Aug22_01</t>
  </si>
  <si>
    <t>Aug22_02</t>
  </si>
  <si>
    <t>Aug22_07</t>
  </si>
  <si>
    <t>Aug22_09</t>
  </si>
  <si>
    <t>Aug22_05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</si>
</sst>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54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3.2711137980546052</c:v>
                </c:pt>
                <c:pt idx="1">
                  <c:v>2.9961435775734206</c:v>
                </c:pt>
                <c:pt idx="2">
                  <c:v>2.8747628083491463</c:v>
                </c:pt>
                <c:pt idx="3">
                  <c:v>3.142240842908699</c:v>
                </c:pt>
                <c:pt idx="4">
                  <c:v>5.4679322914786885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3.6841145358380447</c:v>
                </c:pt>
                <c:pt idx="1">
                  <c:v>3.2033323113681291</c:v>
                </c:pt>
                <c:pt idx="2">
                  <c:v>2.9140219272937107</c:v>
                </c:pt>
                <c:pt idx="3">
                  <c:v>3.1023784901758011</c:v>
                </c:pt>
                <c:pt idx="4">
                  <c:v>5.5068881538293777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3.9899920990255469</c:v>
                </c:pt>
                <c:pt idx="1">
                  <c:v>3.4285714285714284</c:v>
                </c:pt>
                <c:pt idx="2">
                  <c:v>3.3666292596748928</c:v>
                </c:pt>
                <c:pt idx="3">
                  <c:v>3.5769094557903438</c:v>
                </c:pt>
                <c:pt idx="4">
                  <c:v>5.9745637385388939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3.5983611424499733</c:v>
                </c:pt>
                <c:pt idx="1">
                  <c:v>3.2872610497537269</c:v>
                </c:pt>
                <c:pt idx="2">
                  <c:v>3.176267099952828</c:v>
                </c:pt>
                <c:pt idx="3">
                  <c:v>3.3826780092437541</c:v>
                </c:pt>
                <c:pt idx="4">
                  <c:v>5.8386002774780339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170.15780311113608</c:v>
                </c:pt>
                <c:pt idx="1">
                  <c:v>3.3172034770423244</c:v>
                </c:pt>
                <c:pt idx="2">
                  <c:v>2.3433874709976799</c:v>
                </c:pt>
                <c:pt idx="3">
                  <c:v>4.1908134050704691</c:v>
                </c:pt>
                <c:pt idx="4">
                  <c:v>2.7002940914357012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92448"/>
        <c:axId val="168821120"/>
      </c:scatterChart>
      <c:valAx>
        <c:axId val="1579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1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821120"/>
        <c:crosses val="autoZero"/>
        <c:crossBetween val="midCat"/>
      </c:valAx>
      <c:valAx>
        <c:axId val="16882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5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99244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8"/>
          <c:w val="0.1292519153445125"/>
          <c:h val="0.3404255319148951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66" r="0.7500000000000026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8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457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1.7037051031534403</c:v>
                </c:pt>
                <c:pt idx="1">
                  <c:v>1.5604914466528232</c:v>
                </c:pt>
                <c:pt idx="2">
                  <c:v>1.4972722960151805</c:v>
                </c:pt>
                <c:pt idx="3">
                  <c:v>1.6365837723482808</c:v>
                </c:pt>
                <c:pt idx="4">
                  <c:v>2.8478814018118173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1.918809654082315</c:v>
                </c:pt>
                <c:pt idx="1">
                  <c:v>1.668402245504234</c:v>
                </c:pt>
                <c:pt idx="2">
                  <c:v>1.5177197537988076</c:v>
                </c:pt>
                <c:pt idx="3">
                  <c:v>1.6158221302998965</c:v>
                </c:pt>
                <c:pt idx="4">
                  <c:v>2.8681709134528011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5.6373898369512077</c:v>
                </c:pt>
                <c:pt idx="1">
                  <c:v>4.3711747339983509</c:v>
                </c:pt>
                <c:pt idx="2">
                  <c:v>2.9818648499189737</c:v>
                </c:pt>
                <c:pt idx="3">
                  <c:v>1.9463683222041188</c:v>
                </c:pt>
                <c:pt idx="4">
                  <c:v>0.8849080890747808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2.078120884909139</c:v>
                </c:pt>
                <c:pt idx="1">
                  <c:v>1.7857142857142856</c:v>
                </c:pt>
                <c:pt idx="2">
                  <c:v>1.7534527394140067</c:v>
                </c:pt>
                <c:pt idx="3">
                  <c:v>1.8629736748908041</c:v>
                </c:pt>
                <c:pt idx="4">
                  <c:v>3.1117519471556738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1.8741464283593612</c:v>
                </c:pt>
                <c:pt idx="1">
                  <c:v>1.7121151300800661</c:v>
                </c:pt>
                <c:pt idx="2">
                  <c:v>1.6543057812254314</c:v>
                </c:pt>
                <c:pt idx="3">
                  <c:v>1.7618114631477886</c:v>
                </c:pt>
                <c:pt idx="4">
                  <c:v>3.0409376445198095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05440"/>
        <c:axId val="188120064"/>
      </c:scatterChart>
      <c:valAx>
        <c:axId val="19100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425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20064"/>
        <c:crosses val="autoZero"/>
        <c:crossBetween val="midCat"/>
      </c:valAx>
      <c:valAx>
        <c:axId val="188120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0054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78"/>
          <c:w val="0.11545001081846432"/>
          <c:h val="0.338509830086966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66" r="0.7500000000000026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7"/>
          <c:y val="1.957585644371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944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11002.8</c:v>
                </c:pt>
                <c:pt idx="2">
                  <c:v>7785</c:v>
                </c:pt>
                <c:pt idx="3">
                  <c:v>5190</c:v>
                </c:pt>
                <c:pt idx="4">
                  <c:v>200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0.22180831249002186</c:v>
                </c:pt>
                <c:pt idx="1">
                  <c:v>0.20819313593539687</c:v>
                </c:pt>
                <c:pt idx="2">
                  <c:v>0.2091743659153768</c:v>
                </c:pt>
                <c:pt idx="3">
                  <c:v>0.21278556721247177</c:v>
                </c:pt>
                <c:pt idx="4">
                  <c:v>0.21137229397008273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11002.8</c:v>
                </c:pt>
                <c:pt idx="2">
                  <c:v>7785</c:v>
                </c:pt>
                <c:pt idx="3">
                  <c:v>5190</c:v>
                </c:pt>
                <c:pt idx="4">
                  <c:v>200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0.29184183917833018</c:v>
                </c:pt>
                <c:pt idx="1">
                  <c:v>0.27565612382234173</c:v>
                </c:pt>
                <c:pt idx="2">
                  <c:v>0.27567233566762772</c:v>
                </c:pt>
                <c:pt idx="3">
                  <c:v>0.27859594077850769</c:v>
                </c:pt>
                <c:pt idx="4">
                  <c:v>0.27557372479791875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11002.8</c:v>
                </c:pt>
                <c:pt idx="2">
                  <c:v>7785</c:v>
                </c:pt>
                <c:pt idx="3">
                  <c:v>5190</c:v>
                </c:pt>
                <c:pt idx="4">
                  <c:v>200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0.40604544728859565</c:v>
                </c:pt>
                <c:pt idx="1">
                  <c:v>0.38644010767160164</c:v>
                </c:pt>
                <c:pt idx="2">
                  <c:v>0.38610015888895421</c:v>
                </c:pt>
                <c:pt idx="3">
                  <c:v>0.38862633591528578</c:v>
                </c:pt>
                <c:pt idx="4">
                  <c:v>0.38483694137322305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11002.8</c:v>
                </c:pt>
                <c:pt idx="2">
                  <c:v>7785</c:v>
                </c:pt>
                <c:pt idx="3">
                  <c:v>5190</c:v>
                </c:pt>
                <c:pt idx="4">
                  <c:v>200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0.57554148262466065</c:v>
                </c:pt>
                <c:pt idx="1">
                  <c:v>0.54862045760430678</c:v>
                </c:pt>
                <c:pt idx="2">
                  <c:v>0.54495968928382277</c:v>
                </c:pt>
                <c:pt idx="3">
                  <c:v>0.54473968036081966</c:v>
                </c:pt>
                <c:pt idx="4">
                  <c:v>0.53674626033633743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03712"/>
        <c:axId val="150426752"/>
      </c:scatterChart>
      <c:valAx>
        <c:axId val="1504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426752"/>
        <c:crosses val="autoZero"/>
        <c:crossBetween val="midCat"/>
      </c:valAx>
      <c:valAx>
        <c:axId val="15042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6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4037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93"/>
          <c:y val="1.957585644371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78"/>
          <c:h val="0.76672104404568175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3.2711137980546052</c:v>
                </c:pt>
                <c:pt idx="1">
                  <c:v>2.9961435775734206</c:v>
                </c:pt>
                <c:pt idx="2">
                  <c:v>2.8747628083491463</c:v>
                </c:pt>
                <c:pt idx="3">
                  <c:v>3.142240842908699</c:v>
                </c:pt>
                <c:pt idx="4">
                  <c:v>5.4679322914786885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3.6841145358380447</c:v>
                </c:pt>
                <c:pt idx="1">
                  <c:v>3.2033323113681291</c:v>
                </c:pt>
                <c:pt idx="2">
                  <c:v>2.9140219272937107</c:v>
                </c:pt>
                <c:pt idx="3">
                  <c:v>3.1023784901758011</c:v>
                </c:pt>
                <c:pt idx="4">
                  <c:v>5.5068881538293777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3.9899920990255469</c:v>
                </c:pt>
                <c:pt idx="1">
                  <c:v>3.4285714285714284</c:v>
                </c:pt>
                <c:pt idx="2">
                  <c:v>3.3666292596748928</c:v>
                </c:pt>
                <c:pt idx="3">
                  <c:v>3.5769094557903438</c:v>
                </c:pt>
                <c:pt idx="4">
                  <c:v>5.9745637385388939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3.5983611424499733</c:v>
                </c:pt>
                <c:pt idx="1">
                  <c:v>3.2872610497537269</c:v>
                </c:pt>
                <c:pt idx="2">
                  <c:v>3.176267099952828</c:v>
                </c:pt>
                <c:pt idx="3">
                  <c:v>3.3826780092437541</c:v>
                </c:pt>
                <c:pt idx="4">
                  <c:v>5.8386002774780339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170.15780311113608</c:v>
                </c:pt>
                <c:pt idx="1">
                  <c:v>3.3172034770423244</c:v>
                </c:pt>
                <c:pt idx="2">
                  <c:v>2.3433874709976799</c:v>
                </c:pt>
                <c:pt idx="3">
                  <c:v>4.1908134050704691</c:v>
                </c:pt>
                <c:pt idx="4">
                  <c:v>2.7002940914357012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05280"/>
        <c:axId val="150707584"/>
      </c:scatterChart>
      <c:valAx>
        <c:axId val="1507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3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07584"/>
        <c:crosses val="autoZero"/>
        <c:crossBetween val="midCat"/>
      </c:valAx>
      <c:valAx>
        <c:axId val="150707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8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052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88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912"/>
          <c:y val="1.957585644371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1.7037051031534403</c:v>
                </c:pt>
                <c:pt idx="1">
                  <c:v>1.5604914466528232</c:v>
                </c:pt>
                <c:pt idx="2">
                  <c:v>1.4972722960151805</c:v>
                </c:pt>
                <c:pt idx="3">
                  <c:v>1.6365837723482808</c:v>
                </c:pt>
                <c:pt idx="4">
                  <c:v>2.8478814018118173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1.918809654082315</c:v>
                </c:pt>
                <c:pt idx="1">
                  <c:v>1.668402245504234</c:v>
                </c:pt>
                <c:pt idx="2">
                  <c:v>1.5177197537988076</c:v>
                </c:pt>
                <c:pt idx="3">
                  <c:v>1.6158221302998965</c:v>
                </c:pt>
                <c:pt idx="4">
                  <c:v>2.8681709134528011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5.6373898369512077</c:v>
                </c:pt>
                <c:pt idx="1">
                  <c:v>4.3711747339983509</c:v>
                </c:pt>
                <c:pt idx="2">
                  <c:v>2.9818648499189737</c:v>
                </c:pt>
                <c:pt idx="3">
                  <c:v>1.9463683222041188</c:v>
                </c:pt>
                <c:pt idx="4">
                  <c:v>0.8849080890747808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2.078120884909139</c:v>
                </c:pt>
                <c:pt idx="1">
                  <c:v>1.7857142857142856</c:v>
                </c:pt>
                <c:pt idx="2">
                  <c:v>1.7534527394140067</c:v>
                </c:pt>
                <c:pt idx="3">
                  <c:v>1.8629736748908041</c:v>
                </c:pt>
                <c:pt idx="4">
                  <c:v>3.1117519471556738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6.1189014524595233</c:v>
                </c:pt>
                <c:pt idx="1">
                  <c:v>4.744533942552744</c:v>
                </c:pt>
                <c:pt idx="2">
                  <c:v>3.2365576426190183</c:v>
                </c:pt>
                <c:pt idx="3">
                  <c:v>2.1126152879639974</c:v>
                </c:pt>
                <c:pt idx="4">
                  <c:v>0.96049156580258732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1.8741464283593612</c:v>
                </c:pt>
                <c:pt idx="1">
                  <c:v>1.7121151300800661</c:v>
                </c:pt>
                <c:pt idx="2">
                  <c:v>1.6543057812254314</c:v>
                </c:pt>
                <c:pt idx="3">
                  <c:v>1.7618114631477886</c:v>
                </c:pt>
                <c:pt idx="4">
                  <c:v>3.0409376445198095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06688"/>
        <c:axId val="153137920"/>
      </c:scatterChart>
      <c:valAx>
        <c:axId val="1531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93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37920"/>
        <c:crosses val="autoZero"/>
        <c:crossBetween val="midCat"/>
      </c:valAx>
      <c:valAx>
        <c:axId val="153137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0668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78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3400179917.6231914</c:v>
                </c:pt>
                <c:pt idx="1">
                  <c:v>2825891038.6774116</c:v>
                </c:pt>
                <c:pt idx="2">
                  <c:v>2050499941.068146</c:v>
                </c:pt>
                <c:pt idx="3">
                  <c:v>1395737949.5296066</c:v>
                </c:pt>
                <c:pt idx="4">
                  <c:v>56051552.133780494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7290193.0371513553</c:v>
                </c:pt>
                <c:pt idx="1">
                  <c:v>5761693.1931826668</c:v>
                </c:pt>
                <c:pt idx="2">
                  <c:v>4030777.8897519885</c:v>
                </c:pt>
                <c:pt idx="3">
                  <c:v>2686342.1386628319</c:v>
                </c:pt>
                <c:pt idx="4">
                  <c:v>1272786.5591481102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67104"/>
        <c:axId val="156443008"/>
      </c:scatterChart>
      <c:valAx>
        <c:axId val="15636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443008"/>
        <c:crosses val="autoZero"/>
        <c:crossBetween val="midCat"/>
      </c:valAx>
      <c:valAx>
        <c:axId val="156443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367104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445.34653465346531</c:v>
                </c:pt>
                <c:pt idx="1">
                  <c:v>363.12871287128712</c:v>
                </c:pt>
                <c:pt idx="2">
                  <c:v>256.93069306930693</c:v>
                </c:pt>
                <c:pt idx="3">
                  <c:v>171.28712871287129</c:v>
                </c:pt>
                <c:pt idx="4">
                  <c:v>6.6006600660066006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0.26874567612154759</c:v>
                </c:pt>
                <c:pt idx="1">
                  <c:v>0.21239905787348587</c:v>
                </c:pt>
                <c:pt idx="2">
                  <c:v>0.14859059612781733</c:v>
                </c:pt>
                <c:pt idx="3">
                  <c:v>9.9029316599666642E-2</c:v>
                </c:pt>
                <c:pt idx="4">
                  <c:v>4.692000371643594E-2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62880"/>
        <c:axId val="156764800"/>
      </c:scatterChart>
      <c:valAx>
        <c:axId val="156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764800"/>
        <c:crosses val="autoZero"/>
        <c:crossBetween val="midCat"/>
      </c:valAx>
      <c:valAx>
        <c:axId val="156764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76288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6" t="s">
        <v>41</v>
      </c>
      <c r="B1" s="86"/>
      <c r="H1" s="5" t="s">
        <v>32</v>
      </c>
      <c r="I1" s="81" t="s">
        <v>66</v>
      </c>
      <c r="J1" s="82"/>
      <c r="K1" s="82"/>
      <c r="L1" s="82"/>
      <c r="M1" s="82"/>
      <c r="N1" s="83"/>
      <c r="O1" s="84"/>
    </row>
    <row r="2" spans="1:31" ht="12.75" x14ac:dyDescent="0.2">
      <c r="H2" s="5" t="s">
        <v>36</v>
      </c>
      <c r="I2" s="81" t="s">
        <v>52</v>
      </c>
      <c r="J2" s="82"/>
      <c r="K2" s="82"/>
      <c r="L2" s="82"/>
      <c r="M2" s="82"/>
      <c r="N2" s="83"/>
      <c r="O2" s="84"/>
    </row>
    <row r="3" spans="1:31" ht="12.75" x14ac:dyDescent="0.2">
      <c r="A3" s="5" t="s">
        <v>0</v>
      </c>
      <c r="B3" s="6">
        <v>30.3</v>
      </c>
      <c r="H3" s="5" t="s">
        <v>33</v>
      </c>
      <c r="I3" s="81" t="s">
        <v>62</v>
      </c>
      <c r="J3" s="82"/>
      <c r="K3" s="82"/>
      <c r="L3" s="82"/>
      <c r="M3" s="82"/>
      <c r="N3" s="83"/>
      <c r="O3" s="84"/>
    </row>
    <row r="4" spans="1:31" ht="12.75" x14ac:dyDescent="0.2">
      <c r="A4" s="5" t="s">
        <v>46</v>
      </c>
      <c r="B4" s="6">
        <v>1.92</v>
      </c>
      <c r="H4" s="5" t="s">
        <v>34</v>
      </c>
      <c r="I4" s="81" t="s">
        <v>59</v>
      </c>
      <c r="J4" s="82"/>
      <c r="K4" s="82"/>
      <c r="L4" s="82"/>
      <c r="M4" s="82"/>
      <c r="N4" s="83"/>
      <c r="O4" s="84"/>
    </row>
    <row r="5" spans="1:31" ht="13.5" thickBot="1" x14ac:dyDescent="0.25">
      <c r="A5" s="5" t="s">
        <v>45</v>
      </c>
      <c r="B5" s="6">
        <v>75</v>
      </c>
      <c r="H5" s="5" t="s">
        <v>35</v>
      </c>
      <c r="I5" s="81" t="s">
        <v>60</v>
      </c>
      <c r="J5" s="82"/>
      <c r="K5" s="82"/>
      <c r="L5" s="82"/>
      <c r="M5" s="82"/>
      <c r="N5" s="83"/>
      <c r="O5" s="84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L8" s="3">
        <f>AVERAGE(L11:L15)</f>
        <v>0.21266673510466999</v>
      </c>
      <c r="P8" s="78">
        <f>AVERAGE(P11:P15)</f>
        <v>0.27946799284894519</v>
      </c>
      <c r="T8" s="78">
        <f>AVERAGE(T11:T15)</f>
        <v>0.39040979822753202</v>
      </c>
      <c r="X8" s="78">
        <f>AVERAGE(X11:X15)</f>
        <v>0.5501215140419895</v>
      </c>
      <c r="AA8" s="9"/>
      <c r="AB8" s="9"/>
    </row>
    <row r="9" spans="1:31" x14ac:dyDescent="0.2">
      <c r="B9" s="7"/>
      <c r="C9" s="7"/>
      <c r="D9" s="7"/>
      <c r="E9" s="7"/>
      <c r="F9" s="7"/>
      <c r="G9" s="79" t="s">
        <v>14</v>
      </c>
      <c r="H9" s="85"/>
      <c r="I9" s="85"/>
      <c r="J9" s="80"/>
      <c r="K9" s="87" t="s">
        <v>2</v>
      </c>
      <c r="L9" s="88"/>
      <c r="M9" s="88"/>
      <c r="N9" s="89"/>
      <c r="O9" s="87" t="s">
        <v>3</v>
      </c>
      <c r="P9" s="94"/>
      <c r="Q9" s="94"/>
      <c r="R9" s="95"/>
      <c r="S9" s="87" t="s">
        <v>4</v>
      </c>
      <c r="T9" s="94"/>
      <c r="U9" s="94"/>
      <c r="V9" s="95"/>
      <c r="W9" s="87" t="s">
        <v>5</v>
      </c>
      <c r="X9" s="94"/>
      <c r="Y9" s="94"/>
      <c r="Z9" s="94"/>
      <c r="AA9" s="90" t="s">
        <v>52</v>
      </c>
      <c r="AB9" s="97"/>
      <c r="AD9" s="79" t="s">
        <v>63</v>
      </c>
      <c r="AE9" s="80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13</v>
      </c>
      <c r="C11" s="5">
        <f>1038*B11</f>
        <v>13494</v>
      </c>
      <c r="D11" s="5">
        <f>C11*0.0689475729</f>
        <v>930.37854871260004</v>
      </c>
      <c r="E11" s="11">
        <f>B32</f>
        <v>1.8791</v>
      </c>
      <c r="F11" s="12">
        <f t="shared" ref="F11:F28" si="0">$B$3/(E11*60)</f>
        <v>0.26874567612154759</v>
      </c>
      <c r="G11" s="16">
        <f>B32</f>
        <v>1.8791</v>
      </c>
      <c r="H11" s="5">
        <f t="shared" ref="H11:H28" si="1">(G11-E11)/E11</f>
        <v>0</v>
      </c>
      <c r="I11" s="11">
        <f>B33</f>
        <v>1780.7</v>
      </c>
      <c r="J11" s="17">
        <f t="shared" ref="J11:J28" si="2">($B$3/I11)*10000</f>
        <v>170.15780311113608</v>
      </c>
      <c r="K11" s="16">
        <f>C32</f>
        <v>2.2959000000000001</v>
      </c>
      <c r="L11" s="5">
        <f t="shared" ref="L11:L28" si="3">(K11-E11)/E11</f>
        <v>0.22180831249002186</v>
      </c>
      <c r="M11" s="11">
        <f>C33</f>
        <v>92629</v>
      </c>
      <c r="N11" s="17">
        <f t="shared" ref="N11:N28" si="4">($B$3/M11)*10000</f>
        <v>3.2711137980546052</v>
      </c>
      <c r="O11" s="16">
        <f>D32</f>
        <v>2.4275000000000002</v>
      </c>
      <c r="P11" s="5">
        <f t="shared" ref="P11:P28" si="5">(O11-E11)/E11</f>
        <v>0.29184183917833018</v>
      </c>
      <c r="Q11" s="11">
        <f>D33</f>
        <v>82245</v>
      </c>
      <c r="R11" s="17">
        <f t="shared" ref="R11:R28" si="6">($B$3/Q11)*10000</f>
        <v>3.6841145358380447</v>
      </c>
      <c r="S11" s="16">
        <f>E32</f>
        <v>2.6421000000000001</v>
      </c>
      <c r="T11" s="5">
        <f t="shared" ref="T11:T28" si="7">(S11-E11)/E11</f>
        <v>0.40604544728859565</v>
      </c>
      <c r="U11" s="11">
        <f>E33</f>
        <v>75940</v>
      </c>
      <c r="V11" s="17">
        <f t="shared" ref="V11:V28" si="8">($B$3/U11)*10000</f>
        <v>3.9899920990255469</v>
      </c>
      <c r="W11" s="16">
        <f>F32</f>
        <v>2.9605999999999999</v>
      </c>
      <c r="X11" s="5">
        <f t="shared" ref="X11:X28" si="9">(W11-E11)/E11</f>
        <v>0.57554148262466065</v>
      </c>
      <c r="Y11" s="11">
        <f>F33</f>
        <v>84205</v>
      </c>
      <c r="Z11" s="18">
        <f t="shared" ref="Z11:Z28" si="10">($B$3/Y11)*10000</f>
        <v>3.5983611424499733</v>
      </c>
      <c r="AA11" s="13">
        <f>C11/$B$3</f>
        <v>445.34653465346531</v>
      </c>
      <c r="AB11" s="19">
        <f>AA11*68900</f>
        <v>30684376.237623759</v>
      </c>
      <c r="AC11" s="7"/>
      <c r="AD11" s="73">
        <f>AB11/(Y32*0.01)</f>
        <v>3400179917.6231914</v>
      </c>
      <c r="AE11" s="40">
        <f>F11/($B$4*10^-4)^2</f>
        <v>7290193.0371513553</v>
      </c>
    </row>
    <row r="12" spans="1:31" ht="12.75" x14ac:dyDescent="0.2">
      <c r="A12" s="61" t="s">
        <v>68</v>
      </c>
      <c r="B12" s="70">
        <v>10.6</v>
      </c>
      <c r="C12" s="5">
        <f t="shared" ref="C12:C28" si="11">1038*B12</f>
        <v>11002.8</v>
      </c>
      <c r="D12" s="5">
        <f t="shared" ref="D12:D28" si="12">C12*0.0689475729</f>
        <v>758.61635510411998</v>
      </c>
      <c r="E12" s="11">
        <f>B35</f>
        <v>2.3776000000000002</v>
      </c>
      <c r="F12" s="12">
        <f t="shared" si="0"/>
        <v>0.21239905787348587</v>
      </c>
      <c r="G12" s="16">
        <f>B35</f>
        <v>2.3776000000000002</v>
      </c>
      <c r="H12" s="5">
        <f t="shared" si="1"/>
        <v>0</v>
      </c>
      <c r="I12" s="11">
        <f>B36</f>
        <v>91342</v>
      </c>
      <c r="J12" s="17">
        <f t="shared" si="2"/>
        <v>3.3172034770423244</v>
      </c>
      <c r="K12" s="16">
        <f>C35</f>
        <v>2.8725999999999998</v>
      </c>
      <c r="L12" s="5">
        <f t="shared" si="3"/>
        <v>0.20819313593539687</v>
      </c>
      <c r="M12" s="11">
        <f>C36</f>
        <v>101130</v>
      </c>
      <c r="N12" s="17">
        <f t="shared" si="4"/>
        <v>2.9961435775734206</v>
      </c>
      <c r="O12" s="16">
        <f>D35</f>
        <v>3.0329999999999999</v>
      </c>
      <c r="P12" s="5">
        <f t="shared" si="5"/>
        <v>0.27565612382234173</v>
      </c>
      <c r="Q12" s="11">
        <f>D36</f>
        <v>94589</v>
      </c>
      <c r="R12" s="17">
        <f t="shared" si="6"/>
        <v>3.2033323113681291</v>
      </c>
      <c r="S12" s="16">
        <f>E35</f>
        <v>3.2964000000000002</v>
      </c>
      <c r="T12" s="5">
        <f t="shared" si="7"/>
        <v>0.38644010767160164</v>
      </c>
      <c r="U12" s="11">
        <f>E36</f>
        <v>88375</v>
      </c>
      <c r="V12" s="17">
        <f t="shared" si="8"/>
        <v>3.4285714285714284</v>
      </c>
      <c r="W12" s="16">
        <f>F35</f>
        <v>3.6819999999999999</v>
      </c>
      <c r="X12" s="5">
        <f t="shared" si="9"/>
        <v>0.54862045760430678</v>
      </c>
      <c r="Y12" s="11">
        <f>F36</f>
        <v>92174</v>
      </c>
      <c r="Z12" s="18">
        <f t="shared" si="10"/>
        <v>3.2872610497537269</v>
      </c>
      <c r="AA12" s="13">
        <f t="shared" ref="AA12:AA28" si="13">C12/$B$3</f>
        <v>363.12871287128712</v>
      </c>
      <c r="AB12" s="19">
        <f t="shared" ref="AB12:AB28" si="14">AA12*68900</f>
        <v>25019568.316831682</v>
      </c>
      <c r="AC12" s="7"/>
      <c r="AD12" s="73">
        <f t="shared" ref="AD12:AD28" si="15">AB12/(Y33*0.01)</f>
        <v>2825891038.6774116</v>
      </c>
      <c r="AE12" s="40">
        <f t="shared" ref="AE12:AE28" si="16">F12/($B$4*10^-4)^2</f>
        <v>5761693.1931826668</v>
      </c>
    </row>
    <row r="13" spans="1:31" ht="12.75" x14ac:dyDescent="0.2">
      <c r="A13" s="61" t="s">
        <v>71</v>
      </c>
      <c r="B13" s="70">
        <v>7.5</v>
      </c>
      <c r="C13" s="5">
        <f>1038*B13</f>
        <v>7785</v>
      </c>
      <c r="D13" s="5">
        <f t="shared" si="12"/>
        <v>536.75685502650003</v>
      </c>
      <c r="E13" s="11">
        <f>B38</f>
        <v>3.3986000000000001</v>
      </c>
      <c r="F13" s="12">
        <f t="shared" si="0"/>
        <v>0.14859059612781733</v>
      </c>
      <c r="G13" s="16">
        <f>B38</f>
        <v>3.3986000000000001</v>
      </c>
      <c r="H13" s="5">
        <f t="shared" si="1"/>
        <v>0</v>
      </c>
      <c r="I13" s="11">
        <f>B39</f>
        <v>129300</v>
      </c>
      <c r="J13" s="17">
        <f t="shared" si="2"/>
        <v>2.3433874709976799</v>
      </c>
      <c r="K13" s="16">
        <f>C38</f>
        <v>4.1094999999999997</v>
      </c>
      <c r="L13" s="5">
        <f t="shared" si="3"/>
        <v>0.2091743659153768</v>
      </c>
      <c r="M13" s="11">
        <f>C39</f>
        <v>105400</v>
      </c>
      <c r="N13" s="17">
        <f t="shared" si="4"/>
        <v>2.8747628083491463</v>
      </c>
      <c r="O13" s="16">
        <f>D38</f>
        <v>4.3354999999999997</v>
      </c>
      <c r="P13" s="5">
        <f t="shared" si="5"/>
        <v>0.27567233566762772</v>
      </c>
      <c r="Q13" s="11">
        <f>D39</f>
        <v>103980</v>
      </c>
      <c r="R13" s="17">
        <f t="shared" si="6"/>
        <v>2.9140219272937107</v>
      </c>
      <c r="S13" s="16">
        <f>E38</f>
        <v>4.7107999999999999</v>
      </c>
      <c r="T13" s="5">
        <f t="shared" si="7"/>
        <v>0.38610015888895421</v>
      </c>
      <c r="U13" s="11">
        <f>E39</f>
        <v>90001</v>
      </c>
      <c r="V13" s="17">
        <f t="shared" si="8"/>
        <v>3.3666292596748928</v>
      </c>
      <c r="W13" s="16">
        <f>F38</f>
        <v>5.2507000000000001</v>
      </c>
      <c r="X13" s="5">
        <f t="shared" si="9"/>
        <v>0.54495968928382277</v>
      </c>
      <c r="Y13" s="11">
        <f>F39</f>
        <v>95395</v>
      </c>
      <c r="Z13" s="18">
        <f t="shared" si="10"/>
        <v>3.176267099952828</v>
      </c>
      <c r="AA13" s="13">
        <f t="shared" si="13"/>
        <v>256.93069306930693</v>
      </c>
      <c r="AB13" s="19">
        <f t="shared" si="14"/>
        <v>17702524.752475247</v>
      </c>
      <c r="AC13" s="7"/>
      <c r="AD13" s="73">
        <f t="shared" si="15"/>
        <v>2050499941.068146</v>
      </c>
      <c r="AE13" s="40">
        <f t="shared" si="16"/>
        <v>4030777.8897519885</v>
      </c>
    </row>
    <row r="14" spans="1:31" ht="12.75" x14ac:dyDescent="0.2">
      <c r="A14" s="61" t="s">
        <v>69</v>
      </c>
      <c r="B14" s="70">
        <v>5</v>
      </c>
      <c r="C14" s="5">
        <f t="shared" si="11"/>
        <v>5190</v>
      </c>
      <c r="D14" s="5">
        <f t="shared" si="12"/>
        <v>357.83790335100002</v>
      </c>
      <c r="E14" s="11">
        <f>B41</f>
        <v>5.0994999999999999</v>
      </c>
      <c r="F14" s="12">
        <f t="shared" si="0"/>
        <v>9.9029316599666642E-2</v>
      </c>
      <c r="G14" s="16">
        <f>B41</f>
        <v>5.0994999999999999</v>
      </c>
      <c r="H14" s="5">
        <f t="shared" si="1"/>
        <v>0</v>
      </c>
      <c r="I14" s="11">
        <f>B42</f>
        <v>72301</v>
      </c>
      <c r="J14" s="17">
        <f t="shared" si="2"/>
        <v>4.1908134050704691</v>
      </c>
      <c r="K14" s="16">
        <f>C41</f>
        <v>6.1845999999999997</v>
      </c>
      <c r="L14" s="5">
        <f t="shared" si="3"/>
        <v>0.21278556721247177</v>
      </c>
      <c r="M14" s="11">
        <f>C42</f>
        <v>96428</v>
      </c>
      <c r="N14" s="17">
        <f t="shared" si="4"/>
        <v>3.142240842908699</v>
      </c>
      <c r="O14" s="16">
        <f>D41</f>
        <v>6.5202</v>
      </c>
      <c r="P14" s="5">
        <f t="shared" si="5"/>
        <v>0.27859594077850769</v>
      </c>
      <c r="Q14" s="11">
        <f>D42</f>
        <v>97667</v>
      </c>
      <c r="R14" s="17">
        <f t="shared" si="6"/>
        <v>3.1023784901758011</v>
      </c>
      <c r="S14" s="16">
        <f>E41</f>
        <v>7.0812999999999997</v>
      </c>
      <c r="T14" s="5">
        <f t="shared" si="7"/>
        <v>0.38862633591528578</v>
      </c>
      <c r="U14" s="11">
        <f>E42</f>
        <v>84710</v>
      </c>
      <c r="V14" s="17">
        <f t="shared" si="8"/>
        <v>3.5769094557903438</v>
      </c>
      <c r="W14" s="16">
        <f>F41</f>
        <v>7.8773999999999997</v>
      </c>
      <c r="X14" s="5">
        <f t="shared" si="9"/>
        <v>0.54473968036081966</v>
      </c>
      <c r="Y14" s="11">
        <f>F42</f>
        <v>89574</v>
      </c>
      <c r="Z14" s="18">
        <f t="shared" si="10"/>
        <v>3.3826780092437541</v>
      </c>
      <c r="AA14" s="13">
        <f t="shared" si="13"/>
        <v>171.28712871287129</v>
      </c>
      <c r="AB14" s="19">
        <f t="shared" si="14"/>
        <v>11801683.168316832</v>
      </c>
      <c r="AC14" s="7"/>
      <c r="AD14" s="73">
        <f t="shared" si="15"/>
        <v>1395737949.5296066</v>
      </c>
      <c r="AE14" s="40">
        <f t="shared" si="16"/>
        <v>2686342.1386628319</v>
      </c>
    </row>
    <row r="15" spans="1:31" ht="12.75" x14ac:dyDescent="0.2">
      <c r="A15" s="61" t="s">
        <v>70</v>
      </c>
      <c r="B15" s="70">
        <v>2</v>
      </c>
      <c r="C15" s="5">
        <f>100*B15</f>
        <v>200</v>
      </c>
      <c r="D15" s="5">
        <f t="shared" si="12"/>
        <v>13.789514580000001</v>
      </c>
      <c r="E15" s="11">
        <f>B44</f>
        <v>10.763</v>
      </c>
      <c r="F15" s="12">
        <f t="shared" si="0"/>
        <v>4.692000371643594E-2</v>
      </c>
      <c r="G15" s="16">
        <f>B44</f>
        <v>10.763</v>
      </c>
      <c r="H15" s="5">
        <f t="shared" si="1"/>
        <v>0</v>
      </c>
      <c r="I15" s="11">
        <f>B45</f>
        <v>112210</v>
      </c>
      <c r="J15" s="17">
        <f t="shared" si="2"/>
        <v>2.7002940914357012</v>
      </c>
      <c r="K15" s="16">
        <f>C44</f>
        <v>13.038</v>
      </c>
      <c r="L15" s="5">
        <f t="shared" si="3"/>
        <v>0.21137229397008273</v>
      </c>
      <c r="M15" s="11">
        <f>C45</f>
        <v>55414</v>
      </c>
      <c r="N15" s="17">
        <f t="shared" si="4"/>
        <v>5.4679322914786885</v>
      </c>
      <c r="O15" s="16">
        <f>D44</f>
        <v>13.728999999999999</v>
      </c>
      <c r="P15" s="5">
        <f t="shared" si="5"/>
        <v>0.27557372479791875</v>
      </c>
      <c r="Q15" s="11">
        <f>D45</f>
        <v>55022</v>
      </c>
      <c r="R15" s="17">
        <f t="shared" si="6"/>
        <v>5.5068881538293777</v>
      </c>
      <c r="S15" s="16">
        <f>E44</f>
        <v>14.904999999999999</v>
      </c>
      <c r="T15" s="5">
        <f t="shared" si="7"/>
        <v>0.38483694137322305</v>
      </c>
      <c r="U15" s="11">
        <f>E45</f>
        <v>50715</v>
      </c>
      <c r="V15" s="17">
        <f t="shared" si="8"/>
        <v>5.9745637385388939</v>
      </c>
      <c r="W15" s="16">
        <f>F44</f>
        <v>16.54</v>
      </c>
      <c r="X15" s="5">
        <f t="shared" si="9"/>
        <v>0.53674626033633743</v>
      </c>
      <c r="Y15" s="11">
        <f>F45</f>
        <v>51896</v>
      </c>
      <c r="Z15" s="18">
        <f t="shared" si="10"/>
        <v>5.8386002774780339</v>
      </c>
      <c r="AA15" s="13">
        <f t="shared" si="13"/>
        <v>6.6006600660066006</v>
      </c>
      <c r="AB15" s="19">
        <f t="shared" si="14"/>
        <v>454785.47854785476</v>
      </c>
      <c r="AC15" s="7"/>
      <c r="AD15" s="73">
        <f t="shared" si="15"/>
        <v>56051552.133780494</v>
      </c>
      <c r="AE15" s="40">
        <f t="shared" si="16"/>
        <v>1272786.5591481102</v>
      </c>
    </row>
    <row r="16" spans="1:31" ht="12.75" x14ac:dyDescent="0.2">
      <c r="A16" s="61"/>
      <c r="B16" s="70"/>
      <c r="C16" s="5">
        <f t="shared" si="11"/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 t="shared" si="11"/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90" t="s">
        <v>2</v>
      </c>
      <c r="J30" s="91"/>
      <c r="M30" s="90" t="s">
        <v>3</v>
      </c>
      <c r="N30" s="91"/>
      <c r="Q30" s="90" t="s">
        <v>4</v>
      </c>
      <c r="R30" s="91"/>
      <c r="U30" s="90" t="s">
        <v>5</v>
      </c>
      <c r="V30" s="91"/>
      <c r="X30" s="3" t="s">
        <v>58</v>
      </c>
      <c r="Y30" s="92" t="s">
        <v>43</v>
      </c>
      <c r="Z30" s="96" t="s">
        <v>44</v>
      </c>
      <c r="AA30" s="94"/>
      <c r="AB30" s="94"/>
      <c r="AC30" s="95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3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1.8791</v>
      </c>
      <c r="C32" s="60">
        <v>2.2959000000000001</v>
      </c>
      <c r="D32" s="60">
        <v>2.4275000000000002</v>
      </c>
      <c r="E32" s="60">
        <v>2.6421000000000001</v>
      </c>
      <c r="F32" s="62">
        <v>2.9605999999999999</v>
      </c>
      <c r="I32" s="13">
        <f t="shared" ref="I32:I49" si="17">$F11*($B$4/10000)/Z32</f>
        <v>6.1189014524595233</v>
      </c>
      <c r="J32" s="19">
        <f t="shared" ref="J32:J49" si="18">N11/$B$4</f>
        <v>1.7037051031534403</v>
      </c>
      <c r="M32" s="36">
        <f t="shared" ref="M32:M49" si="19">$F11*($B$4/10000)/AA32</f>
        <v>6.1189014524595233</v>
      </c>
      <c r="N32" s="19">
        <f t="shared" ref="N32:N49" si="20">R11/$B$4</f>
        <v>1.918809654082315</v>
      </c>
      <c r="Q32" s="36">
        <f t="shared" ref="Q32:Q49" si="21">$F11*($B$4/10000)/AB32</f>
        <v>5.6373898369512077</v>
      </c>
      <c r="R32" s="19">
        <f t="shared" ref="R32:R49" si="22">V11/$B$4</f>
        <v>2.078120884909139</v>
      </c>
      <c r="U32" s="36">
        <f t="shared" ref="U32:U49" si="23">$F11*($B$4/10000)/AC32</f>
        <v>6.1189014524595233</v>
      </c>
      <c r="V32" s="19">
        <f t="shared" ref="V32:V49" si="24">Z11/$B$4</f>
        <v>1.8741464283593612</v>
      </c>
      <c r="X32" s="3" t="s">
        <v>57</v>
      </c>
      <c r="Y32" s="37">
        <f>$X$31+($X$33*(C11/2))</f>
        <v>0.90243390000000001</v>
      </c>
      <c r="Z32" s="38">
        <f>$B$7/Y32</f>
        <v>8.4327505870513069E-6</v>
      </c>
      <c r="AA32" s="38">
        <f>$C$7/Y32</f>
        <v>8.4327505870513069E-6</v>
      </c>
      <c r="AB32" s="38">
        <f>$D$7/Y32</f>
        <v>9.1530249473119303E-6</v>
      </c>
      <c r="AC32" s="39">
        <f>$E$7/Y32</f>
        <v>8.4327505870513069E-6</v>
      </c>
    </row>
    <row r="33" spans="1:29" ht="12.75" x14ac:dyDescent="0.2">
      <c r="A33" s="57" t="s">
        <v>7</v>
      </c>
      <c r="B33" s="60">
        <v>1780.7</v>
      </c>
      <c r="C33" s="60">
        <v>92629</v>
      </c>
      <c r="D33" s="60">
        <v>82245</v>
      </c>
      <c r="E33" s="60">
        <v>75940</v>
      </c>
      <c r="F33" s="62">
        <v>84205</v>
      </c>
      <c r="I33" s="13">
        <f t="shared" si="17"/>
        <v>4.744533942552744</v>
      </c>
      <c r="J33" s="19">
        <f t="shared" si="18"/>
        <v>1.5604914466528232</v>
      </c>
      <c r="M33" s="36">
        <f t="shared" si="19"/>
        <v>4.744533942552744</v>
      </c>
      <c r="N33" s="19">
        <f t="shared" si="20"/>
        <v>1.668402245504234</v>
      </c>
      <c r="Q33" s="36">
        <f t="shared" si="21"/>
        <v>4.3711747339983509</v>
      </c>
      <c r="R33" s="19">
        <f t="shared" si="22"/>
        <v>1.7857142857142856</v>
      </c>
      <c r="U33" s="36">
        <f t="shared" si="23"/>
        <v>4.744533942552744</v>
      </c>
      <c r="V33" s="19">
        <f t="shared" si="24"/>
        <v>1.7121151300800661</v>
      </c>
      <c r="X33" s="59">
        <v>1.3699999999999999E-5</v>
      </c>
      <c r="Y33" s="37">
        <f t="shared" ref="Y33:Y49" si="25">$X$31+($X$33*(C12/2))</f>
        <v>0.88536918000000009</v>
      </c>
      <c r="Z33" s="38">
        <f t="shared" ref="Z33:Z49" si="26">$B$7/Y33</f>
        <v>8.5952845117106961E-6</v>
      </c>
      <c r="AA33" s="38">
        <f t="shared" ref="AA33:AA49" si="27">$C$7/Y33</f>
        <v>8.5952845117106961E-6</v>
      </c>
      <c r="AB33" s="38">
        <f t="shared" ref="AB33:AB49" si="28">$D$7/Y33</f>
        <v>9.3294415330788907E-6</v>
      </c>
      <c r="AC33" s="39">
        <f t="shared" ref="AC33:AC49" si="29">$E$7/Y33</f>
        <v>8.5952845117106961E-6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3.2365576426190183</v>
      </c>
      <c r="J34" s="19">
        <f t="shared" si="18"/>
        <v>1.4972722960151805</v>
      </c>
      <c r="M34" s="36">
        <f t="shared" si="19"/>
        <v>3.2365576426190183</v>
      </c>
      <c r="N34" s="19">
        <f t="shared" si="20"/>
        <v>1.5177197537988076</v>
      </c>
      <c r="Q34" s="36">
        <f t="shared" si="21"/>
        <v>2.9818648499189737</v>
      </c>
      <c r="R34" s="19">
        <f t="shared" si="22"/>
        <v>1.7534527394140067</v>
      </c>
      <c r="U34" s="36">
        <f t="shared" si="23"/>
        <v>3.2365576426190183</v>
      </c>
      <c r="V34" s="19">
        <f t="shared" si="24"/>
        <v>1.6543057812254314</v>
      </c>
      <c r="Y34" s="37">
        <f t="shared" si="25"/>
        <v>0.8633272500000001</v>
      </c>
      <c r="Z34" s="38">
        <f t="shared" si="26"/>
        <v>8.8147339262139572E-6</v>
      </c>
      <c r="AA34" s="38">
        <f t="shared" si="27"/>
        <v>8.8147339262139572E-6</v>
      </c>
      <c r="AB34" s="38">
        <f t="shared" si="28"/>
        <v>9.5676349843005649E-6</v>
      </c>
      <c r="AC34" s="39">
        <f t="shared" si="29"/>
        <v>8.8147339262139572E-6</v>
      </c>
    </row>
    <row r="35" spans="1:29" ht="13.5" x14ac:dyDescent="0.25">
      <c r="A35" s="57" t="s">
        <v>40</v>
      </c>
      <c r="B35" s="60">
        <v>2.3776000000000002</v>
      </c>
      <c r="C35" s="60">
        <v>2.8725999999999998</v>
      </c>
      <c r="D35" s="60">
        <v>3.0329999999999999</v>
      </c>
      <c r="E35" s="60">
        <v>3.2964000000000002</v>
      </c>
      <c r="F35" s="62">
        <v>3.6819999999999999</v>
      </c>
      <c r="G35" s="77"/>
      <c r="I35" s="13">
        <f t="shared" si="17"/>
        <v>2.1126152879639974</v>
      </c>
      <c r="J35" s="19">
        <f t="shared" si="18"/>
        <v>1.6365837723482808</v>
      </c>
      <c r="M35" s="36">
        <f t="shared" si="19"/>
        <v>2.1126152879639974</v>
      </c>
      <c r="N35" s="19">
        <f t="shared" si="20"/>
        <v>1.6158221302998965</v>
      </c>
      <c r="Q35" s="36">
        <f t="shared" si="21"/>
        <v>1.9463683222041188</v>
      </c>
      <c r="R35" s="19">
        <f t="shared" si="22"/>
        <v>1.8629736748908041</v>
      </c>
      <c r="U35" s="36">
        <f t="shared" si="23"/>
        <v>2.1126152879639974</v>
      </c>
      <c r="V35" s="19">
        <f t="shared" si="24"/>
        <v>1.7618114631477886</v>
      </c>
      <c r="Y35" s="37">
        <f t="shared" si="25"/>
        <v>0.84555150000000001</v>
      </c>
      <c r="Z35" s="38">
        <f t="shared" si="26"/>
        <v>9.0000431670927203E-6</v>
      </c>
      <c r="AA35" s="38">
        <f t="shared" si="27"/>
        <v>9.0000431670927203E-6</v>
      </c>
      <c r="AB35" s="38">
        <f t="shared" si="28"/>
        <v>9.7687722155303376E-6</v>
      </c>
      <c r="AC35" s="39">
        <f t="shared" si="29"/>
        <v>9.0000431670927203E-6</v>
      </c>
    </row>
    <row r="36" spans="1:29" ht="12.75" x14ac:dyDescent="0.2">
      <c r="A36" s="57" t="s">
        <v>7</v>
      </c>
      <c r="B36" s="60">
        <v>91342</v>
      </c>
      <c r="C36" s="60">
        <v>101130</v>
      </c>
      <c r="D36" s="60">
        <v>94589</v>
      </c>
      <c r="E36" s="60">
        <v>88375</v>
      </c>
      <c r="F36" s="62">
        <v>92174</v>
      </c>
      <c r="I36" s="13">
        <f t="shared" si="17"/>
        <v>0.96049156580258732</v>
      </c>
      <c r="J36" s="19">
        <f t="shared" si="18"/>
        <v>2.8478814018118173</v>
      </c>
      <c r="M36" s="36">
        <f t="shared" si="19"/>
        <v>0.96049156580258732</v>
      </c>
      <c r="N36" s="19">
        <f t="shared" si="20"/>
        <v>2.8681709134528011</v>
      </c>
      <c r="Q36" s="36">
        <f t="shared" si="21"/>
        <v>0.8849080890747808</v>
      </c>
      <c r="R36" s="19">
        <f t="shared" si="22"/>
        <v>3.1117519471556738</v>
      </c>
      <c r="U36" s="36">
        <f t="shared" si="23"/>
        <v>0.96049156580258732</v>
      </c>
      <c r="V36" s="19">
        <f t="shared" si="24"/>
        <v>3.0409376445198095</v>
      </c>
      <c r="Y36" s="37">
        <f t="shared" si="25"/>
        <v>0.81137000000000004</v>
      </c>
      <c r="Z36" s="38">
        <f t="shared" si="26"/>
        <v>9.37919814634507E-6</v>
      </c>
      <c r="AA36" s="38">
        <f t="shared" si="27"/>
        <v>9.37919814634507E-6</v>
      </c>
      <c r="AB36" s="38">
        <f t="shared" si="28"/>
        <v>1.018031231127599E-5</v>
      </c>
      <c r="AC36" s="39">
        <f t="shared" si="29"/>
        <v>9.37919814634507E-6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3.3986000000000001</v>
      </c>
      <c r="C38" s="60">
        <v>4.1094999999999997</v>
      </c>
      <c r="D38" s="60">
        <v>4.3354999999999997</v>
      </c>
      <c r="E38" s="60">
        <v>4.7107999999999999</v>
      </c>
      <c r="F38" s="62">
        <v>5.2507000000000001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129300</v>
      </c>
      <c r="C39" s="60">
        <v>105400</v>
      </c>
      <c r="D39" s="60">
        <v>103980</v>
      </c>
      <c r="E39" s="60">
        <v>90001</v>
      </c>
      <c r="F39" s="62">
        <v>95395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5.0994999999999999</v>
      </c>
      <c r="C41" s="60">
        <v>6.1845999999999997</v>
      </c>
      <c r="D41" s="60">
        <v>6.5202</v>
      </c>
      <c r="E41" s="60">
        <v>7.0812999999999997</v>
      </c>
      <c r="F41" s="62">
        <v>7.8773999999999997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72301</v>
      </c>
      <c r="C42" s="60">
        <v>96428</v>
      </c>
      <c r="D42" s="60">
        <v>97667</v>
      </c>
      <c r="E42" s="60">
        <v>84710</v>
      </c>
      <c r="F42" s="62">
        <v>89574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10.763</v>
      </c>
      <c r="C44" s="60">
        <v>13.038</v>
      </c>
      <c r="D44" s="60">
        <v>13.728999999999999</v>
      </c>
      <c r="E44" s="60">
        <v>14.904999999999999</v>
      </c>
      <c r="F44" s="62">
        <v>16.54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112210</v>
      </c>
      <c r="C45" s="60">
        <v>55414</v>
      </c>
      <c r="D45" s="60">
        <v>55022</v>
      </c>
      <c r="E45" s="60">
        <v>50715</v>
      </c>
      <c r="F45" s="62">
        <v>51896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C47" sqref="C47"/>
    </sheetView>
  </sheetViews>
  <sheetFormatPr defaultRowHeight="12.75" x14ac:dyDescent="0.2"/>
  <sheetData>
    <row r="1" spans="1:8" x14ac:dyDescent="0.2">
      <c r="A1">
        <v>0.96049156580258732</v>
      </c>
      <c r="B1">
        <v>2.8478814018118173</v>
      </c>
      <c r="C1">
        <v>0.96049156580258732</v>
      </c>
      <c r="D1">
        <v>2.8681709134528011</v>
      </c>
      <c r="E1">
        <v>0.8849080890747808</v>
      </c>
      <c r="F1">
        <v>3.1117519471556738</v>
      </c>
      <c r="G1">
        <v>0.96049156580258732</v>
      </c>
      <c r="H1">
        <v>3.0409376445198095</v>
      </c>
    </row>
    <row r="2" spans="1:8" x14ac:dyDescent="0.2">
      <c r="A2">
        <v>2.1126152879639974</v>
      </c>
      <c r="B2">
        <v>1.6365837723482808</v>
      </c>
      <c r="C2">
        <v>2.1126152879639974</v>
      </c>
      <c r="D2">
        <v>1.6158221302998965</v>
      </c>
      <c r="E2">
        <v>1.9463683222041188</v>
      </c>
      <c r="F2">
        <v>1.8629736748908041</v>
      </c>
      <c r="G2">
        <v>2.1126152879639974</v>
      </c>
      <c r="H2">
        <v>1.7618114631477886</v>
      </c>
    </row>
    <row r="3" spans="1:8" x14ac:dyDescent="0.2">
      <c r="A3">
        <v>3.2365576426190183</v>
      </c>
      <c r="B3">
        <v>1.4972722960151805</v>
      </c>
      <c r="C3">
        <v>3.2365576426190183</v>
      </c>
      <c r="D3">
        <v>1.5177197537988076</v>
      </c>
      <c r="E3">
        <v>2.9818648499189737</v>
      </c>
      <c r="F3">
        <v>1.7534527394140067</v>
      </c>
      <c r="G3">
        <v>3.2365576426190183</v>
      </c>
      <c r="H3">
        <v>1.6543057812254314</v>
      </c>
    </row>
    <row r="4" spans="1:8" x14ac:dyDescent="0.2">
      <c r="A4">
        <v>4.744533942552744</v>
      </c>
      <c r="B4">
        <v>1.5604914466528232</v>
      </c>
      <c r="C4">
        <v>4.744533942552744</v>
      </c>
      <c r="D4">
        <v>1.668402245504234</v>
      </c>
      <c r="E4">
        <v>4.3711747339983509</v>
      </c>
      <c r="F4">
        <v>1.7857142857142856</v>
      </c>
      <c r="G4">
        <v>4.744533942552744</v>
      </c>
      <c r="H4">
        <v>1.7121151300800661</v>
      </c>
    </row>
    <row r="5" spans="1:8" x14ac:dyDescent="0.2">
      <c r="A5">
        <v>6.1189014524595233</v>
      </c>
      <c r="B5">
        <v>1.7037051031534403</v>
      </c>
      <c r="C5">
        <v>6.1189014524595233</v>
      </c>
      <c r="D5">
        <v>1.918809654082315</v>
      </c>
      <c r="E5">
        <v>5.6373898369512077</v>
      </c>
      <c r="F5">
        <v>2.078120884909139</v>
      </c>
      <c r="G5">
        <v>6.1189014524595233</v>
      </c>
      <c r="H5">
        <v>1.8741464283593612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2018-12-20T19:38:33Z</dcterms:modified>
</cp:coreProperties>
</file>