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390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5" i="1" l="1"/>
  <c r="C16" i="1" l="1"/>
  <c r="C17" i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19" i="1"/>
  <c r="C20" i="1"/>
  <c r="D20" i="1" s="1"/>
  <c r="C21" i="1"/>
  <c r="C22" i="1"/>
  <c r="D22" i="1" s="1"/>
  <c r="C23" i="1"/>
  <c r="C24" i="1"/>
  <c r="D24" i="1" s="1"/>
  <c r="C25" i="1"/>
  <c r="C26" i="1"/>
  <c r="C27" i="1"/>
  <c r="C28" i="1"/>
  <c r="Y49" i="1" s="1"/>
  <c r="C11" i="1"/>
  <c r="Y32" i="1" s="1"/>
  <c r="Y33" i="1"/>
  <c r="AA33" i="1" s="1"/>
  <c r="Y34" i="1"/>
  <c r="Z34" i="1" s="1"/>
  <c r="Y37" i="1"/>
  <c r="AA37" i="1" s="1"/>
  <c r="Y38" i="1"/>
  <c r="AA38" i="1" s="1"/>
  <c r="Y39" i="1"/>
  <c r="AA39" i="1" s="1"/>
  <c r="Y40" i="1"/>
  <c r="Z40" i="1" s="1"/>
  <c r="Y41" i="1"/>
  <c r="Z41" i="1" s="1"/>
  <c r="Y42" i="1"/>
  <c r="Y43" i="1"/>
  <c r="Z43" i="1" s="1"/>
  <c r="Y44" i="1"/>
  <c r="Y45" i="1"/>
  <c r="Z45" i="1" s="1"/>
  <c r="Y46" i="1"/>
  <c r="Y47" i="1"/>
  <c r="Z47" i="1" s="1"/>
  <c r="Y48" i="1"/>
  <c r="Z37" i="1"/>
  <c r="Z38" i="1"/>
  <c r="AB38" i="1"/>
  <c r="AA40" i="1"/>
  <c r="AB40" i="1"/>
  <c r="AC40" i="1"/>
  <c r="AA41" i="1"/>
  <c r="AC41" i="1"/>
  <c r="Z42" i="1"/>
  <c r="AA42" i="1"/>
  <c r="AB42" i="1"/>
  <c r="AC42" i="1"/>
  <c r="AA43" i="1"/>
  <c r="AC43" i="1"/>
  <c r="Z44" i="1"/>
  <c r="AA44" i="1"/>
  <c r="AB44" i="1"/>
  <c r="AC44" i="1"/>
  <c r="AA45" i="1"/>
  <c r="AC45" i="1"/>
  <c r="Z46" i="1"/>
  <c r="AA46" i="1"/>
  <c r="AB46" i="1"/>
  <c r="AC46" i="1"/>
  <c r="AA47" i="1"/>
  <c r="AC47" i="1"/>
  <c r="Z48" i="1"/>
  <c r="AA48" i="1"/>
  <c r="AB48" i="1"/>
  <c r="AC48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D13" i="1"/>
  <c r="D14" i="1"/>
  <c r="D15" i="1"/>
  <c r="D16" i="1"/>
  <c r="D17" i="1"/>
  <c r="D18" i="1"/>
  <c r="D19" i="1"/>
  <c r="D21" i="1"/>
  <c r="D23" i="1"/>
  <c r="D26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E18" i="1"/>
  <c r="F18" i="1" s="1"/>
  <c r="AE18" i="1" s="1"/>
  <c r="E19" i="1"/>
  <c r="F19" i="1" s="1"/>
  <c r="E20" i="1"/>
  <c r="F20" i="1" s="1"/>
  <c r="E21" i="1"/>
  <c r="F21" i="1" s="1"/>
  <c r="E22" i="1"/>
  <c r="F22" i="1" s="1"/>
  <c r="AE22" i="1" s="1"/>
  <c r="E23" i="1"/>
  <c r="F23" i="1" s="1"/>
  <c r="AE23" i="1" s="1"/>
  <c r="E24" i="1"/>
  <c r="F24" i="1" s="1"/>
  <c r="E25" i="1"/>
  <c r="F25" i="1" s="1"/>
  <c r="E26" i="1"/>
  <c r="F26" i="1" s="1"/>
  <c r="AE26" i="1" s="1"/>
  <c r="E27" i="1"/>
  <c r="F27" i="1" s="1"/>
  <c r="AE27" i="1" s="1"/>
  <c r="E28" i="1"/>
  <c r="F28" i="1" s="1"/>
  <c r="AE28" i="1" s="1"/>
  <c r="E11" i="1"/>
  <c r="F11" i="1" s="1"/>
  <c r="AE11" i="1" s="1"/>
  <c r="W12" i="1"/>
  <c r="X12" i="1" s="1"/>
  <c r="W13" i="1"/>
  <c r="W14" i="1"/>
  <c r="X14" i="1" s="1"/>
  <c r="W15" i="1"/>
  <c r="X15" i="1" s="1"/>
  <c r="W16" i="1"/>
  <c r="X16" i="1" s="1"/>
  <c r="W17" i="1"/>
  <c r="X17" i="1" s="1"/>
  <c r="W18" i="1"/>
  <c r="W19" i="1"/>
  <c r="X19" i="1" s="1"/>
  <c r="W20" i="1"/>
  <c r="W21" i="1"/>
  <c r="X21" i="1" s="1"/>
  <c r="W22" i="1"/>
  <c r="W23" i="1"/>
  <c r="X23" i="1" s="1"/>
  <c r="W24" i="1"/>
  <c r="W25" i="1"/>
  <c r="X25" i="1" s="1"/>
  <c r="W26" i="1"/>
  <c r="W27" i="1"/>
  <c r="X27" i="1" s="1"/>
  <c r="W28" i="1"/>
  <c r="W11" i="1"/>
  <c r="X11" i="1" s="1"/>
  <c r="S12" i="1"/>
  <c r="T12" i="1" s="1"/>
  <c r="S13" i="1"/>
  <c r="S14" i="1"/>
  <c r="T14" i="1" s="1"/>
  <c r="S15" i="1"/>
  <c r="T15" i="1" s="1"/>
  <c r="S16" i="1"/>
  <c r="T16" i="1" s="1"/>
  <c r="S17" i="1"/>
  <c r="T17" i="1" s="1"/>
  <c r="S18" i="1"/>
  <c r="S19" i="1"/>
  <c r="T19" i="1" s="1"/>
  <c r="S20" i="1"/>
  <c r="S21" i="1"/>
  <c r="T21" i="1" s="1"/>
  <c r="S22" i="1"/>
  <c r="S23" i="1"/>
  <c r="T23" i="1" s="1"/>
  <c r="S24" i="1"/>
  <c r="S25" i="1"/>
  <c r="T25" i="1" s="1"/>
  <c r="S26" i="1"/>
  <c r="S27" i="1"/>
  <c r="T27" i="1" s="1"/>
  <c r="S28" i="1"/>
  <c r="S11" i="1"/>
  <c r="T11" i="1" s="1"/>
  <c r="O12" i="1"/>
  <c r="P12" i="1" s="1"/>
  <c r="O13" i="1"/>
  <c r="O14" i="1"/>
  <c r="P14" i="1" s="1"/>
  <c r="O15" i="1"/>
  <c r="P15" i="1" s="1"/>
  <c r="O16" i="1"/>
  <c r="P16" i="1" s="1"/>
  <c r="O17" i="1"/>
  <c r="P17" i="1" s="1"/>
  <c r="O18" i="1"/>
  <c r="O19" i="1"/>
  <c r="P19" i="1" s="1"/>
  <c r="O20" i="1"/>
  <c r="O21" i="1"/>
  <c r="P21" i="1" s="1"/>
  <c r="O22" i="1"/>
  <c r="O23" i="1"/>
  <c r="P23" i="1" s="1"/>
  <c r="O24" i="1"/>
  <c r="O25" i="1"/>
  <c r="P25" i="1" s="1"/>
  <c r="O26" i="1"/>
  <c r="O27" i="1"/>
  <c r="P27" i="1" s="1"/>
  <c r="O28" i="1"/>
  <c r="O11" i="1"/>
  <c r="P11" i="1" s="1"/>
  <c r="K27" i="1"/>
  <c r="L27" i="1" s="1"/>
  <c r="K28" i="1"/>
  <c r="L28" i="1" s="1"/>
  <c r="K12" i="1"/>
  <c r="L12" i="1" s="1"/>
  <c r="K13" i="1"/>
  <c r="K14" i="1"/>
  <c r="L14" i="1" s="1"/>
  <c r="K15" i="1"/>
  <c r="L15" i="1" s="1"/>
  <c r="K16" i="1"/>
  <c r="L16" i="1" s="1"/>
  <c r="K17" i="1"/>
  <c r="L17" i="1" s="1"/>
  <c r="K18" i="1"/>
  <c r="K19" i="1"/>
  <c r="L19" i="1" s="1"/>
  <c r="K20" i="1"/>
  <c r="K21" i="1"/>
  <c r="L21" i="1" s="1"/>
  <c r="K22" i="1"/>
  <c r="K23" i="1"/>
  <c r="L23" i="1" s="1"/>
  <c r="K24" i="1"/>
  <c r="K25" i="1"/>
  <c r="L25" i="1" s="1"/>
  <c r="K26" i="1"/>
  <c r="K11" i="1"/>
  <c r="L11" i="1" s="1"/>
  <c r="U28" i="1"/>
  <c r="V28" i="1" s="1"/>
  <c r="R49" i="1" s="1"/>
  <c r="Y28" i="1"/>
  <c r="Z28" i="1" s="1"/>
  <c r="V49" i="1" s="1"/>
  <c r="Q28" i="1"/>
  <c r="R28" i="1" s="1"/>
  <c r="N49" i="1" s="1"/>
  <c r="M28" i="1"/>
  <c r="N28" i="1" s="1"/>
  <c r="J49" i="1" s="1"/>
  <c r="I28" i="1"/>
  <c r="J28" i="1" s="1"/>
  <c r="Y27" i="1"/>
  <c r="Z27" i="1" s="1"/>
  <c r="V48" i="1" s="1"/>
  <c r="U27" i="1"/>
  <c r="V27" i="1" s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G13" i="1"/>
  <c r="G14" i="1"/>
  <c r="H14" i="1" s="1"/>
  <c r="G15" i="1"/>
  <c r="H15" i="1" s="1"/>
  <c r="G16" i="1"/>
  <c r="H16" i="1" s="1"/>
  <c r="G17" i="1"/>
  <c r="H17" i="1" s="1"/>
  <c r="G18" i="1"/>
  <c r="G19" i="1"/>
  <c r="H19" i="1" s="1"/>
  <c r="G20" i="1"/>
  <c r="G21" i="1"/>
  <c r="H21" i="1" s="1"/>
  <c r="G22" i="1"/>
  <c r="G23" i="1"/>
  <c r="H23" i="1" s="1"/>
  <c r="G24" i="1"/>
  <c r="G25" i="1"/>
  <c r="H25" i="1" s="1"/>
  <c r="G26" i="1"/>
  <c r="G11" i="1"/>
  <c r="H11" i="1" s="1"/>
  <c r="Y15" i="1"/>
  <c r="U15" i="1"/>
  <c r="V15" i="1" s="1"/>
  <c r="R36" i="1" s="1"/>
  <c r="Q15" i="1"/>
  <c r="Y14" i="1"/>
  <c r="Z14" i="1" s="1"/>
  <c r="V35" i="1" s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V12" i="1" s="1"/>
  <c r="R33" i="1" s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Z11" i="1" s="1"/>
  <c r="V32" i="1" s="1"/>
  <c r="U11" i="1"/>
  <c r="Q11" i="1"/>
  <c r="M11" i="1"/>
  <c r="N11" i="1" s="1"/>
  <c r="J32" i="1" s="1"/>
  <c r="Y26" i="1"/>
  <c r="Y25" i="1"/>
  <c r="Z25" i="1" s="1"/>
  <c r="V46" i="1" s="1"/>
  <c r="Y24" i="1"/>
  <c r="Y23" i="1"/>
  <c r="Z23" i="1" s="1"/>
  <c r="V44" i="1" s="1"/>
  <c r="Y22" i="1"/>
  <c r="U26" i="1"/>
  <c r="V26" i="1" s="1"/>
  <c r="R47" i="1" s="1"/>
  <c r="U25" i="1"/>
  <c r="U24" i="1"/>
  <c r="V24" i="1" s="1"/>
  <c r="R45" i="1" s="1"/>
  <c r="U23" i="1"/>
  <c r="U22" i="1"/>
  <c r="V22" i="1" s="1"/>
  <c r="R43" i="1" s="1"/>
  <c r="Q26" i="1"/>
  <c r="R26" i="1" s="1"/>
  <c r="N47" i="1" s="1"/>
  <c r="Q25" i="1"/>
  <c r="Q24" i="1"/>
  <c r="R24" i="1" s="1"/>
  <c r="N45" i="1" s="1"/>
  <c r="Q23" i="1"/>
  <c r="Q22" i="1"/>
  <c r="R22" i="1" s="1"/>
  <c r="N43" i="1" s="1"/>
  <c r="M26" i="1"/>
  <c r="M25" i="1"/>
  <c r="M24" i="1"/>
  <c r="M23" i="1"/>
  <c r="M22" i="1"/>
  <c r="Y21" i="1"/>
  <c r="Z21" i="1" s="1"/>
  <c r="V42" i="1" s="1"/>
  <c r="U21" i="1"/>
  <c r="V21" i="1"/>
  <c r="R42" i="1" s="1"/>
  <c r="Q21" i="1"/>
  <c r="M21" i="1"/>
  <c r="N21" i="1" s="1"/>
  <c r="J42" i="1" s="1"/>
  <c r="Y20" i="1"/>
  <c r="U20" i="1"/>
  <c r="V20" i="1" s="1"/>
  <c r="R41" i="1" s="1"/>
  <c r="Q20" i="1"/>
  <c r="R20" i="1" s="1"/>
  <c r="N41" i="1" s="1"/>
  <c r="M20" i="1"/>
  <c r="N20" i="1" s="1"/>
  <c r="J41" i="1" s="1"/>
  <c r="Y19" i="1"/>
  <c r="Z19" i="1" s="1"/>
  <c r="V40" i="1" s="1"/>
  <c r="U19" i="1"/>
  <c r="V19" i="1" s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M16" i="1"/>
  <c r="N16" i="1" s="1"/>
  <c r="J37" i="1" s="1"/>
  <c r="Y18" i="1"/>
  <c r="Z18" i="1" s="1"/>
  <c r="V39" i="1" s="1"/>
  <c r="U18" i="1"/>
  <c r="V18" i="1" s="1"/>
  <c r="R39" i="1" s="1"/>
  <c r="Q18" i="1"/>
  <c r="M18" i="1"/>
  <c r="N18" i="1" s="1"/>
  <c r="J39" i="1" s="1"/>
  <c r="Y17" i="1"/>
  <c r="Z17" i="1" s="1"/>
  <c r="V38" i="1" s="1"/>
  <c r="U17" i="1"/>
  <c r="V17" i="1" s="1"/>
  <c r="R38" i="1" s="1"/>
  <c r="Q17" i="1"/>
  <c r="R17" i="1" s="1"/>
  <c r="N38" i="1" s="1"/>
  <c r="M17" i="1"/>
  <c r="N17" i="1" s="1"/>
  <c r="J38" i="1" s="1"/>
  <c r="N13" i="1"/>
  <c r="J34" i="1" s="1"/>
  <c r="N22" i="1"/>
  <c r="J43" i="1" s="1"/>
  <c r="Z26" i="1"/>
  <c r="V47" i="1" s="1"/>
  <c r="Z24" i="1"/>
  <c r="V45" i="1" s="1"/>
  <c r="Z22" i="1"/>
  <c r="V43" i="1" s="1"/>
  <c r="Z20" i="1"/>
  <c r="V41" i="1" s="1"/>
  <c r="Z15" i="1"/>
  <c r="V36" i="1" s="1"/>
  <c r="Z13" i="1"/>
  <c r="V34" i="1" s="1"/>
  <c r="V25" i="1"/>
  <c r="R46" i="1" s="1"/>
  <c r="V23" i="1"/>
  <c r="R44" i="1" s="1"/>
  <c r="V14" i="1"/>
  <c r="R35" i="1" s="1"/>
  <c r="V11" i="1"/>
  <c r="R32" i="1" s="1"/>
  <c r="R25" i="1"/>
  <c r="N46" i="1" s="1"/>
  <c r="R23" i="1"/>
  <c r="N44" i="1" s="1"/>
  <c r="R21" i="1"/>
  <c r="N42" i="1" s="1"/>
  <c r="R19" i="1"/>
  <c r="N40" i="1" s="1"/>
  <c r="R18" i="1"/>
  <c r="N39" i="1" s="1"/>
  <c r="R16" i="1"/>
  <c r="N37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AE24" i="1" l="1"/>
  <c r="U45" i="1"/>
  <c r="M45" i="1"/>
  <c r="I45" i="1"/>
  <c r="AE20" i="1"/>
  <c r="U41" i="1"/>
  <c r="M41" i="1"/>
  <c r="I41" i="1"/>
  <c r="U46" i="1"/>
  <c r="M46" i="1"/>
  <c r="I46" i="1"/>
  <c r="I42" i="1"/>
  <c r="Q42" i="1"/>
  <c r="M42" i="1"/>
  <c r="U42" i="1"/>
  <c r="AE19" i="1"/>
  <c r="M40" i="1"/>
  <c r="U40" i="1"/>
  <c r="Q40" i="1"/>
  <c r="AE17" i="1"/>
  <c r="Q38" i="1"/>
  <c r="AD28" i="1"/>
  <c r="H26" i="1"/>
  <c r="H24" i="1"/>
  <c r="H22" i="1"/>
  <c r="H20" i="1"/>
  <c r="H18" i="1"/>
  <c r="H28" i="1"/>
  <c r="L26" i="1"/>
  <c r="L24" i="1"/>
  <c r="L22" i="1"/>
  <c r="L20" i="1"/>
  <c r="L18" i="1"/>
  <c r="P28" i="1"/>
  <c r="P26" i="1"/>
  <c r="P24" i="1"/>
  <c r="P22" i="1"/>
  <c r="P20" i="1"/>
  <c r="P18" i="1"/>
  <c r="T28" i="1"/>
  <c r="T26" i="1"/>
  <c r="T24" i="1"/>
  <c r="T22" i="1"/>
  <c r="T20" i="1"/>
  <c r="T18" i="1"/>
  <c r="X28" i="1"/>
  <c r="X26" i="1"/>
  <c r="X24" i="1"/>
  <c r="X22" i="1"/>
  <c r="X20" i="1"/>
  <c r="X18" i="1"/>
  <c r="D28" i="1"/>
  <c r="D12" i="1"/>
  <c r="AB47" i="1"/>
  <c r="AB45" i="1"/>
  <c r="Q45" i="1" s="1"/>
  <c r="AB43" i="1"/>
  <c r="AB41" i="1"/>
  <c r="Q41" i="1" s="1"/>
  <c r="AB39" i="1"/>
  <c r="I40" i="1"/>
  <c r="L13" i="1"/>
  <c r="L8" i="1" s="1"/>
  <c r="P13" i="1"/>
  <c r="P8" i="1" s="1"/>
  <c r="T13" i="1"/>
  <c r="T8" i="1" s="1"/>
  <c r="X13" i="1"/>
  <c r="X8" i="1" s="1"/>
  <c r="H13" i="1"/>
  <c r="H12" i="1"/>
  <c r="AC34" i="1"/>
  <c r="AA34" i="1"/>
  <c r="Y35" i="1"/>
  <c r="Z33" i="1"/>
  <c r="AD13" i="1"/>
  <c r="AB34" i="1"/>
  <c r="Z36" i="1"/>
  <c r="I36" i="1" s="1"/>
  <c r="AB36" i="1"/>
  <c r="Q36" i="1" s="1"/>
  <c r="AA36" i="1"/>
  <c r="M36" i="1" s="1"/>
  <c r="AC36" i="1"/>
  <c r="U36" i="1" s="1"/>
  <c r="AD15" i="1"/>
  <c r="Z39" i="1"/>
  <c r="AB35" i="1"/>
  <c r="Q35" i="1" s="1"/>
  <c r="AB33" i="1"/>
  <c r="AD14" i="1"/>
  <c r="AD12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M39" i="1"/>
  <c r="M37" i="1"/>
  <c r="AE21" i="1"/>
  <c r="AE25" i="1"/>
  <c r="AC39" i="1"/>
  <c r="U39" i="1" s="1"/>
  <c r="AC37" i="1"/>
  <c r="U37" i="1" s="1"/>
  <c r="AC35" i="1"/>
  <c r="U35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Q33" i="1"/>
  <c r="I33" i="1"/>
  <c r="M33" i="1"/>
  <c r="Q46" i="1"/>
  <c r="AA35" i="1" l="1"/>
  <c r="M35" i="1" s="1"/>
  <c r="Z35" i="1"/>
  <c r="I35" i="1" s="1"/>
</calcChain>
</file>

<file path=xl/sharedStrings.xml><?xml version="1.0" encoding="utf-8"?>
<sst xmlns="http://schemas.openxmlformats.org/spreadsheetml/2006/main" count="145" uniqueCount="72">
  <si>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</si>
  <si>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</si>
  <si>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</si>
  <si>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</si>
  <si>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</si>
  <si>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</si>
  <si>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</si>
  <si>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</si>
  <si>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</si>
  <si>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</si>
  <si>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</si>
  <si>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</si>
  <si>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</si>
  <si>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</si>
  <si>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</si>
  <si>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</si>
  <si>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</si>
  <si>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</si>
  <si>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</si>
  <si>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</si>
  <si>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</si>
  <si>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</si>
  <si>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</si>
  <si>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</si>
  <si>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</si>
  <si>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</si>
  <si>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</si>
  <si>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</si>
  <si>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</si>
  <si>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</si>
  <si>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</si>
  <si>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</si>
  <si>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</si>
  <si>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</si>
  <si>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</si>
  <si>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</si>
  <si>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</si>
  <si>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</si>
  <si>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</si>
  <si>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</si>
  <si>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</si>
  <si>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</si>
  <si>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</si>
  <si>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</si>
  <si>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</si>
  <si>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</si>
  <si>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</si>
  <si>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</si>
  <si>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</si>
  <si>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</si>
  <si>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</si>
  <si>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</si>
  <si>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</si>
  <si>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</si>
  <si>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</si>
  <si>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</si>
  <si>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</si>
  <si>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</si>
  <si>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</si>
  <si>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</si>
  <si>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</si>
  <si>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</si>
  <si>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</si>
  <si>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</si>
  <si>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</si>
  <si>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</si>
  <si>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08202018_9</t>
  </si>
  <si>
    <t>Nov07_22</t>
  </si>
  <si>
    <t>Nov07_24</t>
  </si>
  <si>
    <t>Nov07_26</t>
  </si>
  <si>
    <t>Nov07_28</t>
  </si>
  <si>
    <t>Nov07_30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</si>
</sst>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66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3.1148134733792108</c:v>
                </c:pt>
                <c:pt idx="1">
                  <c:v>2.7972677849542307</c:v>
                </c:pt>
                <c:pt idx="2">
                  <c:v>2.6653679270344459</c:v>
                </c:pt>
                <c:pt idx="3">
                  <c:v>2.8406946017365047</c:v>
                </c:pt>
                <c:pt idx="4">
                  <c:v>4.3922369765066396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3.3076923076923079</c:v>
                </c:pt>
                <c:pt idx="1">
                  <c:v>2.9172320217096339</c:v>
                </c:pt>
                <c:pt idx="2">
                  <c:v>2.8224483098129305</c:v>
                </c:pt>
                <c:pt idx="3">
                  <c:v>2.9746022334222753</c:v>
                </c:pt>
                <c:pt idx="4">
                  <c:v>4.5894640542807048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3.4717416378316033</c:v>
                </c:pt>
                <c:pt idx="1">
                  <c:v>3.1865339826381538</c:v>
                </c:pt>
                <c:pt idx="2">
                  <c:v>3.0361105507363328</c:v>
                </c:pt>
                <c:pt idx="3">
                  <c:v>3.351333296220008</c:v>
                </c:pt>
                <c:pt idx="4">
                  <c:v>5.2284175785999656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3.3896396396396402</c:v>
                </c:pt>
                <c:pt idx="1">
                  <c:v>3.0720555215350074</c:v>
                </c:pt>
                <c:pt idx="2">
                  <c:v>2.9031635802469138</c:v>
                </c:pt>
                <c:pt idx="3">
                  <c:v>3.2662362324344856</c:v>
                </c:pt>
                <c:pt idx="4">
                  <c:v>5.202661826981247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2.9149719155529734</c:v>
                </c:pt>
                <c:pt idx="1">
                  <c:v>2.5352705832806905</c:v>
                </c:pt>
                <c:pt idx="2">
                  <c:v>2.2217301446708002</c:v>
                </c:pt>
                <c:pt idx="3">
                  <c:v>2.1189721928898275</c:v>
                </c:pt>
                <c:pt idx="4">
                  <c:v>2.4591503267973858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55040"/>
        <c:axId val="150821120"/>
      </c:scatterChart>
      <c:valAx>
        <c:axId val="15045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21120"/>
        <c:crosses val="autoZero"/>
        <c:crossBetween val="midCat"/>
      </c:valAx>
      <c:valAx>
        <c:axId val="15082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5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45504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91"/>
          <c:w val="0.12925191534451247"/>
          <c:h val="0.340425531914895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301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484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5.8020399516189967</c:v>
                </c:pt>
                <c:pt idx="1">
                  <c:v>4.349271828081954</c:v>
                </c:pt>
                <c:pt idx="2">
                  <c:v>3.1741164105291535</c:v>
                </c:pt>
                <c:pt idx="3">
                  <c:v>2.0346920819047338</c:v>
                </c:pt>
                <c:pt idx="4">
                  <c:v>0.86470796742067557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1.6222986840516724</c:v>
                </c:pt>
                <c:pt idx="1">
                  <c:v>1.4569103046636618</c:v>
                </c:pt>
                <c:pt idx="2">
                  <c:v>1.3882124619971072</c:v>
                </c:pt>
                <c:pt idx="3">
                  <c:v>1.4795284384044296</c:v>
                </c:pt>
                <c:pt idx="4">
                  <c:v>2.2876234252638747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5.8020399516189967</c:v>
                </c:pt>
                <c:pt idx="1">
                  <c:v>4.349271828081954</c:v>
                </c:pt>
                <c:pt idx="2">
                  <c:v>3.1741164105291535</c:v>
                </c:pt>
                <c:pt idx="3">
                  <c:v>2.0346920819047338</c:v>
                </c:pt>
                <c:pt idx="4">
                  <c:v>0.86470796742067557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1.7227564102564104</c:v>
                </c:pt>
                <c:pt idx="1">
                  <c:v>1.5193916779737677</c:v>
                </c:pt>
                <c:pt idx="2">
                  <c:v>1.4700251613609014</c:v>
                </c:pt>
                <c:pt idx="3">
                  <c:v>1.5492719965741018</c:v>
                </c:pt>
                <c:pt idx="4">
                  <c:v>2.3903458616045339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5.3454629578475261</c:v>
                </c:pt>
                <c:pt idx="1">
                  <c:v>4.0070167810779251</c:v>
                </c:pt>
                <c:pt idx="2">
                  <c:v>2.9243372741073679</c:v>
                </c:pt>
                <c:pt idx="3">
                  <c:v>1.8745770875659833</c:v>
                </c:pt>
                <c:pt idx="4">
                  <c:v>0.79666194092873377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1.8081987697039601</c:v>
                </c:pt>
                <c:pt idx="1">
                  <c:v>1.6596531159573717</c:v>
                </c:pt>
                <c:pt idx="2">
                  <c:v>1.5813075785085067</c:v>
                </c:pt>
                <c:pt idx="3">
                  <c:v>1.7454860917812542</c:v>
                </c:pt>
                <c:pt idx="4">
                  <c:v>2.7231341555208157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5.8020399516189967</c:v>
                </c:pt>
                <c:pt idx="1">
                  <c:v>4.349271828081954</c:v>
                </c:pt>
                <c:pt idx="2">
                  <c:v>3.1741164105291535</c:v>
                </c:pt>
                <c:pt idx="3">
                  <c:v>2.0346920819047338</c:v>
                </c:pt>
                <c:pt idx="4">
                  <c:v>0.86470796742067557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1.7654373123123126</c:v>
                </c:pt>
                <c:pt idx="1">
                  <c:v>1.6000289174661497</c:v>
                </c:pt>
                <c:pt idx="2">
                  <c:v>1.5120643647119343</c:v>
                </c:pt>
                <c:pt idx="3">
                  <c:v>1.7011647043929612</c:v>
                </c:pt>
                <c:pt idx="4">
                  <c:v>2.709719701552733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45568"/>
        <c:axId val="157996160"/>
      </c:scatterChart>
      <c:valAx>
        <c:axId val="15684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436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996160"/>
        <c:crosses val="autoZero"/>
        <c:crossBetween val="midCat"/>
      </c:valAx>
      <c:valAx>
        <c:axId val="157996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455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84"/>
          <c:w val="0.1154500108184643"/>
          <c:h val="0.338509830086966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87"/>
          <c:y val="1.9575856443719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955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28545</c:v>
                </c:pt>
                <c:pt idx="1">
                  <c:v>20967.599999999999</c:v>
                </c:pt>
                <c:pt idx="2">
                  <c:v>15777.599999999999</c:v>
                </c:pt>
                <c:pt idx="3">
                  <c:v>10380</c:v>
                </c:pt>
                <c:pt idx="4">
                  <c:v>4774.7999999999993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0.21374028401449693</c:v>
                </c:pt>
                <c:pt idx="1">
                  <c:v>0.2110298356875181</c:v>
                </c:pt>
                <c:pt idx="2">
                  <c:v>0.21284383621513844</c:v>
                </c:pt>
                <c:pt idx="3">
                  <c:v>0.2139208173690933</c:v>
                </c:pt>
                <c:pt idx="4">
                  <c:v>0.21678151601134976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28545</c:v>
                </c:pt>
                <c:pt idx="1">
                  <c:v>20967.599999999999</c:v>
                </c:pt>
                <c:pt idx="2">
                  <c:v>15777.599999999999</c:v>
                </c:pt>
                <c:pt idx="3">
                  <c:v>10380</c:v>
                </c:pt>
                <c:pt idx="4">
                  <c:v>4774.7999999999993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0.28843655262018181</c:v>
                </c:pt>
                <c:pt idx="1">
                  <c:v>0.28313274718939185</c:v>
                </c:pt>
                <c:pt idx="2">
                  <c:v>0.28391925482804792</c:v>
                </c:pt>
                <c:pt idx="3">
                  <c:v>0.28388980113118045</c:v>
                </c:pt>
                <c:pt idx="4">
                  <c:v>0.28508309687880007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28545</c:v>
                </c:pt>
                <c:pt idx="1">
                  <c:v>20967.599999999999</c:v>
                </c:pt>
                <c:pt idx="2">
                  <c:v>15777.599999999999</c:v>
                </c:pt>
                <c:pt idx="3">
                  <c:v>10380</c:v>
                </c:pt>
                <c:pt idx="4">
                  <c:v>4774.7999999999993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0.40530190786624404</c:v>
                </c:pt>
                <c:pt idx="1">
                  <c:v>0.39818751801671964</c:v>
                </c:pt>
                <c:pt idx="2">
                  <c:v>0.39869977327979461</c:v>
                </c:pt>
                <c:pt idx="3">
                  <c:v>0.39947089947089942</c:v>
                </c:pt>
                <c:pt idx="4">
                  <c:v>0.39898662342926616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28545</c:v>
                </c:pt>
                <c:pt idx="1">
                  <c:v>20967.599999999999</c:v>
                </c:pt>
                <c:pt idx="2">
                  <c:v>15777.599999999999</c:v>
                </c:pt>
                <c:pt idx="3">
                  <c:v>10380</c:v>
                </c:pt>
                <c:pt idx="4">
                  <c:v>4774.7999999999993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0.58870324360055615</c:v>
                </c:pt>
                <c:pt idx="1">
                  <c:v>0.57412078408763345</c:v>
                </c:pt>
                <c:pt idx="2">
                  <c:v>0.56983255483624251</c:v>
                </c:pt>
                <c:pt idx="3">
                  <c:v>0.5679620507206713</c:v>
                </c:pt>
                <c:pt idx="4">
                  <c:v>0.55853263072557746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00640"/>
        <c:axId val="191216256"/>
      </c:scatterChart>
      <c:valAx>
        <c:axId val="19120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216256"/>
        <c:crosses val="autoZero"/>
        <c:crossBetween val="midCat"/>
      </c:valAx>
      <c:valAx>
        <c:axId val="19121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2006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204"/>
          <c:y val="1.9575856443719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89"/>
          <c:h val="0.76672104404568187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3.1148134733792108</c:v>
                </c:pt>
                <c:pt idx="1">
                  <c:v>2.7972677849542307</c:v>
                </c:pt>
                <c:pt idx="2">
                  <c:v>2.6653679270344459</c:v>
                </c:pt>
                <c:pt idx="3">
                  <c:v>2.8406946017365047</c:v>
                </c:pt>
                <c:pt idx="4">
                  <c:v>4.3922369765066396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3.3076923076923079</c:v>
                </c:pt>
                <c:pt idx="1">
                  <c:v>2.9172320217096339</c:v>
                </c:pt>
                <c:pt idx="2">
                  <c:v>2.8224483098129305</c:v>
                </c:pt>
                <c:pt idx="3">
                  <c:v>2.9746022334222753</c:v>
                </c:pt>
                <c:pt idx="4">
                  <c:v>4.5894640542807048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3.4717416378316033</c:v>
                </c:pt>
                <c:pt idx="1">
                  <c:v>3.1865339826381538</c:v>
                </c:pt>
                <c:pt idx="2">
                  <c:v>3.0361105507363328</c:v>
                </c:pt>
                <c:pt idx="3">
                  <c:v>3.351333296220008</c:v>
                </c:pt>
                <c:pt idx="4">
                  <c:v>5.2284175785999656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3.3896396396396402</c:v>
                </c:pt>
                <c:pt idx="1">
                  <c:v>3.0720555215350074</c:v>
                </c:pt>
                <c:pt idx="2">
                  <c:v>2.9031635802469138</c:v>
                </c:pt>
                <c:pt idx="3">
                  <c:v>3.2662362324344856</c:v>
                </c:pt>
                <c:pt idx="4">
                  <c:v>5.202661826981247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2.9149719155529734</c:v>
                </c:pt>
                <c:pt idx="1">
                  <c:v>2.5352705832806905</c:v>
                </c:pt>
                <c:pt idx="2">
                  <c:v>2.2217301446708002</c:v>
                </c:pt>
                <c:pt idx="3">
                  <c:v>2.1189721928898275</c:v>
                </c:pt>
                <c:pt idx="4">
                  <c:v>2.4591503267973858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280576"/>
        <c:axId val="122287232"/>
      </c:scatterChart>
      <c:valAx>
        <c:axId val="1222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3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287232"/>
        <c:crosses val="autoZero"/>
        <c:crossBetween val="midCat"/>
      </c:valAx>
      <c:valAx>
        <c:axId val="122287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2805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93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917"/>
          <c:y val="1.9575856443719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5.8020399516189967</c:v>
                </c:pt>
                <c:pt idx="1">
                  <c:v>4.349271828081954</c:v>
                </c:pt>
                <c:pt idx="2">
                  <c:v>3.1741164105291535</c:v>
                </c:pt>
                <c:pt idx="3">
                  <c:v>2.0346920819047338</c:v>
                </c:pt>
                <c:pt idx="4">
                  <c:v>0.86470796742067557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1.6222986840516724</c:v>
                </c:pt>
                <c:pt idx="1">
                  <c:v>1.4569103046636618</c:v>
                </c:pt>
                <c:pt idx="2">
                  <c:v>1.3882124619971072</c:v>
                </c:pt>
                <c:pt idx="3">
                  <c:v>1.4795284384044296</c:v>
                </c:pt>
                <c:pt idx="4">
                  <c:v>2.2876234252638747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5.8020399516189967</c:v>
                </c:pt>
                <c:pt idx="1">
                  <c:v>4.349271828081954</c:v>
                </c:pt>
                <c:pt idx="2">
                  <c:v>3.1741164105291535</c:v>
                </c:pt>
                <c:pt idx="3">
                  <c:v>2.0346920819047338</c:v>
                </c:pt>
                <c:pt idx="4">
                  <c:v>0.86470796742067557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1.7227564102564104</c:v>
                </c:pt>
                <c:pt idx="1">
                  <c:v>1.5193916779737677</c:v>
                </c:pt>
                <c:pt idx="2">
                  <c:v>1.4700251613609014</c:v>
                </c:pt>
                <c:pt idx="3">
                  <c:v>1.5492719965741018</c:v>
                </c:pt>
                <c:pt idx="4">
                  <c:v>2.3903458616045339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5.3454629578475261</c:v>
                </c:pt>
                <c:pt idx="1">
                  <c:v>4.0070167810779251</c:v>
                </c:pt>
                <c:pt idx="2">
                  <c:v>2.9243372741073679</c:v>
                </c:pt>
                <c:pt idx="3">
                  <c:v>1.8745770875659833</c:v>
                </c:pt>
                <c:pt idx="4">
                  <c:v>0.79666194092873377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1.8081987697039601</c:v>
                </c:pt>
                <c:pt idx="1">
                  <c:v>1.6596531159573717</c:v>
                </c:pt>
                <c:pt idx="2">
                  <c:v>1.5813075785085067</c:v>
                </c:pt>
                <c:pt idx="3">
                  <c:v>1.7454860917812542</c:v>
                </c:pt>
                <c:pt idx="4">
                  <c:v>2.7231341555208157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5.8020399516189967</c:v>
                </c:pt>
                <c:pt idx="1">
                  <c:v>4.349271828081954</c:v>
                </c:pt>
                <c:pt idx="2">
                  <c:v>3.1741164105291535</c:v>
                </c:pt>
                <c:pt idx="3">
                  <c:v>2.0346920819047338</c:v>
                </c:pt>
                <c:pt idx="4">
                  <c:v>0.86470796742067557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1.7654373123123126</c:v>
                </c:pt>
                <c:pt idx="1">
                  <c:v>1.6000289174661497</c:v>
                </c:pt>
                <c:pt idx="2">
                  <c:v>1.5120643647119343</c:v>
                </c:pt>
                <c:pt idx="3">
                  <c:v>1.7011647043929612</c:v>
                </c:pt>
                <c:pt idx="4">
                  <c:v>2.709719701552733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925056"/>
        <c:axId val="122927360"/>
      </c:scatterChart>
      <c:valAx>
        <c:axId val="12292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8004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927360"/>
        <c:crosses val="autoZero"/>
        <c:crossBetween val="midCat"/>
      </c:valAx>
      <c:valAx>
        <c:axId val="122927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9250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89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3249049604.9114971</c:v>
                </c:pt>
                <c:pt idx="1">
                  <c:v>2516473910.059195</c:v>
                </c:pt>
                <c:pt idx="2">
                  <c:v>1966911288.4242039</c:v>
                </c:pt>
                <c:pt idx="3">
                  <c:v>1348321327.6738455</c:v>
                </c:pt>
                <c:pt idx="4">
                  <c:v>648486767.39677751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6203906.581754419</c:v>
                </c:pt>
                <c:pt idx="1">
                  <c:v>4903639.1187688839</c:v>
                </c:pt>
                <c:pt idx="2">
                  <c:v>3717276.9762646905</c:v>
                </c:pt>
                <c:pt idx="3">
                  <c:v>2482864.3098718128</c:v>
                </c:pt>
                <c:pt idx="4">
                  <c:v>1103249.2324610788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79712"/>
        <c:axId val="148981632"/>
      </c:scatterChart>
      <c:valAx>
        <c:axId val="14897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8981632"/>
        <c:crosses val="autoZero"/>
        <c:crossBetween val="midCat"/>
      </c:valAx>
      <c:valAx>
        <c:axId val="148981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8979712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474.16943521594681</c:v>
                </c:pt>
                <c:pt idx="1">
                  <c:v>348.29900332225907</c:v>
                </c:pt>
                <c:pt idx="2">
                  <c:v>262.08637873754151</c:v>
                </c:pt>
                <c:pt idx="3">
                  <c:v>172.4252491694352</c:v>
                </c:pt>
                <c:pt idx="4">
                  <c:v>79.315614617940184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0.22870081222979494</c:v>
                </c:pt>
                <c:pt idx="1">
                  <c:v>0.18076775247429616</c:v>
                </c:pt>
                <c:pt idx="2">
                  <c:v>0.13703369845302157</c:v>
                </c:pt>
                <c:pt idx="3">
                  <c:v>9.1528309919114523E-2</c:v>
                </c:pt>
                <c:pt idx="4">
                  <c:v>4.067017970544521E-2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300928"/>
        <c:axId val="150303104"/>
      </c:scatterChart>
      <c:valAx>
        <c:axId val="15030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0303104"/>
        <c:crosses val="autoZero"/>
        <c:crossBetween val="midCat"/>
      </c:valAx>
      <c:valAx>
        <c:axId val="150303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0300928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3839" cy="5839732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6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95" t="s">
        <v>41</v>
      </c>
      <c r="B1" s="95"/>
      <c r="H1" s="5" t="s">
        <v>32</v>
      </c>
      <c r="I1" s="90" t="s">
        <v>66</v>
      </c>
      <c r="J1" s="91"/>
      <c r="K1" s="91"/>
      <c r="L1" s="91"/>
      <c r="M1" s="91"/>
      <c r="N1" s="92"/>
      <c r="O1" s="93"/>
    </row>
    <row r="2" spans="1:31" ht="12.75" x14ac:dyDescent="0.2">
      <c r="H2" s="5" t="s">
        <v>36</v>
      </c>
      <c r="I2" s="90" t="s">
        <v>52</v>
      </c>
      <c r="J2" s="91"/>
      <c r="K2" s="91"/>
      <c r="L2" s="91"/>
      <c r="M2" s="91"/>
      <c r="N2" s="92"/>
      <c r="O2" s="93"/>
    </row>
    <row r="3" spans="1:31" ht="12.75" x14ac:dyDescent="0.2">
      <c r="A3" s="5" t="s">
        <v>0</v>
      </c>
      <c r="B3" s="6">
        <v>60.2</v>
      </c>
      <c r="H3" s="5" t="s">
        <v>33</v>
      </c>
      <c r="I3" s="90" t="s">
        <v>62</v>
      </c>
      <c r="J3" s="91"/>
      <c r="K3" s="91"/>
      <c r="L3" s="91"/>
      <c r="M3" s="91"/>
      <c r="N3" s="92"/>
      <c r="O3" s="93"/>
    </row>
    <row r="4" spans="1:31" ht="12.75" x14ac:dyDescent="0.2">
      <c r="A4" s="5" t="s">
        <v>46</v>
      </c>
      <c r="B4" s="6">
        <v>1.92</v>
      </c>
      <c r="H4" s="5" t="s">
        <v>34</v>
      </c>
      <c r="I4" s="90" t="s">
        <v>59</v>
      </c>
      <c r="J4" s="91"/>
      <c r="K4" s="91"/>
      <c r="L4" s="91"/>
      <c r="M4" s="91"/>
      <c r="N4" s="92"/>
      <c r="O4" s="93"/>
    </row>
    <row r="5" spans="1:31" ht="13.5" thickBot="1" x14ac:dyDescent="0.25">
      <c r="A5" s="5" t="s">
        <v>45</v>
      </c>
      <c r="B5" s="6">
        <v>75</v>
      </c>
      <c r="H5" s="5" t="s">
        <v>35</v>
      </c>
      <c r="I5" s="90" t="s">
        <v>60</v>
      </c>
      <c r="J5" s="91"/>
      <c r="K5" s="91"/>
      <c r="L5" s="91"/>
      <c r="M5" s="91"/>
      <c r="N5" s="92"/>
      <c r="O5" s="93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L8" s="3">
        <f>AVERAGE(L11:L15)</f>
        <v>0.21366325785951931</v>
      </c>
      <c r="P8" s="78">
        <f>AVERAGE(P11:P15)</f>
        <v>0.28489229052952042</v>
      </c>
      <c r="T8" s="78">
        <f>AVERAGE(T11:T15)</f>
        <v>0.40012934441258474</v>
      </c>
      <c r="X8" s="78">
        <f>AVERAGE(X11:X15)</f>
        <v>0.57183025279413624</v>
      </c>
      <c r="AA8" s="9"/>
      <c r="AB8" s="9"/>
    </row>
    <row r="9" spans="1:31" x14ac:dyDescent="0.2">
      <c r="B9" s="7"/>
      <c r="C9" s="7"/>
      <c r="D9" s="7"/>
      <c r="E9" s="7"/>
      <c r="F9" s="7"/>
      <c r="G9" s="88" t="s">
        <v>14</v>
      </c>
      <c r="H9" s="94"/>
      <c r="I9" s="94"/>
      <c r="J9" s="89"/>
      <c r="K9" s="83" t="s">
        <v>2</v>
      </c>
      <c r="L9" s="96"/>
      <c r="M9" s="96"/>
      <c r="N9" s="97"/>
      <c r="O9" s="83" t="s">
        <v>3</v>
      </c>
      <c r="P9" s="84"/>
      <c r="Q9" s="84"/>
      <c r="R9" s="85"/>
      <c r="S9" s="83" t="s">
        <v>4</v>
      </c>
      <c r="T9" s="84"/>
      <c r="U9" s="84"/>
      <c r="V9" s="85"/>
      <c r="W9" s="83" t="s">
        <v>5</v>
      </c>
      <c r="X9" s="84"/>
      <c r="Y9" s="84"/>
      <c r="Z9" s="84"/>
      <c r="AA9" s="79" t="s">
        <v>52</v>
      </c>
      <c r="AB9" s="87"/>
      <c r="AD9" s="88" t="s">
        <v>63</v>
      </c>
      <c r="AE9" s="89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27.5</v>
      </c>
      <c r="C11" s="5">
        <f>1038*B11</f>
        <v>28545</v>
      </c>
      <c r="D11" s="5">
        <f>C11*0.0689475729</f>
        <v>1968.1084684305001</v>
      </c>
      <c r="E11" s="11">
        <f>B32</f>
        <v>4.3871000000000002</v>
      </c>
      <c r="F11" s="12">
        <f t="shared" ref="F11:F28" si="0">$B$3/(E11*60)</f>
        <v>0.22870081222979494</v>
      </c>
      <c r="G11" s="16">
        <f>B32</f>
        <v>4.3871000000000002</v>
      </c>
      <c r="H11" s="5">
        <f t="shared" ref="H11:H28" si="1">(G11-E11)/E11</f>
        <v>0</v>
      </c>
      <c r="I11" s="11">
        <f>B33</f>
        <v>206520</v>
      </c>
      <c r="J11" s="17">
        <f t="shared" ref="J11:J28" si="2">($B$3/I11)*10000</f>
        <v>2.9149719155529734</v>
      </c>
      <c r="K11" s="16">
        <f>C32</f>
        <v>5.3247999999999998</v>
      </c>
      <c r="L11" s="5">
        <f t="shared" ref="L11:L28" si="3">(K11-E11)/E11</f>
        <v>0.21374028401449693</v>
      </c>
      <c r="M11" s="11">
        <f>C33</f>
        <v>193270</v>
      </c>
      <c r="N11" s="17">
        <f t="shared" ref="N11:N28" si="4">($B$3/M11)*10000</f>
        <v>3.1148134733792108</v>
      </c>
      <c r="O11" s="16">
        <f>D32</f>
        <v>5.6524999999999999</v>
      </c>
      <c r="P11" s="5">
        <f t="shared" ref="P11:P28" si="5">(O11-E11)/E11</f>
        <v>0.28843655262018181</v>
      </c>
      <c r="Q11" s="11">
        <f>D33</f>
        <v>182000</v>
      </c>
      <c r="R11" s="17">
        <f t="shared" ref="R11:R28" si="6">($B$3/Q11)*10000</f>
        <v>3.3076923076923079</v>
      </c>
      <c r="S11" s="16">
        <f>E32</f>
        <v>6.1651999999999996</v>
      </c>
      <c r="T11" s="5">
        <f t="shared" ref="T11:T28" si="7">(S11-E11)/E11</f>
        <v>0.40530190786624404</v>
      </c>
      <c r="U11" s="11">
        <f>E33</f>
        <v>173400</v>
      </c>
      <c r="V11" s="17">
        <f t="shared" ref="V11:V28" si="8">($B$3/U11)*10000</f>
        <v>3.4717416378316033</v>
      </c>
      <c r="W11" s="16">
        <f>F32</f>
        <v>6.9698000000000002</v>
      </c>
      <c r="X11" s="5">
        <f t="shared" ref="X11:X28" si="9">(W11-E11)/E11</f>
        <v>0.58870324360055615</v>
      </c>
      <c r="Y11" s="11">
        <f>F33</f>
        <v>177600</v>
      </c>
      <c r="Z11" s="18">
        <f t="shared" ref="Z11:Z28" si="10">($B$3/Y11)*10000</f>
        <v>3.3896396396396402</v>
      </c>
      <c r="AA11" s="13">
        <f>C11/$B$3</f>
        <v>474.16943521594681</v>
      </c>
      <c r="AB11" s="19">
        <f>AA11*68900</f>
        <v>32670274.086378735</v>
      </c>
      <c r="AC11" s="7"/>
      <c r="AD11" s="73">
        <f>AB11/(Y32*0.01)</f>
        <v>3249049604.9114971</v>
      </c>
      <c r="AE11" s="40">
        <f>F11/($B$4*10^-4)^2</f>
        <v>6203906.581754419</v>
      </c>
    </row>
    <row r="12" spans="1:31" ht="12.75" x14ac:dyDescent="0.2">
      <c r="A12" s="61" t="s">
        <v>68</v>
      </c>
      <c r="B12" s="70">
        <v>20.2</v>
      </c>
      <c r="C12" s="5">
        <f>1038*B12</f>
        <v>20967.599999999999</v>
      </c>
      <c r="D12" s="5">
        <f t="shared" ref="D12:D28" si="11">C12*0.0689475729</f>
        <v>1445.66512953804</v>
      </c>
      <c r="E12" s="11">
        <f>B35</f>
        <v>5.5503999999999998</v>
      </c>
      <c r="F12" s="12">
        <f t="shared" si="0"/>
        <v>0.18076775247429616</v>
      </c>
      <c r="G12" s="16">
        <f>B35</f>
        <v>5.5503999999999998</v>
      </c>
      <c r="H12" s="5">
        <f t="shared" si="1"/>
        <v>0</v>
      </c>
      <c r="I12" s="11">
        <f>B36</f>
        <v>237450</v>
      </c>
      <c r="J12" s="17">
        <f t="shared" si="2"/>
        <v>2.5352705832806905</v>
      </c>
      <c r="K12" s="16">
        <f>C35</f>
        <v>6.7217000000000002</v>
      </c>
      <c r="L12" s="5">
        <f t="shared" si="3"/>
        <v>0.2110298356875181</v>
      </c>
      <c r="M12" s="11">
        <f>C36</f>
        <v>215210</v>
      </c>
      <c r="N12" s="17">
        <f t="shared" si="4"/>
        <v>2.7972677849542307</v>
      </c>
      <c r="O12" s="16">
        <f>D35</f>
        <v>7.1219000000000001</v>
      </c>
      <c r="P12" s="5">
        <f t="shared" si="5"/>
        <v>0.28313274718939185</v>
      </c>
      <c r="Q12" s="11">
        <f>D36</f>
        <v>206360</v>
      </c>
      <c r="R12" s="17">
        <f t="shared" si="6"/>
        <v>2.9172320217096339</v>
      </c>
      <c r="S12" s="16">
        <f>E35</f>
        <v>7.7605000000000004</v>
      </c>
      <c r="T12" s="5">
        <f t="shared" si="7"/>
        <v>0.39818751801671964</v>
      </c>
      <c r="U12" s="11">
        <f>E36</f>
        <v>188920</v>
      </c>
      <c r="V12" s="17">
        <f t="shared" si="8"/>
        <v>3.1865339826381538</v>
      </c>
      <c r="W12" s="16">
        <f>F35</f>
        <v>8.7370000000000001</v>
      </c>
      <c r="X12" s="5">
        <f t="shared" si="9"/>
        <v>0.57412078408763345</v>
      </c>
      <c r="Y12" s="11">
        <f>F36</f>
        <v>195960</v>
      </c>
      <c r="Z12" s="18">
        <f t="shared" si="10"/>
        <v>3.0720555215350074</v>
      </c>
      <c r="AA12" s="13">
        <f t="shared" ref="AA12:AA28" si="12">C12/$B$3</f>
        <v>348.29900332225907</v>
      </c>
      <c r="AB12" s="19">
        <f t="shared" ref="AB12:AB28" si="13">AA12*68900</f>
        <v>23997801.328903649</v>
      </c>
      <c r="AC12" s="7"/>
      <c r="AD12" s="73">
        <f t="shared" ref="AD12:AD28" si="14">AB12/(Y33*0.01)</f>
        <v>2516473910.059195</v>
      </c>
      <c r="AE12" s="40">
        <f t="shared" ref="AE12:AE28" si="15">F12/($B$4*10^-4)^2</f>
        <v>4903639.1187688839</v>
      </c>
    </row>
    <row r="13" spans="1:31" ht="12.75" x14ac:dyDescent="0.2">
      <c r="A13" s="61" t="s">
        <v>69</v>
      </c>
      <c r="B13" s="70">
        <v>15.2</v>
      </c>
      <c r="C13" s="5">
        <f>1038*B13</f>
        <v>15777.599999999999</v>
      </c>
      <c r="D13" s="5">
        <f t="shared" si="11"/>
        <v>1087.82722618704</v>
      </c>
      <c r="E13" s="11">
        <f>B38</f>
        <v>7.3217999999999996</v>
      </c>
      <c r="F13" s="12">
        <f t="shared" si="0"/>
        <v>0.13703369845302157</v>
      </c>
      <c r="G13" s="16">
        <f>B38</f>
        <v>7.3217999999999996</v>
      </c>
      <c r="H13" s="5">
        <f t="shared" si="1"/>
        <v>0</v>
      </c>
      <c r="I13" s="11">
        <f>B39</f>
        <v>270960</v>
      </c>
      <c r="J13" s="17">
        <f t="shared" si="2"/>
        <v>2.2217301446708002</v>
      </c>
      <c r="K13" s="16">
        <f>C38</f>
        <v>8.8802000000000003</v>
      </c>
      <c r="L13" s="5">
        <f t="shared" si="3"/>
        <v>0.21284383621513844</v>
      </c>
      <c r="M13" s="11">
        <f>C39</f>
        <v>225860</v>
      </c>
      <c r="N13" s="17">
        <f t="shared" si="4"/>
        <v>2.6653679270344459</v>
      </c>
      <c r="O13" s="16">
        <f>D38</f>
        <v>9.4006000000000007</v>
      </c>
      <c r="P13" s="5">
        <f t="shared" si="5"/>
        <v>0.28391925482804792</v>
      </c>
      <c r="Q13" s="11">
        <f>D39</f>
        <v>213290</v>
      </c>
      <c r="R13" s="17">
        <f t="shared" si="6"/>
        <v>2.8224483098129305</v>
      </c>
      <c r="S13" s="16">
        <f>E38</f>
        <v>10.241</v>
      </c>
      <c r="T13" s="5">
        <f t="shared" si="7"/>
        <v>0.39869977327979461</v>
      </c>
      <c r="U13" s="11">
        <f>E39</f>
        <v>198280</v>
      </c>
      <c r="V13" s="17">
        <f t="shared" si="8"/>
        <v>3.0361105507363328</v>
      </c>
      <c r="W13" s="16">
        <f>F38</f>
        <v>11.494</v>
      </c>
      <c r="X13" s="5">
        <f t="shared" si="9"/>
        <v>0.56983255483624251</v>
      </c>
      <c r="Y13" s="11">
        <f>F39</f>
        <v>207360</v>
      </c>
      <c r="Z13" s="18">
        <f t="shared" si="10"/>
        <v>2.9031635802469138</v>
      </c>
      <c r="AA13" s="13">
        <f t="shared" si="12"/>
        <v>262.08637873754151</v>
      </c>
      <c r="AB13" s="19">
        <f t="shared" si="13"/>
        <v>18057751.495016608</v>
      </c>
      <c r="AC13" s="7"/>
      <c r="AD13" s="73">
        <f t="shared" si="14"/>
        <v>1966911288.4242039</v>
      </c>
      <c r="AE13" s="40">
        <f t="shared" si="15"/>
        <v>3717276.9762646905</v>
      </c>
    </row>
    <row r="14" spans="1:31" ht="12.75" x14ac:dyDescent="0.2">
      <c r="A14" s="61" t="s">
        <v>70</v>
      </c>
      <c r="B14" s="70">
        <v>10</v>
      </c>
      <c r="C14" s="5">
        <f>1038*B14</f>
        <v>10380</v>
      </c>
      <c r="D14" s="5">
        <f t="shared" si="11"/>
        <v>715.67580670200005</v>
      </c>
      <c r="E14" s="11">
        <f>B41</f>
        <v>10.962</v>
      </c>
      <c r="F14" s="12">
        <f t="shared" si="0"/>
        <v>9.1528309919114523E-2</v>
      </c>
      <c r="G14" s="16">
        <f>B41</f>
        <v>10.962</v>
      </c>
      <c r="H14" s="5">
        <f t="shared" si="1"/>
        <v>0</v>
      </c>
      <c r="I14" s="11">
        <f>B42</f>
        <v>284100</v>
      </c>
      <c r="J14" s="17">
        <f t="shared" si="2"/>
        <v>2.1189721928898275</v>
      </c>
      <c r="K14" s="16">
        <f>C41</f>
        <v>13.307</v>
      </c>
      <c r="L14" s="5">
        <f t="shared" si="3"/>
        <v>0.2139208173690933</v>
      </c>
      <c r="M14" s="11">
        <f>C42</f>
        <v>211920</v>
      </c>
      <c r="N14" s="17">
        <f t="shared" si="4"/>
        <v>2.8406946017365047</v>
      </c>
      <c r="O14" s="16">
        <f>D41</f>
        <v>14.074</v>
      </c>
      <c r="P14" s="5">
        <f t="shared" si="5"/>
        <v>0.28388980113118045</v>
      </c>
      <c r="Q14" s="11">
        <f>D42</f>
        <v>202380</v>
      </c>
      <c r="R14" s="17">
        <f t="shared" si="6"/>
        <v>2.9746022334222753</v>
      </c>
      <c r="S14" s="16">
        <f>E41</f>
        <v>15.340999999999999</v>
      </c>
      <c r="T14" s="5">
        <f t="shared" si="7"/>
        <v>0.39947089947089942</v>
      </c>
      <c r="U14" s="11">
        <f>E42</f>
        <v>179630</v>
      </c>
      <c r="V14" s="17">
        <f t="shared" si="8"/>
        <v>3.351333296220008</v>
      </c>
      <c r="W14" s="16">
        <f>F41</f>
        <v>17.187999999999999</v>
      </c>
      <c r="X14" s="5">
        <f t="shared" si="9"/>
        <v>0.5679620507206713</v>
      </c>
      <c r="Y14" s="11">
        <f>F42</f>
        <v>184310</v>
      </c>
      <c r="Z14" s="18">
        <f t="shared" si="10"/>
        <v>3.2662362324344856</v>
      </c>
      <c r="AA14" s="13">
        <f t="shared" si="12"/>
        <v>172.4252491694352</v>
      </c>
      <c r="AB14" s="19">
        <f t="shared" si="13"/>
        <v>11880099.667774085</v>
      </c>
      <c r="AC14" s="7"/>
      <c r="AD14" s="73">
        <f t="shared" si="14"/>
        <v>1348321327.6738455</v>
      </c>
      <c r="AE14" s="40">
        <f t="shared" si="15"/>
        <v>2482864.3098718128</v>
      </c>
    </row>
    <row r="15" spans="1:31" ht="12.75" x14ac:dyDescent="0.2">
      <c r="A15" s="61" t="s">
        <v>71</v>
      </c>
      <c r="B15" s="70">
        <v>4.5999999999999996</v>
      </c>
      <c r="C15" s="5">
        <f>1038*B15</f>
        <v>4774.7999999999993</v>
      </c>
      <c r="D15" s="5">
        <f t="shared" si="11"/>
        <v>329.21087108291999</v>
      </c>
      <c r="E15" s="11">
        <f>B44</f>
        <v>24.67</v>
      </c>
      <c r="F15" s="12">
        <f t="shared" si="0"/>
        <v>4.067017970544521E-2</v>
      </c>
      <c r="G15" s="16">
        <f>B44</f>
        <v>24.67</v>
      </c>
      <c r="H15" s="5">
        <f t="shared" si="1"/>
        <v>0</v>
      </c>
      <c r="I15" s="11">
        <f>B45</f>
        <v>244800</v>
      </c>
      <c r="J15" s="17">
        <f t="shared" si="2"/>
        <v>2.4591503267973858</v>
      </c>
      <c r="K15" s="16">
        <f>C44</f>
        <v>30.018000000000001</v>
      </c>
      <c r="L15" s="5">
        <f t="shared" si="3"/>
        <v>0.21678151601134976</v>
      </c>
      <c r="M15" s="11">
        <f>C45</f>
        <v>137060</v>
      </c>
      <c r="N15" s="17">
        <f t="shared" si="4"/>
        <v>4.3922369765066396</v>
      </c>
      <c r="O15" s="16">
        <f>D44</f>
        <v>31.702999999999999</v>
      </c>
      <c r="P15" s="5">
        <f t="shared" si="5"/>
        <v>0.28508309687880007</v>
      </c>
      <c r="Q15" s="11">
        <f>D45</f>
        <v>131170</v>
      </c>
      <c r="R15" s="17">
        <f t="shared" si="6"/>
        <v>4.5894640542807048</v>
      </c>
      <c r="S15" s="16">
        <f>E44</f>
        <v>34.512999999999998</v>
      </c>
      <c r="T15" s="5">
        <f t="shared" si="7"/>
        <v>0.39898662342926616</v>
      </c>
      <c r="U15" s="11">
        <f>E45</f>
        <v>115140</v>
      </c>
      <c r="V15" s="17">
        <f t="shared" si="8"/>
        <v>5.2284175785999656</v>
      </c>
      <c r="W15" s="16">
        <f>F44</f>
        <v>38.448999999999998</v>
      </c>
      <c r="X15" s="5">
        <f t="shared" si="9"/>
        <v>0.55853263072557746</v>
      </c>
      <c r="Y15" s="11">
        <f>F45</f>
        <v>115710</v>
      </c>
      <c r="Z15" s="18">
        <f t="shared" si="10"/>
        <v>5.202661826981247</v>
      </c>
      <c r="AA15" s="13">
        <f t="shared" si="12"/>
        <v>79.315614617940184</v>
      </c>
      <c r="AB15" s="19">
        <f t="shared" si="13"/>
        <v>5464845.8471760787</v>
      </c>
      <c r="AC15" s="7"/>
      <c r="AD15" s="73">
        <f t="shared" si="14"/>
        <v>648486767.39677751</v>
      </c>
      <c r="AE15" s="40">
        <f t="shared" si="15"/>
        <v>1103249.2324610788</v>
      </c>
    </row>
    <row r="16" spans="1:31" ht="12.75" x14ac:dyDescent="0.2">
      <c r="A16" s="61"/>
      <c r="B16" s="70"/>
      <c r="C16" s="5">
        <f t="shared" ref="C16:C28" si="16">1038*B16</f>
        <v>0</v>
      </c>
      <c r="D16" s="5">
        <f t="shared" si="11"/>
        <v>0</v>
      </c>
      <c r="E16" s="11">
        <f>B47</f>
        <v>0</v>
      </c>
      <c r="F16" s="12" t="e">
        <f t="shared" si="0"/>
        <v>#DIV/0!</v>
      </c>
      <c r="G16" s="16">
        <f>B47</f>
        <v>0</v>
      </c>
      <c r="H16" s="5" t="e">
        <f t="shared" si="1"/>
        <v>#DIV/0!</v>
      </c>
      <c r="I16" s="11">
        <f>B48</f>
        <v>0</v>
      </c>
      <c r="J16" s="17" t="e">
        <f t="shared" si="2"/>
        <v>#DIV/0!</v>
      </c>
      <c r="K16" s="16">
        <f>C47</f>
        <v>0</v>
      </c>
      <c r="L16" s="5" t="e">
        <f t="shared" si="3"/>
        <v>#DIV/0!</v>
      </c>
      <c r="M16" s="11">
        <f>C48</f>
        <v>0</v>
      </c>
      <c r="N16" s="17" t="e">
        <f t="shared" si="4"/>
        <v>#DIV/0!</v>
      </c>
      <c r="O16" s="16">
        <f>D47</f>
        <v>0</v>
      </c>
      <c r="P16" s="5" t="e">
        <f t="shared" si="5"/>
        <v>#DIV/0!</v>
      </c>
      <c r="Q16" s="11">
        <f>D48</f>
        <v>0</v>
      </c>
      <c r="R16" s="17" t="e">
        <f t="shared" si="6"/>
        <v>#DIV/0!</v>
      </c>
      <c r="S16" s="16">
        <f>E47</f>
        <v>0</v>
      </c>
      <c r="T16" s="5" t="e">
        <f t="shared" si="7"/>
        <v>#DIV/0!</v>
      </c>
      <c r="U16" s="11">
        <f>E48</f>
        <v>0</v>
      </c>
      <c r="V16" s="17" t="e">
        <f t="shared" si="8"/>
        <v>#DIV/0!</v>
      </c>
      <c r="W16" s="16">
        <f>F47</f>
        <v>0</v>
      </c>
      <c r="X16" s="5" t="e">
        <f t="shared" si="9"/>
        <v>#DIV/0!</v>
      </c>
      <c r="Y16" s="11">
        <f>F48</f>
        <v>0</v>
      </c>
      <c r="Z16" s="18" t="e">
        <f t="shared" si="10"/>
        <v>#DIV/0!</v>
      </c>
      <c r="AA16" s="13">
        <f t="shared" si="12"/>
        <v>0</v>
      </c>
      <c r="AB16" s="19">
        <f t="shared" si="13"/>
        <v>0</v>
      </c>
      <c r="AC16" s="7"/>
      <c r="AD16" s="73">
        <f t="shared" si="14"/>
        <v>0</v>
      </c>
      <c r="AE16" s="40" t="e">
        <f t="shared" si="15"/>
        <v>#DIV/0!</v>
      </c>
    </row>
    <row r="17" spans="1:31" ht="12.75" x14ac:dyDescent="0.2">
      <c r="A17" s="61"/>
      <c r="B17" s="70"/>
      <c r="C17" s="5">
        <f>1038*B17</f>
        <v>0</v>
      </c>
      <c r="D17" s="5">
        <f t="shared" si="11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2"/>
        <v>0</v>
      </c>
      <c r="AB17" s="19">
        <f t="shared" si="13"/>
        <v>0</v>
      </c>
      <c r="AC17" s="7"/>
      <c r="AD17" s="73">
        <f t="shared" si="14"/>
        <v>0</v>
      </c>
      <c r="AE17" s="40" t="e">
        <f t="shared" si="15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1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2"/>
        <v>0</v>
      </c>
      <c r="AB18" s="19">
        <f t="shared" si="13"/>
        <v>0</v>
      </c>
      <c r="AC18" s="7"/>
      <c r="AD18" s="73">
        <f t="shared" si="14"/>
        <v>0</v>
      </c>
      <c r="AE18" s="40" t="e">
        <f t="shared" si="15"/>
        <v>#DIV/0!</v>
      </c>
    </row>
    <row r="19" spans="1:31" ht="12.75" x14ac:dyDescent="0.2">
      <c r="A19" s="61"/>
      <c r="B19" s="70"/>
      <c r="C19" s="5">
        <f t="shared" si="16"/>
        <v>0</v>
      </c>
      <c r="D19" s="5">
        <f t="shared" si="11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2"/>
        <v>0</v>
      </c>
      <c r="AB19" s="19">
        <f t="shared" si="13"/>
        <v>0</v>
      </c>
      <c r="AC19" s="7"/>
      <c r="AD19" s="73">
        <f t="shared" si="14"/>
        <v>0</v>
      </c>
      <c r="AE19" s="40" t="e">
        <f t="shared" si="15"/>
        <v>#DIV/0!</v>
      </c>
    </row>
    <row r="20" spans="1:31" ht="12.75" x14ac:dyDescent="0.2">
      <c r="A20" s="61"/>
      <c r="B20" s="70"/>
      <c r="C20" s="5">
        <f t="shared" si="16"/>
        <v>0</v>
      </c>
      <c r="D20" s="5">
        <f t="shared" si="11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2"/>
        <v>0</v>
      </c>
      <c r="AB20" s="19">
        <f t="shared" si="13"/>
        <v>0</v>
      </c>
      <c r="AC20" s="7"/>
      <c r="AD20" s="73">
        <f t="shared" si="14"/>
        <v>0</v>
      </c>
      <c r="AE20" s="40" t="e">
        <f t="shared" si="15"/>
        <v>#DIV/0!</v>
      </c>
    </row>
    <row r="21" spans="1:31" ht="12.75" x14ac:dyDescent="0.2">
      <c r="A21" s="61"/>
      <c r="B21" s="70"/>
      <c r="C21" s="5">
        <f t="shared" si="16"/>
        <v>0</v>
      </c>
      <c r="D21" s="5">
        <f t="shared" si="11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2"/>
        <v>0</v>
      </c>
      <c r="AB21" s="19">
        <f t="shared" si="13"/>
        <v>0</v>
      </c>
      <c r="AC21" s="7"/>
      <c r="AD21" s="73">
        <f t="shared" si="14"/>
        <v>0</v>
      </c>
      <c r="AE21" s="40" t="e">
        <f t="shared" si="15"/>
        <v>#DIV/0!</v>
      </c>
    </row>
    <row r="22" spans="1:31" ht="12.75" x14ac:dyDescent="0.2">
      <c r="A22" s="61"/>
      <c r="B22" s="70"/>
      <c r="C22" s="5">
        <f t="shared" si="16"/>
        <v>0</v>
      </c>
      <c r="D22" s="5">
        <f t="shared" si="11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2"/>
        <v>0</v>
      </c>
      <c r="AB22" s="19">
        <f t="shared" si="13"/>
        <v>0</v>
      </c>
      <c r="AC22" s="7"/>
      <c r="AD22" s="73">
        <f t="shared" si="14"/>
        <v>0</v>
      </c>
      <c r="AE22" s="40" t="e">
        <f t="shared" si="15"/>
        <v>#DIV/0!</v>
      </c>
    </row>
    <row r="23" spans="1:31" ht="12.75" x14ac:dyDescent="0.2">
      <c r="A23" s="61"/>
      <c r="B23" s="70"/>
      <c r="C23" s="5">
        <f t="shared" si="16"/>
        <v>0</v>
      </c>
      <c r="D23" s="5">
        <f t="shared" si="11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2"/>
        <v>0</v>
      </c>
      <c r="AB23" s="19">
        <f t="shared" si="13"/>
        <v>0</v>
      </c>
      <c r="AC23" s="7"/>
      <c r="AD23" s="73">
        <f t="shared" si="14"/>
        <v>0</v>
      </c>
      <c r="AE23" s="40" t="e">
        <f t="shared" si="15"/>
        <v>#DIV/0!</v>
      </c>
    </row>
    <row r="24" spans="1:31" ht="12.75" x14ac:dyDescent="0.2">
      <c r="A24" s="61"/>
      <c r="B24" s="70"/>
      <c r="C24" s="5">
        <f t="shared" si="16"/>
        <v>0</v>
      </c>
      <c r="D24" s="5">
        <f t="shared" si="11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2"/>
        <v>0</v>
      </c>
      <c r="AB24" s="19">
        <f t="shared" si="13"/>
        <v>0</v>
      </c>
      <c r="AC24" s="7"/>
      <c r="AD24" s="73">
        <f t="shared" si="14"/>
        <v>0</v>
      </c>
      <c r="AE24" s="40" t="e">
        <f t="shared" si="15"/>
        <v>#DIV/0!</v>
      </c>
    </row>
    <row r="25" spans="1:31" ht="12.75" x14ac:dyDescent="0.2">
      <c r="A25" s="61"/>
      <c r="B25" s="70"/>
      <c r="C25" s="5">
        <f t="shared" si="16"/>
        <v>0</v>
      </c>
      <c r="D25" s="5">
        <f t="shared" si="11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2"/>
        <v>0</v>
      </c>
      <c r="AB25" s="19">
        <f t="shared" si="13"/>
        <v>0</v>
      </c>
      <c r="AC25" s="7"/>
      <c r="AD25" s="73">
        <f t="shared" si="14"/>
        <v>0</v>
      </c>
      <c r="AE25" s="40" t="e">
        <f t="shared" si="15"/>
        <v>#DIV/0!</v>
      </c>
    </row>
    <row r="26" spans="1:31" ht="12.75" x14ac:dyDescent="0.2">
      <c r="A26" s="61"/>
      <c r="B26" s="61"/>
      <c r="C26" s="5">
        <f t="shared" si="16"/>
        <v>0</v>
      </c>
      <c r="D26" s="5">
        <f t="shared" si="11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2"/>
        <v>0</v>
      </c>
      <c r="AB26" s="19">
        <f t="shared" si="13"/>
        <v>0</v>
      </c>
      <c r="AC26" s="7"/>
      <c r="AD26" s="73">
        <f t="shared" si="14"/>
        <v>0</v>
      </c>
      <c r="AE26" s="40" t="e">
        <f t="shared" si="15"/>
        <v>#DIV/0!</v>
      </c>
    </row>
    <row r="27" spans="1:31" ht="12.75" x14ac:dyDescent="0.2">
      <c r="A27" s="61"/>
      <c r="B27" s="61"/>
      <c r="C27" s="5">
        <f t="shared" si="16"/>
        <v>0</v>
      </c>
      <c r="D27" s="5">
        <f t="shared" si="11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2"/>
        <v>0</v>
      </c>
      <c r="AB27" s="19">
        <f t="shared" si="13"/>
        <v>0</v>
      </c>
      <c r="AC27" s="7"/>
      <c r="AD27" s="73">
        <f t="shared" si="14"/>
        <v>0</v>
      </c>
      <c r="AE27" s="40" t="e">
        <f t="shared" si="15"/>
        <v>#DIV/0!</v>
      </c>
    </row>
    <row r="28" spans="1:31" ht="12.75" thickBot="1" x14ac:dyDescent="0.25">
      <c r="A28" s="6"/>
      <c r="B28" s="20"/>
      <c r="C28" s="5">
        <f t="shared" si="16"/>
        <v>0</v>
      </c>
      <c r="D28" s="5">
        <f t="shared" si="11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2"/>
        <v>0</v>
      </c>
      <c r="AB28" s="32">
        <f t="shared" si="13"/>
        <v>0</v>
      </c>
      <c r="AC28" s="7"/>
      <c r="AD28" s="74">
        <f t="shared" si="14"/>
        <v>0</v>
      </c>
      <c r="AE28" s="75" t="e">
        <f t="shared" si="15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79" t="s">
        <v>2</v>
      </c>
      <c r="J30" s="80"/>
      <c r="M30" s="79" t="s">
        <v>3</v>
      </c>
      <c r="N30" s="80"/>
      <c r="Q30" s="79" t="s">
        <v>4</v>
      </c>
      <c r="R30" s="80"/>
      <c r="U30" s="79" t="s">
        <v>5</v>
      </c>
      <c r="V30" s="80"/>
      <c r="X30" s="3" t="s">
        <v>58</v>
      </c>
      <c r="Y30" s="81" t="s">
        <v>43</v>
      </c>
      <c r="Z30" s="86" t="s">
        <v>44</v>
      </c>
      <c r="AA30" s="84"/>
      <c r="AB30" s="84"/>
      <c r="AC30" s="85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82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4.3871000000000002</v>
      </c>
      <c r="C32" s="60">
        <v>5.3247999999999998</v>
      </c>
      <c r="D32" s="60">
        <v>5.6524999999999999</v>
      </c>
      <c r="E32" s="60">
        <v>6.1651999999999996</v>
      </c>
      <c r="F32" s="62">
        <v>6.9698000000000002</v>
      </c>
      <c r="I32" s="13">
        <f t="shared" ref="I32:I49" si="17">$F11*($B$4/10000)/Z32</f>
        <v>5.8020399516189967</v>
      </c>
      <c r="J32" s="19">
        <f t="shared" ref="J32:J49" si="18">N11/$B$4</f>
        <v>1.6222986840516724</v>
      </c>
      <c r="M32" s="36">
        <f t="shared" ref="M32:M49" si="19">$F11*($B$4/10000)/AA32</f>
        <v>5.8020399516189967</v>
      </c>
      <c r="N32" s="19">
        <f t="shared" ref="N32:N49" si="20">R11/$B$4</f>
        <v>1.7227564102564104</v>
      </c>
      <c r="Q32" s="36">
        <f t="shared" ref="Q32:Q49" si="21">$F11*($B$4/10000)/AB32</f>
        <v>5.3454629578475261</v>
      </c>
      <c r="R32" s="19">
        <f t="shared" ref="R32:R49" si="22">V11/$B$4</f>
        <v>1.8081987697039601</v>
      </c>
      <c r="U32" s="36">
        <f t="shared" ref="U32:U49" si="23">$F11*($B$4/10000)/AC32</f>
        <v>5.8020399516189967</v>
      </c>
      <c r="V32" s="19">
        <f t="shared" ref="V32:V49" si="24">Z11/$B$4</f>
        <v>1.7654373123123126</v>
      </c>
      <c r="X32" s="3" t="s">
        <v>57</v>
      </c>
      <c r="Y32" s="37">
        <f>$X$31+($X$33*(C11/2))</f>
        <v>1.00553325</v>
      </c>
      <c r="Z32" s="38">
        <f>$B$7/Y32</f>
        <v>7.568123679649579E-6</v>
      </c>
      <c r="AA32" s="38">
        <f>$C$7/Y32</f>
        <v>7.568123679649579E-6</v>
      </c>
      <c r="AB32" s="38">
        <f>$D$7/Y32</f>
        <v>8.2145468585946809E-6</v>
      </c>
      <c r="AC32" s="39">
        <f>$E$7/Y32</f>
        <v>7.568123679649579E-6</v>
      </c>
    </row>
    <row r="33" spans="1:29" ht="12.75" x14ac:dyDescent="0.2">
      <c r="A33" s="57" t="s">
        <v>7</v>
      </c>
      <c r="B33" s="60">
        <v>206520</v>
      </c>
      <c r="C33" s="60">
        <v>193270</v>
      </c>
      <c r="D33" s="60">
        <v>182000</v>
      </c>
      <c r="E33" s="60">
        <v>173400</v>
      </c>
      <c r="F33" s="62">
        <v>177600</v>
      </c>
      <c r="I33" s="13">
        <f t="shared" si="17"/>
        <v>4.349271828081954</v>
      </c>
      <c r="J33" s="19">
        <f t="shared" si="18"/>
        <v>1.4569103046636618</v>
      </c>
      <c r="M33" s="36">
        <f t="shared" si="19"/>
        <v>4.349271828081954</v>
      </c>
      <c r="N33" s="19">
        <f t="shared" si="20"/>
        <v>1.5193916779737677</v>
      </c>
      <c r="Q33" s="36">
        <f t="shared" si="21"/>
        <v>4.0070167810779251</v>
      </c>
      <c r="R33" s="19">
        <f t="shared" si="22"/>
        <v>1.6596531159573717</v>
      </c>
      <c r="U33" s="36">
        <f t="shared" si="23"/>
        <v>4.349271828081954</v>
      </c>
      <c r="V33" s="19">
        <f t="shared" si="24"/>
        <v>1.6000289174661497</v>
      </c>
      <c r="X33" s="59">
        <v>1.3699999999999999E-5</v>
      </c>
      <c r="Y33" s="37">
        <f t="shared" ref="Y33:Y49" si="25">$X$31+($X$33*(C12/2))</f>
        <v>0.95362806</v>
      </c>
      <c r="Z33" s="38">
        <f t="shared" ref="Z33:Z49" si="26">$B$7/Y33</f>
        <v>7.980050419237873E-6</v>
      </c>
      <c r="AA33" s="38">
        <f t="shared" ref="AA33:AA49" si="27">$C$7/Y33</f>
        <v>7.980050419237873E-6</v>
      </c>
      <c r="AB33" s="38">
        <f t="shared" ref="AB33:AB49" si="28">$D$7/Y33</f>
        <v>8.6616578794881525E-6</v>
      </c>
      <c r="AC33" s="39">
        <f t="shared" ref="AC33:AC49" si="29">$E$7/Y33</f>
        <v>7.980050419237873E-6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3.1741164105291535</v>
      </c>
      <c r="J34" s="19">
        <f t="shared" si="18"/>
        <v>1.3882124619971072</v>
      </c>
      <c r="M34" s="36">
        <f t="shared" si="19"/>
        <v>3.1741164105291535</v>
      </c>
      <c r="N34" s="19">
        <f t="shared" si="20"/>
        <v>1.4700251613609014</v>
      </c>
      <c r="Q34" s="36">
        <f t="shared" si="21"/>
        <v>2.9243372741073679</v>
      </c>
      <c r="R34" s="19">
        <f t="shared" si="22"/>
        <v>1.5813075785085067</v>
      </c>
      <c r="U34" s="36">
        <f t="shared" si="23"/>
        <v>3.1741164105291535</v>
      </c>
      <c r="V34" s="19">
        <f t="shared" si="24"/>
        <v>1.5120643647119343</v>
      </c>
      <c r="Y34" s="37">
        <f t="shared" si="25"/>
        <v>0.91807656000000004</v>
      </c>
      <c r="Z34" s="38">
        <f t="shared" si="26"/>
        <v>8.2890690510604032E-6</v>
      </c>
      <c r="AA34" s="38">
        <f t="shared" si="27"/>
        <v>8.2890690510604032E-6</v>
      </c>
      <c r="AB34" s="38">
        <f t="shared" si="28"/>
        <v>8.997071006801437E-6</v>
      </c>
      <c r="AC34" s="39">
        <f t="shared" si="29"/>
        <v>8.2890690510604032E-6</v>
      </c>
    </row>
    <row r="35" spans="1:29" ht="13.5" x14ac:dyDescent="0.25">
      <c r="A35" s="57" t="s">
        <v>40</v>
      </c>
      <c r="B35" s="60">
        <v>5.5503999999999998</v>
      </c>
      <c r="C35" s="60">
        <v>6.7217000000000002</v>
      </c>
      <c r="D35" s="60">
        <v>7.1219000000000001</v>
      </c>
      <c r="E35" s="60">
        <v>7.7605000000000004</v>
      </c>
      <c r="F35" s="62">
        <v>8.7370000000000001</v>
      </c>
      <c r="G35" s="77"/>
      <c r="I35" s="13">
        <f t="shared" si="17"/>
        <v>2.0346920819047338</v>
      </c>
      <c r="J35" s="19">
        <f t="shared" si="18"/>
        <v>1.4795284384044296</v>
      </c>
      <c r="M35" s="36">
        <f t="shared" si="19"/>
        <v>2.0346920819047338</v>
      </c>
      <c r="N35" s="19">
        <f t="shared" si="20"/>
        <v>1.5492719965741018</v>
      </c>
      <c r="Q35" s="36">
        <f t="shared" si="21"/>
        <v>1.8745770875659833</v>
      </c>
      <c r="R35" s="19">
        <f t="shared" si="22"/>
        <v>1.7454860917812542</v>
      </c>
      <c r="U35" s="36">
        <f t="shared" si="23"/>
        <v>2.0346920819047338</v>
      </c>
      <c r="V35" s="19">
        <f t="shared" si="24"/>
        <v>1.7011647043929612</v>
      </c>
      <c r="Y35" s="37">
        <f t="shared" si="25"/>
        <v>0.88110300000000008</v>
      </c>
      <c r="Z35" s="38">
        <f t="shared" si="26"/>
        <v>8.6369017016171766E-6</v>
      </c>
      <c r="AA35" s="38">
        <f t="shared" si="27"/>
        <v>8.6369017016171766E-6</v>
      </c>
      <c r="AB35" s="38">
        <f t="shared" si="28"/>
        <v>9.3746134106909181E-6</v>
      </c>
      <c r="AC35" s="39">
        <f t="shared" si="29"/>
        <v>8.6369017016171766E-6</v>
      </c>
    </row>
    <row r="36" spans="1:29" ht="12.75" x14ac:dyDescent="0.2">
      <c r="A36" s="57" t="s">
        <v>7</v>
      </c>
      <c r="B36" s="60">
        <v>237450</v>
      </c>
      <c r="C36" s="60">
        <v>215210</v>
      </c>
      <c r="D36" s="60">
        <v>206360</v>
      </c>
      <c r="E36" s="60">
        <v>188920</v>
      </c>
      <c r="F36" s="62">
        <v>195960</v>
      </c>
      <c r="I36" s="13">
        <f t="shared" si="17"/>
        <v>0.86470796742067557</v>
      </c>
      <c r="J36" s="19">
        <f t="shared" si="18"/>
        <v>2.2876234252638747</v>
      </c>
      <c r="M36" s="36">
        <f t="shared" si="19"/>
        <v>0.86470796742067557</v>
      </c>
      <c r="N36" s="19">
        <f t="shared" si="20"/>
        <v>2.3903458616045339</v>
      </c>
      <c r="Q36" s="36">
        <f t="shared" si="21"/>
        <v>0.79666194092873377</v>
      </c>
      <c r="R36" s="19">
        <f t="shared" si="22"/>
        <v>2.7231341555208157</v>
      </c>
      <c r="U36" s="36">
        <f t="shared" si="23"/>
        <v>0.86470796742067557</v>
      </c>
      <c r="V36" s="19">
        <f t="shared" si="24"/>
        <v>2.709719701552733</v>
      </c>
      <c r="Y36" s="37">
        <f t="shared" si="25"/>
        <v>0.84270738000000001</v>
      </c>
      <c r="Z36" s="38">
        <f t="shared" si="26"/>
        <v>9.0304181268710377E-6</v>
      </c>
      <c r="AA36" s="38">
        <f t="shared" si="27"/>
        <v>9.0304181268710377E-6</v>
      </c>
      <c r="AB36" s="38">
        <f t="shared" si="28"/>
        <v>9.8017416199677766E-6</v>
      </c>
      <c r="AC36" s="39">
        <f t="shared" si="29"/>
        <v>9.0304181268710377E-6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 t="e">
        <f t="shared" si="17"/>
        <v>#DIV/0!</v>
      </c>
      <c r="J37" s="19" t="e">
        <f t="shared" si="18"/>
        <v>#DIV/0!</v>
      </c>
      <c r="M37" s="36" t="e">
        <f t="shared" si="19"/>
        <v>#DIV/0!</v>
      </c>
      <c r="N37" s="19" t="e">
        <f t="shared" si="20"/>
        <v>#DIV/0!</v>
      </c>
      <c r="Q37" s="36" t="e">
        <f t="shared" si="21"/>
        <v>#DIV/0!</v>
      </c>
      <c r="R37" s="19" t="e">
        <f t="shared" si="22"/>
        <v>#DIV/0!</v>
      </c>
      <c r="U37" s="36" t="e">
        <f t="shared" si="23"/>
        <v>#DIV/0!</v>
      </c>
      <c r="V37" s="19" t="e">
        <f t="shared" si="24"/>
        <v>#DIV/0!</v>
      </c>
      <c r="Y37" s="37">
        <f t="shared" si="25"/>
        <v>0.81</v>
      </c>
      <c r="Z37" s="38">
        <f t="shared" si="26"/>
        <v>9.3950617283950605E-6</v>
      </c>
      <c r="AA37" s="38">
        <f t="shared" si="27"/>
        <v>9.3950617283950605E-6</v>
      </c>
      <c r="AB37" s="38">
        <f t="shared" si="28"/>
        <v>1.019753086419753E-5</v>
      </c>
      <c r="AC37" s="39">
        <f t="shared" si="29"/>
        <v>9.3950617283950605E-6</v>
      </c>
    </row>
    <row r="38" spans="1:29" ht="13.5" x14ac:dyDescent="0.25">
      <c r="A38" s="57" t="s">
        <v>40</v>
      </c>
      <c r="B38" s="60">
        <v>7.3217999999999996</v>
      </c>
      <c r="C38" s="60">
        <v>8.8802000000000003</v>
      </c>
      <c r="D38" s="60">
        <v>9.4006000000000007</v>
      </c>
      <c r="E38" s="60">
        <v>10.241</v>
      </c>
      <c r="F38" s="62">
        <v>11.494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270960</v>
      </c>
      <c r="C39" s="60">
        <v>225860</v>
      </c>
      <c r="D39" s="60">
        <v>213290</v>
      </c>
      <c r="E39" s="60">
        <v>198280</v>
      </c>
      <c r="F39" s="62">
        <v>207360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10.962</v>
      </c>
      <c r="C41" s="60">
        <v>13.307</v>
      </c>
      <c r="D41" s="60">
        <v>14.074</v>
      </c>
      <c r="E41" s="60">
        <v>15.340999999999999</v>
      </c>
      <c r="F41" s="62">
        <v>17.187999999999999</v>
      </c>
      <c r="G41" s="76"/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284100</v>
      </c>
      <c r="C42" s="60">
        <v>211920</v>
      </c>
      <c r="D42" s="60">
        <v>202380</v>
      </c>
      <c r="E42" s="60">
        <v>179630</v>
      </c>
      <c r="F42" s="62">
        <v>184310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24.67</v>
      </c>
      <c r="C44" s="60">
        <v>30.018000000000001</v>
      </c>
      <c r="D44" s="60">
        <v>31.702999999999999</v>
      </c>
      <c r="E44" s="60">
        <v>34.512999999999998</v>
      </c>
      <c r="F44" s="62">
        <v>38.448999999999998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244800</v>
      </c>
      <c r="C45" s="60">
        <v>137060</v>
      </c>
      <c r="D45" s="60">
        <v>131170</v>
      </c>
      <c r="E45" s="60">
        <v>115140</v>
      </c>
      <c r="F45" s="62">
        <v>115710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/>
      <c r="C47" s="60"/>
      <c r="D47" s="60"/>
      <c r="E47" s="60"/>
      <c r="F47" s="62"/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/>
      <c r="C48" s="60"/>
      <c r="D48" s="60"/>
      <c r="E48" s="60"/>
      <c r="F48" s="62"/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AD9:AE9"/>
    <mergeCell ref="I5:O5"/>
    <mergeCell ref="G9:J9"/>
    <mergeCell ref="I4:O4"/>
    <mergeCell ref="A1:B1"/>
    <mergeCell ref="I1:O1"/>
    <mergeCell ref="I2:O2"/>
    <mergeCell ref="I3:O3"/>
    <mergeCell ref="K9:N9"/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H5"/>
    </sheetView>
  </sheetViews>
  <sheetFormatPr defaultRowHeight="12.75" x14ac:dyDescent="0.2"/>
  <sheetData>
    <row r="1" spans="1:8" x14ac:dyDescent="0.2">
      <c r="A1">
        <v>0.86470796742067557</v>
      </c>
      <c r="B1">
        <v>2.2876234252638747</v>
      </c>
      <c r="C1">
        <v>0.86470796742067557</v>
      </c>
      <c r="D1">
        <v>2.3903458616045339</v>
      </c>
      <c r="E1">
        <v>0.79666194092873377</v>
      </c>
      <c r="F1">
        <v>2.7231341555208157</v>
      </c>
      <c r="G1">
        <v>0.86470796742067557</v>
      </c>
      <c r="H1">
        <v>2.709719701552733</v>
      </c>
    </row>
    <row r="2" spans="1:8" x14ac:dyDescent="0.2">
      <c r="A2">
        <v>2.0346920819047338</v>
      </c>
      <c r="B2">
        <v>1.4795284384044296</v>
      </c>
      <c r="C2">
        <v>2.0346920819047338</v>
      </c>
      <c r="D2">
        <v>1.5492719965741018</v>
      </c>
      <c r="E2">
        <v>1.8745770875659833</v>
      </c>
      <c r="F2">
        <v>1.7454860917812542</v>
      </c>
      <c r="G2">
        <v>2.0346920819047338</v>
      </c>
      <c r="H2">
        <v>1.7011647043929612</v>
      </c>
    </row>
    <row r="3" spans="1:8" x14ac:dyDescent="0.2">
      <c r="A3">
        <v>3.1741164105291535</v>
      </c>
      <c r="B3">
        <v>1.3882124619971072</v>
      </c>
      <c r="C3">
        <v>3.1741164105291535</v>
      </c>
      <c r="D3">
        <v>1.4700251613609014</v>
      </c>
      <c r="E3">
        <v>2.9243372741073679</v>
      </c>
      <c r="F3">
        <v>1.5813075785085067</v>
      </c>
      <c r="G3">
        <v>3.1741164105291535</v>
      </c>
      <c r="H3">
        <v>1.5120643647119343</v>
      </c>
    </row>
    <row r="4" spans="1:8" x14ac:dyDescent="0.2">
      <c r="A4">
        <v>4.349271828081954</v>
      </c>
      <c r="B4">
        <v>1.4569103046636618</v>
      </c>
      <c r="C4">
        <v>4.349271828081954</v>
      </c>
      <c r="D4">
        <v>1.5193916779737677</v>
      </c>
      <c r="E4">
        <v>4.0070167810779251</v>
      </c>
      <c r="F4">
        <v>1.6596531159573717</v>
      </c>
      <c r="G4">
        <v>4.349271828081954</v>
      </c>
      <c r="H4">
        <v>1.6000289174661497</v>
      </c>
    </row>
    <row r="5" spans="1:8" x14ac:dyDescent="0.2">
      <c r="A5">
        <v>5.8020399516189967</v>
      </c>
      <c r="B5">
        <v>1.6222986840516724</v>
      </c>
      <c r="C5">
        <v>5.8020399516189967</v>
      </c>
      <c r="D5">
        <v>1.7227564102564104</v>
      </c>
      <c r="E5">
        <v>5.3454629578475261</v>
      </c>
      <c r="F5">
        <v>1.8081987697039601</v>
      </c>
      <c r="G5">
        <v>5.8020399516189967</v>
      </c>
      <c r="H5">
        <v>1.7654373123123126</v>
      </c>
    </row>
  </sheetData>
  <sortState ref="G1:H5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2018-12-20T19:51:51Z</dcterms:modified>
</cp:coreProperties>
</file>