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4615" windowHeight="12390"/>
  </bookViews>
  <sheets>
    <sheet name="van Deemter Calculator" sheetId="1" r:id="rId1"/>
    <sheet name="k' Chart" sheetId="4" r:id="rId2"/>
    <sheet name="van Deemter" sheetId="2" r:id="rId3"/>
    <sheet name="Reduced van Deemter" sheetId="3" r:id="rId4"/>
    <sheet name="Pressure Plot" sheetId="5" r:id="rId5"/>
    <sheet name="Show Pressure Plot" sheetId="7" r:id="rId6"/>
    <sheet name="Sheet1" sheetId="8" r:id="rId7"/>
  </sheets>
  <calcPr calcId="145621"/>
</workbook>
</file>

<file path=xl/calcChain.xml><?xml version="1.0" encoding="utf-8"?>
<calcChain xmlns="http://schemas.openxmlformats.org/spreadsheetml/2006/main">
  <c r="C16" i="1" l="1"/>
  <c r="C15" i="1"/>
  <c r="C19" i="1"/>
  <c r="C17" i="1" l="1"/>
  <c r="C13" i="1"/>
  <c r="C18" i="1" l="1"/>
  <c r="C12" i="1" l="1"/>
  <c r="AA12" i="1" s="1"/>
  <c r="AB12" i="1" s="1"/>
  <c r="C14" i="1"/>
  <c r="AA14" i="1" s="1"/>
  <c r="AB14" i="1" s="1"/>
  <c r="Y36" i="1"/>
  <c r="AA16" i="1"/>
  <c r="AB16" i="1" s="1"/>
  <c r="AA18" i="1"/>
  <c r="AB18" i="1" s="1"/>
  <c r="C20" i="1"/>
  <c r="C21" i="1"/>
  <c r="C22" i="1"/>
  <c r="C23" i="1"/>
  <c r="C24" i="1"/>
  <c r="C25" i="1"/>
  <c r="C26" i="1"/>
  <c r="C27" i="1"/>
  <c r="C28" i="1"/>
  <c r="C11" i="1"/>
  <c r="Y32" i="1" s="1"/>
  <c r="Y34" i="1"/>
  <c r="Z34" i="1" s="1"/>
  <c r="Y37" i="1"/>
  <c r="AA37" i="1" s="1"/>
  <c r="Y38" i="1"/>
  <c r="AA38" i="1" s="1"/>
  <c r="Y39" i="1"/>
  <c r="AA39" i="1" s="1"/>
  <c r="Y40" i="1"/>
  <c r="Z40" i="1" s="1"/>
  <c r="Y41" i="1"/>
  <c r="Y42" i="1"/>
  <c r="AA42" i="1" s="1"/>
  <c r="Y43" i="1"/>
  <c r="Y44" i="1"/>
  <c r="Y45" i="1"/>
  <c r="Y46" i="1"/>
  <c r="Y47" i="1"/>
  <c r="Y48" i="1"/>
  <c r="AB39" i="1"/>
  <c r="AA40" i="1"/>
  <c r="AB40" i="1"/>
  <c r="AC40" i="1"/>
  <c r="Z41" i="1"/>
  <c r="AA41" i="1"/>
  <c r="AB41" i="1"/>
  <c r="AC41" i="1"/>
  <c r="Z42" i="1"/>
  <c r="AB42" i="1"/>
  <c r="AC42" i="1"/>
  <c r="Z43" i="1"/>
  <c r="AA43" i="1"/>
  <c r="AB43" i="1"/>
  <c r="AC43" i="1"/>
  <c r="Z44" i="1"/>
  <c r="AA44" i="1"/>
  <c r="AB44" i="1"/>
  <c r="AC44" i="1"/>
  <c r="Z45" i="1"/>
  <c r="AA45" i="1"/>
  <c r="AB45" i="1"/>
  <c r="AC45" i="1"/>
  <c r="Z46" i="1"/>
  <c r="AA46" i="1"/>
  <c r="AB46" i="1"/>
  <c r="AC46" i="1"/>
  <c r="Z47" i="1"/>
  <c r="AA47" i="1"/>
  <c r="AB47" i="1"/>
  <c r="AC47" i="1"/>
  <c r="Z48" i="1"/>
  <c r="AA48" i="1"/>
  <c r="AB48" i="1"/>
  <c r="AC48" i="1"/>
  <c r="Y49" i="1"/>
  <c r="AA13" i="1"/>
  <c r="AB13" i="1" s="1"/>
  <c r="AA15" i="1"/>
  <c r="AB15" i="1" s="1"/>
  <c r="AA17" i="1"/>
  <c r="AB17" i="1" s="1"/>
  <c r="AA19" i="1"/>
  <c r="AB19" i="1" s="1"/>
  <c r="AD19" i="1" s="1"/>
  <c r="AA20" i="1"/>
  <c r="AB20" i="1" s="1"/>
  <c r="AD20" i="1" s="1"/>
  <c r="AA21" i="1"/>
  <c r="AB21" i="1" s="1"/>
  <c r="AD21" i="1" s="1"/>
  <c r="AA22" i="1"/>
  <c r="AB22" i="1" s="1"/>
  <c r="AD22" i="1" s="1"/>
  <c r="AA23" i="1"/>
  <c r="AB23" i="1" s="1"/>
  <c r="AD23" i="1" s="1"/>
  <c r="AA24" i="1"/>
  <c r="AB24" i="1" s="1"/>
  <c r="AD24" i="1" s="1"/>
  <c r="AA25" i="1"/>
  <c r="AB25" i="1" s="1"/>
  <c r="AD25" i="1" s="1"/>
  <c r="AA26" i="1"/>
  <c r="AB26" i="1" s="1"/>
  <c r="AD26" i="1" s="1"/>
  <c r="AA27" i="1"/>
  <c r="AB27" i="1" s="1"/>
  <c r="AD27" i="1" s="1"/>
  <c r="AA28" i="1"/>
  <c r="AB28" i="1" s="1"/>
  <c r="AD28" i="1" s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6" i="1"/>
  <c r="D28" i="1"/>
  <c r="D11" i="1"/>
  <c r="D25" i="1"/>
  <c r="D27" i="1"/>
  <c r="E12" i="1"/>
  <c r="F12" i="1" s="1"/>
  <c r="AE12" i="1" s="1"/>
  <c r="E13" i="1"/>
  <c r="F13" i="1" s="1"/>
  <c r="AE13" i="1" s="1"/>
  <c r="E14" i="1"/>
  <c r="F14" i="1" s="1"/>
  <c r="AE14" i="1" s="1"/>
  <c r="E15" i="1"/>
  <c r="F15" i="1" s="1"/>
  <c r="AE15" i="1" s="1"/>
  <c r="E16" i="1"/>
  <c r="F16" i="1" s="1"/>
  <c r="AE16" i="1" s="1"/>
  <c r="E17" i="1"/>
  <c r="F17" i="1" s="1"/>
  <c r="AE17" i="1" s="1"/>
  <c r="E18" i="1"/>
  <c r="F18" i="1" s="1"/>
  <c r="AE18" i="1" s="1"/>
  <c r="E19" i="1"/>
  <c r="F19" i="1"/>
  <c r="AE19" i="1" s="1"/>
  <c r="E20" i="1"/>
  <c r="F20" i="1"/>
  <c r="AE20" i="1" s="1"/>
  <c r="E21" i="1"/>
  <c r="F21" i="1"/>
  <c r="I42" i="1" s="1"/>
  <c r="E22" i="1"/>
  <c r="F22" i="1" s="1"/>
  <c r="AE22" i="1" s="1"/>
  <c r="E23" i="1"/>
  <c r="F23" i="1" s="1"/>
  <c r="AE23" i="1" s="1"/>
  <c r="E24" i="1"/>
  <c r="F24" i="1"/>
  <c r="AE24" i="1" s="1"/>
  <c r="E25" i="1"/>
  <c r="F25" i="1"/>
  <c r="U46" i="1" s="1"/>
  <c r="E26" i="1"/>
  <c r="F26" i="1" s="1"/>
  <c r="AE26" i="1" s="1"/>
  <c r="E27" i="1"/>
  <c r="F27" i="1" s="1"/>
  <c r="AE27" i="1" s="1"/>
  <c r="E28" i="1"/>
  <c r="F28" i="1"/>
  <c r="AE28" i="1" s="1"/>
  <c r="E11" i="1"/>
  <c r="F11" i="1" s="1"/>
  <c r="AE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11" i="1"/>
  <c r="X11" i="1" s="1"/>
  <c r="S12" i="1"/>
  <c r="T12" i="1" s="1"/>
  <c r="S13" i="1"/>
  <c r="T13" i="1" s="1"/>
  <c r="S14" i="1"/>
  <c r="T14" i="1" s="1"/>
  <c r="S15" i="1"/>
  <c r="T15" i="1" s="1"/>
  <c r="S16" i="1"/>
  <c r="T16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3" i="1"/>
  <c r="T23" i="1" s="1"/>
  <c r="S24" i="1"/>
  <c r="T24" i="1" s="1"/>
  <c r="S25" i="1"/>
  <c r="T25" i="1" s="1"/>
  <c r="S26" i="1"/>
  <c r="T26" i="1" s="1"/>
  <c r="S27" i="1"/>
  <c r="T27" i="1" s="1"/>
  <c r="S28" i="1"/>
  <c r="T28" i="1" s="1"/>
  <c r="S11" i="1"/>
  <c r="T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11" i="1"/>
  <c r="P11" i="1" s="1"/>
  <c r="K27" i="1"/>
  <c r="L27" i="1" s="1"/>
  <c r="K28" i="1"/>
  <c r="L28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11" i="1"/>
  <c r="L11" i="1" s="1"/>
  <c r="U28" i="1"/>
  <c r="V28" i="1" s="1"/>
  <c r="R49" i="1" s="1"/>
  <c r="Y28" i="1"/>
  <c r="Z28" i="1"/>
  <c r="V49" i="1" s="1"/>
  <c r="Q28" i="1"/>
  <c r="R28" i="1" s="1"/>
  <c r="N49" i="1" s="1"/>
  <c r="M28" i="1"/>
  <c r="N28" i="1"/>
  <c r="J49" i="1" s="1"/>
  <c r="I28" i="1"/>
  <c r="J28" i="1" s="1"/>
  <c r="Y27" i="1"/>
  <c r="Z27" i="1" s="1"/>
  <c r="V48" i="1" s="1"/>
  <c r="U27" i="1"/>
  <c r="V27" i="1"/>
  <c r="R48" i="1" s="1"/>
  <c r="Q27" i="1"/>
  <c r="R27" i="1" s="1"/>
  <c r="N48" i="1" s="1"/>
  <c r="M27" i="1"/>
  <c r="N27" i="1" s="1"/>
  <c r="J48" i="1" s="1"/>
  <c r="I27" i="1"/>
  <c r="J27" i="1" s="1"/>
  <c r="G28" i="1"/>
  <c r="G27" i="1"/>
  <c r="H28" i="1"/>
  <c r="H27" i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G12" i="1"/>
  <c r="H12" i="1" s="1"/>
  <c r="G13" i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11" i="1"/>
  <c r="H11" i="1" s="1"/>
  <c r="Y15" i="1"/>
  <c r="U15" i="1"/>
  <c r="V15" i="1" s="1"/>
  <c r="R36" i="1" s="1"/>
  <c r="Q15" i="1"/>
  <c r="Y14" i="1"/>
  <c r="U14" i="1"/>
  <c r="Q14" i="1"/>
  <c r="R14" i="1" s="1"/>
  <c r="N35" i="1" s="1"/>
  <c r="Y13" i="1"/>
  <c r="U13" i="1"/>
  <c r="V13" i="1" s="1"/>
  <c r="R34" i="1" s="1"/>
  <c r="Q13" i="1"/>
  <c r="Y12" i="1"/>
  <c r="Z12" i="1" s="1"/>
  <c r="V33" i="1" s="1"/>
  <c r="U12" i="1"/>
  <c r="Q12" i="1"/>
  <c r="R12" i="1" s="1"/>
  <c r="N33" i="1" s="1"/>
  <c r="M15" i="1"/>
  <c r="N15" i="1" s="1"/>
  <c r="J36" i="1" s="1"/>
  <c r="M14" i="1"/>
  <c r="N14" i="1" s="1"/>
  <c r="J35" i="1" s="1"/>
  <c r="M13" i="1"/>
  <c r="M12" i="1"/>
  <c r="N12" i="1" s="1"/>
  <c r="J33" i="1" s="1"/>
  <c r="Y11" i="1"/>
  <c r="U11" i="1"/>
  <c r="Q11" i="1"/>
  <c r="M11" i="1"/>
  <c r="N11" i="1" s="1"/>
  <c r="J32" i="1" s="1"/>
  <c r="Y26" i="1"/>
  <c r="Y25" i="1"/>
  <c r="Y24" i="1"/>
  <c r="Y23" i="1"/>
  <c r="Y22" i="1"/>
  <c r="U26" i="1"/>
  <c r="V26" i="1" s="1"/>
  <c r="R47" i="1" s="1"/>
  <c r="U25" i="1"/>
  <c r="U24" i="1"/>
  <c r="V24" i="1"/>
  <c r="R45" i="1" s="1"/>
  <c r="U23" i="1"/>
  <c r="U22" i="1"/>
  <c r="V22" i="1" s="1"/>
  <c r="R43" i="1" s="1"/>
  <c r="Q26" i="1"/>
  <c r="Q25" i="1"/>
  <c r="Q24" i="1"/>
  <c r="Q23" i="1"/>
  <c r="Q22" i="1"/>
  <c r="M26" i="1"/>
  <c r="M25" i="1"/>
  <c r="M24" i="1"/>
  <c r="M23" i="1"/>
  <c r="M22" i="1"/>
  <c r="Y21" i="1"/>
  <c r="Z21" i="1" s="1"/>
  <c r="V42" i="1" s="1"/>
  <c r="U21" i="1"/>
  <c r="V21" i="1"/>
  <c r="R42" i="1" s="1"/>
  <c r="Q21" i="1"/>
  <c r="M21" i="1"/>
  <c r="N21" i="1" s="1"/>
  <c r="J42" i="1" s="1"/>
  <c r="Y20" i="1"/>
  <c r="U20" i="1"/>
  <c r="V20" i="1"/>
  <c r="R41" i="1" s="1"/>
  <c r="Q20" i="1"/>
  <c r="M20" i="1"/>
  <c r="N20" i="1" s="1"/>
  <c r="J41" i="1" s="1"/>
  <c r="Y19" i="1"/>
  <c r="Z19" i="1" s="1"/>
  <c r="V40" i="1" s="1"/>
  <c r="U19" i="1"/>
  <c r="V19" i="1"/>
  <c r="R40" i="1" s="1"/>
  <c r="Q19" i="1"/>
  <c r="M19" i="1"/>
  <c r="N19" i="1" s="1"/>
  <c r="J40" i="1" s="1"/>
  <c r="Y16" i="1"/>
  <c r="Z16" i="1" s="1"/>
  <c r="V37" i="1" s="1"/>
  <c r="U16" i="1"/>
  <c r="V16" i="1" s="1"/>
  <c r="R37" i="1" s="1"/>
  <c r="Q16" i="1"/>
  <c r="M16" i="1"/>
  <c r="N16" i="1" s="1"/>
  <c r="J37" i="1" s="1"/>
  <c r="Y18" i="1"/>
  <c r="Z18" i="1" s="1"/>
  <c r="V39" i="1" s="1"/>
  <c r="U18" i="1"/>
  <c r="V18" i="1" s="1"/>
  <c r="R39" i="1" s="1"/>
  <c r="Q18" i="1"/>
  <c r="M18" i="1"/>
  <c r="N18" i="1" s="1"/>
  <c r="J39" i="1" s="1"/>
  <c r="Y17" i="1"/>
  <c r="Z17" i="1" s="1"/>
  <c r="V38" i="1" s="1"/>
  <c r="U17" i="1"/>
  <c r="V17" i="1" s="1"/>
  <c r="R38" i="1" s="1"/>
  <c r="Q17" i="1"/>
  <c r="R17" i="1" s="1"/>
  <c r="N38" i="1" s="1"/>
  <c r="M17" i="1"/>
  <c r="N17" i="1" s="1"/>
  <c r="J38" i="1" s="1"/>
  <c r="N13" i="1"/>
  <c r="J34" i="1" s="1"/>
  <c r="N22" i="1"/>
  <c r="J43" i="1" s="1"/>
  <c r="V12" i="1"/>
  <c r="R33" i="1" s="1"/>
  <c r="Z26" i="1"/>
  <c r="V47" i="1" s="1"/>
  <c r="Z25" i="1"/>
  <c r="V46" i="1" s="1"/>
  <c r="Z24" i="1"/>
  <c r="V45" i="1" s="1"/>
  <c r="Z23" i="1"/>
  <c r="V44" i="1" s="1"/>
  <c r="Z22" i="1"/>
  <c r="V43" i="1" s="1"/>
  <c r="Z20" i="1"/>
  <c r="V41" i="1" s="1"/>
  <c r="Z15" i="1"/>
  <c r="V36" i="1" s="1"/>
  <c r="Z14" i="1"/>
  <c r="V35" i="1" s="1"/>
  <c r="Z13" i="1"/>
  <c r="V34" i="1" s="1"/>
  <c r="Z11" i="1"/>
  <c r="V32" i="1" s="1"/>
  <c r="V25" i="1"/>
  <c r="R46" i="1" s="1"/>
  <c r="V23" i="1"/>
  <c r="R44" i="1" s="1"/>
  <c r="V14" i="1"/>
  <c r="R35" i="1" s="1"/>
  <c r="V11" i="1"/>
  <c r="R32" i="1" s="1"/>
  <c r="R26" i="1"/>
  <c r="N47" i="1" s="1"/>
  <c r="R25" i="1"/>
  <c r="N46" i="1" s="1"/>
  <c r="R24" i="1"/>
  <c r="N45" i="1" s="1"/>
  <c r="R23" i="1"/>
  <c r="N44" i="1" s="1"/>
  <c r="R22" i="1"/>
  <c r="N43" i="1" s="1"/>
  <c r="R21" i="1"/>
  <c r="N42" i="1" s="1"/>
  <c r="R20" i="1"/>
  <c r="N41" i="1" s="1"/>
  <c r="R19" i="1"/>
  <c r="N40" i="1" s="1"/>
  <c r="R18" i="1"/>
  <c r="N39" i="1" s="1"/>
  <c r="R16" i="1"/>
  <c r="N37" i="1" s="1"/>
  <c r="R15" i="1"/>
  <c r="N36" i="1" s="1"/>
  <c r="R13" i="1"/>
  <c r="N34" i="1" s="1"/>
  <c r="R11" i="1"/>
  <c r="N32" i="1" s="1"/>
  <c r="N23" i="1"/>
  <c r="J44" i="1" s="1"/>
  <c r="N24" i="1"/>
  <c r="J45" i="1" s="1"/>
  <c r="N25" i="1"/>
  <c r="J46" i="1" s="1"/>
  <c r="N26" i="1"/>
  <c r="J47" i="1" s="1"/>
  <c r="I46" i="1"/>
  <c r="M46" i="1"/>
  <c r="U40" i="1"/>
  <c r="M40" i="1"/>
  <c r="Q42" i="1"/>
  <c r="Q40" i="1"/>
  <c r="U42" i="1"/>
  <c r="U45" i="1"/>
  <c r="Q45" i="1"/>
  <c r="M45" i="1"/>
  <c r="I45" i="1"/>
  <c r="U41" i="1"/>
  <c r="Q41" i="1"/>
  <c r="M41" i="1"/>
  <c r="I41" i="1"/>
  <c r="M42" i="1" l="1"/>
  <c r="H13" i="1"/>
  <c r="Y33" i="1"/>
  <c r="AA33" i="1" s="1"/>
  <c r="Z38" i="1"/>
  <c r="I40" i="1"/>
  <c r="AC34" i="1"/>
  <c r="AB38" i="1"/>
  <c r="Q38" i="1" s="1"/>
  <c r="Z37" i="1"/>
  <c r="AA34" i="1"/>
  <c r="Y35" i="1"/>
  <c r="AC35" i="1" s="1"/>
  <c r="U35" i="1" s="1"/>
  <c r="Z33" i="1"/>
  <c r="AD13" i="1"/>
  <c r="AB34" i="1"/>
  <c r="Z36" i="1"/>
  <c r="AB36" i="1"/>
  <c r="Q36" i="1" s="1"/>
  <c r="AA36" i="1"/>
  <c r="M36" i="1" s="1"/>
  <c r="AC36" i="1"/>
  <c r="U36" i="1" s="1"/>
  <c r="AD15" i="1"/>
  <c r="Z39" i="1"/>
  <c r="M38" i="1"/>
  <c r="AD18" i="1"/>
  <c r="AD17" i="1"/>
  <c r="AC38" i="1"/>
  <c r="U38" i="1" s="1"/>
  <c r="AB37" i="1"/>
  <c r="Q37" i="1" s="1"/>
  <c r="AD16" i="1"/>
  <c r="Q39" i="1"/>
  <c r="I39" i="1"/>
  <c r="I38" i="1"/>
  <c r="I37" i="1"/>
  <c r="I36" i="1"/>
  <c r="M39" i="1"/>
  <c r="M37" i="1"/>
  <c r="AE21" i="1"/>
  <c r="AE25" i="1"/>
  <c r="AC39" i="1"/>
  <c r="U39" i="1" s="1"/>
  <c r="AC37" i="1"/>
  <c r="U37" i="1" s="1"/>
  <c r="AC33" i="1"/>
  <c r="U33" i="1" s="1"/>
  <c r="AA11" i="1"/>
  <c r="AB11" i="1" s="1"/>
  <c r="AD11" i="1" s="1"/>
  <c r="AB32" i="1"/>
  <c r="Q32" i="1" s="1"/>
  <c r="Z32" i="1"/>
  <c r="I32" i="1" s="1"/>
  <c r="AC32" i="1"/>
  <c r="U32" i="1" s="1"/>
  <c r="AA32" i="1"/>
  <c r="M32" i="1" s="1"/>
  <c r="I48" i="1"/>
  <c r="U48" i="1"/>
  <c r="Q48" i="1"/>
  <c r="M48" i="1"/>
  <c r="M44" i="1"/>
  <c r="U44" i="1"/>
  <c r="Q44" i="1"/>
  <c r="I44" i="1"/>
  <c r="Q34" i="1"/>
  <c r="U34" i="1"/>
  <c r="I34" i="1"/>
  <c r="M34" i="1"/>
  <c r="AA49" i="1"/>
  <c r="M49" i="1" s="1"/>
  <c r="AC49" i="1"/>
  <c r="U49" i="1" s="1"/>
  <c r="Z49" i="1"/>
  <c r="I49" i="1" s="1"/>
  <c r="AB49" i="1"/>
  <c r="Q49" i="1" s="1"/>
  <c r="Q47" i="1"/>
  <c r="I47" i="1"/>
  <c r="U47" i="1"/>
  <c r="M47" i="1"/>
  <c r="Q43" i="1"/>
  <c r="I43" i="1"/>
  <c r="U43" i="1"/>
  <c r="M43" i="1"/>
  <c r="I33" i="1"/>
  <c r="M33" i="1"/>
  <c r="Q46" i="1"/>
  <c r="AD12" i="1" l="1"/>
  <c r="AB33" i="1"/>
  <c r="Q33" i="1" s="1"/>
  <c r="AD14" i="1"/>
  <c r="AB35" i="1"/>
  <c r="Q35" i="1" s="1"/>
  <c r="AA35" i="1"/>
  <c r="M35" i="1" s="1"/>
  <c r="Z35" i="1"/>
  <c r="I35" i="1" s="1"/>
</calcChain>
</file>

<file path=xl/sharedStrings.xml><?xml version="1.0" encoding="utf-8"?>
<sst xmlns="http://schemas.openxmlformats.org/spreadsheetml/2006/main" count="145" uniqueCount="72">
  <si>
    <t>Column Length (cm):</t>
  </si>
  <si>
    <t>Filename</t>
  </si>
  <si>
    <t>HQ</t>
  </si>
  <si>
    <t>Res</t>
  </si>
  <si>
    <t>Cat</t>
  </si>
  <si>
    <t>4-MeCat</t>
  </si>
  <si>
    <t>k'</t>
  </si>
  <si>
    <t>N</t>
  </si>
  <si>
    <t>u (cm/sec)</t>
  </si>
  <si>
    <t>Reduced Parameters:</t>
  </si>
  <si>
    <t>h</t>
  </si>
  <si>
    <t>n</t>
  </si>
  <si>
    <t>Run 1</t>
  </si>
  <si>
    <t>Run 2</t>
  </si>
  <si>
    <t>AA</t>
  </si>
  <si>
    <t>Run 3</t>
  </si>
  <si>
    <t>Run 4</t>
  </si>
  <si>
    <t>Run 5</t>
  </si>
  <si>
    <t>Run 6</t>
  </si>
  <si>
    <t>Run 7</t>
  </si>
  <si>
    <t>Run 8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</si>
  <si>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</si>
  <si>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</si>
  <si>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</si>
  <si>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</si>
  <si>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</si>
  <si>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</si>
  <si>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</si>
  <si>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</si>
  <si>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</si>
  <si>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ΔP (bar)</t>
  </si>
  <si>
    <r>
      <t>D</t>
    </r>
    <r>
      <rPr>
        <sz val="9"/>
        <rFont val="Arial"/>
        <family val="2"/>
      </rPr>
      <t>P (psig)</t>
    </r>
  </si>
  <si>
    <t>Column:</t>
  </si>
  <si>
    <t>Detection:</t>
  </si>
  <si>
    <t>Sample:</t>
  </si>
  <si>
    <t>MP:</t>
  </si>
  <si>
    <t>Injection:</t>
  </si>
  <si>
    <r>
      <t>D</t>
    </r>
    <r>
      <rPr>
        <sz val="9"/>
        <rFont val="Arial"/>
        <family val="2"/>
      </rPr>
      <t>P (psi)</t>
    </r>
  </si>
  <si>
    <r>
      <t>t</t>
    </r>
    <r>
      <rPr>
        <vertAlign val="subscript"/>
        <sz val="9"/>
        <rFont val="Arial"/>
        <family val="2"/>
      </rPr>
      <t>0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</si>
  <si>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</si>
  <si>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</si>
  <si>
    <t>van Deemter Calculator (08/11/2006)</t>
  </si>
  <si>
    <t>Diffusion Coefficients:</t>
  </si>
  <si>
    <t>η (cP)</t>
  </si>
  <si>
    <r>
      <t>D</t>
    </r>
    <r>
      <rPr>
        <vertAlign val="subscript"/>
        <sz val="9"/>
        <rFont val="Arial"/>
        <family val="2"/>
      </rPr>
      <t>m</t>
    </r>
    <r>
      <rPr>
        <sz val="9"/>
        <rFont val="Arial"/>
        <family val="2"/>
      </rPr>
      <t xml:space="preserve"> (cm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/sec)</t>
    </r>
  </si>
  <si>
    <t>Column ID (μm):</t>
  </si>
  <si>
    <t>Particle Diameter (μm):</t>
  </si>
  <si>
    <t>Run 9</t>
  </si>
  <si>
    <t>ISM Data:</t>
  </si>
  <si>
    <t>H (μm)</t>
  </si>
  <si>
    <t>Psi/cm</t>
  </si>
  <si>
    <r>
      <t>dynes/cm</t>
    </r>
    <r>
      <rPr>
        <vertAlign val="superscript"/>
        <sz val="9"/>
        <rFont val="Arial"/>
        <family val="2"/>
      </rPr>
      <t>3</t>
    </r>
  </si>
  <si>
    <t>Pressure</t>
  </si>
  <si>
    <t>RES</t>
  </si>
  <si>
    <t>CAT</t>
  </si>
  <si>
    <t>MCAT</t>
  </si>
  <si>
    <t>A = (kT/6πr) cm2 cP/s</t>
  </si>
  <si>
    <t>m</t>
  </si>
  <si>
    <t>η</t>
  </si>
  <si>
    <t>UHPLC mix: Ascorbic Acid, Hydroquinone, Resorcinol, Catechol, 4-methyl Catechol</t>
  </si>
  <si>
    <t>50:50 ACN:Water 0.1% TFA</t>
  </si>
  <si>
    <t xml:space="preserve">               </t>
  </si>
  <si>
    <t>Amperometric</t>
  </si>
  <si>
    <t>Flow Resistance</t>
  </si>
  <si>
    <t>dyn/cm^3/eta</t>
  </si>
  <si>
    <t>Lin vel/dp^2</t>
  </si>
  <si>
    <t>10302018_6</t>
  </si>
  <si>
    <t>Nov13_09</t>
  </si>
  <si>
    <t>Nov13_10</t>
  </si>
  <si>
    <t>Nov13_12</t>
  </si>
  <si>
    <t>Nov13_14</t>
  </si>
  <si>
    <t>Nov13_16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</si>
</sst>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 applyFill="1" applyBorder="1"/>
    <xf numFmtId="11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1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9" xfId="0" applyFont="1" applyBorder="1"/>
    <xf numFmtId="0" fontId="2" fillId="0" borderId="20" xfId="0" applyFont="1" applyBorder="1"/>
    <xf numFmtId="11" fontId="2" fillId="2" borderId="11" xfId="0" applyNumberFormat="1" applyFont="1" applyFill="1" applyBorder="1"/>
    <xf numFmtId="11" fontId="2" fillId="2" borderId="21" xfId="0" applyNumberFormat="1" applyFont="1" applyFill="1" applyBorder="1"/>
    <xf numFmtId="0" fontId="2" fillId="2" borderId="2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0" borderId="0" xfId="0" applyBorder="1"/>
    <xf numFmtId="0" fontId="0" fillId="0" borderId="16" xfId="0" applyBorder="1"/>
    <xf numFmtId="0" fontId="0" fillId="2" borderId="12" xfId="0" applyFill="1" applyBorder="1"/>
    <xf numFmtId="0" fontId="0" fillId="2" borderId="15" xfId="0" applyFill="1" applyBorder="1"/>
    <xf numFmtId="2" fontId="2" fillId="0" borderId="11" xfId="0" applyNumberFormat="1" applyFont="1" applyBorder="1" applyAlignment="1">
      <alignment horizontal="center"/>
    </xf>
    <xf numFmtId="11" fontId="2" fillId="0" borderId="12" xfId="0" applyNumberFormat="1" applyFont="1" applyBorder="1" applyAlignment="1">
      <alignment horizontal="center"/>
    </xf>
    <xf numFmtId="11" fontId="2" fillId="0" borderId="15" xfId="0" applyNumberFormat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3741501955112753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4371818485296"/>
          <c:y val="0.22188449848024341"/>
          <c:w val="0.72272207401283761"/>
          <c:h val="0.5987841945288771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0.25973358020881554</c:v>
                </c:pt>
                <c:pt idx="1">
                  <c:v>0.19089740681938461</c:v>
                </c:pt>
                <c:pt idx="2">
                  <c:v>0.13488247863247863</c:v>
                </c:pt>
                <c:pt idx="3">
                  <c:v>6.9635002275203042E-2</c:v>
                </c:pt>
                <c:pt idx="4">
                  <c:v>4.2583691710936844E-2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3.0578262185891614</c:v>
                </c:pt>
                <c:pt idx="1">
                  <c:v>2.7182201489189919</c:v>
                </c:pt>
                <c:pt idx="2">
                  <c:v>2.6109435588108574</c:v>
                </c:pt>
                <c:pt idx="3">
                  <c:v>3.1847468494129765</c:v>
                </c:pt>
                <c:pt idx="4">
                  <c:v>4.2987869759523303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0.25973358020881554</c:v>
                </c:pt>
                <c:pt idx="1">
                  <c:v>0.19089740681938461</c:v>
                </c:pt>
                <c:pt idx="2">
                  <c:v>0.13488247863247863</c:v>
                </c:pt>
                <c:pt idx="3">
                  <c:v>6.9635002275203042E-2</c:v>
                </c:pt>
                <c:pt idx="4">
                  <c:v>4.2583691710936844E-2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3.1302623015176092</c:v>
                </c:pt>
                <c:pt idx="1">
                  <c:v>2.7002940914357012</c:v>
                </c:pt>
                <c:pt idx="2">
                  <c:v>2.7495462794918333</c:v>
                </c:pt>
                <c:pt idx="3">
                  <c:v>3.2875107142469648</c:v>
                </c:pt>
                <c:pt idx="4">
                  <c:v>4.5835476356155267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0.25973358020881554</c:v>
                </c:pt>
                <c:pt idx="1">
                  <c:v>0.19089740681938461</c:v>
                </c:pt>
                <c:pt idx="2">
                  <c:v>0.13488247863247863</c:v>
                </c:pt>
                <c:pt idx="3">
                  <c:v>6.9635002275203042E-2</c:v>
                </c:pt>
                <c:pt idx="4">
                  <c:v>4.2583691710936844E-2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3.1854834470505367</c:v>
                </c:pt>
                <c:pt idx="1">
                  <c:v>2.8898426323319031</c:v>
                </c:pt>
                <c:pt idx="2">
                  <c:v>2.8942592415703507</c:v>
                </c:pt>
                <c:pt idx="3">
                  <c:v>3.6754002911208152</c:v>
                </c:pt>
                <c:pt idx="4">
                  <c:v>5.2375025928230654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0.25973358020881554</c:v>
                </c:pt>
                <c:pt idx="1">
                  <c:v>0.19089740681938461</c:v>
                </c:pt>
                <c:pt idx="2">
                  <c:v>0.13488247863247863</c:v>
                </c:pt>
                <c:pt idx="3">
                  <c:v>6.9635002275203042E-2</c:v>
                </c:pt>
                <c:pt idx="4">
                  <c:v>4.2583691710936844E-2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3.1546398192589198</c:v>
                </c:pt>
                <c:pt idx="1">
                  <c:v>2.9494792173659108</c:v>
                </c:pt>
                <c:pt idx="2">
                  <c:v>3.0104321907600595</c:v>
                </c:pt>
                <c:pt idx="3">
                  <c:v>3.7936647051458623</c:v>
                </c:pt>
                <c:pt idx="4">
                  <c:v>5.3019300425204294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0.25973358020881554</c:v>
                </c:pt>
                <c:pt idx="1">
                  <c:v>0.19089740681938461</c:v>
                </c:pt>
                <c:pt idx="2">
                  <c:v>0.13488247863247863</c:v>
                </c:pt>
                <c:pt idx="3">
                  <c:v>6.9635002275203042E-2</c:v>
                </c:pt>
                <c:pt idx="4">
                  <c:v>4.2583691710936844E-2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3.1092230020933385</c:v>
                </c:pt>
                <c:pt idx="1">
                  <c:v>2.6569624693090144</c:v>
                </c:pt>
                <c:pt idx="2">
                  <c:v>2.3954462803383665</c:v>
                </c:pt>
                <c:pt idx="3">
                  <c:v>2.2909420837743837</c:v>
                </c:pt>
                <c:pt idx="4">
                  <c:v>2.6177105831533476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311680"/>
        <c:axId val="150314368"/>
      </c:scatterChart>
      <c:valAx>
        <c:axId val="15031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2067420148"/>
              <c:y val="0.93539445867139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314368"/>
        <c:crosses val="autoZero"/>
        <c:crossBetween val="midCat"/>
      </c:valAx>
      <c:valAx>
        <c:axId val="15031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2489867343E-2"/>
              <c:y val="0.4681891359324772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311680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437451845768375"/>
          <c:y val="0.3335148759881893"/>
          <c:w val="0.12925191534451261"/>
          <c:h val="0.340425531914894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1239406619164239"/>
          <c:y val="3.4161490683229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329416855748346E-2"/>
          <c:y val="0.16770211765776291"/>
          <c:w val="0.78020413380556253"/>
          <c:h val="0.6863364444882514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5.9603049820550966</c:v>
                </c:pt>
                <c:pt idx="1">
                  <c:v>4.2573846111570273</c:v>
                </c:pt>
                <c:pt idx="2">
                  <c:v>2.9379713686444964</c:v>
                </c:pt>
                <c:pt idx="3">
                  <c:v>1.47429678705598</c:v>
                </c:pt>
                <c:pt idx="4">
                  <c:v>0.88497081176890235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1.592617822181855</c:v>
                </c:pt>
                <c:pt idx="1">
                  <c:v>1.4157396608953083</c:v>
                </c:pt>
                <c:pt idx="2">
                  <c:v>1.359866436880655</c:v>
                </c:pt>
                <c:pt idx="3">
                  <c:v>1.658722317402592</c:v>
                </c:pt>
                <c:pt idx="4">
                  <c:v>2.2389515499751722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5.9603049820550966</c:v>
                </c:pt>
                <c:pt idx="1">
                  <c:v>4.2573846111570273</c:v>
                </c:pt>
                <c:pt idx="2">
                  <c:v>2.9379713686444964</c:v>
                </c:pt>
                <c:pt idx="3">
                  <c:v>1.47429678705598</c:v>
                </c:pt>
                <c:pt idx="4">
                  <c:v>0.88497081176890235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1.6303449487070882</c:v>
                </c:pt>
                <c:pt idx="1">
                  <c:v>1.406403172622761</c:v>
                </c:pt>
                <c:pt idx="2">
                  <c:v>1.4320553539019965</c:v>
                </c:pt>
                <c:pt idx="3">
                  <c:v>1.7122451636702942</c:v>
                </c:pt>
                <c:pt idx="4">
                  <c:v>2.3872643935497537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5.491273718334055</c:v>
                </c:pt>
                <c:pt idx="1">
                  <c:v>3.9223603984146456</c:v>
                </c:pt>
                <c:pt idx="2">
                  <c:v>2.7067750745017691</c:v>
                </c:pt>
                <c:pt idx="3">
                  <c:v>1.3582806960648921</c:v>
                </c:pt>
                <c:pt idx="4">
                  <c:v>0.81533025152074412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1.659105962005488</c:v>
                </c:pt>
                <c:pt idx="1">
                  <c:v>1.5051263710061995</c:v>
                </c:pt>
                <c:pt idx="2">
                  <c:v>1.5074266883178911</c:v>
                </c:pt>
                <c:pt idx="3">
                  <c:v>1.914270984958758</c:v>
                </c:pt>
                <c:pt idx="4">
                  <c:v>2.7278659337620135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5.9603049820550966</c:v>
                </c:pt>
                <c:pt idx="1">
                  <c:v>4.2573846111570273</c:v>
                </c:pt>
                <c:pt idx="2">
                  <c:v>2.9379713686444964</c:v>
                </c:pt>
                <c:pt idx="3">
                  <c:v>1.47429678705598</c:v>
                </c:pt>
                <c:pt idx="4">
                  <c:v>0.88497081176890235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1.6430415725306875</c:v>
                </c:pt>
                <c:pt idx="1">
                  <c:v>1.5361870923780785</c:v>
                </c:pt>
                <c:pt idx="2">
                  <c:v>1.5679334326875312</c:v>
                </c:pt>
                <c:pt idx="3">
                  <c:v>1.9758670339301367</c:v>
                </c:pt>
                <c:pt idx="4">
                  <c:v>2.7614218971460569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50368"/>
        <c:axId val="151453056"/>
      </c:scatterChart>
      <c:valAx>
        <c:axId val="15145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600229937392"/>
              <c:y val="0.91843400009781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453056"/>
        <c:crosses val="autoZero"/>
        <c:crossBetween val="midCat"/>
      </c:valAx>
      <c:valAx>
        <c:axId val="15145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8.4889643463497508E-3"/>
              <c:y val="0.469649337311096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45036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22617253423261"/>
          <c:y val="0.30056362374320156"/>
          <c:w val="0.11545001081846437"/>
          <c:h val="0.338509830086966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k' vs Pressure</a:t>
            </a:r>
          </a:p>
        </c:rich>
      </c:tx>
      <c:layout>
        <c:manualLayout>
          <c:xMode val="edge"/>
          <c:yMode val="edge"/>
          <c:x val="0.43618201997780409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032186459489471E-2"/>
          <c:y val="0.12234910277324652"/>
          <c:w val="0.83462819089900164"/>
          <c:h val="0.77161500815660899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14532</c:v>
                </c:pt>
                <c:pt idx="1">
                  <c:v>10795.2</c:v>
                </c:pt>
                <c:pt idx="2">
                  <c:v>7785</c:v>
                </c:pt>
                <c:pt idx="3">
                  <c:v>4255.7999999999993</c:v>
                </c:pt>
                <c:pt idx="4">
                  <c:v>2000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Calculator'!$L$11:$L$28</c:f>
              <c:numCache>
                <c:formatCode>General</c:formatCode>
                <c:ptCount val="18"/>
                <c:pt idx="0">
                  <c:v>0.21529599341665376</c:v>
                </c:pt>
                <c:pt idx="1">
                  <c:v>0.21629999243970668</c:v>
                </c:pt>
                <c:pt idx="2">
                  <c:v>0.21709401709401702</c:v>
                </c:pt>
                <c:pt idx="3">
                  <c:v>0.21701300313012786</c:v>
                </c:pt>
                <c:pt idx="4">
                  <c:v>0.21646007251876215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14532</c:v>
                </c:pt>
                <c:pt idx="1">
                  <c:v>10795.2</c:v>
                </c:pt>
                <c:pt idx="2">
                  <c:v>7785</c:v>
                </c:pt>
                <c:pt idx="3">
                  <c:v>4255.7999999999993</c:v>
                </c:pt>
                <c:pt idx="4">
                  <c:v>2000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Calculator'!$P$11:$P$28</c:f>
              <c:numCache>
                <c:formatCode>General</c:formatCode>
                <c:ptCount val="18"/>
                <c:pt idx="0">
                  <c:v>0.28832999022784561</c:v>
                </c:pt>
                <c:pt idx="1">
                  <c:v>0.28782036743025635</c:v>
                </c:pt>
                <c:pt idx="2">
                  <c:v>0.28741987179487172</c:v>
                </c:pt>
                <c:pt idx="3">
                  <c:v>0.28612401924959657</c:v>
                </c:pt>
                <c:pt idx="4">
                  <c:v>0.28467830339826289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14532</c:v>
                </c:pt>
                <c:pt idx="1">
                  <c:v>10795.2</c:v>
                </c:pt>
                <c:pt idx="2">
                  <c:v>7785</c:v>
                </c:pt>
                <c:pt idx="3">
                  <c:v>4255.7999999999993</c:v>
                </c:pt>
                <c:pt idx="4">
                  <c:v>2000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Calculator'!$T$11:$T$28</c:f>
              <c:numCache>
                <c:formatCode>General</c:formatCode>
                <c:ptCount val="18"/>
                <c:pt idx="0">
                  <c:v>0.40647019492876618</c:v>
                </c:pt>
                <c:pt idx="1">
                  <c:v>0.40515612005745827</c:v>
                </c:pt>
                <c:pt idx="2">
                  <c:v>0.40405982905982901</c:v>
                </c:pt>
                <c:pt idx="3">
                  <c:v>0.40221453096344506</c:v>
                </c:pt>
                <c:pt idx="4">
                  <c:v>0.39961210894679139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MCat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14532</c:v>
                </c:pt>
                <c:pt idx="1">
                  <c:v>10795.2</c:v>
                </c:pt>
                <c:pt idx="2">
                  <c:v>7785</c:v>
                </c:pt>
                <c:pt idx="3">
                  <c:v>4255.7999999999993</c:v>
                </c:pt>
                <c:pt idx="4">
                  <c:v>2000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Calculator'!$X$11:$X$28</c:f>
              <c:numCache>
                <c:formatCode>General</c:formatCode>
                <c:ptCount val="18"/>
                <c:pt idx="0">
                  <c:v>0.58432340688165418</c:v>
                </c:pt>
                <c:pt idx="1">
                  <c:v>0.57832463899599307</c:v>
                </c:pt>
                <c:pt idx="2">
                  <c:v>0.5740384615384615</c:v>
                </c:pt>
                <c:pt idx="3">
                  <c:v>0.56713227892610407</c:v>
                </c:pt>
                <c:pt idx="4">
                  <c:v>0.56168310987435699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22048"/>
        <c:axId val="157994368"/>
      </c:scatterChart>
      <c:valAx>
        <c:axId val="15792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 (psi)</a:t>
                </a:r>
              </a:p>
            </c:rich>
          </c:tx>
          <c:layout>
            <c:manualLayout>
              <c:xMode val="edge"/>
              <c:yMode val="edge"/>
              <c:x val="0.43951165371809131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994368"/>
        <c:crosses val="autoZero"/>
        <c:crossBetween val="midCat"/>
      </c:valAx>
      <c:valAx>
        <c:axId val="15799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k'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95921696574225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79220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895671476137621"/>
          <c:y val="0.43882544861337686"/>
          <c:w val="5.6603773584905495E-2"/>
          <c:h val="0.1386623164763459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41731409544950154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0.12398042414355628"/>
          <c:w val="0.80244173140954733"/>
          <c:h val="0.7667210440456809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0.25973358020881554</c:v>
                </c:pt>
                <c:pt idx="1">
                  <c:v>0.19089740681938461</c:v>
                </c:pt>
                <c:pt idx="2">
                  <c:v>0.13488247863247863</c:v>
                </c:pt>
                <c:pt idx="3">
                  <c:v>6.9635002275203042E-2</c:v>
                </c:pt>
                <c:pt idx="4">
                  <c:v>4.2583691710936844E-2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3.0578262185891614</c:v>
                </c:pt>
                <c:pt idx="1">
                  <c:v>2.7182201489189919</c:v>
                </c:pt>
                <c:pt idx="2">
                  <c:v>2.6109435588108574</c:v>
                </c:pt>
                <c:pt idx="3">
                  <c:v>3.1847468494129765</c:v>
                </c:pt>
                <c:pt idx="4">
                  <c:v>4.2987869759523303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0.25973358020881554</c:v>
                </c:pt>
                <c:pt idx="1">
                  <c:v>0.19089740681938461</c:v>
                </c:pt>
                <c:pt idx="2">
                  <c:v>0.13488247863247863</c:v>
                </c:pt>
                <c:pt idx="3">
                  <c:v>6.9635002275203042E-2</c:v>
                </c:pt>
                <c:pt idx="4">
                  <c:v>4.2583691710936844E-2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3.1302623015176092</c:v>
                </c:pt>
                <c:pt idx="1">
                  <c:v>2.7002940914357012</c:v>
                </c:pt>
                <c:pt idx="2">
                  <c:v>2.7495462794918333</c:v>
                </c:pt>
                <c:pt idx="3">
                  <c:v>3.2875107142469648</c:v>
                </c:pt>
                <c:pt idx="4">
                  <c:v>4.5835476356155267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0.25973358020881554</c:v>
                </c:pt>
                <c:pt idx="1">
                  <c:v>0.19089740681938461</c:v>
                </c:pt>
                <c:pt idx="2">
                  <c:v>0.13488247863247863</c:v>
                </c:pt>
                <c:pt idx="3">
                  <c:v>6.9635002275203042E-2</c:v>
                </c:pt>
                <c:pt idx="4">
                  <c:v>4.2583691710936844E-2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3.1854834470505367</c:v>
                </c:pt>
                <c:pt idx="1">
                  <c:v>2.8898426323319031</c:v>
                </c:pt>
                <c:pt idx="2">
                  <c:v>2.8942592415703507</c:v>
                </c:pt>
                <c:pt idx="3">
                  <c:v>3.6754002911208152</c:v>
                </c:pt>
                <c:pt idx="4">
                  <c:v>5.2375025928230654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0.25973358020881554</c:v>
                </c:pt>
                <c:pt idx="1">
                  <c:v>0.19089740681938461</c:v>
                </c:pt>
                <c:pt idx="2">
                  <c:v>0.13488247863247863</c:v>
                </c:pt>
                <c:pt idx="3">
                  <c:v>6.9635002275203042E-2</c:v>
                </c:pt>
                <c:pt idx="4">
                  <c:v>4.2583691710936844E-2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3.1546398192589198</c:v>
                </c:pt>
                <c:pt idx="1">
                  <c:v>2.9494792173659108</c:v>
                </c:pt>
                <c:pt idx="2">
                  <c:v>3.0104321907600595</c:v>
                </c:pt>
                <c:pt idx="3">
                  <c:v>3.7936647051458623</c:v>
                </c:pt>
                <c:pt idx="4">
                  <c:v>5.3019300425204294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0.25973358020881554</c:v>
                </c:pt>
                <c:pt idx="1">
                  <c:v>0.19089740681938461</c:v>
                </c:pt>
                <c:pt idx="2">
                  <c:v>0.13488247863247863</c:v>
                </c:pt>
                <c:pt idx="3">
                  <c:v>6.9635002275203042E-2</c:v>
                </c:pt>
                <c:pt idx="4">
                  <c:v>4.2583691710936844E-2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3.1092230020933385</c:v>
                </c:pt>
                <c:pt idx="1">
                  <c:v>2.6569624693090144</c:v>
                </c:pt>
                <c:pt idx="2">
                  <c:v>2.3954462803383665</c:v>
                </c:pt>
                <c:pt idx="3">
                  <c:v>2.2909420837743837</c:v>
                </c:pt>
                <c:pt idx="4">
                  <c:v>2.6177105831533476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012608"/>
        <c:axId val="190342656"/>
      </c:scatterChart>
      <c:valAx>
        <c:axId val="18901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1076581581"/>
              <c:y val="0.94290375203915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342656"/>
        <c:crosses val="autoZero"/>
        <c:crossBetween val="midCat"/>
      </c:valAx>
      <c:valAx>
        <c:axId val="190342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81892332789565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01260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120976692563749"/>
          <c:y val="0.41761827079934843"/>
          <c:w val="8.4350721420643704E-2"/>
          <c:h val="0.181076672104404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7624861265260889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339622641509524E-2"/>
          <c:y val="0.12724306688417641"/>
          <c:w val="0.8091009988901221"/>
          <c:h val="0.73898858075040752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5.9603049820550966</c:v>
                </c:pt>
                <c:pt idx="1">
                  <c:v>4.2573846111570273</c:v>
                </c:pt>
                <c:pt idx="2">
                  <c:v>2.9379713686444964</c:v>
                </c:pt>
                <c:pt idx="3">
                  <c:v>1.47429678705598</c:v>
                </c:pt>
                <c:pt idx="4">
                  <c:v>0.88497081176890235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1.592617822181855</c:v>
                </c:pt>
                <c:pt idx="1">
                  <c:v>1.4157396608953083</c:v>
                </c:pt>
                <c:pt idx="2">
                  <c:v>1.359866436880655</c:v>
                </c:pt>
                <c:pt idx="3">
                  <c:v>1.658722317402592</c:v>
                </c:pt>
                <c:pt idx="4">
                  <c:v>2.2389515499751722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5.9603049820550966</c:v>
                </c:pt>
                <c:pt idx="1">
                  <c:v>4.2573846111570273</c:v>
                </c:pt>
                <c:pt idx="2">
                  <c:v>2.9379713686444964</c:v>
                </c:pt>
                <c:pt idx="3">
                  <c:v>1.47429678705598</c:v>
                </c:pt>
                <c:pt idx="4">
                  <c:v>0.88497081176890235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1.6303449487070882</c:v>
                </c:pt>
                <c:pt idx="1">
                  <c:v>1.406403172622761</c:v>
                </c:pt>
                <c:pt idx="2">
                  <c:v>1.4320553539019965</c:v>
                </c:pt>
                <c:pt idx="3">
                  <c:v>1.7122451636702942</c:v>
                </c:pt>
                <c:pt idx="4">
                  <c:v>2.3872643935497537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5.491273718334055</c:v>
                </c:pt>
                <c:pt idx="1">
                  <c:v>3.9223603984146456</c:v>
                </c:pt>
                <c:pt idx="2">
                  <c:v>2.7067750745017691</c:v>
                </c:pt>
                <c:pt idx="3">
                  <c:v>1.3582806960648921</c:v>
                </c:pt>
                <c:pt idx="4">
                  <c:v>0.81533025152074412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1.659105962005488</c:v>
                </c:pt>
                <c:pt idx="1">
                  <c:v>1.5051263710061995</c:v>
                </c:pt>
                <c:pt idx="2">
                  <c:v>1.5074266883178911</c:v>
                </c:pt>
                <c:pt idx="3">
                  <c:v>1.914270984958758</c:v>
                </c:pt>
                <c:pt idx="4">
                  <c:v>2.7278659337620135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5.9603049820550966</c:v>
                </c:pt>
                <c:pt idx="1">
                  <c:v>4.2573846111570273</c:v>
                </c:pt>
                <c:pt idx="2">
                  <c:v>2.9379713686444964</c:v>
                </c:pt>
                <c:pt idx="3">
                  <c:v>1.47429678705598</c:v>
                </c:pt>
                <c:pt idx="4">
                  <c:v>0.88497081176890235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1.6430415725306875</c:v>
                </c:pt>
                <c:pt idx="1">
                  <c:v>1.5361870923780785</c:v>
                </c:pt>
                <c:pt idx="2">
                  <c:v>1.5679334326875312</c:v>
                </c:pt>
                <c:pt idx="3">
                  <c:v>1.9758670339301367</c:v>
                </c:pt>
                <c:pt idx="4">
                  <c:v>2.7614218971460569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905728"/>
        <c:axId val="193157376"/>
      </c:scatterChart>
      <c:valAx>
        <c:axId val="12290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591564927954"/>
              <c:y val="0.91843393148450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3157376"/>
        <c:crosses val="autoZero"/>
        <c:crossBetween val="midCat"/>
      </c:valAx>
      <c:valAx>
        <c:axId val="19315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3.2186459489456191E-2"/>
              <c:y val="0.48613376835236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90572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53940066592676"/>
          <c:y val="0.42577487765089833"/>
          <c:w val="8.4350721420643926E-2"/>
          <c:h val="0.145187601957585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0.0000E+00" sourceLinked="0"/>
            </c:trendlineLbl>
          </c:trendline>
          <c:xVal>
            <c:numRef>
              <c:f>'van Deemter Calculator'!$AD$11:$AD$28</c:f>
              <c:numCache>
                <c:formatCode>General</c:formatCode>
                <c:ptCount val="18"/>
                <c:pt idx="0">
                  <c:v>3633106876.0910277</c:v>
                </c:pt>
                <c:pt idx="1">
                  <c:v>2777032747.1737237</c:v>
                </c:pt>
                <c:pt idx="2">
                  <c:v>2050499941.068146</c:v>
                </c:pt>
                <c:pt idx="3">
                  <c:v>1153232971.5693898</c:v>
                </c:pt>
                <c:pt idx="4">
                  <c:v>552125140.88606858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Calculator'!$AE$11:$AE$28</c:f>
              <c:numCache>
                <c:formatCode>General</c:formatCode>
                <c:ptCount val="18"/>
                <c:pt idx="0">
                  <c:v>7045724.2895186497</c:v>
                </c:pt>
                <c:pt idx="1">
                  <c:v>5178423.5790848685</c:v>
                </c:pt>
                <c:pt idx="2">
                  <c:v>3658921.4038758301</c:v>
                </c:pt>
                <c:pt idx="3">
                  <c:v>1888970.3308160545</c:v>
                </c:pt>
                <c:pt idx="4">
                  <c:v>1155156.5676794932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921728"/>
        <c:axId val="122923648"/>
      </c:scatterChart>
      <c:valAx>
        <c:axId val="12292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dyn/cm^3/eta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2923648"/>
        <c:crosses val="autoZero"/>
        <c:crossBetween val="midCat"/>
      </c:valAx>
      <c:valAx>
        <c:axId val="122923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/ dp^2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2921728"/>
        <c:crosses val="autoZero"/>
        <c:crossBetween val="midCat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'van Deemter Calculator'!$AA$11:$AA$28</c:f>
              <c:numCache>
                <c:formatCode>General</c:formatCode>
                <c:ptCount val="18"/>
                <c:pt idx="0">
                  <c:v>479.60396039603961</c:v>
                </c:pt>
                <c:pt idx="1">
                  <c:v>356.2772277227723</c:v>
                </c:pt>
                <c:pt idx="2">
                  <c:v>256.93069306930693</c:v>
                </c:pt>
                <c:pt idx="3">
                  <c:v>140.45544554455444</c:v>
                </c:pt>
                <c:pt idx="4">
                  <c:v>66.006600660065999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Calculator'!$F$11:$F$28</c:f>
              <c:numCache>
                <c:formatCode>General</c:formatCode>
                <c:ptCount val="18"/>
                <c:pt idx="0">
                  <c:v>0.25973358020881554</c:v>
                </c:pt>
                <c:pt idx="1">
                  <c:v>0.19089740681938461</c:v>
                </c:pt>
                <c:pt idx="2">
                  <c:v>0.13488247863247863</c:v>
                </c:pt>
                <c:pt idx="3">
                  <c:v>6.9635002275203042E-2</c:v>
                </c:pt>
                <c:pt idx="4">
                  <c:v>4.2583691710936844E-2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273024"/>
        <c:axId val="150275200"/>
      </c:scatterChart>
      <c:valAx>
        <c:axId val="15027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(psi/cm)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0275200"/>
        <c:crosses val="autoZero"/>
        <c:crossBetween val="midCat"/>
      </c:valAx>
      <c:valAx>
        <c:axId val="150275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(cm/s)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0273024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pageSetup orientation="landscape" horizontalDpi="355" verticalDpi="355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49</xdr:row>
      <xdr:rowOff>104774</xdr:rowOff>
    </xdr:from>
    <xdr:to>
      <xdr:col>16</xdr:col>
      <xdr:colOff>370415</xdr:colOff>
      <xdr:row>74</xdr:row>
      <xdr:rowOff>148165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296334</xdr:colOff>
      <xdr:row>75</xdr:row>
      <xdr:rowOff>20108</xdr:rowOff>
    </xdr:from>
    <xdr:to>
      <xdr:col>16</xdr:col>
      <xdr:colOff>381000</xdr:colOff>
      <xdr:row>107</xdr:row>
      <xdr:rowOff>52917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3839" cy="5839732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abSelected="1" zoomScale="90" workbookViewId="0">
      <selection activeCell="I32" sqref="I32:V36"/>
    </sheetView>
  </sheetViews>
  <sheetFormatPr defaultColWidth="9.7109375" defaultRowHeight="12" x14ac:dyDescent="0.2"/>
  <cols>
    <col min="1" max="1" width="22" style="3" customWidth="1"/>
    <col min="2" max="9" width="9.7109375" style="3"/>
    <col min="10" max="10" width="10.85546875" style="3" customWidth="1"/>
    <col min="11" max="16384" width="9.7109375" style="3"/>
  </cols>
  <sheetData>
    <row r="1" spans="1:31" ht="12.75" x14ac:dyDescent="0.2">
      <c r="A1" s="92" t="s">
        <v>41</v>
      </c>
      <c r="B1" s="92"/>
      <c r="H1" s="5" t="s">
        <v>32</v>
      </c>
      <c r="I1" s="87" t="s">
        <v>66</v>
      </c>
      <c r="J1" s="88"/>
      <c r="K1" s="88"/>
      <c r="L1" s="88"/>
      <c r="M1" s="88"/>
      <c r="N1" s="89"/>
      <c r="O1" s="90"/>
    </row>
    <row r="2" spans="1:31" ht="12.75" x14ac:dyDescent="0.2">
      <c r="H2" s="5" t="s">
        <v>36</v>
      </c>
      <c r="I2" s="87" t="s">
        <v>52</v>
      </c>
      <c r="J2" s="88"/>
      <c r="K2" s="88"/>
      <c r="L2" s="88"/>
      <c r="M2" s="88"/>
      <c r="N2" s="89"/>
      <c r="O2" s="90"/>
    </row>
    <row r="3" spans="1:31" ht="12.75" x14ac:dyDescent="0.2">
      <c r="A3" s="5" t="s">
        <v>0</v>
      </c>
      <c r="B3" s="6">
        <v>30.3</v>
      </c>
      <c r="H3" s="5" t="s">
        <v>33</v>
      </c>
      <c r="I3" s="87" t="s">
        <v>62</v>
      </c>
      <c r="J3" s="88"/>
      <c r="K3" s="88"/>
      <c r="L3" s="88"/>
      <c r="M3" s="88"/>
      <c r="N3" s="89"/>
      <c r="O3" s="90"/>
    </row>
    <row r="4" spans="1:31" ht="12.75" x14ac:dyDescent="0.2">
      <c r="A4" s="5" t="s">
        <v>46</v>
      </c>
      <c r="B4" s="6">
        <v>1.92</v>
      </c>
      <c r="H4" s="5" t="s">
        <v>34</v>
      </c>
      <c r="I4" s="87" t="s">
        <v>59</v>
      </c>
      <c r="J4" s="88"/>
      <c r="K4" s="88"/>
      <c r="L4" s="88"/>
      <c r="M4" s="88"/>
      <c r="N4" s="89"/>
      <c r="O4" s="90"/>
    </row>
    <row r="5" spans="1:31" ht="13.5" thickBot="1" x14ac:dyDescent="0.25">
      <c r="A5" s="5" t="s">
        <v>45</v>
      </c>
      <c r="B5" s="6">
        <v>100</v>
      </c>
      <c r="H5" s="5" t="s">
        <v>35</v>
      </c>
      <c r="I5" s="87" t="s">
        <v>60</v>
      </c>
      <c r="J5" s="88"/>
      <c r="K5" s="88"/>
      <c r="L5" s="88"/>
      <c r="M5" s="88"/>
      <c r="N5" s="89"/>
      <c r="O5" s="90"/>
    </row>
    <row r="6" spans="1:31" x14ac:dyDescent="0.2">
      <c r="A6" s="4"/>
      <c r="B6" s="45" t="s">
        <v>2</v>
      </c>
      <c r="C6" s="46" t="s">
        <v>53</v>
      </c>
      <c r="D6" s="46" t="s">
        <v>54</v>
      </c>
      <c r="E6" s="47" t="s">
        <v>55</v>
      </c>
      <c r="F6" s="1" t="s">
        <v>14</v>
      </c>
    </row>
    <row r="7" spans="1:31" ht="12.75" thickBot="1" x14ac:dyDescent="0.25">
      <c r="A7" s="4" t="s">
        <v>56</v>
      </c>
      <c r="B7" s="48">
        <v>7.61E-6</v>
      </c>
      <c r="C7" s="48">
        <v>7.61E-6</v>
      </c>
      <c r="D7" s="48">
        <v>8.2600000000000005E-6</v>
      </c>
      <c r="E7" s="49">
        <v>7.61E-6</v>
      </c>
      <c r="F7" s="2">
        <v>5.9499999999999998E-6</v>
      </c>
    </row>
    <row r="8" spans="1:31" ht="12.75" thickBot="1" x14ac:dyDescent="0.25">
      <c r="AA8" s="9"/>
      <c r="AB8" s="9"/>
    </row>
    <row r="9" spans="1:31" x14ac:dyDescent="0.2">
      <c r="B9" s="7"/>
      <c r="C9" s="7"/>
      <c r="D9" s="7"/>
      <c r="E9" s="7"/>
      <c r="F9" s="7"/>
      <c r="G9" s="85" t="s">
        <v>14</v>
      </c>
      <c r="H9" s="91"/>
      <c r="I9" s="91"/>
      <c r="J9" s="86"/>
      <c r="K9" s="80" t="s">
        <v>2</v>
      </c>
      <c r="L9" s="93"/>
      <c r="M9" s="93"/>
      <c r="N9" s="94"/>
      <c r="O9" s="80" t="s">
        <v>3</v>
      </c>
      <c r="P9" s="81"/>
      <c r="Q9" s="81"/>
      <c r="R9" s="82"/>
      <c r="S9" s="80" t="s">
        <v>4</v>
      </c>
      <c r="T9" s="81"/>
      <c r="U9" s="81"/>
      <c r="V9" s="82"/>
      <c r="W9" s="80" t="s">
        <v>5</v>
      </c>
      <c r="X9" s="81"/>
      <c r="Y9" s="81"/>
      <c r="Z9" s="81"/>
      <c r="AA9" s="76" t="s">
        <v>52</v>
      </c>
      <c r="AB9" s="84"/>
      <c r="AD9" s="85" t="s">
        <v>63</v>
      </c>
      <c r="AE9" s="86"/>
    </row>
    <row r="10" spans="1:31" ht="14.25" x14ac:dyDescent="0.25">
      <c r="A10" s="5" t="s">
        <v>1</v>
      </c>
      <c r="B10" s="10" t="s">
        <v>31</v>
      </c>
      <c r="C10" s="10" t="s">
        <v>37</v>
      </c>
      <c r="D10" s="11" t="s">
        <v>30</v>
      </c>
      <c r="E10" s="5" t="s">
        <v>38</v>
      </c>
      <c r="F10" s="12" t="s">
        <v>8</v>
      </c>
      <c r="G10" s="13" t="s">
        <v>39</v>
      </c>
      <c r="H10" s="5" t="s">
        <v>6</v>
      </c>
      <c r="I10" s="5" t="s">
        <v>7</v>
      </c>
      <c r="J10" s="14" t="s">
        <v>49</v>
      </c>
      <c r="K10" s="13" t="s">
        <v>39</v>
      </c>
      <c r="L10" s="5" t="s">
        <v>6</v>
      </c>
      <c r="M10" s="5" t="s">
        <v>7</v>
      </c>
      <c r="N10" s="14" t="s">
        <v>49</v>
      </c>
      <c r="O10" s="13" t="s">
        <v>39</v>
      </c>
      <c r="P10" s="5" t="s">
        <v>6</v>
      </c>
      <c r="Q10" s="5" t="s">
        <v>7</v>
      </c>
      <c r="R10" s="14" t="s">
        <v>49</v>
      </c>
      <c r="S10" s="13" t="s">
        <v>39</v>
      </c>
      <c r="T10" s="5" t="s">
        <v>6</v>
      </c>
      <c r="U10" s="5" t="s">
        <v>7</v>
      </c>
      <c r="V10" s="14" t="s">
        <v>49</v>
      </c>
      <c r="W10" s="13" t="s">
        <v>39</v>
      </c>
      <c r="X10" s="5" t="s">
        <v>6</v>
      </c>
      <c r="Y10" s="5" t="s">
        <v>7</v>
      </c>
      <c r="Z10" s="12" t="s">
        <v>49</v>
      </c>
      <c r="AA10" s="13" t="s">
        <v>50</v>
      </c>
      <c r="AB10" s="15" t="s">
        <v>51</v>
      </c>
      <c r="AC10" s="8"/>
      <c r="AD10" s="71" t="s">
        <v>64</v>
      </c>
      <c r="AE10" s="72" t="s">
        <v>65</v>
      </c>
    </row>
    <row r="11" spans="1:31" ht="12.75" x14ac:dyDescent="0.2">
      <c r="A11" s="61" t="s">
        <v>67</v>
      </c>
      <c r="B11" s="70">
        <v>14</v>
      </c>
      <c r="C11" s="5">
        <f>1038*B11</f>
        <v>14532</v>
      </c>
      <c r="D11" s="5">
        <f>C11*0.0689475729</f>
        <v>1001.9461293828001</v>
      </c>
      <c r="E11" s="11">
        <f>B32</f>
        <v>1.9442999999999999</v>
      </c>
      <c r="F11" s="12">
        <f t="shared" ref="F11:F28" si="0">$B$3/(E11*60)</f>
        <v>0.25973358020881554</v>
      </c>
      <c r="G11" s="16">
        <f>B32</f>
        <v>1.9442999999999999</v>
      </c>
      <c r="H11" s="5">
        <f t="shared" ref="H11:H28" si="1">(G11-E11)/E11</f>
        <v>0</v>
      </c>
      <c r="I11" s="11">
        <f>B33</f>
        <v>97452</v>
      </c>
      <c r="J11" s="17">
        <f t="shared" ref="J11:J28" si="2">($B$3/I11)*10000</f>
        <v>3.1092230020933385</v>
      </c>
      <c r="K11" s="16">
        <f>C32</f>
        <v>2.3628999999999998</v>
      </c>
      <c r="L11" s="5">
        <f t="shared" ref="L11:L28" si="3">(K11-E11)/E11</f>
        <v>0.21529599341665376</v>
      </c>
      <c r="M11" s="11">
        <f>C33</f>
        <v>99090</v>
      </c>
      <c r="N11" s="17">
        <f t="shared" ref="N11:N28" si="4">($B$3/M11)*10000</f>
        <v>3.0578262185891614</v>
      </c>
      <c r="O11" s="16">
        <f>D32</f>
        <v>2.5049000000000001</v>
      </c>
      <c r="P11" s="5">
        <f t="shared" ref="P11:P28" si="5">(O11-E11)/E11</f>
        <v>0.28832999022784561</v>
      </c>
      <c r="Q11" s="11">
        <f>D33</f>
        <v>96797</v>
      </c>
      <c r="R11" s="17">
        <f t="shared" ref="R11:R28" si="6">($B$3/Q11)*10000</f>
        <v>3.1302623015176092</v>
      </c>
      <c r="S11" s="16">
        <f>E32</f>
        <v>2.7345999999999999</v>
      </c>
      <c r="T11" s="5">
        <f t="shared" ref="T11:T28" si="7">(S11-E11)/E11</f>
        <v>0.40647019492876618</v>
      </c>
      <c r="U11" s="11">
        <f>E33</f>
        <v>95119</v>
      </c>
      <c r="V11" s="17">
        <f t="shared" ref="V11:V28" si="8">($B$3/U11)*10000</f>
        <v>3.1854834470505367</v>
      </c>
      <c r="W11" s="16">
        <f>F32</f>
        <v>3.0804</v>
      </c>
      <c r="X11" s="5">
        <f t="shared" ref="X11:X28" si="9">(W11-E11)/E11</f>
        <v>0.58432340688165418</v>
      </c>
      <c r="Y11" s="11">
        <f>F33</f>
        <v>96049</v>
      </c>
      <c r="Z11" s="18">
        <f t="shared" ref="Z11:Z28" si="10">($B$3/Y11)*10000</f>
        <v>3.1546398192589198</v>
      </c>
      <c r="AA11" s="13">
        <f>C11/$B$3</f>
        <v>479.60396039603961</v>
      </c>
      <c r="AB11" s="19">
        <f>AA11*68900</f>
        <v>33044712.87128713</v>
      </c>
      <c r="AC11" s="7"/>
      <c r="AD11" s="73">
        <f>AB11/(Y32*0.01)</f>
        <v>3633106876.0910277</v>
      </c>
      <c r="AE11" s="40">
        <f>F11/($B$4*10^-4)^2</f>
        <v>7045724.2895186497</v>
      </c>
    </row>
    <row r="12" spans="1:31" ht="12.75" x14ac:dyDescent="0.2">
      <c r="A12" s="61" t="s">
        <v>68</v>
      </c>
      <c r="B12" s="70">
        <v>10.4</v>
      </c>
      <c r="C12" s="5">
        <f t="shared" ref="C12:C28" si="11">1038*B12</f>
        <v>10795.2</v>
      </c>
      <c r="D12" s="5">
        <f t="shared" ref="D12:D28" si="12">C12*0.0689475729</f>
        <v>744.30283897008007</v>
      </c>
      <c r="E12" s="11">
        <f>B35</f>
        <v>2.6454</v>
      </c>
      <c r="F12" s="12">
        <f t="shared" si="0"/>
        <v>0.19089740681938461</v>
      </c>
      <c r="G12" s="16">
        <f>B35</f>
        <v>2.6454</v>
      </c>
      <c r="H12" s="5">
        <f t="shared" si="1"/>
        <v>0</v>
      </c>
      <c r="I12" s="11">
        <f>B36</f>
        <v>114040</v>
      </c>
      <c r="J12" s="17">
        <f t="shared" si="2"/>
        <v>2.6569624693090144</v>
      </c>
      <c r="K12" s="16">
        <f>C35</f>
        <v>3.2176</v>
      </c>
      <c r="L12" s="5">
        <f t="shared" si="3"/>
        <v>0.21629999243970668</v>
      </c>
      <c r="M12" s="11">
        <f>C36</f>
        <v>111470</v>
      </c>
      <c r="N12" s="17">
        <f t="shared" si="4"/>
        <v>2.7182201489189919</v>
      </c>
      <c r="O12" s="16">
        <f>D35</f>
        <v>3.4068000000000001</v>
      </c>
      <c r="P12" s="5">
        <f t="shared" si="5"/>
        <v>0.28782036743025635</v>
      </c>
      <c r="Q12" s="11">
        <f>D36</f>
        <v>112210</v>
      </c>
      <c r="R12" s="17">
        <f t="shared" si="6"/>
        <v>2.7002940914357012</v>
      </c>
      <c r="S12" s="16">
        <f>E35</f>
        <v>3.7172000000000001</v>
      </c>
      <c r="T12" s="5">
        <f t="shared" si="7"/>
        <v>0.40515612005745827</v>
      </c>
      <c r="U12" s="11">
        <f>E36</f>
        <v>104850</v>
      </c>
      <c r="V12" s="17">
        <f t="shared" si="8"/>
        <v>2.8898426323319031</v>
      </c>
      <c r="W12" s="16">
        <f>F35</f>
        <v>4.1753</v>
      </c>
      <c r="X12" s="5">
        <f t="shared" si="9"/>
        <v>0.57832463899599307</v>
      </c>
      <c r="Y12" s="11">
        <f>F36</f>
        <v>102730</v>
      </c>
      <c r="Z12" s="18">
        <f t="shared" si="10"/>
        <v>2.9494792173659108</v>
      </c>
      <c r="AA12" s="13">
        <f t="shared" ref="AA12:AA28" si="13">C12/$B$3</f>
        <v>356.2772277227723</v>
      </c>
      <c r="AB12" s="19">
        <f t="shared" ref="AB12:AB28" si="14">AA12*68900</f>
        <v>24547500.990099013</v>
      </c>
      <c r="AC12" s="7"/>
      <c r="AD12" s="73">
        <f t="shared" ref="AD12:AD28" si="15">AB12/(Y33*0.01)</f>
        <v>2777032747.1737237</v>
      </c>
      <c r="AE12" s="40">
        <f t="shared" ref="AE12:AE28" si="16">F12/($B$4*10^-4)^2</f>
        <v>5178423.5790848685</v>
      </c>
    </row>
    <row r="13" spans="1:31" ht="12.75" x14ac:dyDescent="0.2">
      <c r="A13" s="61" t="s">
        <v>69</v>
      </c>
      <c r="B13" s="70">
        <v>7.5</v>
      </c>
      <c r="C13" s="5">
        <f>1038*B13</f>
        <v>7785</v>
      </c>
      <c r="D13" s="5">
        <f t="shared" si="12"/>
        <v>536.75685502650003</v>
      </c>
      <c r="E13" s="11">
        <f>B38</f>
        <v>3.7440000000000002</v>
      </c>
      <c r="F13" s="12">
        <f t="shared" si="0"/>
        <v>0.13488247863247863</v>
      </c>
      <c r="G13" s="16">
        <f>B38</f>
        <v>3.7440000000000002</v>
      </c>
      <c r="H13" s="5">
        <f t="shared" si="1"/>
        <v>0</v>
      </c>
      <c r="I13" s="11">
        <f>B39</f>
        <v>126490</v>
      </c>
      <c r="J13" s="17">
        <f t="shared" si="2"/>
        <v>2.3954462803383665</v>
      </c>
      <c r="K13" s="16">
        <f>C38</f>
        <v>4.5568</v>
      </c>
      <c r="L13" s="5">
        <f t="shared" si="3"/>
        <v>0.21709401709401702</v>
      </c>
      <c r="M13" s="11">
        <f>C39</f>
        <v>116050</v>
      </c>
      <c r="N13" s="17">
        <f t="shared" si="4"/>
        <v>2.6109435588108574</v>
      </c>
      <c r="O13" s="16">
        <f>D38</f>
        <v>4.8201000000000001</v>
      </c>
      <c r="P13" s="5">
        <f t="shared" si="5"/>
        <v>0.28741987179487172</v>
      </c>
      <c r="Q13" s="11">
        <f>D39</f>
        <v>110200</v>
      </c>
      <c r="R13" s="17">
        <f t="shared" si="6"/>
        <v>2.7495462794918333</v>
      </c>
      <c r="S13" s="16">
        <f>E38</f>
        <v>5.2568000000000001</v>
      </c>
      <c r="T13" s="5">
        <f t="shared" si="7"/>
        <v>0.40405982905982901</v>
      </c>
      <c r="U13" s="11">
        <f>E39</f>
        <v>104690</v>
      </c>
      <c r="V13" s="17">
        <f t="shared" si="8"/>
        <v>2.8942592415703507</v>
      </c>
      <c r="W13" s="16">
        <f>F38</f>
        <v>5.8932000000000002</v>
      </c>
      <c r="X13" s="5">
        <f t="shared" si="9"/>
        <v>0.5740384615384615</v>
      </c>
      <c r="Y13" s="11">
        <f>F39</f>
        <v>100650</v>
      </c>
      <c r="Z13" s="18">
        <f t="shared" si="10"/>
        <v>3.0104321907600595</v>
      </c>
      <c r="AA13" s="13">
        <f t="shared" si="13"/>
        <v>256.93069306930693</v>
      </c>
      <c r="AB13" s="19">
        <f t="shared" si="14"/>
        <v>17702524.752475247</v>
      </c>
      <c r="AC13" s="7"/>
      <c r="AD13" s="73">
        <f t="shared" si="15"/>
        <v>2050499941.068146</v>
      </c>
      <c r="AE13" s="40">
        <f t="shared" si="16"/>
        <v>3658921.4038758301</v>
      </c>
    </row>
    <row r="14" spans="1:31" ht="12.75" x14ac:dyDescent="0.2">
      <c r="A14" s="61" t="s">
        <v>70</v>
      </c>
      <c r="B14" s="70">
        <v>4.0999999999999996</v>
      </c>
      <c r="C14" s="5">
        <f t="shared" si="11"/>
        <v>4255.7999999999993</v>
      </c>
      <c r="D14" s="5">
        <f t="shared" si="12"/>
        <v>293.42708074781996</v>
      </c>
      <c r="E14" s="11">
        <f>B41</f>
        <v>7.2521000000000004</v>
      </c>
      <c r="F14" s="12">
        <f t="shared" si="0"/>
        <v>6.9635002275203042E-2</v>
      </c>
      <c r="G14" s="16">
        <f>B41</f>
        <v>7.2521000000000004</v>
      </c>
      <c r="H14" s="5">
        <f t="shared" si="1"/>
        <v>0</v>
      </c>
      <c r="I14" s="11">
        <f>B42</f>
        <v>132260</v>
      </c>
      <c r="J14" s="17">
        <f t="shared" si="2"/>
        <v>2.2909420837743837</v>
      </c>
      <c r="K14" s="16">
        <f>C41</f>
        <v>8.8259000000000007</v>
      </c>
      <c r="L14" s="5">
        <f t="shared" si="3"/>
        <v>0.21701300313012786</v>
      </c>
      <c r="M14" s="11">
        <f>C42</f>
        <v>95141</v>
      </c>
      <c r="N14" s="17">
        <f t="shared" si="4"/>
        <v>3.1847468494129765</v>
      </c>
      <c r="O14" s="16">
        <f>D41</f>
        <v>9.3270999999999997</v>
      </c>
      <c r="P14" s="5">
        <f t="shared" si="5"/>
        <v>0.28612401924959657</v>
      </c>
      <c r="Q14" s="11">
        <f>D42</f>
        <v>92167</v>
      </c>
      <c r="R14" s="17">
        <f t="shared" si="6"/>
        <v>3.2875107142469648</v>
      </c>
      <c r="S14" s="16">
        <f>E41</f>
        <v>10.169</v>
      </c>
      <c r="T14" s="5">
        <f t="shared" si="7"/>
        <v>0.40221453096344506</v>
      </c>
      <c r="U14" s="11">
        <f>E42</f>
        <v>82440</v>
      </c>
      <c r="V14" s="17">
        <f t="shared" si="8"/>
        <v>3.6754002911208152</v>
      </c>
      <c r="W14" s="16">
        <f>F41</f>
        <v>11.365</v>
      </c>
      <c r="X14" s="5">
        <f t="shared" si="9"/>
        <v>0.56713227892610407</v>
      </c>
      <c r="Y14" s="11">
        <f>F42</f>
        <v>79870</v>
      </c>
      <c r="Z14" s="18">
        <f t="shared" si="10"/>
        <v>3.7936647051458623</v>
      </c>
      <c r="AA14" s="13">
        <f t="shared" si="13"/>
        <v>140.45544554455444</v>
      </c>
      <c r="AB14" s="19">
        <f t="shared" si="14"/>
        <v>9677380.1980198007</v>
      </c>
      <c r="AC14" s="7"/>
      <c r="AD14" s="73">
        <f t="shared" si="15"/>
        <v>1153232971.5693898</v>
      </c>
      <c r="AE14" s="40">
        <f t="shared" si="16"/>
        <v>1888970.3308160545</v>
      </c>
    </row>
    <row r="15" spans="1:31" ht="12.75" x14ac:dyDescent="0.2">
      <c r="A15" s="61" t="s">
        <v>71</v>
      </c>
      <c r="B15" s="70">
        <v>20</v>
      </c>
      <c r="C15" s="5">
        <f>100*B15</f>
        <v>2000</v>
      </c>
      <c r="D15" s="5">
        <f t="shared" si="12"/>
        <v>137.89514579999999</v>
      </c>
      <c r="E15" s="11">
        <f>B44</f>
        <v>11.859</v>
      </c>
      <c r="F15" s="12">
        <f t="shared" si="0"/>
        <v>4.2583691710936844E-2</v>
      </c>
      <c r="G15" s="16">
        <f>B44</f>
        <v>11.859</v>
      </c>
      <c r="H15" s="5">
        <f t="shared" si="1"/>
        <v>0</v>
      </c>
      <c r="I15" s="11">
        <f>B45</f>
        <v>115750</v>
      </c>
      <c r="J15" s="17">
        <f t="shared" si="2"/>
        <v>2.6177105831533476</v>
      </c>
      <c r="K15" s="16">
        <f>C44</f>
        <v>14.426</v>
      </c>
      <c r="L15" s="5">
        <f t="shared" si="3"/>
        <v>0.21646007251876215</v>
      </c>
      <c r="M15" s="11">
        <f>C45</f>
        <v>70485</v>
      </c>
      <c r="N15" s="17">
        <f t="shared" si="4"/>
        <v>4.2987869759523303</v>
      </c>
      <c r="O15" s="16">
        <f>D44</f>
        <v>15.234999999999999</v>
      </c>
      <c r="P15" s="5">
        <f t="shared" si="5"/>
        <v>0.28467830339826289</v>
      </c>
      <c r="Q15" s="11">
        <f>D45</f>
        <v>66106</v>
      </c>
      <c r="R15" s="17">
        <f t="shared" si="6"/>
        <v>4.5835476356155267</v>
      </c>
      <c r="S15" s="16">
        <f>E44</f>
        <v>16.597999999999999</v>
      </c>
      <c r="T15" s="5">
        <f t="shared" si="7"/>
        <v>0.39961210894679139</v>
      </c>
      <c r="U15" s="11">
        <f>E45</f>
        <v>57852</v>
      </c>
      <c r="V15" s="17">
        <f t="shared" si="8"/>
        <v>5.2375025928230654</v>
      </c>
      <c r="W15" s="16">
        <f>F44</f>
        <v>18.52</v>
      </c>
      <c r="X15" s="5">
        <f t="shared" si="9"/>
        <v>0.56168310987435699</v>
      </c>
      <c r="Y15" s="11">
        <f>F45</f>
        <v>57149</v>
      </c>
      <c r="Z15" s="18">
        <f t="shared" si="10"/>
        <v>5.3019300425204294</v>
      </c>
      <c r="AA15" s="13">
        <f t="shared" si="13"/>
        <v>66.006600660065999</v>
      </c>
      <c r="AB15" s="19">
        <f t="shared" si="14"/>
        <v>4547854.7854785472</v>
      </c>
      <c r="AC15" s="7"/>
      <c r="AD15" s="73">
        <f t="shared" si="15"/>
        <v>552125140.88606858</v>
      </c>
      <c r="AE15" s="40">
        <f t="shared" si="16"/>
        <v>1155156.5676794932</v>
      </c>
    </row>
    <row r="16" spans="1:31" ht="12.75" x14ac:dyDescent="0.2">
      <c r="A16" s="61"/>
      <c r="B16" s="70"/>
      <c r="C16" s="5">
        <f>100*B16</f>
        <v>0</v>
      </c>
      <c r="D16" s="5">
        <f t="shared" si="12"/>
        <v>0</v>
      </c>
      <c r="E16" s="11">
        <f>B47</f>
        <v>0</v>
      </c>
      <c r="F16" s="12" t="e">
        <f t="shared" si="0"/>
        <v>#DIV/0!</v>
      </c>
      <c r="G16" s="16">
        <f>B47</f>
        <v>0</v>
      </c>
      <c r="H16" s="5" t="e">
        <f t="shared" si="1"/>
        <v>#DIV/0!</v>
      </c>
      <c r="I16" s="11">
        <f>B48</f>
        <v>0</v>
      </c>
      <c r="J16" s="17" t="e">
        <f t="shared" si="2"/>
        <v>#DIV/0!</v>
      </c>
      <c r="K16" s="16">
        <f>C47</f>
        <v>0</v>
      </c>
      <c r="L16" s="5" t="e">
        <f t="shared" si="3"/>
        <v>#DIV/0!</v>
      </c>
      <c r="M16" s="11">
        <f>C48</f>
        <v>0</v>
      </c>
      <c r="N16" s="17" t="e">
        <f t="shared" si="4"/>
        <v>#DIV/0!</v>
      </c>
      <c r="O16" s="16">
        <f>D47</f>
        <v>0</v>
      </c>
      <c r="P16" s="5" t="e">
        <f t="shared" si="5"/>
        <v>#DIV/0!</v>
      </c>
      <c r="Q16" s="11">
        <f>D48</f>
        <v>0</v>
      </c>
      <c r="R16" s="17" t="e">
        <f t="shared" si="6"/>
        <v>#DIV/0!</v>
      </c>
      <c r="S16" s="16">
        <f>E47</f>
        <v>0</v>
      </c>
      <c r="T16" s="5" t="e">
        <f t="shared" si="7"/>
        <v>#DIV/0!</v>
      </c>
      <c r="U16" s="11">
        <f>E48</f>
        <v>0</v>
      </c>
      <c r="V16" s="17" t="e">
        <f t="shared" si="8"/>
        <v>#DIV/0!</v>
      </c>
      <c r="W16" s="16">
        <f>F47</f>
        <v>0</v>
      </c>
      <c r="X16" s="5" t="e">
        <f t="shared" si="9"/>
        <v>#DIV/0!</v>
      </c>
      <c r="Y16" s="11">
        <f>F48</f>
        <v>0</v>
      </c>
      <c r="Z16" s="18" t="e">
        <f t="shared" si="10"/>
        <v>#DIV/0!</v>
      </c>
      <c r="AA16" s="13">
        <f t="shared" si="13"/>
        <v>0</v>
      </c>
      <c r="AB16" s="19">
        <f t="shared" si="14"/>
        <v>0</v>
      </c>
      <c r="AC16" s="7"/>
      <c r="AD16" s="73">
        <f t="shared" si="15"/>
        <v>0</v>
      </c>
      <c r="AE16" s="40" t="e">
        <f t="shared" si="16"/>
        <v>#DIV/0!</v>
      </c>
    </row>
    <row r="17" spans="1:31" ht="12.75" x14ac:dyDescent="0.2">
      <c r="A17" s="61"/>
      <c r="B17" s="70"/>
      <c r="C17" s="5">
        <f>1038*B17</f>
        <v>0</v>
      </c>
      <c r="D17" s="5">
        <f t="shared" si="12"/>
        <v>0</v>
      </c>
      <c r="E17" s="11">
        <f>B50</f>
        <v>0</v>
      </c>
      <c r="F17" s="12" t="e">
        <f t="shared" si="0"/>
        <v>#DIV/0!</v>
      </c>
      <c r="G17" s="16">
        <f>B50</f>
        <v>0</v>
      </c>
      <c r="H17" s="5" t="e">
        <f t="shared" si="1"/>
        <v>#DIV/0!</v>
      </c>
      <c r="I17" s="11">
        <f>B51</f>
        <v>0</v>
      </c>
      <c r="J17" s="17" t="e">
        <f t="shared" si="2"/>
        <v>#DIV/0!</v>
      </c>
      <c r="K17" s="16">
        <f>C50</f>
        <v>0</v>
      </c>
      <c r="L17" s="5" t="e">
        <f t="shared" si="3"/>
        <v>#DIV/0!</v>
      </c>
      <c r="M17" s="11">
        <f>C51</f>
        <v>0</v>
      </c>
      <c r="N17" s="17" t="e">
        <f t="shared" si="4"/>
        <v>#DIV/0!</v>
      </c>
      <c r="O17" s="16">
        <f>D50</f>
        <v>0</v>
      </c>
      <c r="P17" s="5" t="e">
        <f t="shared" si="5"/>
        <v>#DIV/0!</v>
      </c>
      <c r="Q17" s="11">
        <f>D51</f>
        <v>0</v>
      </c>
      <c r="R17" s="17" t="e">
        <f t="shared" si="6"/>
        <v>#DIV/0!</v>
      </c>
      <c r="S17" s="16">
        <f>E50</f>
        <v>0</v>
      </c>
      <c r="T17" s="5" t="e">
        <f t="shared" si="7"/>
        <v>#DIV/0!</v>
      </c>
      <c r="U17" s="11">
        <f>E51</f>
        <v>0</v>
      </c>
      <c r="V17" s="17" t="e">
        <f t="shared" si="8"/>
        <v>#DIV/0!</v>
      </c>
      <c r="W17" s="16">
        <f>F50</f>
        <v>0</v>
      </c>
      <c r="X17" s="5" t="e">
        <f t="shared" si="9"/>
        <v>#DIV/0!</v>
      </c>
      <c r="Y17" s="11">
        <f>F51</f>
        <v>0</v>
      </c>
      <c r="Z17" s="18" t="e">
        <f t="shared" si="10"/>
        <v>#DIV/0!</v>
      </c>
      <c r="AA17" s="13">
        <f t="shared" si="13"/>
        <v>0</v>
      </c>
      <c r="AB17" s="19">
        <f t="shared" si="14"/>
        <v>0</v>
      </c>
      <c r="AC17" s="7"/>
      <c r="AD17" s="73">
        <f t="shared" si="15"/>
        <v>0</v>
      </c>
      <c r="AE17" s="40" t="e">
        <f t="shared" si="16"/>
        <v>#DIV/0!</v>
      </c>
    </row>
    <row r="18" spans="1:31" ht="12.75" x14ac:dyDescent="0.2">
      <c r="A18" s="61"/>
      <c r="B18" s="70"/>
      <c r="C18" s="5">
        <f>1038*B18</f>
        <v>0</v>
      </c>
      <c r="D18" s="5">
        <f t="shared" si="12"/>
        <v>0</v>
      </c>
      <c r="E18" s="11">
        <f>B53</f>
        <v>0</v>
      </c>
      <c r="F18" s="12" t="e">
        <f t="shared" si="0"/>
        <v>#DIV/0!</v>
      </c>
      <c r="G18" s="16">
        <f>B53</f>
        <v>0</v>
      </c>
      <c r="H18" s="5" t="e">
        <f t="shared" si="1"/>
        <v>#DIV/0!</v>
      </c>
      <c r="I18" s="11">
        <f>B54</f>
        <v>0</v>
      </c>
      <c r="J18" s="17" t="e">
        <f t="shared" si="2"/>
        <v>#DIV/0!</v>
      </c>
      <c r="K18" s="16">
        <f>C53</f>
        <v>0</v>
      </c>
      <c r="L18" s="5" t="e">
        <f t="shared" si="3"/>
        <v>#DIV/0!</v>
      </c>
      <c r="M18" s="11">
        <f>C54</f>
        <v>0</v>
      </c>
      <c r="N18" s="17" t="e">
        <f t="shared" si="4"/>
        <v>#DIV/0!</v>
      </c>
      <c r="O18" s="16">
        <f>D53</f>
        <v>0</v>
      </c>
      <c r="P18" s="5" t="e">
        <f t="shared" si="5"/>
        <v>#DIV/0!</v>
      </c>
      <c r="Q18" s="11">
        <f>D54</f>
        <v>0</v>
      </c>
      <c r="R18" s="17" t="e">
        <f t="shared" si="6"/>
        <v>#DIV/0!</v>
      </c>
      <c r="S18" s="16">
        <f>E53</f>
        <v>0</v>
      </c>
      <c r="T18" s="5" t="e">
        <f t="shared" si="7"/>
        <v>#DIV/0!</v>
      </c>
      <c r="U18" s="11">
        <f>E54</f>
        <v>0</v>
      </c>
      <c r="V18" s="17" t="e">
        <f t="shared" si="8"/>
        <v>#DIV/0!</v>
      </c>
      <c r="W18" s="16">
        <f>F53</f>
        <v>0</v>
      </c>
      <c r="X18" s="5" t="e">
        <f t="shared" si="9"/>
        <v>#DIV/0!</v>
      </c>
      <c r="Y18" s="11">
        <f>F54</f>
        <v>0</v>
      </c>
      <c r="Z18" s="18" t="e">
        <f t="shared" si="10"/>
        <v>#DIV/0!</v>
      </c>
      <c r="AA18" s="13">
        <f t="shared" si="13"/>
        <v>0</v>
      </c>
      <c r="AB18" s="19">
        <f t="shared" si="14"/>
        <v>0</v>
      </c>
      <c r="AC18" s="7"/>
      <c r="AD18" s="73">
        <f t="shared" si="15"/>
        <v>0</v>
      </c>
      <c r="AE18" s="40" t="e">
        <f t="shared" si="16"/>
        <v>#DIV/0!</v>
      </c>
    </row>
    <row r="19" spans="1:31" ht="12.75" x14ac:dyDescent="0.2">
      <c r="A19" s="61"/>
      <c r="B19" s="70"/>
      <c r="C19" s="5">
        <f>1038*B19</f>
        <v>0</v>
      </c>
      <c r="D19" s="5">
        <f t="shared" si="12"/>
        <v>0</v>
      </c>
      <c r="E19" s="11">
        <f>B56</f>
        <v>0</v>
      </c>
      <c r="F19" s="12" t="e">
        <f t="shared" si="0"/>
        <v>#DIV/0!</v>
      </c>
      <c r="G19" s="16">
        <f>B56</f>
        <v>0</v>
      </c>
      <c r="H19" s="5" t="e">
        <f t="shared" si="1"/>
        <v>#DIV/0!</v>
      </c>
      <c r="I19" s="11">
        <f>B57</f>
        <v>0</v>
      </c>
      <c r="J19" s="17" t="e">
        <f t="shared" si="2"/>
        <v>#DIV/0!</v>
      </c>
      <c r="K19" s="16">
        <f>C56</f>
        <v>0</v>
      </c>
      <c r="L19" s="5" t="e">
        <f t="shared" si="3"/>
        <v>#DIV/0!</v>
      </c>
      <c r="M19" s="11">
        <f>C57</f>
        <v>0</v>
      </c>
      <c r="N19" s="17" t="e">
        <f t="shared" si="4"/>
        <v>#DIV/0!</v>
      </c>
      <c r="O19" s="16">
        <f>D56</f>
        <v>0</v>
      </c>
      <c r="P19" s="5" t="e">
        <f t="shared" si="5"/>
        <v>#DIV/0!</v>
      </c>
      <c r="Q19" s="11">
        <f>D57</f>
        <v>0</v>
      </c>
      <c r="R19" s="17" t="e">
        <f t="shared" si="6"/>
        <v>#DIV/0!</v>
      </c>
      <c r="S19" s="16">
        <f>E56</f>
        <v>0</v>
      </c>
      <c r="T19" s="5" t="e">
        <f t="shared" si="7"/>
        <v>#DIV/0!</v>
      </c>
      <c r="U19" s="11">
        <f>E57</f>
        <v>0</v>
      </c>
      <c r="V19" s="17" t="e">
        <f t="shared" si="8"/>
        <v>#DIV/0!</v>
      </c>
      <c r="W19" s="16">
        <f>F56</f>
        <v>0</v>
      </c>
      <c r="X19" s="5" t="e">
        <f t="shared" si="9"/>
        <v>#DIV/0!</v>
      </c>
      <c r="Y19" s="11">
        <f>F57</f>
        <v>0</v>
      </c>
      <c r="Z19" s="18" t="e">
        <f t="shared" si="10"/>
        <v>#DIV/0!</v>
      </c>
      <c r="AA19" s="13">
        <f t="shared" si="13"/>
        <v>0</v>
      </c>
      <c r="AB19" s="19">
        <f t="shared" si="14"/>
        <v>0</v>
      </c>
      <c r="AC19" s="7"/>
      <c r="AD19" s="73">
        <f t="shared" si="15"/>
        <v>0</v>
      </c>
      <c r="AE19" s="40" t="e">
        <f t="shared" si="16"/>
        <v>#DIV/0!</v>
      </c>
    </row>
    <row r="20" spans="1:31" ht="12.75" x14ac:dyDescent="0.2">
      <c r="A20" s="61"/>
      <c r="B20" s="70"/>
      <c r="C20" s="5">
        <f t="shared" si="11"/>
        <v>0</v>
      </c>
      <c r="D20" s="5">
        <f t="shared" si="12"/>
        <v>0</v>
      </c>
      <c r="E20" s="11">
        <f>B59</f>
        <v>0</v>
      </c>
      <c r="F20" s="12" t="e">
        <f t="shared" si="0"/>
        <v>#DIV/0!</v>
      </c>
      <c r="G20" s="16">
        <f>B59</f>
        <v>0</v>
      </c>
      <c r="H20" s="5" t="e">
        <f t="shared" si="1"/>
        <v>#DIV/0!</v>
      </c>
      <c r="I20" s="11">
        <f>B60</f>
        <v>0</v>
      </c>
      <c r="J20" s="17" t="e">
        <f t="shared" si="2"/>
        <v>#DIV/0!</v>
      </c>
      <c r="K20" s="16">
        <f>C59</f>
        <v>0</v>
      </c>
      <c r="L20" s="5" t="e">
        <f t="shared" si="3"/>
        <v>#DIV/0!</v>
      </c>
      <c r="M20" s="11">
        <f>C60</f>
        <v>0</v>
      </c>
      <c r="N20" s="17" t="e">
        <f t="shared" si="4"/>
        <v>#DIV/0!</v>
      </c>
      <c r="O20" s="16">
        <f>D59</f>
        <v>0</v>
      </c>
      <c r="P20" s="5" t="e">
        <f t="shared" si="5"/>
        <v>#DIV/0!</v>
      </c>
      <c r="Q20" s="11">
        <f>D60</f>
        <v>0</v>
      </c>
      <c r="R20" s="17" t="e">
        <f t="shared" si="6"/>
        <v>#DIV/0!</v>
      </c>
      <c r="S20" s="16">
        <f>E59</f>
        <v>0</v>
      </c>
      <c r="T20" s="5" t="e">
        <f t="shared" si="7"/>
        <v>#DIV/0!</v>
      </c>
      <c r="U20" s="11">
        <f>E60</f>
        <v>0</v>
      </c>
      <c r="V20" s="17" t="e">
        <f t="shared" si="8"/>
        <v>#DIV/0!</v>
      </c>
      <c r="W20" s="16">
        <f>F59</f>
        <v>0</v>
      </c>
      <c r="X20" s="5" t="e">
        <f t="shared" si="9"/>
        <v>#DIV/0!</v>
      </c>
      <c r="Y20" s="11">
        <f>F60</f>
        <v>0</v>
      </c>
      <c r="Z20" s="18" t="e">
        <f t="shared" si="10"/>
        <v>#DIV/0!</v>
      </c>
      <c r="AA20" s="13">
        <f t="shared" si="13"/>
        <v>0</v>
      </c>
      <c r="AB20" s="19">
        <f t="shared" si="14"/>
        <v>0</v>
      </c>
      <c r="AC20" s="7"/>
      <c r="AD20" s="73">
        <f t="shared" si="15"/>
        <v>0</v>
      </c>
      <c r="AE20" s="40" t="e">
        <f t="shared" si="16"/>
        <v>#DIV/0!</v>
      </c>
    </row>
    <row r="21" spans="1:31" ht="12.75" x14ac:dyDescent="0.2">
      <c r="A21" s="61"/>
      <c r="B21" s="70"/>
      <c r="C21" s="5">
        <f t="shared" si="11"/>
        <v>0</v>
      </c>
      <c r="D21" s="5">
        <f t="shared" si="12"/>
        <v>0</v>
      </c>
      <c r="E21" s="11">
        <f>B62</f>
        <v>0</v>
      </c>
      <c r="F21" s="12" t="e">
        <f t="shared" si="0"/>
        <v>#DIV/0!</v>
      </c>
      <c r="G21" s="16">
        <f>B62</f>
        <v>0</v>
      </c>
      <c r="H21" s="5" t="e">
        <f t="shared" si="1"/>
        <v>#DIV/0!</v>
      </c>
      <c r="I21" s="11">
        <f>B63</f>
        <v>0</v>
      </c>
      <c r="J21" s="17" t="e">
        <f t="shared" si="2"/>
        <v>#DIV/0!</v>
      </c>
      <c r="K21" s="16">
        <f>C62</f>
        <v>0</v>
      </c>
      <c r="L21" s="5" t="e">
        <f t="shared" si="3"/>
        <v>#DIV/0!</v>
      </c>
      <c r="M21" s="11">
        <f>C63</f>
        <v>0</v>
      </c>
      <c r="N21" s="17" t="e">
        <f t="shared" si="4"/>
        <v>#DIV/0!</v>
      </c>
      <c r="O21" s="16">
        <f>D62</f>
        <v>0</v>
      </c>
      <c r="P21" s="5" t="e">
        <f t="shared" si="5"/>
        <v>#DIV/0!</v>
      </c>
      <c r="Q21" s="11">
        <f>D63</f>
        <v>0</v>
      </c>
      <c r="R21" s="17" t="e">
        <f t="shared" si="6"/>
        <v>#DIV/0!</v>
      </c>
      <c r="S21" s="16">
        <f>E62</f>
        <v>0</v>
      </c>
      <c r="T21" s="5" t="e">
        <f t="shared" si="7"/>
        <v>#DIV/0!</v>
      </c>
      <c r="U21" s="11">
        <f>E63</f>
        <v>0</v>
      </c>
      <c r="V21" s="17" t="e">
        <f t="shared" si="8"/>
        <v>#DIV/0!</v>
      </c>
      <c r="W21" s="16">
        <f>F62</f>
        <v>0</v>
      </c>
      <c r="X21" s="5" t="e">
        <f t="shared" si="9"/>
        <v>#DIV/0!</v>
      </c>
      <c r="Y21" s="11">
        <f>F63</f>
        <v>0</v>
      </c>
      <c r="Z21" s="18" t="e">
        <f t="shared" si="10"/>
        <v>#DIV/0!</v>
      </c>
      <c r="AA21" s="13">
        <f t="shared" si="13"/>
        <v>0</v>
      </c>
      <c r="AB21" s="19">
        <f t="shared" si="14"/>
        <v>0</v>
      </c>
      <c r="AC21" s="7"/>
      <c r="AD21" s="73">
        <f t="shared" si="15"/>
        <v>0</v>
      </c>
      <c r="AE21" s="40" t="e">
        <f t="shared" si="16"/>
        <v>#DIV/0!</v>
      </c>
    </row>
    <row r="22" spans="1:31" ht="12.75" x14ac:dyDescent="0.2">
      <c r="A22" s="61"/>
      <c r="B22" s="70"/>
      <c r="C22" s="5">
        <f t="shared" si="11"/>
        <v>0</v>
      </c>
      <c r="D22" s="5">
        <f t="shared" si="12"/>
        <v>0</v>
      </c>
      <c r="E22" s="11">
        <f>B65</f>
        <v>0</v>
      </c>
      <c r="F22" s="12" t="e">
        <f t="shared" si="0"/>
        <v>#DIV/0!</v>
      </c>
      <c r="G22" s="16">
        <f>B65</f>
        <v>0</v>
      </c>
      <c r="H22" s="5" t="e">
        <f t="shared" si="1"/>
        <v>#DIV/0!</v>
      </c>
      <c r="I22" s="11">
        <f>B66</f>
        <v>0</v>
      </c>
      <c r="J22" s="17" t="e">
        <f t="shared" si="2"/>
        <v>#DIV/0!</v>
      </c>
      <c r="K22" s="16">
        <f>C65</f>
        <v>0</v>
      </c>
      <c r="L22" s="5" t="e">
        <f t="shared" si="3"/>
        <v>#DIV/0!</v>
      </c>
      <c r="M22" s="11">
        <f>C66</f>
        <v>0</v>
      </c>
      <c r="N22" s="17" t="e">
        <f t="shared" si="4"/>
        <v>#DIV/0!</v>
      </c>
      <c r="O22" s="16">
        <f>D65</f>
        <v>0</v>
      </c>
      <c r="P22" s="5" t="e">
        <f t="shared" si="5"/>
        <v>#DIV/0!</v>
      </c>
      <c r="Q22" s="11">
        <f>D66</f>
        <v>0</v>
      </c>
      <c r="R22" s="17" t="e">
        <f t="shared" si="6"/>
        <v>#DIV/0!</v>
      </c>
      <c r="S22" s="16">
        <f>E65</f>
        <v>0</v>
      </c>
      <c r="T22" s="5" t="e">
        <f t="shared" si="7"/>
        <v>#DIV/0!</v>
      </c>
      <c r="U22" s="11">
        <f>E66</f>
        <v>0</v>
      </c>
      <c r="V22" s="17" t="e">
        <f t="shared" si="8"/>
        <v>#DIV/0!</v>
      </c>
      <c r="W22" s="16">
        <f>F65</f>
        <v>0</v>
      </c>
      <c r="X22" s="5" t="e">
        <f t="shared" si="9"/>
        <v>#DIV/0!</v>
      </c>
      <c r="Y22" s="11">
        <f>F66</f>
        <v>0</v>
      </c>
      <c r="Z22" s="18" t="e">
        <f t="shared" si="10"/>
        <v>#DIV/0!</v>
      </c>
      <c r="AA22" s="13">
        <f t="shared" si="13"/>
        <v>0</v>
      </c>
      <c r="AB22" s="19">
        <f t="shared" si="14"/>
        <v>0</v>
      </c>
      <c r="AC22" s="7"/>
      <c r="AD22" s="73">
        <f t="shared" si="15"/>
        <v>0</v>
      </c>
      <c r="AE22" s="40" t="e">
        <f t="shared" si="16"/>
        <v>#DIV/0!</v>
      </c>
    </row>
    <row r="23" spans="1:31" ht="12.75" x14ac:dyDescent="0.2">
      <c r="A23" s="61"/>
      <c r="B23" s="70"/>
      <c r="C23" s="5">
        <f t="shared" si="11"/>
        <v>0</v>
      </c>
      <c r="D23" s="5">
        <f t="shared" si="12"/>
        <v>0</v>
      </c>
      <c r="E23" s="11">
        <f>B68</f>
        <v>0</v>
      </c>
      <c r="F23" s="12" t="e">
        <f t="shared" si="0"/>
        <v>#DIV/0!</v>
      </c>
      <c r="G23" s="16">
        <f>B68</f>
        <v>0</v>
      </c>
      <c r="H23" s="5" t="e">
        <f t="shared" si="1"/>
        <v>#DIV/0!</v>
      </c>
      <c r="I23" s="11">
        <f>B69</f>
        <v>0</v>
      </c>
      <c r="J23" s="17" t="e">
        <f t="shared" si="2"/>
        <v>#DIV/0!</v>
      </c>
      <c r="K23" s="16">
        <f>C68</f>
        <v>0</v>
      </c>
      <c r="L23" s="5" t="e">
        <f t="shared" si="3"/>
        <v>#DIV/0!</v>
      </c>
      <c r="M23" s="11">
        <f>C69</f>
        <v>0</v>
      </c>
      <c r="N23" s="17" t="e">
        <f t="shared" si="4"/>
        <v>#DIV/0!</v>
      </c>
      <c r="O23" s="16">
        <f>D68</f>
        <v>0</v>
      </c>
      <c r="P23" s="5" t="e">
        <f t="shared" si="5"/>
        <v>#DIV/0!</v>
      </c>
      <c r="Q23" s="11">
        <f>D69</f>
        <v>0</v>
      </c>
      <c r="R23" s="17" t="e">
        <f t="shared" si="6"/>
        <v>#DIV/0!</v>
      </c>
      <c r="S23" s="16">
        <f>E68</f>
        <v>0</v>
      </c>
      <c r="T23" s="5" t="e">
        <f t="shared" si="7"/>
        <v>#DIV/0!</v>
      </c>
      <c r="U23" s="11">
        <f>E69</f>
        <v>0</v>
      </c>
      <c r="V23" s="17" t="e">
        <f t="shared" si="8"/>
        <v>#DIV/0!</v>
      </c>
      <c r="W23" s="16">
        <f>F68</f>
        <v>0</v>
      </c>
      <c r="X23" s="5" t="e">
        <f t="shared" si="9"/>
        <v>#DIV/0!</v>
      </c>
      <c r="Y23" s="11">
        <f>F69</f>
        <v>0</v>
      </c>
      <c r="Z23" s="18" t="e">
        <f t="shared" si="10"/>
        <v>#DIV/0!</v>
      </c>
      <c r="AA23" s="13">
        <f t="shared" si="13"/>
        <v>0</v>
      </c>
      <c r="AB23" s="19">
        <f t="shared" si="14"/>
        <v>0</v>
      </c>
      <c r="AC23" s="7"/>
      <c r="AD23" s="73">
        <f t="shared" si="15"/>
        <v>0</v>
      </c>
      <c r="AE23" s="40" t="e">
        <f t="shared" si="16"/>
        <v>#DIV/0!</v>
      </c>
    </row>
    <row r="24" spans="1:31" ht="12.75" x14ac:dyDescent="0.2">
      <c r="A24" s="61"/>
      <c r="B24" s="70"/>
      <c r="C24" s="5">
        <f t="shared" si="11"/>
        <v>0</v>
      </c>
      <c r="D24" s="5">
        <f t="shared" si="12"/>
        <v>0</v>
      </c>
      <c r="E24" s="11">
        <f>B71</f>
        <v>0</v>
      </c>
      <c r="F24" s="12" t="e">
        <f t="shared" si="0"/>
        <v>#DIV/0!</v>
      </c>
      <c r="G24" s="16">
        <f>B71</f>
        <v>0</v>
      </c>
      <c r="H24" s="5" t="e">
        <f t="shared" si="1"/>
        <v>#DIV/0!</v>
      </c>
      <c r="I24" s="11">
        <f>B72</f>
        <v>0</v>
      </c>
      <c r="J24" s="17" t="e">
        <f t="shared" si="2"/>
        <v>#DIV/0!</v>
      </c>
      <c r="K24" s="16">
        <f>C71</f>
        <v>0</v>
      </c>
      <c r="L24" s="5" t="e">
        <f t="shared" si="3"/>
        <v>#DIV/0!</v>
      </c>
      <c r="M24" s="11">
        <f>C72</f>
        <v>0</v>
      </c>
      <c r="N24" s="17" t="e">
        <f t="shared" si="4"/>
        <v>#DIV/0!</v>
      </c>
      <c r="O24" s="16">
        <f>D71</f>
        <v>0</v>
      </c>
      <c r="P24" s="5" t="e">
        <f t="shared" si="5"/>
        <v>#DIV/0!</v>
      </c>
      <c r="Q24" s="11">
        <f>D72</f>
        <v>0</v>
      </c>
      <c r="R24" s="17" t="e">
        <f t="shared" si="6"/>
        <v>#DIV/0!</v>
      </c>
      <c r="S24" s="16">
        <f>E71</f>
        <v>0</v>
      </c>
      <c r="T24" s="5" t="e">
        <f t="shared" si="7"/>
        <v>#DIV/0!</v>
      </c>
      <c r="U24" s="11">
        <f>E72</f>
        <v>0</v>
      </c>
      <c r="V24" s="17" t="e">
        <f t="shared" si="8"/>
        <v>#DIV/0!</v>
      </c>
      <c r="W24" s="16">
        <f>F71</f>
        <v>0</v>
      </c>
      <c r="X24" s="5" t="e">
        <f t="shared" si="9"/>
        <v>#DIV/0!</v>
      </c>
      <c r="Y24" s="11">
        <f>F72</f>
        <v>0</v>
      </c>
      <c r="Z24" s="18" t="e">
        <f t="shared" si="10"/>
        <v>#DIV/0!</v>
      </c>
      <c r="AA24" s="13">
        <f t="shared" si="13"/>
        <v>0</v>
      </c>
      <c r="AB24" s="19">
        <f t="shared" si="14"/>
        <v>0</v>
      </c>
      <c r="AC24" s="7"/>
      <c r="AD24" s="73">
        <f t="shared" si="15"/>
        <v>0</v>
      </c>
      <c r="AE24" s="40" t="e">
        <f t="shared" si="16"/>
        <v>#DIV/0!</v>
      </c>
    </row>
    <row r="25" spans="1:31" ht="12.75" x14ac:dyDescent="0.2">
      <c r="A25" s="61"/>
      <c r="B25" s="70"/>
      <c r="C25" s="5">
        <f t="shared" si="11"/>
        <v>0</v>
      </c>
      <c r="D25" s="5">
        <f t="shared" si="12"/>
        <v>0</v>
      </c>
      <c r="E25" s="11">
        <f>B74</f>
        <v>0</v>
      </c>
      <c r="F25" s="12" t="e">
        <f t="shared" si="0"/>
        <v>#DIV/0!</v>
      </c>
      <c r="G25" s="16">
        <f>B74</f>
        <v>0</v>
      </c>
      <c r="H25" s="5" t="e">
        <f t="shared" si="1"/>
        <v>#DIV/0!</v>
      </c>
      <c r="I25" s="11">
        <f>B75</f>
        <v>0</v>
      </c>
      <c r="J25" s="17" t="e">
        <f t="shared" si="2"/>
        <v>#DIV/0!</v>
      </c>
      <c r="K25" s="16">
        <f>C74</f>
        <v>0</v>
      </c>
      <c r="L25" s="5" t="e">
        <f t="shared" si="3"/>
        <v>#DIV/0!</v>
      </c>
      <c r="M25" s="11">
        <f>C75</f>
        <v>0</v>
      </c>
      <c r="N25" s="17" t="e">
        <f t="shared" si="4"/>
        <v>#DIV/0!</v>
      </c>
      <c r="O25" s="16">
        <f>D74</f>
        <v>0</v>
      </c>
      <c r="P25" s="5" t="e">
        <f t="shared" si="5"/>
        <v>#DIV/0!</v>
      </c>
      <c r="Q25" s="11">
        <f>D75</f>
        <v>0</v>
      </c>
      <c r="R25" s="17" t="e">
        <f t="shared" si="6"/>
        <v>#DIV/0!</v>
      </c>
      <c r="S25" s="16">
        <f>E74</f>
        <v>0</v>
      </c>
      <c r="T25" s="5" t="e">
        <f t="shared" si="7"/>
        <v>#DIV/0!</v>
      </c>
      <c r="U25" s="11">
        <f>E75</f>
        <v>0</v>
      </c>
      <c r="V25" s="17" t="e">
        <f t="shared" si="8"/>
        <v>#DIV/0!</v>
      </c>
      <c r="W25" s="16">
        <f>F74</f>
        <v>0</v>
      </c>
      <c r="X25" s="5" t="e">
        <f t="shared" si="9"/>
        <v>#DIV/0!</v>
      </c>
      <c r="Y25" s="11">
        <f>F75</f>
        <v>0</v>
      </c>
      <c r="Z25" s="18" t="e">
        <f t="shared" si="10"/>
        <v>#DIV/0!</v>
      </c>
      <c r="AA25" s="13">
        <f t="shared" si="13"/>
        <v>0</v>
      </c>
      <c r="AB25" s="19">
        <f t="shared" si="14"/>
        <v>0</v>
      </c>
      <c r="AC25" s="7"/>
      <c r="AD25" s="73">
        <f t="shared" si="15"/>
        <v>0</v>
      </c>
      <c r="AE25" s="40" t="e">
        <f t="shared" si="16"/>
        <v>#DIV/0!</v>
      </c>
    </row>
    <row r="26" spans="1:31" ht="12.75" x14ac:dyDescent="0.2">
      <c r="A26" s="61"/>
      <c r="B26" s="61"/>
      <c r="C26" s="5">
        <f t="shared" si="11"/>
        <v>0</v>
      </c>
      <c r="D26" s="5">
        <f t="shared" si="12"/>
        <v>0</v>
      </c>
      <c r="E26" s="11">
        <f>B77</f>
        <v>0</v>
      </c>
      <c r="F26" s="12" t="e">
        <f t="shared" si="0"/>
        <v>#DIV/0!</v>
      </c>
      <c r="G26" s="16">
        <f>B77</f>
        <v>0</v>
      </c>
      <c r="H26" s="5" t="e">
        <f t="shared" si="1"/>
        <v>#DIV/0!</v>
      </c>
      <c r="I26" s="11">
        <f>B78</f>
        <v>0</v>
      </c>
      <c r="J26" s="17" t="e">
        <f t="shared" si="2"/>
        <v>#DIV/0!</v>
      </c>
      <c r="K26" s="16">
        <f>C77</f>
        <v>0</v>
      </c>
      <c r="L26" s="5" t="e">
        <f t="shared" si="3"/>
        <v>#DIV/0!</v>
      </c>
      <c r="M26" s="11">
        <f>C78</f>
        <v>0</v>
      </c>
      <c r="N26" s="17" t="e">
        <f t="shared" si="4"/>
        <v>#DIV/0!</v>
      </c>
      <c r="O26" s="16">
        <f>D77</f>
        <v>0</v>
      </c>
      <c r="P26" s="5" t="e">
        <f t="shared" si="5"/>
        <v>#DIV/0!</v>
      </c>
      <c r="Q26" s="11">
        <f>D78</f>
        <v>0</v>
      </c>
      <c r="R26" s="17" t="e">
        <f t="shared" si="6"/>
        <v>#DIV/0!</v>
      </c>
      <c r="S26" s="16">
        <f>E77</f>
        <v>0</v>
      </c>
      <c r="T26" s="5" t="e">
        <f t="shared" si="7"/>
        <v>#DIV/0!</v>
      </c>
      <c r="U26" s="11">
        <f>E78</f>
        <v>0</v>
      </c>
      <c r="V26" s="17" t="e">
        <f t="shared" si="8"/>
        <v>#DIV/0!</v>
      </c>
      <c r="W26" s="16">
        <f>F77</f>
        <v>0</v>
      </c>
      <c r="X26" s="5" t="e">
        <f t="shared" si="9"/>
        <v>#DIV/0!</v>
      </c>
      <c r="Y26" s="11">
        <f>F78</f>
        <v>0</v>
      </c>
      <c r="Z26" s="18" t="e">
        <f t="shared" si="10"/>
        <v>#DIV/0!</v>
      </c>
      <c r="AA26" s="13">
        <f t="shared" si="13"/>
        <v>0</v>
      </c>
      <c r="AB26" s="19">
        <f t="shared" si="14"/>
        <v>0</v>
      </c>
      <c r="AC26" s="7"/>
      <c r="AD26" s="73">
        <f t="shared" si="15"/>
        <v>0</v>
      </c>
      <c r="AE26" s="40" t="e">
        <f t="shared" si="16"/>
        <v>#DIV/0!</v>
      </c>
    </row>
    <row r="27" spans="1:31" ht="12.75" x14ac:dyDescent="0.2">
      <c r="A27" s="61"/>
      <c r="B27" s="61"/>
      <c r="C27" s="5">
        <f t="shared" si="11"/>
        <v>0</v>
      </c>
      <c r="D27" s="5">
        <f t="shared" si="12"/>
        <v>0</v>
      </c>
      <c r="E27" s="11">
        <f>B80</f>
        <v>0</v>
      </c>
      <c r="F27" s="12" t="e">
        <f t="shared" si="0"/>
        <v>#DIV/0!</v>
      </c>
      <c r="G27" s="21">
        <f>B80</f>
        <v>0</v>
      </c>
      <c r="H27" s="22" t="e">
        <f t="shared" si="1"/>
        <v>#DIV/0!</v>
      </c>
      <c r="I27" s="23">
        <f>B81</f>
        <v>0</v>
      </c>
      <c r="J27" s="24" t="e">
        <f t="shared" si="2"/>
        <v>#DIV/0!</v>
      </c>
      <c r="K27" s="21">
        <f>C80</f>
        <v>0</v>
      </c>
      <c r="L27" s="22" t="e">
        <f t="shared" si="3"/>
        <v>#DIV/0!</v>
      </c>
      <c r="M27" s="23">
        <f>C81</f>
        <v>0</v>
      </c>
      <c r="N27" s="24" t="e">
        <f t="shared" si="4"/>
        <v>#DIV/0!</v>
      </c>
      <c r="O27" s="21">
        <f>D80</f>
        <v>0</v>
      </c>
      <c r="P27" s="22" t="e">
        <f t="shared" si="5"/>
        <v>#DIV/0!</v>
      </c>
      <c r="Q27" s="23">
        <f>D81</f>
        <v>0</v>
      </c>
      <c r="R27" s="24" t="e">
        <f t="shared" si="6"/>
        <v>#DIV/0!</v>
      </c>
      <c r="S27" s="21">
        <f>E80</f>
        <v>0</v>
      </c>
      <c r="T27" s="22" t="e">
        <f t="shared" si="7"/>
        <v>#DIV/0!</v>
      </c>
      <c r="U27" s="23">
        <f>E81</f>
        <v>0</v>
      </c>
      <c r="V27" s="24" t="e">
        <f t="shared" si="8"/>
        <v>#DIV/0!</v>
      </c>
      <c r="W27" s="21">
        <f>F80</f>
        <v>0</v>
      </c>
      <c r="X27" s="22" t="e">
        <f t="shared" si="9"/>
        <v>#DIV/0!</v>
      </c>
      <c r="Y27" s="23">
        <f>F81</f>
        <v>0</v>
      </c>
      <c r="Z27" s="25" t="e">
        <f t="shared" si="10"/>
        <v>#DIV/0!</v>
      </c>
      <c r="AA27" s="13">
        <f t="shared" si="13"/>
        <v>0</v>
      </c>
      <c r="AB27" s="19">
        <f t="shared" si="14"/>
        <v>0</v>
      </c>
      <c r="AC27" s="7"/>
      <c r="AD27" s="73">
        <f t="shared" si="15"/>
        <v>0</v>
      </c>
      <c r="AE27" s="40" t="e">
        <f t="shared" si="16"/>
        <v>#DIV/0!</v>
      </c>
    </row>
    <row r="28" spans="1:31" ht="12.75" thickBot="1" x14ac:dyDescent="0.25">
      <c r="A28" s="6"/>
      <c r="B28" s="20"/>
      <c r="C28" s="5">
        <f t="shared" si="11"/>
        <v>0</v>
      </c>
      <c r="D28" s="5">
        <f t="shared" si="12"/>
        <v>0</v>
      </c>
      <c r="E28" s="11">
        <f>B83</f>
        <v>0</v>
      </c>
      <c r="F28" s="12" t="e">
        <f t="shared" si="0"/>
        <v>#DIV/0!</v>
      </c>
      <c r="G28" s="26">
        <f>B83</f>
        <v>0</v>
      </c>
      <c r="H28" s="27" t="e">
        <f t="shared" si="1"/>
        <v>#DIV/0!</v>
      </c>
      <c r="I28" s="28">
        <f>B84</f>
        <v>0</v>
      </c>
      <c r="J28" s="29" t="e">
        <f t="shared" si="2"/>
        <v>#DIV/0!</v>
      </c>
      <c r="K28" s="26">
        <f>C83</f>
        <v>0</v>
      </c>
      <c r="L28" s="27" t="e">
        <f t="shared" si="3"/>
        <v>#DIV/0!</v>
      </c>
      <c r="M28" s="28">
        <f>C84</f>
        <v>0</v>
      </c>
      <c r="N28" s="29" t="e">
        <f t="shared" si="4"/>
        <v>#DIV/0!</v>
      </c>
      <c r="O28" s="26">
        <f>D83</f>
        <v>0</v>
      </c>
      <c r="P28" s="27" t="e">
        <f t="shared" si="5"/>
        <v>#DIV/0!</v>
      </c>
      <c r="Q28" s="28">
        <f>D84</f>
        <v>0</v>
      </c>
      <c r="R28" s="29" t="e">
        <f t="shared" si="6"/>
        <v>#DIV/0!</v>
      </c>
      <c r="S28" s="26">
        <f>E83</f>
        <v>0</v>
      </c>
      <c r="T28" s="27" t="e">
        <f t="shared" si="7"/>
        <v>#DIV/0!</v>
      </c>
      <c r="U28" s="28">
        <f>E84</f>
        <v>0</v>
      </c>
      <c r="V28" s="29" t="e">
        <f t="shared" si="8"/>
        <v>#DIV/0!</v>
      </c>
      <c r="W28" s="26">
        <f>F83</f>
        <v>0</v>
      </c>
      <c r="X28" s="27" t="e">
        <f t="shared" si="9"/>
        <v>#DIV/0!</v>
      </c>
      <c r="Y28" s="28">
        <f>F84</f>
        <v>0</v>
      </c>
      <c r="Z28" s="30" t="e">
        <f t="shared" si="10"/>
        <v>#DIV/0!</v>
      </c>
      <c r="AA28" s="31">
        <f t="shared" si="13"/>
        <v>0</v>
      </c>
      <c r="AB28" s="32">
        <f t="shared" si="14"/>
        <v>0</v>
      </c>
      <c r="AC28" s="7"/>
      <c r="AD28" s="74">
        <f t="shared" si="15"/>
        <v>0</v>
      </c>
      <c r="AE28" s="75" t="e">
        <f t="shared" si="16"/>
        <v>#DIV/0!</v>
      </c>
    </row>
    <row r="29" spans="1:31" ht="12.75" thickBot="1" x14ac:dyDescent="0.25">
      <c r="A29" s="33" t="s">
        <v>48</v>
      </c>
      <c r="B29" s="33"/>
      <c r="H29" s="33"/>
      <c r="I29" s="33" t="s">
        <v>9</v>
      </c>
      <c r="Y29" s="33" t="s">
        <v>42</v>
      </c>
    </row>
    <row r="30" spans="1:31" ht="15" thickBot="1" x14ac:dyDescent="0.3">
      <c r="A30" s="56"/>
      <c r="B30" s="54" t="s">
        <v>14</v>
      </c>
      <c r="C30" s="52" t="s">
        <v>2</v>
      </c>
      <c r="D30" s="52" t="s">
        <v>3</v>
      </c>
      <c r="E30" s="52" t="s">
        <v>4</v>
      </c>
      <c r="F30" s="53" t="s">
        <v>5</v>
      </c>
      <c r="I30" s="76" t="s">
        <v>2</v>
      </c>
      <c r="J30" s="77"/>
      <c r="M30" s="76" t="s">
        <v>3</v>
      </c>
      <c r="N30" s="77"/>
      <c r="Q30" s="76" t="s">
        <v>4</v>
      </c>
      <c r="R30" s="77"/>
      <c r="U30" s="76" t="s">
        <v>5</v>
      </c>
      <c r="V30" s="77"/>
      <c r="X30" s="3" t="s">
        <v>58</v>
      </c>
      <c r="Y30" s="78" t="s">
        <v>43</v>
      </c>
      <c r="Z30" s="83" t="s">
        <v>44</v>
      </c>
      <c r="AA30" s="81"/>
      <c r="AB30" s="81"/>
      <c r="AC30" s="82"/>
    </row>
    <row r="31" spans="1:31" ht="12.75" x14ac:dyDescent="0.2">
      <c r="A31" s="57" t="s">
        <v>12</v>
      </c>
      <c r="B31" s="63"/>
      <c r="C31" s="63"/>
      <c r="D31" s="63"/>
      <c r="E31" s="63"/>
      <c r="F31" s="64"/>
      <c r="I31" s="34" t="s">
        <v>11</v>
      </c>
      <c r="J31" s="19" t="s">
        <v>10</v>
      </c>
      <c r="M31" s="34" t="s">
        <v>11</v>
      </c>
      <c r="N31" s="19" t="s">
        <v>10</v>
      </c>
      <c r="Q31" s="34" t="s">
        <v>11</v>
      </c>
      <c r="R31" s="19" t="s">
        <v>10</v>
      </c>
      <c r="U31" s="34" t="s">
        <v>11</v>
      </c>
      <c r="V31" s="19" t="s">
        <v>10</v>
      </c>
      <c r="X31" s="3">
        <v>0.81</v>
      </c>
      <c r="Y31" s="79"/>
      <c r="Z31" s="5" t="s">
        <v>2</v>
      </c>
      <c r="AA31" s="5" t="s">
        <v>3</v>
      </c>
      <c r="AB31" s="5" t="s">
        <v>4</v>
      </c>
      <c r="AC31" s="19" t="s">
        <v>5</v>
      </c>
    </row>
    <row r="32" spans="1:31" ht="13.5" x14ac:dyDescent="0.25">
      <c r="A32" s="57" t="s">
        <v>40</v>
      </c>
      <c r="B32" s="60">
        <v>1.9442999999999999</v>
      </c>
      <c r="C32" s="60">
        <v>2.3628999999999998</v>
      </c>
      <c r="D32" s="60">
        <v>2.5049000000000001</v>
      </c>
      <c r="E32" s="60">
        <v>2.7345999999999999</v>
      </c>
      <c r="F32" s="62">
        <v>3.0804</v>
      </c>
      <c r="I32" s="13">
        <f t="shared" ref="I32:I49" si="17">$F11*($B$4/10000)/Z32</f>
        <v>5.9603049820550966</v>
      </c>
      <c r="J32" s="19">
        <f t="shared" ref="J32:J49" si="18">N11/$B$4</f>
        <v>1.592617822181855</v>
      </c>
      <c r="M32" s="36">
        <f t="shared" ref="M32:M49" si="19">$F11*($B$4/10000)/AA32</f>
        <v>5.9603049820550966</v>
      </c>
      <c r="N32" s="19">
        <f t="shared" ref="N32:N49" si="20">R11/$B$4</f>
        <v>1.6303449487070882</v>
      </c>
      <c r="Q32" s="36">
        <f t="shared" ref="Q32:Q49" si="21">$F11*($B$4/10000)/AB32</f>
        <v>5.491273718334055</v>
      </c>
      <c r="R32" s="19">
        <f t="shared" ref="R32:R49" si="22">V11/$B$4</f>
        <v>1.659105962005488</v>
      </c>
      <c r="U32" s="36">
        <f t="shared" ref="U32:U49" si="23">$F11*($B$4/10000)/AC32</f>
        <v>5.9603049820550966</v>
      </c>
      <c r="V32" s="19">
        <f t="shared" ref="V32:V49" si="24">Z11/$B$4</f>
        <v>1.6430415725306875</v>
      </c>
      <c r="X32" s="3" t="s">
        <v>57</v>
      </c>
      <c r="Y32" s="37">
        <f>$X$31+($X$33*(C11/2))</f>
        <v>0.90954420000000002</v>
      </c>
      <c r="Z32" s="38">
        <f>$B$7/Y32</f>
        <v>8.3668281321567444E-6</v>
      </c>
      <c r="AA32" s="38">
        <f>$C$7/Y32</f>
        <v>8.3668281321567444E-6</v>
      </c>
      <c r="AB32" s="38">
        <f>$D$7/Y32</f>
        <v>9.0814717965328125E-6</v>
      </c>
      <c r="AC32" s="39">
        <f>$E$7/Y32</f>
        <v>8.3668281321567444E-6</v>
      </c>
    </row>
    <row r="33" spans="1:29" ht="12.75" x14ac:dyDescent="0.2">
      <c r="A33" s="57" t="s">
        <v>7</v>
      </c>
      <c r="B33" s="60">
        <v>97452</v>
      </c>
      <c r="C33" s="60">
        <v>99090</v>
      </c>
      <c r="D33" s="60">
        <v>96797</v>
      </c>
      <c r="E33" s="60">
        <v>95119</v>
      </c>
      <c r="F33" s="62">
        <v>96049</v>
      </c>
      <c r="I33" s="13">
        <f t="shared" si="17"/>
        <v>4.2573846111570273</v>
      </c>
      <c r="J33" s="19">
        <f t="shared" si="18"/>
        <v>1.4157396608953083</v>
      </c>
      <c r="M33" s="36">
        <f t="shared" si="19"/>
        <v>4.2573846111570273</v>
      </c>
      <c r="N33" s="19">
        <f t="shared" si="20"/>
        <v>1.406403172622761</v>
      </c>
      <c r="Q33" s="36">
        <f t="shared" si="21"/>
        <v>3.9223603984146456</v>
      </c>
      <c r="R33" s="19">
        <f t="shared" si="22"/>
        <v>1.5051263710061995</v>
      </c>
      <c r="U33" s="36">
        <f t="shared" si="23"/>
        <v>4.2573846111570273</v>
      </c>
      <c r="V33" s="19">
        <f t="shared" si="24"/>
        <v>1.5361870923780785</v>
      </c>
      <c r="X33" s="59">
        <v>1.3699999999999999E-5</v>
      </c>
      <c r="Y33" s="37">
        <f t="shared" ref="Y33:Y49" si="25">$X$31+($X$33*(C12/2))</f>
        <v>0.88394712000000009</v>
      </c>
      <c r="Z33" s="38">
        <f t="shared" ref="Z33:Z49" si="26">$B$7/Y33</f>
        <v>8.609112273593922E-6</v>
      </c>
      <c r="AA33" s="38">
        <f t="shared" ref="AA33:AA49" si="27">$C$7/Y33</f>
        <v>8.609112273593922E-6</v>
      </c>
      <c r="AB33" s="38">
        <f t="shared" ref="AB33:AB49" si="28">$D$7/Y33</f>
        <v>9.344450378434402E-6</v>
      </c>
      <c r="AC33" s="39">
        <f t="shared" ref="AC33:AC49" si="29">$E$7/Y33</f>
        <v>8.609112273593922E-6</v>
      </c>
    </row>
    <row r="34" spans="1:29" ht="12.75" x14ac:dyDescent="0.2">
      <c r="A34" s="57" t="s">
        <v>13</v>
      </c>
      <c r="B34" s="63"/>
      <c r="C34" s="63"/>
      <c r="D34" s="63"/>
      <c r="E34" s="63"/>
      <c r="F34" s="64"/>
      <c r="H34" s="51"/>
      <c r="I34" s="13">
        <f t="shared" si="17"/>
        <v>2.9379713686444964</v>
      </c>
      <c r="J34" s="19">
        <f t="shared" si="18"/>
        <v>1.359866436880655</v>
      </c>
      <c r="M34" s="36">
        <f t="shared" si="19"/>
        <v>2.9379713686444964</v>
      </c>
      <c r="N34" s="19">
        <f t="shared" si="20"/>
        <v>1.4320553539019965</v>
      </c>
      <c r="Q34" s="36">
        <f t="shared" si="21"/>
        <v>2.7067750745017691</v>
      </c>
      <c r="R34" s="19">
        <f t="shared" si="22"/>
        <v>1.5074266883178911</v>
      </c>
      <c r="U34" s="36">
        <f t="shared" si="23"/>
        <v>2.9379713686444964</v>
      </c>
      <c r="V34" s="19">
        <f t="shared" si="24"/>
        <v>1.5679334326875312</v>
      </c>
      <c r="Y34" s="37">
        <f t="shared" si="25"/>
        <v>0.8633272500000001</v>
      </c>
      <c r="Z34" s="38">
        <f t="shared" si="26"/>
        <v>8.8147339262139572E-6</v>
      </c>
      <c r="AA34" s="38">
        <f t="shared" si="27"/>
        <v>8.8147339262139572E-6</v>
      </c>
      <c r="AB34" s="38">
        <f t="shared" si="28"/>
        <v>9.5676349843005649E-6</v>
      </c>
      <c r="AC34" s="39">
        <f t="shared" si="29"/>
        <v>8.8147339262139572E-6</v>
      </c>
    </row>
    <row r="35" spans="1:29" ht="13.5" x14ac:dyDescent="0.25">
      <c r="A35" s="57" t="s">
        <v>40</v>
      </c>
      <c r="B35" s="60">
        <v>2.6454</v>
      </c>
      <c r="C35" s="60">
        <v>3.2176</v>
      </c>
      <c r="D35" s="60">
        <v>3.4068000000000001</v>
      </c>
      <c r="E35" s="60">
        <v>3.7172000000000001</v>
      </c>
      <c r="F35" s="62">
        <v>4.1753</v>
      </c>
      <c r="I35" s="13">
        <f t="shared" si="17"/>
        <v>1.47429678705598</v>
      </c>
      <c r="J35" s="19">
        <f t="shared" si="18"/>
        <v>1.658722317402592</v>
      </c>
      <c r="M35" s="36">
        <f t="shared" si="19"/>
        <v>1.47429678705598</v>
      </c>
      <c r="N35" s="19">
        <f t="shared" si="20"/>
        <v>1.7122451636702942</v>
      </c>
      <c r="Q35" s="36">
        <f t="shared" si="21"/>
        <v>1.3582806960648921</v>
      </c>
      <c r="R35" s="19">
        <f t="shared" si="22"/>
        <v>1.914270984958758</v>
      </c>
      <c r="U35" s="36">
        <f t="shared" si="23"/>
        <v>1.47429678705598</v>
      </c>
      <c r="V35" s="19">
        <f t="shared" si="24"/>
        <v>1.9758670339301367</v>
      </c>
      <c r="Y35" s="37">
        <f t="shared" si="25"/>
        <v>0.83915223000000005</v>
      </c>
      <c r="Z35" s="38">
        <f t="shared" si="26"/>
        <v>9.0686763711513936E-6</v>
      </c>
      <c r="AA35" s="38">
        <f t="shared" si="27"/>
        <v>9.0686763711513936E-6</v>
      </c>
      <c r="AB35" s="38">
        <f t="shared" si="28"/>
        <v>9.8432676512103165E-6</v>
      </c>
      <c r="AC35" s="39">
        <f t="shared" si="29"/>
        <v>9.0686763711513936E-6</v>
      </c>
    </row>
    <row r="36" spans="1:29" ht="12.75" x14ac:dyDescent="0.2">
      <c r="A36" s="57" t="s">
        <v>7</v>
      </c>
      <c r="B36" s="60">
        <v>114040</v>
      </c>
      <c r="C36" s="60">
        <v>111470</v>
      </c>
      <c r="D36" s="60">
        <v>112210</v>
      </c>
      <c r="E36" s="60">
        <v>104850</v>
      </c>
      <c r="F36" s="62">
        <v>102730</v>
      </c>
      <c r="I36" s="13">
        <f t="shared" si="17"/>
        <v>0.88497081176890235</v>
      </c>
      <c r="J36" s="19">
        <f t="shared" si="18"/>
        <v>2.2389515499751722</v>
      </c>
      <c r="M36" s="36">
        <f t="shared" si="19"/>
        <v>0.88497081176890235</v>
      </c>
      <c r="N36" s="19">
        <f t="shared" si="20"/>
        <v>2.3872643935497537</v>
      </c>
      <c r="Q36" s="36">
        <f t="shared" si="21"/>
        <v>0.81533025152074412</v>
      </c>
      <c r="R36" s="19">
        <f t="shared" si="22"/>
        <v>2.7278659337620135</v>
      </c>
      <c r="U36" s="36">
        <f t="shared" si="23"/>
        <v>0.88497081176890235</v>
      </c>
      <c r="V36" s="19">
        <f t="shared" si="24"/>
        <v>2.7614218971460569</v>
      </c>
      <c r="Y36" s="37">
        <f t="shared" si="25"/>
        <v>0.8237000000000001</v>
      </c>
      <c r="Z36" s="38">
        <f t="shared" si="26"/>
        <v>9.2388005341750622E-6</v>
      </c>
      <c r="AA36" s="38">
        <f t="shared" si="27"/>
        <v>9.2388005341750622E-6</v>
      </c>
      <c r="AB36" s="38">
        <f t="shared" si="28"/>
        <v>1.0027922787422605E-5</v>
      </c>
      <c r="AC36" s="39">
        <f t="shared" si="29"/>
        <v>9.2388005341750622E-6</v>
      </c>
    </row>
    <row r="37" spans="1:29" ht="12.75" x14ac:dyDescent="0.2">
      <c r="A37" s="57" t="s">
        <v>15</v>
      </c>
      <c r="B37" s="63"/>
      <c r="C37" s="63"/>
      <c r="D37" s="63"/>
      <c r="E37" s="63"/>
      <c r="F37" s="64"/>
      <c r="I37" s="13" t="e">
        <f t="shared" si="17"/>
        <v>#DIV/0!</v>
      </c>
      <c r="J37" s="19" t="e">
        <f t="shared" si="18"/>
        <v>#DIV/0!</v>
      </c>
      <c r="M37" s="36" t="e">
        <f t="shared" si="19"/>
        <v>#DIV/0!</v>
      </c>
      <c r="N37" s="19" t="e">
        <f t="shared" si="20"/>
        <v>#DIV/0!</v>
      </c>
      <c r="Q37" s="36" t="e">
        <f t="shared" si="21"/>
        <v>#DIV/0!</v>
      </c>
      <c r="R37" s="19" t="e">
        <f t="shared" si="22"/>
        <v>#DIV/0!</v>
      </c>
      <c r="U37" s="36" t="e">
        <f t="shared" si="23"/>
        <v>#DIV/0!</v>
      </c>
      <c r="V37" s="19" t="e">
        <f t="shared" si="24"/>
        <v>#DIV/0!</v>
      </c>
      <c r="Y37" s="37">
        <f t="shared" si="25"/>
        <v>0.81</v>
      </c>
      <c r="Z37" s="38">
        <f t="shared" si="26"/>
        <v>9.3950617283950605E-6</v>
      </c>
      <c r="AA37" s="38">
        <f t="shared" si="27"/>
        <v>9.3950617283950605E-6</v>
      </c>
      <c r="AB37" s="38">
        <f t="shared" si="28"/>
        <v>1.019753086419753E-5</v>
      </c>
      <c r="AC37" s="39">
        <f t="shared" si="29"/>
        <v>9.3950617283950605E-6</v>
      </c>
    </row>
    <row r="38" spans="1:29" ht="13.5" x14ac:dyDescent="0.25">
      <c r="A38" s="57" t="s">
        <v>40</v>
      </c>
      <c r="B38" s="60">
        <v>3.7440000000000002</v>
      </c>
      <c r="C38" s="60">
        <v>4.5568</v>
      </c>
      <c r="D38" s="60">
        <v>4.8201000000000001</v>
      </c>
      <c r="E38" s="60">
        <v>5.2568000000000001</v>
      </c>
      <c r="F38" s="62">
        <v>5.8932000000000002</v>
      </c>
      <c r="I38" s="13" t="e">
        <f t="shared" si="17"/>
        <v>#DIV/0!</v>
      </c>
      <c r="J38" s="19" t="e">
        <f t="shared" si="18"/>
        <v>#DIV/0!</v>
      </c>
      <c r="M38" s="36" t="e">
        <f t="shared" si="19"/>
        <v>#DIV/0!</v>
      </c>
      <c r="N38" s="19" t="e">
        <f t="shared" si="20"/>
        <v>#DIV/0!</v>
      </c>
      <c r="Q38" s="36" t="e">
        <f t="shared" si="21"/>
        <v>#DIV/0!</v>
      </c>
      <c r="R38" s="19" t="e">
        <f t="shared" si="22"/>
        <v>#DIV/0!</v>
      </c>
      <c r="U38" s="36" t="e">
        <f t="shared" si="23"/>
        <v>#DIV/0!</v>
      </c>
      <c r="V38" s="19" t="e">
        <f t="shared" si="24"/>
        <v>#DIV/0!</v>
      </c>
      <c r="Y38" s="37">
        <f t="shared" si="25"/>
        <v>0.81</v>
      </c>
      <c r="Z38" s="38">
        <f t="shared" si="26"/>
        <v>9.3950617283950605E-6</v>
      </c>
      <c r="AA38" s="38">
        <f t="shared" si="27"/>
        <v>9.3950617283950605E-6</v>
      </c>
      <c r="AB38" s="38">
        <f t="shared" si="28"/>
        <v>1.019753086419753E-5</v>
      </c>
      <c r="AC38" s="39">
        <f t="shared" si="29"/>
        <v>9.3950617283950605E-6</v>
      </c>
    </row>
    <row r="39" spans="1:29" ht="12.75" x14ac:dyDescent="0.2">
      <c r="A39" s="57" t="s">
        <v>7</v>
      </c>
      <c r="B39" s="60">
        <v>126490</v>
      </c>
      <c r="C39" s="60">
        <v>116050</v>
      </c>
      <c r="D39" s="60">
        <v>110200</v>
      </c>
      <c r="E39" s="60">
        <v>104690</v>
      </c>
      <c r="F39" s="62">
        <v>100650</v>
      </c>
      <c r="I39" s="13" t="e">
        <f t="shared" si="17"/>
        <v>#DIV/0!</v>
      </c>
      <c r="J39" s="19" t="e">
        <f t="shared" si="18"/>
        <v>#DIV/0!</v>
      </c>
      <c r="M39" s="36" t="e">
        <f t="shared" si="19"/>
        <v>#DIV/0!</v>
      </c>
      <c r="N39" s="19" t="e">
        <f t="shared" si="20"/>
        <v>#DIV/0!</v>
      </c>
      <c r="Q39" s="36" t="e">
        <f t="shared" si="21"/>
        <v>#DIV/0!</v>
      </c>
      <c r="R39" s="19" t="e">
        <f t="shared" si="22"/>
        <v>#DIV/0!</v>
      </c>
      <c r="U39" s="36" t="e">
        <f t="shared" si="23"/>
        <v>#DIV/0!</v>
      </c>
      <c r="V39" s="19" t="e">
        <f t="shared" si="24"/>
        <v>#DIV/0!</v>
      </c>
      <c r="Y39" s="37">
        <f t="shared" si="25"/>
        <v>0.81</v>
      </c>
      <c r="Z39" s="38">
        <f t="shared" si="26"/>
        <v>9.3950617283950605E-6</v>
      </c>
      <c r="AA39" s="38">
        <f t="shared" si="27"/>
        <v>9.3950617283950605E-6</v>
      </c>
      <c r="AB39" s="38">
        <f t="shared" si="28"/>
        <v>1.019753086419753E-5</v>
      </c>
      <c r="AC39" s="39">
        <f t="shared" si="29"/>
        <v>9.3950617283950605E-6</v>
      </c>
    </row>
    <row r="40" spans="1:29" ht="12.75" x14ac:dyDescent="0.2">
      <c r="A40" s="57" t="s">
        <v>16</v>
      </c>
      <c r="B40" s="63"/>
      <c r="C40" s="63"/>
      <c r="D40" s="63"/>
      <c r="E40" s="63"/>
      <c r="F40" s="64"/>
      <c r="I40" s="13" t="e">
        <f t="shared" si="17"/>
        <v>#DIV/0!</v>
      </c>
      <c r="J40" s="19" t="e">
        <f t="shared" si="18"/>
        <v>#DIV/0!</v>
      </c>
      <c r="M40" s="36" t="e">
        <f t="shared" si="19"/>
        <v>#DIV/0!</v>
      </c>
      <c r="N40" s="19" t="e">
        <f t="shared" si="20"/>
        <v>#DIV/0!</v>
      </c>
      <c r="Q40" s="36" t="e">
        <f t="shared" si="21"/>
        <v>#DIV/0!</v>
      </c>
      <c r="R40" s="19" t="e">
        <f t="shared" si="22"/>
        <v>#DIV/0!</v>
      </c>
      <c r="U40" s="36" t="e">
        <f t="shared" si="23"/>
        <v>#DIV/0!</v>
      </c>
      <c r="V40" s="19" t="e">
        <f t="shared" si="24"/>
        <v>#DIV/0!</v>
      </c>
      <c r="Y40" s="37">
        <f t="shared" si="25"/>
        <v>0.81</v>
      </c>
      <c r="Z40" s="38">
        <f t="shared" si="26"/>
        <v>9.3950617283950605E-6</v>
      </c>
      <c r="AA40" s="38">
        <f t="shared" si="27"/>
        <v>9.3950617283950605E-6</v>
      </c>
      <c r="AB40" s="38">
        <f t="shared" si="28"/>
        <v>1.019753086419753E-5</v>
      </c>
      <c r="AC40" s="39">
        <f t="shared" si="29"/>
        <v>9.3950617283950605E-6</v>
      </c>
    </row>
    <row r="41" spans="1:29" ht="13.5" x14ac:dyDescent="0.25">
      <c r="A41" s="57" t="s">
        <v>40</v>
      </c>
      <c r="B41" s="60">
        <v>7.2521000000000004</v>
      </c>
      <c r="C41" s="60">
        <v>8.8259000000000007</v>
      </c>
      <c r="D41" s="60">
        <v>9.3270999999999997</v>
      </c>
      <c r="E41" s="60">
        <v>10.169</v>
      </c>
      <c r="F41" s="62">
        <v>11.365</v>
      </c>
      <c r="I41" s="13" t="e">
        <f t="shared" si="17"/>
        <v>#DIV/0!</v>
      </c>
      <c r="J41" s="19" t="e">
        <f t="shared" si="18"/>
        <v>#DIV/0!</v>
      </c>
      <c r="M41" s="36" t="e">
        <f t="shared" si="19"/>
        <v>#DIV/0!</v>
      </c>
      <c r="N41" s="19" t="e">
        <f t="shared" si="20"/>
        <v>#DIV/0!</v>
      </c>
      <c r="Q41" s="36" t="e">
        <f t="shared" si="21"/>
        <v>#DIV/0!</v>
      </c>
      <c r="R41" s="19" t="e">
        <f t="shared" si="22"/>
        <v>#DIV/0!</v>
      </c>
      <c r="U41" s="36" t="e">
        <f t="shared" si="23"/>
        <v>#DIV/0!</v>
      </c>
      <c r="V41" s="19" t="e">
        <f t="shared" si="24"/>
        <v>#DIV/0!</v>
      </c>
      <c r="Y41" s="37">
        <f t="shared" si="25"/>
        <v>0.81</v>
      </c>
      <c r="Z41" s="38">
        <f t="shared" si="26"/>
        <v>9.3950617283950605E-6</v>
      </c>
      <c r="AA41" s="38">
        <f t="shared" si="27"/>
        <v>9.3950617283950605E-6</v>
      </c>
      <c r="AB41" s="38">
        <f t="shared" si="28"/>
        <v>1.019753086419753E-5</v>
      </c>
      <c r="AC41" s="39">
        <f t="shared" si="29"/>
        <v>9.3950617283950605E-6</v>
      </c>
    </row>
    <row r="42" spans="1:29" ht="12.75" x14ac:dyDescent="0.2">
      <c r="A42" s="57" t="s">
        <v>7</v>
      </c>
      <c r="B42" s="60">
        <v>132260</v>
      </c>
      <c r="C42" s="60">
        <v>95141</v>
      </c>
      <c r="D42" s="60">
        <v>92167</v>
      </c>
      <c r="E42" s="60">
        <v>82440</v>
      </c>
      <c r="F42" s="62">
        <v>79870</v>
      </c>
      <c r="I42" s="13" t="e">
        <f t="shared" si="17"/>
        <v>#DIV/0!</v>
      </c>
      <c r="J42" s="19" t="e">
        <f t="shared" si="18"/>
        <v>#DIV/0!</v>
      </c>
      <c r="M42" s="36" t="e">
        <f t="shared" si="19"/>
        <v>#DIV/0!</v>
      </c>
      <c r="N42" s="19" t="e">
        <f t="shared" si="20"/>
        <v>#DIV/0!</v>
      </c>
      <c r="Q42" s="36" t="e">
        <f t="shared" si="21"/>
        <v>#DIV/0!</v>
      </c>
      <c r="R42" s="19" t="e">
        <f t="shared" si="22"/>
        <v>#DIV/0!</v>
      </c>
      <c r="U42" s="36" t="e">
        <f t="shared" si="23"/>
        <v>#DIV/0!</v>
      </c>
      <c r="V42" s="19" t="e">
        <f t="shared" si="24"/>
        <v>#DIV/0!</v>
      </c>
      <c r="Y42" s="37">
        <f t="shared" si="25"/>
        <v>0.81</v>
      </c>
      <c r="Z42" s="38">
        <f t="shared" si="26"/>
        <v>9.3950617283950605E-6</v>
      </c>
      <c r="AA42" s="38">
        <f t="shared" si="27"/>
        <v>9.3950617283950605E-6</v>
      </c>
      <c r="AB42" s="38">
        <f t="shared" si="28"/>
        <v>1.019753086419753E-5</v>
      </c>
      <c r="AC42" s="39">
        <f t="shared" si="29"/>
        <v>9.3950617283950605E-6</v>
      </c>
    </row>
    <row r="43" spans="1:29" ht="12.75" x14ac:dyDescent="0.2">
      <c r="A43" s="57" t="s">
        <v>17</v>
      </c>
      <c r="B43" s="63"/>
      <c r="C43" s="63"/>
      <c r="D43" s="63"/>
      <c r="E43" s="63"/>
      <c r="F43" s="64"/>
      <c r="I43" s="13" t="e">
        <f t="shared" si="17"/>
        <v>#DIV/0!</v>
      </c>
      <c r="J43" s="19" t="e">
        <f t="shared" si="18"/>
        <v>#DIV/0!</v>
      </c>
      <c r="M43" s="36" t="e">
        <f t="shared" si="19"/>
        <v>#DIV/0!</v>
      </c>
      <c r="N43" s="19" t="e">
        <f t="shared" si="20"/>
        <v>#DIV/0!</v>
      </c>
      <c r="Q43" s="36" t="e">
        <f t="shared" si="21"/>
        <v>#DIV/0!</v>
      </c>
      <c r="R43" s="19" t="e">
        <f t="shared" si="22"/>
        <v>#DIV/0!</v>
      </c>
      <c r="U43" s="36" t="e">
        <f t="shared" si="23"/>
        <v>#DIV/0!</v>
      </c>
      <c r="V43" s="19" t="e">
        <f t="shared" si="24"/>
        <v>#DIV/0!</v>
      </c>
      <c r="Y43" s="37">
        <f t="shared" si="25"/>
        <v>0.81</v>
      </c>
      <c r="Z43" s="38">
        <f t="shared" si="26"/>
        <v>9.3950617283950605E-6</v>
      </c>
      <c r="AA43" s="38">
        <f t="shared" si="27"/>
        <v>9.3950617283950605E-6</v>
      </c>
      <c r="AB43" s="38">
        <f t="shared" si="28"/>
        <v>1.019753086419753E-5</v>
      </c>
      <c r="AC43" s="39">
        <f t="shared" si="29"/>
        <v>9.3950617283950605E-6</v>
      </c>
    </row>
    <row r="44" spans="1:29" ht="13.5" x14ac:dyDescent="0.25">
      <c r="A44" s="57" t="s">
        <v>40</v>
      </c>
      <c r="B44" s="60">
        <v>11.859</v>
      </c>
      <c r="C44" s="60">
        <v>14.426</v>
      </c>
      <c r="D44" s="60">
        <v>15.234999999999999</v>
      </c>
      <c r="E44" s="60">
        <v>16.597999999999999</v>
      </c>
      <c r="F44" s="62">
        <v>18.52</v>
      </c>
      <c r="I44" s="13" t="e">
        <f t="shared" si="17"/>
        <v>#DIV/0!</v>
      </c>
      <c r="J44" s="19" t="e">
        <f t="shared" si="18"/>
        <v>#DIV/0!</v>
      </c>
      <c r="M44" s="36" t="e">
        <f t="shared" si="19"/>
        <v>#DIV/0!</v>
      </c>
      <c r="N44" s="19" t="e">
        <f t="shared" si="20"/>
        <v>#DIV/0!</v>
      </c>
      <c r="Q44" s="36" t="e">
        <f t="shared" si="21"/>
        <v>#DIV/0!</v>
      </c>
      <c r="R44" s="19" t="e">
        <f t="shared" si="22"/>
        <v>#DIV/0!</v>
      </c>
      <c r="U44" s="36" t="e">
        <f t="shared" si="23"/>
        <v>#DIV/0!</v>
      </c>
      <c r="V44" s="19" t="e">
        <f t="shared" si="24"/>
        <v>#DIV/0!</v>
      </c>
      <c r="Y44" s="37">
        <f t="shared" si="25"/>
        <v>0.81</v>
      </c>
      <c r="Z44" s="38">
        <f t="shared" si="26"/>
        <v>9.3950617283950605E-6</v>
      </c>
      <c r="AA44" s="38">
        <f t="shared" si="27"/>
        <v>9.3950617283950605E-6</v>
      </c>
      <c r="AB44" s="38">
        <f t="shared" si="28"/>
        <v>1.019753086419753E-5</v>
      </c>
      <c r="AC44" s="39">
        <f t="shared" si="29"/>
        <v>9.3950617283950605E-6</v>
      </c>
    </row>
    <row r="45" spans="1:29" ht="12.75" x14ac:dyDescent="0.2">
      <c r="A45" s="57" t="s">
        <v>7</v>
      </c>
      <c r="B45" s="60">
        <v>115750</v>
      </c>
      <c r="C45" s="60">
        <v>70485</v>
      </c>
      <c r="D45" s="60">
        <v>66106</v>
      </c>
      <c r="E45" s="60">
        <v>57852</v>
      </c>
      <c r="F45" s="62">
        <v>57149</v>
      </c>
      <c r="I45" s="13" t="e">
        <f t="shared" si="17"/>
        <v>#DIV/0!</v>
      </c>
      <c r="J45" s="19" t="e">
        <f t="shared" si="18"/>
        <v>#DIV/0!</v>
      </c>
      <c r="M45" s="36" t="e">
        <f t="shared" si="19"/>
        <v>#DIV/0!</v>
      </c>
      <c r="N45" s="19" t="e">
        <f t="shared" si="20"/>
        <v>#DIV/0!</v>
      </c>
      <c r="Q45" s="36" t="e">
        <f t="shared" si="21"/>
        <v>#DIV/0!</v>
      </c>
      <c r="R45" s="19" t="e">
        <f t="shared" si="22"/>
        <v>#DIV/0!</v>
      </c>
      <c r="U45" s="36" t="e">
        <f t="shared" si="23"/>
        <v>#DIV/0!</v>
      </c>
      <c r="V45" s="19" t="e">
        <f t="shared" si="24"/>
        <v>#DIV/0!</v>
      </c>
      <c r="Y45" s="37">
        <f t="shared" si="25"/>
        <v>0.81</v>
      </c>
      <c r="Z45" s="38">
        <f t="shared" si="26"/>
        <v>9.3950617283950605E-6</v>
      </c>
      <c r="AA45" s="38">
        <f t="shared" si="27"/>
        <v>9.3950617283950605E-6</v>
      </c>
      <c r="AB45" s="38">
        <f t="shared" si="28"/>
        <v>1.019753086419753E-5</v>
      </c>
      <c r="AC45" s="39">
        <f t="shared" si="29"/>
        <v>9.3950617283950605E-6</v>
      </c>
    </row>
    <row r="46" spans="1:29" ht="12.75" x14ac:dyDescent="0.2">
      <c r="A46" s="57" t="s">
        <v>18</v>
      </c>
      <c r="B46" s="63"/>
      <c r="C46" s="63"/>
      <c r="D46" s="63"/>
      <c r="E46" s="63"/>
      <c r="F46" s="64"/>
      <c r="I46" s="13" t="e">
        <f t="shared" si="17"/>
        <v>#DIV/0!</v>
      </c>
      <c r="J46" s="19" t="e">
        <f t="shared" si="18"/>
        <v>#DIV/0!</v>
      </c>
      <c r="M46" s="36" t="e">
        <f t="shared" si="19"/>
        <v>#DIV/0!</v>
      </c>
      <c r="N46" s="19" t="e">
        <f t="shared" si="20"/>
        <v>#DIV/0!</v>
      </c>
      <c r="Q46" s="36" t="e">
        <f t="shared" si="21"/>
        <v>#DIV/0!</v>
      </c>
      <c r="R46" s="19" t="e">
        <f t="shared" si="22"/>
        <v>#DIV/0!</v>
      </c>
      <c r="U46" s="36" t="e">
        <f t="shared" si="23"/>
        <v>#DIV/0!</v>
      </c>
      <c r="V46" s="19" t="e">
        <f t="shared" si="24"/>
        <v>#DIV/0!</v>
      </c>
      <c r="Y46" s="37">
        <f t="shared" si="25"/>
        <v>0.81</v>
      </c>
      <c r="Z46" s="38">
        <f t="shared" si="26"/>
        <v>9.3950617283950605E-6</v>
      </c>
      <c r="AA46" s="38">
        <f t="shared" si="27"/>
        <v>9.3950617283950605E-6</v>
      </c>
      <c r="AB46" s="38">
        <f t="shared" si="28"/>
        <v>1.019753086419753E-5</v>
      </c>
      <c r="AC46" s="39">
        <f t="shared" si="29"/>
        <v>9.3950617283950605E-6</v>
      </c>
    </row>
    <row r="47" spans="1:29" ht="13.5" x14ac:dyDescent="0.25">
      <c r="A47" s="57" t="s">
        <v>40</v>
      </c>
      <c r="B47" s="60"/>
      <c r="C47" s="60"/>
      <c r="D47" s="60"/>
      <c r="E47" s="60"/>
      <c r="F47" s="62"/>
      <c r="I47" s="13" t="e">
        <f t="shared" si="17"/>
        <v>#DIV/0!</v>
      </c>
      <c r="J47" s="19" t="e">
        <f t="shared" si="18"/>
        <v>#DIV/0!</v>
      </c>
      <c r="M47" s="36" t="e">
        <f t="shared" si="19"/>
        <v>#DIV/0!</v>
      </c>
      <c r="N47" s="19" t="e">
        <f t="shared" si="20"/>
        <v>#DIV/0!</v>
      </c>
      <c r="Q47" s="36" t="e">
        <f t="shared" si="21"/>
        <v>#DIV/0!</v>
      </c>
      <c r="R47" s="19" t="e">
        <f t="shared" si="22"/>
        <v>#DIV/0!</v>
      </c>
      <c r="U47" s="36" t="e">
        <f t="shared" si="23"/>
        <v>#DIV/0!</v>
      </c>
      <c r="V47" s="19" t="e">
        <f t="shared" si="24"/>
        <v>#DIV/0!</v>
      </c>
      <c r="Y47" s="37">
        <f t="shared" si="25"/>
        <v>0.81</v>
      </c>
      <c r="Z47" s="38">
        <f t="shared" si="26"/>
        <v>9.3950617283950605E-6</v>
      </c>
      <c r="AA47" s="38">
        <f t="shared" si="27"/>
        <v>9.3950617283950605E-6</v>
      </c>
      <c r="AB47" s="38">
        <f t="shared" si="28"/>
        <v>1.019753086419753E-5</v>
      </c>
      <c r="AC47" s="39">
        <f t="shared" si="29"/>
        <v>9.3950617283950605E-6</v>
      </c>
    </row>
    <row r="48" spans="1:29" ht="12.75" x14ac:dyDescent="0.2">
      <c r="A48" s="57" t="s">
        <v>7</v>
      </c>
      <c r="B48" s="60"/>
      <c r="C48" s="60"/>
      <c r="D48" s="60"/>
      <c r="E48" s="60"/>
      <c r="F48" s="62"/>
      <c r="I48" s="13" t="e">
        <f t="shared" si="17"/>
        <v>#DIV/0!</v>
      </c>
      <c r="J48" s="41" t="e">
        <f t="shared" si="18"/>
        <v>#DIV/0!</v>
      </c>
      <c r="M48" s="36" t="e">
        <f t="shared" si="19"/>
        <v>#DIV/0!</v>
      </c>
      <c r="N48" s="41" t="e">
        <f t="shared" si="20"/>
        <v>#DIV/0!</v>
      </c>
      <c r="Q48" s="36" t="e">
        <f t="shared" si="21"/>
        <v>#DIV/0!</v>
      </c>
      <c r="R48" s="41" t="e">
        <f t="shared" si="22"/>
        <v>#DIV/0!</v>
      </c>
      <c r="U48" s="36" t="e">
        <f t="shared" si="23"/>
        <v>#DIV/0!</v>
      </c>
      <c r="V48" s="41" t="e">
        <f t="shared" si="24"/>
        <v>#DIV/0!</v>
      </c>
      <c r="Y48" s="37">
        <f t="shared" si="25"/>
        <v>0.81</v>
      </c>
      <c r="Z48" s="38">
        <f t="shared" si="26"/>
        <v>9.3950617283950605E-6</v>
      </c>
      <c r="AA48" s="38">
        <f t="shared" si="27"/>
        <v>9.3950617283950605E-6</v>
      </c>
      <c r="AB48" s="38">
        <f t="shared" si="28"/>
        <v>1.019753086419753E-5</v>
      </c>
      <c r="AC48" s="39">
        <f t="shared" si="29"/>
        <v>9.3950617283950605E-6</v>
      </c>
    </row>
    <row r="49" spans="1:29" ht="13.5" thickBot="1" x14ac:dyDescent="0.25">
      <c r="A49" s="57" t="s">
        <v>19</v>
      </c>
      <c r="B49" s="63"/>
      <c r="C49" s="63"/>
      <c r="D49" s="63"/>
      <c r="E49" s="63"/>
      <c r="F49" s="64"/>
      <c r="I49" s="31" t="e">
        <f t="shared" si="17"/>
        <v>#DIV/0!</v>
      </c>
      <c r="J49" s="32" t="e">
        <f t="shared" si="18"/>
        <v>#DIV/0!</v>
      </c>
      <c r="M49" s="42" t="e">
        <f t="shared" si="19"/>
        <v>#DIV/0!</v>
      </c>
      <c r="N49" s="32" t="e">
        <f t="shared" si="20"/>
        <v>#DIV/0!</v>
      </c>
      <c r="Q49" s="42" t="e">
        <f t="shared" si="21"/>
        <v>#DIV/0!</v>
      </c>
      <c r="R49" s="32" t="e">
        <f t="shared" si="22"/>
        <v>#DIV/0!</v>
      </c>
      <c r="U49" s="42" t="e">
        <f t="shared" si="23"/>
        <v>#DIV/0!</v>
      </c>
      <c r="V49" s="32" t="e">
        <f t="shared" si="24"/>
        <v>#DIV/0!</v>
      </c>
      <c r="Y49" s="67">
        <f t="shared" si="25"/>
        <v>0.81</v>
      </c>
      <c r="Z49" s="68">
        <f t="shared" si="26"/>
        <v>9.3950617283950605E-6</v>
      </c>
      <c r="AA49" s="68">
        <f t="shared" si="27"/>
        <v>9.3950617283950605E-6</v>
      </c>
      <c r="AB49" s="68">
        <f t="shared" si="28"/>
        <v>1.019753086419753E-5</v>
      </c>
      <c r="AC49" s="69">
        <f t="shared" si="29"/>
        <v>9.3950617283950605E-6</v>
      </c>
    </row>
    <row r="50" spans="1:29" ht="13.5" x14ac:dyDescent="0.25">
      <c r="A50" s="57" t="s">
        <v>40</v>
      </c>
      <c r="B50" s="60"/>
      <c r="C50" s="60"/>
      <c r="D50" s="60"/>
      <c r="E50" s="60"/>
      <c r="F50" s="62"/>
    </row>
    <row r="51" spans="1:29" ht="12.75" x14ac:dyDescent="0.2">
      <c r="A51" s="57" t="s">
        <v>7</v>
      </c>
      <c r="B51" s="60"/>
      <c r="C51" s="60"/>
      <c r="D51" s="60"/>
      <c r="E51" s="60"/>
      <c r="F51" s="62"/>
    </row>
    <row r="52" spans="1:29" ht="12.75" x14ac:dyDescent="0.2">
      <c r="A52" s="57" t="s">
        <v>20</v>
      </c>
      <c r="B52" s="63"/>
      <c r="C52" s="63"/>
      <c r="D52" s="63"/>
      <c r="E52" s="63"/>
      <c r="F52" s="64"/>
    </row>
    <row r="53" spans="1:29" ht="13.5" x14ac:dyDescent="0.25">
      <c r="A53" s="57" t="s">
        <v>40</v>
      </c>
      <c r="B53" s="60"/>
      <c r="C53" s="60"/>
      <c r="D53" s="60"/>
      <c r="E53" s="60"/>
      <c r="F53" s="62"/>
    </row>
    <row r="54" spans="1:29" ht="12.75" x14ac:dyDescent="0.2">
      <c r="A54" s="57" t="s">
        <v>7</v>
      </c>
      <c r="B54" s="60"/>
      <c r="C54" s="60"/>
      <c r="D54" s="60"/>
      <c r="E54" s="60"/>
      <c r="F54" s="62"/>
    </row>
    <row r="55" spans="1:29" ht="12.75" x14ac:dyDescent="0.2">
      <c r="A55" s="57" t="s">
        <v>47</v>
      </c>
      <c r="B55" s="63"/>
      <c r="C55" s="63"/>
      <c r="D55" s="63"/>
      <c r="E55" s="63"/>
      <c r="F55" s="64"/>
    </row>
    <row r="56" spans="1:29" ht="13.5" x14ac:dyDescent="0.25">
      <c r="A56" s="57" t="s">
        <v>40</v>
      </c>
      <c r="B56" s="60"/>
      <c r="C56" s="60"/>
      <c r="D56" s="60"/>
      <c r="E56" s="60"/>
      <c r="F56" s="62"/>
    </row>
    <row r="57" spans="1:29" ht="12.75" x14ac:dyDescent="0.2">
      <c r="A57" s="57" t="s">
        <v>7</v>
      </c>
      <c r="B57" s="60"/>
      <c r="C57" s="60"/>
      <c r="D57" s="60"/>
      <c r="E57" s="60"/>
      <c r="F57" s="62"/>
    </row>
    <row r="58" spans="1:29" ht="12.75" x14ac:dyDescent="0.2">
      <c r="A58" s="57" t="s">
        <v>21</v>
      </c>
      <c r="B58" s="63"/>
      <c r="C58" s="63"/>
      <c r="D58" s="63"/>
      <c r="E58" s="63"/>
      <c r="F58" s="64"/>
    </row>
    <row r="59" spans="1:29" ht="13.5" x14ac:dyDescent="0.25">
      <c r="A59" s="57" t="s">
        <v>40</v>
      </c>
      <c r="B59" s="60"/>
      <c r="C59" s="60"/>
      <c r="D59" s="60"/>
      <c r="E59" s="60"/>
      <c r="F59" s="62"/>
      <c r="R59" s="3" t="s">
        <v>61</v>
      </c>
    </row>
    <row r="60" spans="1:29" ht="12.75" x14ac:dyDescent="0.2">
      <c r="A60" s="57" t="s">
        <v>7</v>
      </c>
      <c r="B60" s="60"/>
      <c r="C60" s="60"/>
      <c r="D60" s="60"/>
      <c r="E60" s="60"/>
      <c r="F60" s="62"/>
    </row>
    <row r="61" spans="1:29" ht="12.75" x14ac:dyDescent="0.2">
      <c r="A61" s="57" t="s">
        <v>22</v>
      </c>
      <c r="B61" s="63"/>
      <c r="C61" s="63"/>
      <c r="D61" s="63"/>
      <c r="E61" s="63"/>
      <c r="F61" s="64"/>
    </row>
    <row r="62" spans="1:29" ht="13.5" x14ac:dyDescent="0.25">
      <c r="A62" s="57" t="s">
        <v>40</v>
      </c>
      <c r="B62" s="60"/>
      <c r="C62" s="60"/>
      <c r="D62" s="60"/>
      <c r="E62" s="60"/>
      <c r="F62" s="62"/>
    </row>
    <row r="63" spans="1:29" ht="12.75" x14ac:dyDescent="0.2">
      <c r="A63" s="57" t="s">
        <v>7</v>
      </c>
      <c r="B63" s="60"/>
      <c r="C63" s="60"/>
      <c r="D63" s="60"/>
      <c r="E63" s="60"/>
      <c r="F63" s="62"/>
    </row>
    <row r="64" spans="1:29" ht="12.75" x14ac:dyDescent="0.2">
      <c r="A64" s="57" t="s">
        <v>23</v>
      </c>
      <c r="B64" s="63"/>
      <c r="C64" s="63"/>
      <c r="D64" s="63"/>
      <c r="E64" s="63"/>
      <c r="F64" s="64"/>
    </row>
    <row r="65" spans="1:6" ht="13.5" x14ac:dyDescent="0.25">
      <c r="A65" s="57" t="s">
        <v>40</v>
      </c>
      <c r="B65" s="60"/>
      <c r="C65" s="60"/>
      <c r="D65" s="60"/>
      <c r="E65" s="60"/>
      <c r="F65" s="62"/>
    </row>
    <row r="66" spans="1:6" ht="12.75" x14ac:dyDescent="0.2">
      <c r="A66" s="57" t="s">
        <v>7</v>
      </c>
      <c r="B66" s="60"/>
      <c r="C66" s="60"/>
      <c r="D66" s="60"/>
      <c r="E66" s="60"/>
      <c r="F66" s="62"/>
    </row>
    <row r="67" spans="1:6" ht="12.75" x14ac:dyDescent="0.2">
      <c r="A67" s="57" t="s">
        <v>24</v>
      </c>
      <c r="B67" s="63"/>
      <c r="C67" s="63"/>
      <c r="D67" s="63"/>
      <c r="E67" s="63"/>
      <c r="F67" s="64"/>
    </row>
    <row r="68" spans="1:6" ht="13.5" x14ac:dyDescent="0.25">
      <c r="A68" s="57" t="s">
        <v>40</v>
      </c>
      <c r="B68" s="60"/>
      <c r="C68" s="60"/>
      <c r="D68" s="60"/>
      <c r="E68" s="60"/>
      <c r="F68" s="62"/>
    </row>
    <row r="69" spans="1:6" ht="12.75" x14ac:dyDescent="0.2">
      <c r="A69" s="57" t="s">
        <v>7</v>
      </c>
      <c r="B69" s="60"/>
      <c r="C69" s="60"/>
      <c r="D69" s="60"/>
      <c r="E69" s="60"/>
      <c r="F69" s="62"/>
    </row>
    <row r="70" spans="1:6" ht="12.75" x14ac:dyDescent="0.2">
      <c r="A70" s="57" t="s">
        <v>25</v>
      </c>
      <c r="B70" s="63"/>
      <c r="C70" s="63"/>
      <c r="D70" s="63"/>
      <c r="E70" s="63"/>
      <c r="F70" s="64"/>
    </row>
    <row r="71" spans="1:6" ht="13.5" x14ac:dyDescent="0.25">
      <c r="A71" s="57" t="s">
        <v>40</v>
      </c>
      <c r="B71" s="60"/>
      <c r="C71" s="60"/>
      <c r="D71" s="60"/>
      <c r="E71" s="60"/>
      <c r="F71" s="62"/>
    </row>
    <row r="72" spans="1:6" ht="12.75" x14ac:dyDescent="0.2">
      <c r="A72" s="57" t="s">
        <v>7</v>
      </c>
      <c r="B72" s="60"/>
      <c r="C72" s="60"/>
      <c r="D72" s="60"/>
      <c r="E72" s="60"/>
      <c r="F72" s="62"/>
    </row>
    <row r="73" spans="1:6" ht="12.75" x14ac:dyDescent="0.2">
      <c r="A73" s="57" t="s">
        <v>26</v>
      </c>
      <c r="B73" s="63"/>
      <c r="C73" s="63"/>
      <c r="D73" s="63"/>
      <c r="E73" s="63"/>
      <c r="F73" s="64"/>
    </row>
    <row r="74" spans="1:6" ht="13.5" x14ac:dyDescent="0.25">
      <c r="A74" s="57" t="s">
        <v>40</v>
      </c>
      <c r="B74" s="60"/>
      <c r="C74" s="60"/>
      <c r="D74" s="60"/>
      <c r="E74" s="60"/>
      <c r="F74" s="62"/>
    </row>
    <row r="75" spans="1:6" ht="12.75" x14ac:dyDescent="0.2">
      <c r="A75" s="57" t="s">
        <v>7</v>
      </c>
      <c r="B75" s="60"/>
      <c r="C75" s="60"/>
      <c r="D75" s="60"/>
      <c r="E75" s="60"/>
      <c r="F75" s="62"/>
    </row>
    <row r="76" spans="1:6" ht="12.75" x14ac:dyDescent="0.2">
      <c r="A76" s="57" t="s">
        <v>27</v>
      </c>
      <c r="B76" s="63"/>
      <c r="C76" s="63"/>
      <c r="D76" s="63"/>
      <c r="E76" s="63"/>
      <c r="F76" s="64"/>
    </row>
    <row r="77" spans="1:6" ht="13.5" x14ac:dyDescent="0.25">
      <c r="A77" s="57" t="s">
        <v>40</v>
      </c>
      <c r="B77" s="60"/>
      <c r="C77" s="60"/>
      <c r="D77" s="60"/>
      <c r="E77" s="60"/>
      <c r="F77" s="62"/>
    </row>
    <row r="78" spans="1:6" ht="12.75" x14ac:dyDescent="0.2">
      <c r="A78" s="57" t="s">
        <v>7</v>
      </c>
      <c r="B78" s="60"/>
      <c r="C78" s="60"/>
      <c r="D78" s="60"/>
      <c r="E78" s="60"/>
      <c r="F78" s="62"/>
    </row>
    <row r="79" spans="1:6" ht="12.75" x14ac:dyDescent="0.2">
      <c r="A79" s="57" t="s">
        <v>28</v>
      </c>
      <c r="B79" s="63"/>
      <c r="C79" s="63"/>
      <c r="D79" s="63"/>
      <c r="E79" s="63"/>
      <c r="F79" s="64"/>
    </row>
    <row r="80" spans="1:6" ht="13.5" x14ac:dyDescent="0.25">
      <c r="A80" s="57" t="s">
        <v>40</v>
      </c>
      <c r="B80" s="60"/>
      <c r="C80" s="60"/>
      <c r="D80" s="60"/>
      <c r="E80" s="60"/>
      <c r="F80" s="62"/>
    </row>
    <row r="81" spans="1:6" ht="13.5" thickBot="1" x14ac:dyDescent="0.25">
      <c r="A81" s="57" t="s">
        <v>7</v>
      </c>
      <c r="B81" s="65"/>
      <c r="C81" s="65"/>
      <c r="D81" s="65"/>
      <c r="E81" s="65"/>
      <c r="F81" s="66"/>
    </row>
    <row r="82" spans="1:6" x14ac:dyDescent="0.2">
      <c r="A82" s="57" t="s">
        <v>29</v>
      </c>
      <c r="B82" s="7"/>
      <c r="C82" s="7"/>
      <c r="D82" s="7"/>
      <c r="E82" s="7"/>
      <c r="F82" s="40"/>
    </row>
    <row r="83" spans="1:6" ht="13.5" x14ac:dyDescent="0.25">
      <c r="A83" s="57" t="s">
        <v>40</v>
      </c>
      <c r="B83" s="50"/>
      <c r="C83" s="6"/>
      <c r="D83" s="6"/>
      <c r="E83" s="6"/>
      <c r="F83" s="35"/>
    </row>
    <row r="84" spans="1:6" ht="12.75" thickBot="1" x14ac:dyDescent="0.25">
      <c r="A84" s="58" t="s">
        <v>7</v>
      </c>
      <c r="B84" s="55"/>
      <c r="C84" s="43"/>
      <c r="D84" s="43"/>
      <c r="E84" s="43"/>
      <c r="F84" s="44"/>
    </row>
  </sheetData>
  <mergeCells count="19">
    <mergeCell ref="AD9:AE9"/>
    <mergeCell ref="I5:O5"/>
    <mergeCell ref="G9:J9"/>
    <mergeCell ref="I4:O4"/>
    <mergeCell ref="A1:B1"/>
    <mergeCell ref="I1:O1"/>
    <mergeCell ref="I2:O2"/>
    <mergeCell ref="I3:O3"/>
    <mergeCell ref="K9:N9"/>
    <mergeCell ref="I30:J30"/>
    <mergeCell ref="M30:N30"/>
    <mergeCell ref="Y30:Y31"/>
    <mergeCell ref="W9:Z9"/>
    <mergeCell ref="U30:V30"/>
    <mergeCell ref="S9:V9"/>
    <mergeCell ref="Z30:AC30"/>
    <mergeCell ref="AA9:AB9"/>
    <mergeCell ref="Q30:R30"/>
    <mergeCell ref="O9:R9"/>
  </mergeCells>
  <phoneticPr fontId="1" type="noConversion"/>
  <pageMargins left="0.75" right="0.75" top="1" bottom="1" header="0.5" footer="0.5"/>
  <pageSetup orientation="portrait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sqref="A1:H5"/>
    </sheetView>
  </sheetViews>
  <sheetFormatPr defaultRowHeight="12.75" x14ac:dyDescent="0.2"/>
  <sheetData>
    <row r="1" spans="1:8" x14ac:dyDescent="0.2">
      <c r="A1">
        <v>0.88497081176890235</v>
      </c>
      <c r="B1">
        <v>2.2389515499751722</v>
      </c>
      <c r="C1">
        <v>0.88497081176890235</v>
      </c>
      <c r="D1">
        <v>2.3872643935497537</v>
      </c>
      <c r="E1">
        <v>0.81533025152074412</v>
      </c>
      <c r="F1">
        <v>2.7278659337620135</v>
      </c>
      <c r="G1">
        <v>0.88497081176890235</v>
      </c>
      <c r="H1">
        <v>2.7614218971460569</v>
      </c>
    </row>
    <row r="2" spans="1:8" x14ac:dyDescent="0.2">
      <c r="A2">
        <v>1.47429678705598</v>
      </c>
      <c r="B2">
        <v>1.658722317402592</v>
      </c>
      <c r="C2">
        <v>1.47429678705598</v>
      </c>
      <c r="D2">
        <v>1.7122451636702942</v>
      </c>
      <c r="E2">
        <v>1.3582806960648921</v>
      </c>
      <c r="F2">
        <v>1.914270984958758</v>
      </c>
      <c r="G2">
        <v>1.47429678705598</v>
      </c>
      <c r="H2">
        <v>1.9758670339301367</v>
      </c>
    </row>
    <row r="3" spans="1:8" x14ac:dyDescent="0.2">
      <c r="A3">
        <v>2.9379713686444964</v>
      </c>
      <c r="B3">
        <v>1.359866436880655</v>
      </c>
      <c r="C3">
        <v>2.9379713686444964</v>
      </c>
      <c r="D3">
        <v>1.4320553539019965</v>
      </c>
      <c r="E3">
        <v>2.7067750745017691</v>
      </c>
      <c r="F3">
        <v>1.5074266883178911</v>
      </c>
      <c r="G3">
        <v>2.9379713686444964</v>
      </c>
      <c r="H3">
        <v>1.5679334326875312</v>
      </c>
    </row>
    <row r="4" spans="1:8" x14ac:dyDescent="0.2">
      <c r="A4">
        <v>4.2573846111570273</v>
      </c>
      <c r="B4">
        <v>1.4157396608953083</v>
      </c>
      <c r="C4">
        <v>4.2573846111570273</v>
      </c>
      <c r="D4">
        <v>1.406403172622761</v>
      </c>
      <c r="E4">
        <v>3.9223603984146456</v>
      </c>
      <c r="F4">
        <v>1.5051263710061995</v>
      </c>
      <c r="G4">
        <v>4.2573846111570273</v>
      </c>
      <c r="H4">
        <v>1.5361870923780785</v>
      </c>
    </row>
    <row r="5" spans="1:8" x14ac:dyDescent="0.2">
      <c r="A5">
        <v>5.9603049820550966</v>
      </c>
      <c r="B5">
        <v>1.592617822181855</v>
      </c>
      <c r="C5">
        <v>5.9603049820550966</v>
      </c>
      <c r="D5">
        <v>1.6303449487070882</v>
      </c>
      <c r="E5">
        <v>5.491273718334055</v>
      </c>
      <c r="F5">
        <v>1.659105962005488</v>
      </c>
      <c r="G5">
        <v>5.9603049820550966</v>
      </c>
      <c r="H5">
        <v>1.6430415725306875</v>
      </c>
    </row>
  </sheetData>
  <sortState ref="G1:H5">
    <sortCondition ref="G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van Deemter Calculator</vt:lpstr>
      <vt:lpstr>Sheet1</vt:lpstr>
      <vt:lpstr>k' Chart</vt:lpstr>
      <vt:lpstr>van Deemter</vt:lpstr>
      <vt:lpstr>Reduced van Deemter</vt:lpstr>
      <vt:lpstr>Pressure Plot</vt:lpstr>
      <vt:lpstr>Show Pressure Plot</vt:lpstr>
    </vt:vector>
  </TitlesOfParts>
  <Company>Jorgenson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Richardson</dc:creator>
  <cp:lastModifiedBy>JJAdmin</cp:lastModifiedBy>
  <cp:lastPrinted>2004-06-22T18:46:19Z</cp:lastPrinted>
  <dcterms:created xsi:type="dcterms:W3CDTF">2003-01-09T14:38:15Z</dcterms:created>
  <dcterms:modified xsi:type="dcterms:W3CDTF">2018-12-20T20:14:08Z</dcterms:modified>
</cp:coreProperties>
</file>