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\Trout EDC\MANUSCRIPTS\JSerrano Phenones Metabolism  Paper\"/>
    </mc:Choice>
  </mc:AlternateContent>
  <xr:revisionPtr revIDLastSave="0" documentId="8_{590086CA-58EA-44AF-8903-A0A295A4B93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Index" sheetId="11" r:id="rId1"/>
    <sheet name="POS" sheetId="1" r:id="rId2"/>
    <sheet name="NEG" sheetId="4" r:id="rId3"/>
    <sheet name="Reanalysis_no-ref mass" sheetId="6" r:id="rId4"/>
    <sheet name="Reanalysis_w-ref mass" sheetId="7" r:id="rId5"/>
    <sheet name="GC-EI-MS_data" sheetId="9" r:id="rId6"/>
    <sheet name="GC-EI-MS_BSTFA data" sheetId="8" r:id="rId7"/>
    <sheet name="Correlation_GC-MS &amp;LC-MS peaks" sheetId="10" r:id="rId8"/>
    <sheet name="peaks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6" l="1"/>
  <c r="F11" i="6" s="1"/>
  <c r="D11" i="6" s="1"/>
  <c r="G12" i="6"/>
  <c r="F12" i="6" s="1"/>
  <c r="D12" i="6" s="1"/>
  <c r="G13" i="6"/>
  <c r="F13" i="6" s="1"/>
  <c r="D13" i="6" s="1"/>
  <c r="G14" i="6"/>
  <c r="F14" i="6" s="1"/>
  <c r="D14" i="6" s="1"/>
  <c r="G15" i="6"/>
  <c r="F15" i="6" s="1"/>
  <c r="D15" i="6" s="1"/>
  <c r="G16" i="6"/>
  <c r="F16" i="6" s="1"/>
  <c r="D16" i="6" s="1"/>
  <c r="G17" i="6"/>
  <c r="F17" i="6"/>
  <c r="D17" i="6" s="1"/>
  <c r="G18" i="6"/>
  <c r="F18" i="6"/>
  <c r="D18" i="6" s="1"/>
  <c r="T12" i="1"/>
  <c r="T13" i="1"/>
  <c r="T14" i="1"/>
  <c r="T15" i="1"/>
  <c r="T16" i="1"/>
  <c r="T17" i="1"/>
  <c r="T18" i="1"/>
  <c r="T19" i="1"/>
  <c r="T21" i="1"/>
  <c r="F23" i="1"/>
  <c r="E23" i="1" s="1"/>
  <c r="C23" i="1" s="1"/>
  <c r="U5" i="10" s="1"/>
  <c r="J40" i="10"/>
  <c r="J38" i="10"/>
  <c r="J36" i="10"/>
  <c r="J34" i="10"/>
  <c r="J30" i="10"/>
  <c r="J31" i="10"/>
  <c r="J32" i="10"/>
  <c r="J28" i="10"/>
  <c r="P40" i="10"/>
  <c r="P38" i="10"/>
  <c r="P34" i="10"/>
  <c r="Q31" i="10"/>
  <c r="P31" i="10"/>
  <c r="Q28" i="10"/>
  <c r="P28" i="10"/>
  <c r="F40" i="10"/>
  <c r="F30" i="10"/>
  <c r="F34" i="10"/>
  <c r="F36" i="10"/>
  <c r="F38" i="10"/>
  <c r="F28" i="10"/>
  <c r="P25" i="10"/>
  <c r="P23" i="10"/>
  <c r="Q21" i="10"/>
  <c r="P21" i="10"/>
  <c r="P19" i="10"/>
  <c r="Q16" i="10"/>
  <c r="P16" i="10"/>
  <c r="Q13" i="10"/>
  <c r="P13" i="10"/>
  <c r="T25" i="10"/>
  <c r="S25" i="10"/>
  <c r="T23" i="10"/>
  <c r="S23" i="10"/>
  <c r="T21" i="10"/>
  <c r="S21" i="10"/>
  <c r="T19" i="10"/>
  <c r="S19" i="10"/>
  <c r="T17" i="10"/>
  <c r="S17" i="10"/>
  <c r="T16" i="10"/>
  <c r="S16" i="10"/>
  <c r="T13" i="10"/>
  <c r="S13" i="10"/>
  <c r="T11" i="10"/>
  <c r="S11" i="10"/>
  <c r="T9" i="10"/>
  <c r="S9" i="10"/>
  <c r="T5" i="10"/>
  <c r="S5" i="10"/>
  <c r="Q5" i="10"/>
  <c r="P5" i="10"/>
  <c r="G26" i="8"/>
  <c r="G16" i="8"/>
  <c r="G87" i="8"/>
  <c r="G117" i="8"/>
  <c r="G116" i="8"/>
  <c r="G115" i="8"/>
  <c r="U114" i="8"/>
  <c r="G114" i="8"/>
  <c r="G113" i="8"/>
  <c r="G112" i="8"/>
  <c r="G111" i="8"/>
  <c r="G110" i="8"/>
  <c r="G109" i="8"/>
  <c r="G108" i="8"/>
  <c r="G107" i="8"/>
  <c r="U106" i="8"/>
  <c r="G105" i="8"/>
  <c r="G104" i="8"/>
  <c r="G103" i="8"/>
  <c r="U102" i="8"/>
  <c r="G102" i="8"/>
  <c r="G101" i="8"/>
  <c r="G100" i="8"/>
  <c r="G99" i="8"/>
  <c r="G98" i="8"/>
  <c r="G97" i="8"/>
  <c r="G96" i="8"/>
  <c r="G95" i="8"/>
  <c r="G94" i="8"/>
  <c r="G84" i="8"/>
  <c r="G72" i="8"/>
  <c r="G56" i="8"/>
  <c r="G57" i="8"/>
  <c r="G58" i="8"/>
  <c r="G59" i="8"/>
  <c r="G60" i="8"/>
  <c r="G61" i="8"/>
  <c r="G85" i="8"/>
  <c r="G83" i="8"/>
  <c r="U82" i="8"/>
  <c r="G82" i="8"/>
  <c r="G81" i="8"/>
  <c r="G80" i="8"/>
  <c r="G79" i="8"/>
  <c r="G78" i="8"/>
  <c r="G77" i="8"/>
  <c r="G76" i="8"/>
  <c r="G75" i="8"/>
  <c r="Q40" i="10"/>
  <c r="G73" i="8"/>
  <c r="G71" i="8"/>
  <c r="U70" i="8"/>
  <c r="G70" i="8"/>
  <c r="G69" i="8"/>
  <c r="G68" i="8"/>
  <c r="G67" i="8"/>
  <c r="G66" i="8"/>
  <c r="G65" i="8"/>
  <c r="G64" i="8"/>
  <c r="G63" i="8"/>
  <c r="Q38" i="10" s="1"/>
  <c r="G55" i="8"/>
  <c r="G52" i="8"/>
  <c r="G53" i="8"/>
  <c r="G54" i="8"/>
  <c r="G51" i="8"/>
  <c r="G50" i="8"/>
  <c r="Q34" i="10" s="1"/>
  <c r="G8" i="8"/>
  <c r="G9" i="8"/>
  <c r="G10" i="8"/>
  <c r="G90" i="9"/>
  <c r="G89" i="9"/>
  <c r="G88" i="9"/>
  <c r="G86" i="9"/>
  <c r="G85" i="9"/>
  <c r="G84" i="9"/>
  <c r="G82" i="9"/>
  <c r="G81" i="9"/>
  <c r="U80" i="9"/>
  <c r="G80" i="9"/>
  <c r="U79" i="9"/>
  <c r="G79" i="9"/>
  <c r="G78" i="9"/>
  <c r="G76" i="9"/>
  <c r="G75" i="9"/>
  <c r="G74" i="9"/>
  <c r="G73" i="9"/>
  <c r="G72" i="9"/>
  <c r="G71" i="9"/>
  <c r="Q25" i="10"/>
  <c r="U70" i="9"/>
  <c r="U69" i="9"/>
  <c r="G69" i="9"/>
  <c r="U68" i="9"/>
  <c r="G68" i="9"/>
  <c r="U67" i="9"/>
  <c r="G67" i="9"/>
  <c r="G66" i="9"/>
  <c r="G65" i="9"/>
  <c r="U64" i="9"/>
  <c r="G64" i="9"/>
  <c r="U63" i="9"/>
  <c r="G63" i="9"/>
  <c r="Q23" i="10"/>
  <c r="G61" i="9"/>
  <c r="G60" i="9"/>
  <c r="G59" i="9"/>
  <c r="G58" i="9"/>
  <c r="G57" i="9"/>
  <c r="G56" i="9"/>
  <c r="U55" i="9"/>
  <c r="G55" i="9"/>
  <c r="U54" i="9"/>
  <c r="G53" i="9"/>
  <c r="G52" i="9"/>
  <c r="U51" i="9"/>
  <c r="G51" i="9"/>
  <c r="G50" i="9"/>
  <c r="G49" i="9"/>
  <c r="G48" i="9"/>
  <c r="Q19" i="10"/>
  <c r="G46" i="9"/>
  <c r="G45" i="9"/>
  <c r="G44" i="9"/>
  <c r="U43" i="9"/>
  <c r="G43" i="9"/>
  <c r="U42" i="9"/>
  <c r="G42" i="9"/>
  <c r="U41" i="9"/>
  <c r="G41" i="9"/>
  <c r="U40" i="9"/>
  <c r="G39" i="9"/>
  <c r="G38" i="9"/>
  <c r="G37" i="9"/>
  <c r="G36" i="9"/>
  <c r="G35" i="9"/>
  <c r="G34" i="9"/>
  <c r="G33" i="9"/>
  <c r="G32" i="9"/>
  <c r="U31" i="9"/>
  <c r="G31" i="9"/>
  <c r="G30" i="9"/>
  <c r="G29" i="9"/>
  <c r="G28" i="9"/>
  <c r="G27" i="9"/>
  <c r="G26" i="9"/>
  <c r="U25" i="9"/>
  <c r="G25" i="9"/>
  <c r="G23" i="9"/>
  <c r="G22" i="9"/>
  <c r="G21" i="9"/>
  <c r="G20" i="9"/>
  <c r="G19" i="9"/>
  <c r="G18" i="9"/>
  <c r="G17" i="9"/>
  <c r="G16" i="9"/>
  <c r="G14" i="9"/>
  <c r="G13" i="9"/>
  <c r="U12" i="9"/>
  <c r="G12" i="9"/>
  <c r="U11" i="9"/>
  <c r="G11" i="9"/>
  <c r="U9" i="9"/>
  <c r="G9" i="9"/>
  <c r="U8" i="9"/>
  <c r="G8" i="9"/>
  <c r="G89" i="8"/>
  <c r="G91" i="8"/>
  <c r="G90" i="8"/>
  <c r="G88" i="8"/>
  <c r="G32" i="8"/>
  <c r="G20" i="8"/>
  <c r="G19" i="8"/>
  <c r="G29" i="8"/>
  <c r="G28" i="8"/>
  <c r="G30" i="8"/>
  <c r="G24" i="8"/>
  <c r="G23" i="8"/>
  <c r="G21" i="8"/>
  <c r="U89" i="8"/>
  <c r="U88" i="8"/>
  <c r="U62" i="8"/>
  <c r="U58" i="8"/>
  <c r="G34" i="8"/>
  <c r="U33" i="8"/>
  <c r="G33" i="8"/>
  <c r="G31" i="8"/>
  <c r="U27" i="8"/>
  <c r="G27" i="8"/>
  <c r="G22" i="8"/>
  <c r="G17" i="8"/>
  <c r="G14" i="8"/>
  <c r="G13" i="8"/>
  <c r="U12" i="8"/>
  <c r="G12" i="8"/>
  <c r="U11" i="8"/>
  <c r="G11" i="8"/>
  <c r="U9" i="8"/>
  <c r="U8" i="8"/>
  <c r="G61" i="7"/>
  <c r="F61" i="7" s="1"/>
  <c r="G65" i="6"/>
  <c r="F65" i="6" s="1"/>
  <c r="D65" i="6" s="1"/>
  <c r="G75" i="7"/>
  <c r="F75" i="7" s="1"/>
  <c r="D75" i="7" s="1"/>
  <c r="G74" i="7"/>
  <c r="F74" i="7" s="1"/>
  <c r="D74" i="7" s="1"/>
  <c r="U72" i="7"/>
  <c r="G72" i="7"/>
  <c r="F72" i="7"/>
  <c r="D72" i="7" s="1"/>
  <c r="U71" i="7"/>
  <c r="G71" i="7"/>
  <c r="F71" i="7" s="1"/>
  <c r="D71" i="7" s="1"/>
  <c r="U17" i="10" s="1"/>
  <c r="G69" i="7"/>
  <c r="F69" i="7"/>
  <c r="D69" i="7" s="1"/>
  <c r="G68" i="7"/>
  <c r="F68" i="7"/>
  <c r="G67" i="7"/>
  <c r="F67" i="7"/>
  <c r="D67" i="7" s="1"/>
  <c r="G66" i="7"/>
  <c r="F66" i="7"/>
  <c r="D66" i="7" s="1"/>
  <c r="G64" i="7"/>
  <c r="F64" i="7"/>
  <c r="D64" i="7" s="1"/>
  <c r="G63" i="7"/>
  <c r="F63" i="7" s="1"/>
  <c r="D63" i="7" s="1"/>
  <c r="G62" i="7"/>
  <c r="F62" i="7" s="1"/>
  <c r="D62" i="7" s="1"/>
  <c r="U59" i="7"/>
  <c r="G59" i="7"/>
  <c r="F59" i="7"/>
  <c r="D59" i="7" s="1"/>
  <c r="U58" i="7"/>
  <c r="G58" i="7"/>
  <c r="F58" i="7" s="1"/>
  <c r="D58" i="7" s="1"/>
  <c r="U57" i="7"/>
  <c r="G57" i="7"/>
  <c r="F57" i="7"/>
  <c r="D57" i="7" s="1"/>
  <c r="U56" i="7"/>
  <c r="U53" i="7"/>
  <c r="G53" i="7"/>
  <c r="F53" i="7" s="1"/>
  <c r="D53" i="7" s="1"/>
  <c r="U52" i="7"/>
  <c r="G52" i="7"/>
  <c r="F52" i="7" s="1"/>
  <c r="D52" i="7" s="1"/>
  <c r="G49" i="7"/>
  <c r="F49" i="7" s="1"/>
  <c r="D49" i="7" s="1"/>
  <c r="G48" i="7"/>
  <c r="F48" i="7" s="1"/>
  <c r="D48" i="7" s="1"/>
  <c r="G47" i="7"/>
  <c r="F47" i="7" s="1"/>
  <c r="D47" i="7" s="1"/>
  <c r="G46" i="7"/>
  <c r="F46" i="7" s="1"/>
  <c r="D46" i="7" s="1"/>
  <c r="U45" i="7"/>
  <c r="G45" i="7"/>
  <c r="F45" i="7" s="1"/>
  <c r="D45" i="7" s="1"/>
  <c r="U44" i="7"/>
  <c r="G44" i="7"/>
  <c r="F44" i="7" s="1"/>
  <c r="D44" i="7" s="1"/>
  <c r="G42" i="7"/>
  <c r="F42" i="7"/>
  <c r="D42" i="7" s="1"/>
  <c r="U41" i="7"/>
  <c r="G41" i="7"/>
  <c r="F41" i="7" s="1"/>
  <c r="D41" i="7" s="1"/>
  <c r="G40" i="7"/>
  <c r="F40" i="7" s="1"/>
  <c r="D40" i="7" s="1"/>
  <c r="G39" i="7"/>
  <c r="F39" i="7" s="1"/>
  <c r="G38" i="7"/>
  <c r="F38" i="7" s="1"/>
  <c r="D38" i="7" s="1"/>
  <c r="G37" i="7"/>
  <c r="F37" i="7" s="1"/>
  <c r="D37" i="7" s="1"/>
  <c r="G36" i="7"/>
  <c r="F36" i="7" s="1"/>
  <c r="D36" i="7" s="1"/>
  <c r="G35" i="7"/>
  <c r="F35" i="7" s="1"/>
  <c r="U34" i="7"/>
  <c r="G34" i="7"/>
  <c r="F34" i="7"/>
  <c r="D34" i="7" s="1"/>
  <c r="U33" i="7"/>
  <c r="G33" i="7"/>
  <c r="F33" i="7" s="1"/>
  <c r="D33" i="7" s="1"/>
  <c r="U32" i="7"/>
  <c r="G32" i="7"/>
  <c r="F32" i="7"/>
  <c r="D32" i="7" s="1"/>
  <c r="U31" i="7"/>
  <c r="G31" i="7"/>
  <c r="F31" i="7" s="1"/>
  <c r="D31" i="7" s="1"/>
  <c r="G29" i="7"/>
  <c r="F29" i="7" s="1"/>
  <c r="D29" i="7" s="1"/>
  <c r="G28" i="7"/>
  <c r="F28" i="7" s="1"/>
  <c r="D28" i="7" s="1"/>
  <c r="G27" i="7"/>
  <c r="F27" i="7" s="1"/>
  <c r="D27" i="7" s="1"/>
  <c r="G26" i="7"/>
  <c r="F26" i="7"/>
  <c r="G25" i="7"/>
  <c r="F25" i="7" s="1"/>
  <c r="D25" i="7" s="1"/>
  <c r="G24" i="7"/>
  <c r="F24" i="7" s="1"/>
  <c r="D24" i="7" s="1"/>
  <c r="U23" i="7"/>
  <c r="G23" i="7"/>
  <c r="F23" i="7" s="1"/>
  <c r="D23" i="7" s="1"/>
  <c r="U22" i="7"/>
  <c r="G22" i="7"/>
  <c r="F22" i="7" s="1"/>
  <c r="D22" i="7" s="1"/>
  <c r="G21" i="7"/>
  <c r="F21" i="7"/>
  <c r="G20" i="7"/>
  <c r="F20" i="7" s="1"/>
  <c r="D20" i="7" s="1"/>
  <c r="U19" i="7"/>
  <c r="G19" i="7"/>
  <c r="F19" i="7"/>
  <c r="D19" i="7" s="1"/>
  <c r="G18" i="7"/>
  <c r="F18" i="7" s="1"/>
  <c r="D18" i="7" s="1"/>
  <c r="G17" i="7"/>
  <c r="F17" i="7" s="1"/>
  <c r="D17" i="7" s="1"/>
  <c r="G16" i="7"/>
  <c r="F16" i="7" s="1"/>
  <c r="D16" i="7" s="1"/>
  <c r="G15" i="7"/>
  <c r="F15" i="7" s="1"/>
  <c r="D15" i="7" s="1"/>
  <c r="G14" i="7"/>
  <c r="F14" i="7" s="1"/>
  <c r="D14" i="7" s="1"/>
  <c r="G13" i="7"/>
  <c r="F13" i="7"/>
  <c r="U12" i="7"/>
  <c r="G12" i="7"/>
  <c r="F12" i="7"/>
  <c r="D12" i="7" s="1"/>
  <c r="U11" i="7"/>
  <c r="G11" i="7"/>
  <c r="F11" i="7" s="1"/>
  <c r="D11" i="7" s="1"/>
  <c r="U9" i="7"/>
  <c r="G9" i="7"/>
  <c r="F9" i="7"/>
  <c r="D9" i="7" s="1"/>
  <c r="U8" i="7"/>
  <c r="G8" i="7"/>
  <c r="F8" i="7" s="1"/>
  <c r="D8" i="7" s="1"/>
  <c r="G73" i="6"/>
  <c r="F73" i="6" s="1"/>
  <c r="G74" i="6"/>
  <c r="F74" i="6" s="1"/>
  <c r="D74" i="6" s="1"/>
  <c r="G63" i="6"/>
  <c r="F63" i="6" s="1"/>
  <c r="D63" i="6" s="1"/>
  <c r="G62" i="6"/>
  <c r="F62" i="6" s="1"/>
  <c r="D62" i="6" s="1"/>
  <c r="U71" i="6"/>
  <c r="G71" i="6"/>
  <c r="F71" i="6"/>
  <c r="D71" i="6" s="1"/>
  <c r="G61" i="6"/>
  <c r="F61" i="6" s="1"/>
  <c r="D61" i="6" s="1"/>
  <c r="G68" i="6"/>
  <c r="F68" i="6" s="1"/>
  <c r="D68" i="6" s="1"/>
  <c r="G66" i="6"/>
  <c r="F66" i="6" s="1"/>
  <c r="D66" i="6" s="1"/>
  <c r="U58" i="6"/>
  <c r="G58" i="6"/>
  <c r="F58" i="6"/>
  <c r="D58" i="6" s="1"/>
  <c r="U53" i="6"/>
  <c r="G53" i="6"/>
  <c r="F53" i="6" s="1"/>
  <c r="D53" i="6" s="1"/>
  <c r="G47" i="6"/>
  <c r="F47" i="6" s="1"/>
  <c r="D47" i="6" s="1"/>
  <c r="U45" i="6"/>
  <c r="G45" i="6"/>
  <c r="F45" i="6"/>
  <c r="D45" i="6" s="1"/>
  <c r="G40" i="6"/>
  <c r="F40" i="6" s="1"/>
  <c r="D40" i="6" s="1"/>
  <c r="G38" i="6"/>
  <c r="F38" i="6" s="1"/>
  <c r="D38" i="6" s="1"/>
  <c r="G36" i="6"/>
  <c r="F36" i="6" s="1"/>
  <c r="D36" i="6" s="1"/>
  <c r="U34" i="6"/>
  <c r="G34" i="6"/>
  <c r="F34" i="6"/>
  <c r="D34" i="6" s="1"/>
  <c r="U32" i="6"/>
  <c r="G32" i="6"/>
  <c r="F32" i="6" s="1"/>
  <c r="D32" i="6" s="1"/>
  <c r="G26" i="6"/>
  <c r="F26" i="6" s="1"/>
  <c r="G27" i="6"/>
  <c r="F27" i="6" s="1"/>
  <c r="D27" i="6" s="1"/>
  <c r="G25" i="6"/>
  <c r="F25" i="6" s="1"/>
  <c r="D25" i="6" s="1"/>
  <c r="U23" i="6"/>
  <c r="G23" i="6"/>
  <c r="F23" i="6"/>
  <c r="D23" i="6" s="1"/>
  <c r="G21" i="6"/>
  <c r="F21" i="6"/>
  <c r="U12" i="6"/>
  <c r="U70" i="6"/>
  <c r="G70" i="6"/>
  <c r="F70" i="6" s="1"/>
  <c r="D70" i="6" s="1"/>
  <c r="G28" i="6"/>
  <c r="G29" i="6"/>
  <c r="F29" i="6"/>
  <c r="D29" i="6" s="1"/>
  <c r="U21" i="10" s="1"/>
  <c r="F28" i="6"/>
  <c r="D28" i="6" s="1"/>
  <c r="G49" i="6"/>
  <c r="F49" i="6" s="1"/>
  <c r="D49" i="6" s="1"/>
  <c r="U25" i="10" s="1"/>
  <c r="G48" i="6"/>
  <c r="G46" i="6"/>
  <c r="F46" i="6" s="1"/>
  <c r="D46" i="6" s="1"/>
  <c r="F48" i="6"/>
  <c r="D48" i="6" s="1"/>
  <c r="U44" i="6"/>
  <c r="G44" i="6"/>
  <c r="F44" i="6" s="1"/>
  <c r="D44" i="6" s="1"/>
  <c r="G42" i="6"/>
  <c r="F42" i="6" s="1"/>
  <c r="D42" i="6" s="1"/>
  <c r="U23" i="10" s="1"/>
  <c r="U41" i="6"/>
  <c r="G41" i="6"/>
  <c r="F41" i="6" s="1"/>
  <c r="D41" i="6" s="1"/>
  <c r="G39" i="6"/>
  <c r="F39" i="6" s="1"/>
  <c r="D39" i="6" s="1"/>
  <c r="G37" i="6"/>
  <c r="F37" i="6" s="1"/>
  <c r="D37" i="6" s="1"/>
  <c r="G35" i="6"/>
  <c r="F35" i="6"/>
  <c r="D35" i="6" s="1"/>
  <c r="U33" i="6"/>
  <c r="G33" i="6"/>
  <c r="F33" i="6" s="1"/>
  <c r="D33" i="6" s="1"/>
  <c r="U31" i="6"/>
  <c r="G31" i="6"/>
  <c r="F31" i="6"/>
  <c r="D31" i="6" s="1"/>
  <c r="U22" i="6"/>
  <c r="G22" i="6"/>
  <c r="F22" i="6" s="1"/>
  <c r="D22" i="6" s="1"/>
  <c r="U9" i="6"/>
  <c r="U8" i="6"/>
  <c r="G67" i="6"/>
  <c r="F67" i="6" s="1"/>
  <c r="U59" i="6"/>
  <c r="G59" i="6"/>
  <c r="F59" i="6" s="1"/>
  <c r="D59" i="6" s="1"/>
  <c r="U57" i="6"/>
  <c r="G57" i="6"/>
  <c r="F57" i="6"/>
  <c r="D57" i="6" s="1"/>
  <c r="U16" i="10" s="1"/>
  <c r="U56" i="6"/>
  <c r="U52" i="6"/>
  <c r="G52" i="6"/>
  <c r="F52" i="6"/>
  <c r="D52" i="6" s="1"/>
  <c r="U13" i="10" s="1"/>
  <c r="G24" i="6"/>
  <c r="F24" i="6" s="1"/>
  <c r="D24" i="6" s="1"/>
  <c r="G20" i="6"/>
  <c r="F20" i="6" s="1"/>
  <c r="D20" i="6" s="1"/>
  <c r="U19" i="10" s="1"/>
  <c r="U19" i="6"/>
  <c r="G19" i="6"/>
  <c r="F19" i="6" s="1"/>
  <c r="D19" i="6" s="1"/>
  <c r="U11" i="6"/>
  <c r="G9" i="6"/>
  <c r="F9" i="6"/>
  <c r="D9" i="6" s="1"/>
  <c r="G8" i="6"/>
  <c r="F8" i="6" s="1"/>
  <c r="D8" i="6" s="1"/>
  <c r="F120" i="1"/>
  <c r="E120" i="1" s="1"/>
  <c r="C120" i="1" s="1"/>
  <c r="F133" i="1"/>
  <c r="E133" i="1"/>
  <c r="C133" i="1" s="1"/>
  <c r="F132" i="1"/>
  <c r="E132" i="1" s="1"/>
  <c r="C132" i="1" s="1"/>
  <c r="F131" i="1"/>
  <c r="E131" i="1" s="1"/>
  <c r="C131" i="1" s="1"/>
  <c r="F130" i="1"/>
  <c r="E130" i="1" s="1"/>
  <c r="C130" i="1" s="1"/>
  <c r="F128" i="1"/>
  <c r="E128" i="1" s="1"/>
  <c r="C128" i="1" s="1"/>
  <c r="F127" i="1"/>
  <c r="E127" i="1" s="1"/>
  <c r="C127" i="1" s="1"/>
  <c r="F126" i="1"/>
  <c r="E126" i="1"/>
  <c r="C126" i="1" s="1"/>
  <c r="F125" i="1"/>
  <c r="E125" i="1"/>
  <c r="C125" i="1" s="1"/>
  <c r="F121" i="1"/>
  <c r="E121" i="1" s="1"/>
  <c r="C121" i="1" s="1"/>
  <c r="F122" i="1"/>
  <c r="E122" i="1" s="1"/>
  <c r="C122" i="1" s="1"/>
  <c r="F123" i="1"/>
  <c r="E123" i="1" s="1"/>
  <c r="C123" i="1" s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05" i="1"/>
  <c r="F115" i="1"/>
  <c r="E115" i="1"/>
  <c r="C115" i="1" s="1"/>
  <c r="F116" i="1"/>
  <c r="E116" i="1" s="1"/>
  <c r="C116" i="1" s="1"/>
  <c r="F117" i="1"/>
  <c r="E117" i="1" s="1"/>
  <c r="C117" i="1" s="1"/>
  <c r="F118" i="1"/>
  <c r="E118" i="1" s="1"/>
  <c r="C118" i="1" s="1"/>
  <c r="F113" i="1"/>
  <c r="E113" i="1" s="1"/>
  <c r="C113" i="1" s="1"/>
  <c r="F112" i="1"/>
  <c r="E112" i="1" s="1"/>
  <c r="C112" i="1" s="1"/>
  <c r="F111" i="1"/>
  <c r="E111" i="1"/>
  <c r="C111" i="1" s="1"/>
  <c r="F110" i="1"/>
  <c r="E110" i="1"/>
  <c r="C110" i="1" s="1"/>
  <c r="F106" i="1"/>
  <c r="E106" i="1"/>
  <c r="C106" i="1" s="1"/>
  <c r="F107" i="1"/>
  <c r="E107" i="1" s="1"/>
  <c r="C107" i="1" s="1"/>
  <c r="F108" i="1"/>
  <c r="E108" i="1" s="1"/>
  <c r="C108" i="1" s="1"/>
  <c r="F105" i="1"/>
  <c r="E105" i="1" s="1"/>
  <c r="C105" i="1" s="1"/>
  <c r="F5" i="1"/>
  <c r="E5" i="1" s="1"/>
  <c r="C5" i="1" s="1"/>
  <c r="T5" i="1"/>
  <c r="F6" i="1"/>
  <c r="E6" i="1"/>
  <c r="C6" i="1" s="1"/>
  <c r="T6" i="1"/>
  <c r="F7" i="1"/>
  <c r="E7" i="1" s="1"/>
  <c r="C7" i="1" s="1"/>
  <c r="U11" i="10" s="1"/>
  <c r="T7" i="1"/>
  <c r="F8" i="1"/>
  <c r="E8" i="1" s="1"/>
  <c r="C8" i="1" s="1"/>
  <c r="T8" i="1"/>
  <c r="F9" i="1"/>
  <c r="E9" i="1"/>
  <c r="C9" i="1" s="1"/>
  <c r="T9" i="1"/>
  <c r="F10" i="1"/>
  <c r="E10" i="1" s="1"/>
  <c r="C10" i="1" s="1"/>
  <c r="T10" i="1"/>
  <c r="F12" i="1"/>
  <c r="E12" i="1"/>
  <c r="C12" i="1" s="1"/>
  <c r="F13" i="1"/>
  <c r="E13" i="1"/>
  <c r="C13" i="1" s="1"/>
  <c r="F14" i="1"/>
  <c r="E14" i="1" s="1"/>
  <c r="C14" i="1" s="1"/>
  <c r="U9" i="10" s="1"/>
  <c r="F15" i="1"/>
  <c r="E15" i="1" s="1"/>
  <c r="C15" i="1" s="1"/>
  <c r="F16" i="1"/>
  <c r="E16" i="1"/>
  <c r="C16" i="1" s="1"/>
  <c r="F17" i="1"/>
  <c r="E17" i="1"/>
  <c r="C17" i="1" s="1"/>
  <c r="F18" i="1"/>
  <c r="E18" i="1"/>
  <c r="C18" i="1" s="1"/>
  <c r="F19" i="1"/>
  <c r="E19" i="1" s="1"/>
  <c r="C19" i="1" s="1"/>
  <c r="F21" i="1"/>
  <c r="E21" i="1" s="1"/>
  <c r="C21" i="1" s="1"/>
  <c r="F22" i="1"/>
  <c r="E22" i="1" s="1"/>
  <c r="C22" i="1" s="1"/>
  <c r="T22" i="1"/>
  <c r="T23" i="1"/>
  <c r="F24" i="1"/>
  <c r="E24" i="1" s="1"/>
  <c r="C24" i="1" s="1"/>
  <c r="T24" i="1"/>
  <c r="F25" i="1"/>
  <c r="E25" i="1"/>
  <c r="C25" i="1" s="1"/>
  <c r="T25" i="1"/>
  <c r="F26" i="1"/>
  <c r="E26" i="1" s="1"/>
  <c r="C26" i="1" s="1"/>
  <c r="F27" i="1"/>
  <c r="E27" i="1" s="1"/>
  <c r="C27" i="1" s="1"/>
  <c r="F31" i="1"/>
  <c r="E31" i="1" s="1"/>
  <c r="C31" i="1" s="1"/>
  <c r="F32" i="1"/>
  <c r="E32" i="1" s="1"/>
  <c r="C32" i="1" s="1"/>
  <c r="F33" i="1"/>
  <c r="E33" i="1"/>
  <c r="C33" i="1" s="1"/>
  <c r="F34" i="1"/>
  <c r="E34" i="1"/>
  <c r="C34" i="1" s="1"/>
  <c r="F36" i="1"/>
  <c r="E36" i="1"/>
  <c r="C36" i="1" s="1"/>
  <c r="T36" i="1"/>
  <c r="F37" i="1"/>
  <c r="E37" i="1" s="1"/>
  <c r="C37" i="1" s="1"/>
  <c r="F38" i="1"/>
  <c r="E38" i="1" s="1"/>
  <c r="C38" i="1" s="1"/>
  <c r="F39" i="1"/>
  <c r="E39" i="1"/>
  <c r="C39" i="1" s="1"/>
  <c r="F40" i="1"/>
  <c r="E40" i="1"/>
  <c r="C40" i="1" s="1"/>
  <c r="F41" i="1"/>
  <c r="E41" i="1" s="1"/>
  <c r="C41" i="1" s="1"/>
  <c r="F42" i="1"/>
  <c r="E42" i="1" s="1"/>
  <c r="C42" i="1" s="1"/>
  <c r="F43" i="1"/>
  <c r="E43" i="1" s="1"/>
  <c r="C43" i="1" s="1"/>
  <c r="F44" i="1"/>
  <c r="E44" i="1" s="1"/>
  <c r="C44" i="1" s="1"/>
  <c r="F45" i="1"/>
  <c r="E45" i="1" s="1"/>
  <c r="C45" i="1" s="1"/>
  <c r="F46" i="1"/>
  <c r="E46" i="1"/>
  <c r="C46" i="1" s="1"/>
  <c r="F47" i="1"/>
  <c r="E47" i="1"/>
  <c r="C47" i="1" s="1"/>
  <c r="F48" i="1"/>
  <c r="E48" i="1"/>
  <c r="C48" i="1" s="1"/>
  <c r="F49" i="1"/>
  <c r="E49" i="1" s="1"/>
  <c r="C49" i="1" s="1"/>
  <c r="F50" i="1"/>
  <c r="E50" i="1" s="1"/>
  <c r="C50" i="1" s="1"/>
  <c r="F51" i="1"/>
  <c r="E51" i="1" s="1"/>
  <c r="C51" i="1" s="1"/>
  <c r="F52" i="1"/>
  <c r="E52" i="1" s="1"/>
  <c r="C52" i="1" s="1"/>
  <c r="T52" i="1"/>
  <c r="F53" i="1"/>
  <c r="E53" i="1"/>
  <c r="C53" i="1" s="1"/>
  <c r="T53" i="1"/>
  <c r="F54" i="1"/>
  <c r="E54" i="1" s="1"/>
  <c r="C54" i="1" s="1"/>
  <c r="T54" i="1"/>
  <c r="F55" i="1"/>
  <c r="E55" i="1"/>
  <c r="C55" i="1" s="1"/>
  <c r="F56" i="1"/>
  <c r="E56" i="1" s="1"/>
  <c r="C56" i="1" s="1"/>
  <c r="F57" i="1"/>
  <c r="E57" i="1" s="1"/>
  <c r="C57" i="1" s="1"/>
  <c r="C59" i="1"/>
  <c r="F59" i="1"/>
  <c r="C60" i="1"/>
  <c r="F60" i="1"/>
  <c r="C61" i="1"/>
  <c r="F61" i="1"/>
  <c r="C62" i="1"/>
  <c r="F62" i="1"/>
  <c r="F64" i="1"/>
  <c r="E64" i="1" s="1"/>
  <c r="C64" i="1" s="1"/>
  <c r="F65" i="1"/>
  <c r="E65" i="1"/>
  <c r="C65" i="1"/>
  <c r="F66" i="1"/>
  <c r="E66" i="1" s="1"/>
  <c r="C66" i="1" s="1"/>
  <c r="F67" i="1"/>
  <c r="E67" i="1"/>
  <c r="C67" i="1" s="1"/>
  <c r="F68" i="1"/>
  <c r="E68" i="1"/>
  <c r="C68" i="1" s="1"/>
  <c r="F69" i="1"/>
  <c r="E69" i="1"/>
  <c r="C69" i="1" s="1"/>
  <c r="F70" i="1"/>
  <c r="E70" i="1" s="1"/>
  <c r="C70" i="1" s="1"/>
  <c r="F71" i="1"/>
  <c r="E71" i="1" s="1"/>
  <c r="C71" i="1" s="1"/>
  <c r="F72" i="1"/>
  <c r="E72" i="1" s="1"/>
  <c r="C72" i="1" s="1"/>
  <c r="F73" i="1"/>
  <c r="E73" i="1"/>
  <c r="C73" i="1"/>
  <c r="C75" i="1"/>
  <c r="F75" i="1"/>
  <c r="C76" i="1"/>
  <c r="F76" i="1"/>
  <c r="C77" i="1"/>
  <c r="F77" i="1"/>
  <c r="C78" i="1"/>
  <c r="F78" i="1"/>
  <c r="F80" i="1"/>
  <c r="E80" i="1" s="1"/>
  <c r="C80" i="1" s="1"/>
  <c r="F81" i="1"/>
  <c r="E81" i="1"/>
  <c r="C81" i="1" s="1"/>
  <c r="F82" i="1"/>
  <c r="E82" i="1"/>
  <c r="C82" i="1" s="1"/>
  <c r="F83" i="1"/>
  <c r="E83" i="1"/>
  <c r="C83" i="1" s="1"/>
  <c r="F84" i="1"/>
  <c r="E84" i="1" s="1"/>
  <c r="C84" i="1" s="1"/>
  <c r="F85" i="1"/>
  <c r="E85" i="1" s="1"/>
  <c r="C85" i="1" s="1"/>
  <c r="F86" i="1"/>
  <c r="E86" i="1" s="1"/>
  <c r="C86" i="1" s="1"/>
  <c r="F87" i="1"/>
  <c r="E87" i="1" s="1"/>
  <c r="C87" i="1" s="1"/>
  <c r="F88" i="1"/>
  <c r="E88" i="1" s="1"/>
  <c r="C88" i="1" s="1"/>
  <c r="F89" i="1"/>
  <c r="E89" i="1"/>
  <c r="C89" i="1" s="1"/>
  <c r="Q90" i="1"/>
  <c r="C91" i="1"/>
  <c r="F91" i="1"/>
  <c r="C92" i="1"/>
  <c r="F92" i="1"/>
  <c r="C93" i="1"/>
  <c r="F93" i="1"/>
  <c r="C94" i="1"/>
  <c r="F94" i="1"/>
  <c r="F96" i="1"/>
  <c r="E96" i="1" s="1"/>
  <c r="C96" i="1" s="1"/>
  <c r="F97" i="1"/>
  <c r="E97" i="1" s="1"/>
  <c r="C97" i="1" s="1"/>
  <c r="F98" i="1"/>
  <c r="E98" i="1" s="1"/>
  <c r="C98" i="1" s="1"/>
  <c r="F99" i="1"/>
  <c r="E99" i="1" s="1"/>
  <c r="C99" i="1" s="1"/>
  <c r="F100" i="1"/>
  <c r="E100" i="1"/>
  <c r="C100" i="1" s="1"/>
  <c r="F101" i="1"/>
  <c r="E101" i="1"/>
  <c r="C101" i="1" s="1"/>
  <c r="F102" i="1"/>
  <c r="E102" i="1"/>
  <c r="C102" i="1"/>
  <c r="F103" i="1"/>
  <c r="E103" i="1" s="1"/>
  <c r="C103" i="1" s="1"/>
</calcChain>
</file>

<file path=xl/sharedStrings.xml><?xml version="1.0" encoding="utf-8"?>
<sst xmlns="http://schemas.openxmlformats.org/spreadsheetml/2006/main" count="1340" uniqueCount="305">
  <si>
    <t>Mass</t>
  </si>
  <si>
    <t>Compound</t>
  </si>
  <si>
    <t>Description</t>
  </si>
  <si>
    <t>C</t>
  </si>
  <si>
    <t>H</t>
  </si>
  <si>
    <t>D</t>
  </si>
  <si>
    <t>N</t>
  </si>
  <si>
    <t>O</t>
  </si>
  <si>
    <t>P</t>
  </si>
  <si>
    <t>S</t>
  </si>
  <si>
    <t>Cl</t>
  </si>
  <si>
    <t>F</t>
  </si>
  <si>
    <t>Br</t>
  </si>
  <si>
    <t>Si</t>
  </si>
  <si>
    <t>Calculated</t>
  </si>
  <si>
    <t>Measured</t>
  </si>
  <si>
    <t>Error</t>
  </si>
  <si>
    <t>mass of electron</t>
  </si>
  <si>
    <t>[M-H]-</t>
  </si>
  <si>
    <t>pKA1</t>
  </si>
  <si>
    <t>PKA2</t>
  </si>
  <si>
    <t>Na</t>
  </si>
  <si>
    <t>K</t>
  </si>
  <si>
    <t>[M+H]+</t>
  </si>
  <si>
    <t>cyclohexyl phenyl ketone</t>
  </si>
  <si>
    <t>CPK</t>
  </si>
  <si>
    <t>o,p-OH-CPK</t>
  </si>
  <si>
    <t>ESI/F</t>
  </si>
  <si>
    <t>4000/135</t>
  </si>
  <si>
    <t>4000/150</t>
  </si>
  <si>
    <t>4000/175</t>
  </si>
  <si>
    <t>4000/250</t>
  </si>
  <si>
    <t>04 DN-II-179-2</t>
  </si>
  <si>
    <t>Sequence</t>
  </si>
  <si>
    <t>Analysis</t>
  </si>
  <si>
    <t>5 DN-II-179-2</t>
  </si>
  <si>
    <t>fragments</t>
  </si>
  <si>
    <t>203.1062 139.0382, 123.0430</t>
  </si>
  <si>
    <t>Fragments</t>
  </si>
  <si>
    <t>DMPK = DPK</t>
  </si>
  <si>
    <t>diphenylketone</t>
  </si>
  <si>
    <t>fragment</t>
  </si>
  <si>
    <t>DBE</t>
  </si>
  <si>
    <t>standard</t>
  </si>
  <si>
    <t>tR</t>
  </si>
  <si>
    <t>04 DN-II-179-7</t>
  </si>
  <si>
    <t>91.0561, 107.0511, 171.1194</t>
  </si>
  <si>
    <t>tropylium</t>
  </si>
  <si>
    <t>09 DN-II-179-7</t>
  </si>
  <si>
    <t>P3</t>
  </si>
  <si>
    <t>P3 fragments</t>
  </si>
  <si>
    <t>P5</t>
  </si>
  <si>
    <t>P6</t>
  </si>
  <si>
    <t xml:space="preserve"> tropylium</t>
  </si>
  <si>
    <t>P3 NH4 adduct</t>
  </si>
  <si>
    <t>P5 fragments</t>
  </si>
  <si>
    <t>P5 NH4 adduct</t>
  </si>
  <si>
    <t>P6 fragments</t>
  </si>
  <si>
    <t>P6 NH4 adduct</t>
  </si>
  <si>
    <t>P7</t>
  </si>
  <si>
    <t>P7 fragments</t>
  </si>
  <si>
    <t>P7 NH4 adduct</t>
  </si>
  <si>
    <t>P7+ H2O</t>
  </si>
  <si>
    <t>P6+ H2O</t>
  </si>
  <si>
    <t>P5 +H2O</t>
  </si>
  <si>
    <t>P3 +H2O</t>
  </si>
  <si>
    <t xml:space="preserve">Peaks </t>
  </si>
  <si>
    <t>ions</t>
  </si>
  <si>
    <t>M+Na+</t>
  </si>
  <si>
    <t>M+H</t>
  </si>
  <si>
    <t>adducts?</t>
  </si>
  <si>
    <t>IS</t>
  </si>
  <si>
    <t>DPK</t>
  </si>
  <si>
    <t>ions 60.04 and 100.11 are background</t>
  </si>
  <si>
    <t>background ions</t>
  </si>
  <si>
    <t>60.04, 100.11,118.12</t>
  </si>
  <si>
    <t>P1</t>
  </si>
  <si>
    <t>P2</t>
  </si>
  <si>
    <t>P4</t>
  </si>
  <si>
    <t>205.12 very small</t>
  </si>
  <si>
    <t>mostly background</t>
  </si>
  <si>
    <t>P2 ?</t>
  </si>
  <si>
    <t>P2 fragment</t>
  </si>
  <si>
    <t xml:space="preserve">ppm error </t>
  </si>
  <si>
    <t>measured</t>
  </si>
  <si>
    <t>fragment+</t>
  </si>
  <si>
    <r>
      <t>t</t>
    </r>
    <r>
      <rPr>
        <b/>
        <vertAlign val="subscript"/>
        <sz val="10"/>
        <color indexed="12"/>
        <rFont val="Arial"/>
        <family val="2"/>
      </rPr>
      <t xml:space="preserve">R </t>
    </r>
    <r>
      <rPr>
        <b/>
        <sz val="10"/>
        <color indexed="12"/>
        <rFont val="Arial"/>
        <family val="2"/>
      </rPr>
      <t>(min)</t>
    </r>
  </si>
  <si>
    <t>Peak retention</t>
  </si>
  <si>
    <t xml:space="preserve"> P3 fragment tropylium</t>
  </si>
  <si>
    <t xml:space="preserve"> P6 fragment tropylium</t>
  </si>
  <si>
    <t>P6 +H2O</t>
  </si>
  <si>
    <t>not found</t>
  </si>
  <si>
    <t>P7 +H2O</t>
  </si>
  <si>
    <t>4000/200</t>
  </si>
  <si>
    <t>ND</t>
  </si>
  <si>
    <t>P5 fragments (Phenyl cation)</t>
  </si>
  <si>
    <t>Analysis with ESI_Low mass Calibration check and without reference mass at 135F/200F</t>
  </si>
  <si>
    <t>Analysis with ESI_Low mass Calibration check and with reference mass at 135F/200F</t>
  </si>
  <si>
    <t>nd</t>
  </si>
  <si>
    <t>05 CPK_metabolite_mix_with refms</t>
  </si>
  <si>
    <t>P4 fragment</t>
  </si>
  <si>
    <t>fragment ion</t>
  </si>
  <si>
    <t>Ammonium adduct may be not possible according to this data (P3,P5,P6 and P7)</t>
  </si>
  <si>
    <t>02 CPK_metabolite_mix_no ref at 135F</t>
  </si>
  <si>
    <t>03 CPK_metabolite_mix_no ref_at 200F</t>
  </si>
  <si>
    <t xml:space="preserve">P1, P2 and P4 data at 200F was recalibrated again using Analyst software, before </t>
  </si>
  <si>
    <t>the mass accuracy error was more?</t>
  </si>
  <si>
    <t>06 CPK_metabolite_mix_with refms</t>
  </si>
  <si>
    <t>Mass accuracy error was more, figuring out?</t>
  </si>
  <si>
    <t xml:space="preserve"> CPK_std</t>
  </si>
  <si>
    <t>GC-EI-MS analysis</t>
  </si>
  <si>
    <t>CPK std</t>
  </si>
  <si>
    <t>CPK fragments</t>
  </si>
  <si>
    <t>[M+.-X]</t>
  </si>
  <si>
    <t>07_DN-III-64-2A</t>
  </si>
  <si>
    <t xml:space="preserve">Data file </t>
  </si>
  <si>
    <t>Mabolite mix</t>
  </si>
  <si>
    <t>[M-C6H12]</t>
  </si>
  <si>
    <t>[M-C4H7]</t>
  </si>
  <si>
    <t>[M-C6H12-CO]</t>
  </si>
  <si>
    <t>[M-C6H12-CO-C2H2]</t>
  </si>
  <si>
    <t>[M-C9H9O]</t>
  </si>
  <si>
    <t>19_DN-III-63-3A</t>
  </si>
  <si>
    <t>M1</t>
  </si>
  <si>
    <t xml:space="preserve">M1 metabolite m.wt-202 </t>
  </si>
  <si>
    <t>M2</t>
  </si>
  <si>
    <t>M3</t>
  </si>
  <si>
    <t xml:space="preserve">M3 metabolite m.wt-202 </t>
  </si>
  <si>
    <t>M3 fragments</t>
  </si>
  <si>
    <t>M3 fragments (pheny catiom)</t>
  </si>
  <si>
    <t>M3 fragments (acylium ion)</t>
  </si>
  <si>
    <t>CPK fragments (acylium ion)</t>
  </si>
  <si>
    <t>M1 fragments (acylium ion)</t>
  </si>
  <si>
    <t xml:space="preserve"> M1 fragment tropylium</t>
  </si>
  <si>
    <t>M1 fragments (pheny catiom)</t>
  </si>
  <si>
    <t>M1 fragments</t>
  </si>
  <si>
    <t>small</t>
  </si>
  <si>
    <t>[M-CO]</t>
  </si>
  <si>
    <t>[M-C3H4O]</t>
  </si>
  <si>
    <t>[M-C3H5O]</t>
  </si>
  <si>
    <t>?</t>
  </si>
  <si>
    <t>metabolite-202</t>
  </si>
  <si>
    <t>M4</t>
  </si>
  <si>
    <t>M4fragments</t>
  </si>
  <si>
    <t>M14fragments (acylium ion)</t>
  </si>
  <si>
    <t>M4 fragments (pheny catiom)</t>
  </si>
  <si>
    <t>M4 fragments</t>
  </si>
  <si>
    <t>M5</t>
  </si>
  <si>
    <t xml:space="preserve"> M5 fragment tropylium</t>
  </si>
  <si>
    <t>M5fragments (acylium ion)</t>
  </si>
  <si>
    <t>M5 fragments (pheny catiom)</t>
  </si>
  <si>
    <t>M5 fragments</t>
  </si>
  <si>
    <t>there is no molecular ion detected</t>
  </si>
  <si>
    <t>metabolite-204</t>
  </si>
  <si>
    <t>M2 metabolite-204 but not 186</t>
  </si>
  <si>
    <t xml:space="preserve"> M2 fragment ion</t>
  </si>
  <si>
    <t>M2fragments (acylium ion)</t>
  </si>
  <si>
    <t>??</t>
  </si>
  <si>
    <t>M2 fragments (pheny catiom)</t>
  </si>
  <si>
    <t>M2fragments</t>
  </si>
  <si>
    <t>[M-H2O]</t>
  </si>
  <si>
    <t>[M-H2O]-C6H10]</t>
  </si>
  <si>
    <t>[M-H2O]-C6H10-CO]</t>
  </si>
  <si>
    <t>[M-H2O]-C6H10-CO-C2H2]</t>
  </si>
  <si>
    <t>M3 metabolite-204 but not 186</t>
  </si>
  <si>
    <t xml:space="preserve"> M3 fragment ion</t>
  </si>
  <si>
    <t>M3fragments (acylium ion)</t>
  </si>
  <si>
    <t>M23fragments (pheny catiom)</t>
  </si>
  <si>
    <t>M3fragments</t>
  </si>
  <si>
    <t>M4 metabolite-204 but not 186</t>
  </si>
  <si>
    <t xml:space="preserve"> M4 fragment ion</t>
  </si>
  <si>
    <t>M4fragments (acylium ion)</t>
  </si>
  <si>
    <t xml:space="preserve"> M4 fragment tropylium</t>
  </si>
  <si>
    <t>M4fragments (pheny catiom)</t>
  </si>
  <si>
    <t>M45metabolite-204 but not 186</t>
  </si>
  <si>
    <t xml:space="preserve"> M5 fragment ion</t>
  </si>
  <si>
    <t>M5 fragments (acylium ion)</t>
  </si>
  <si>
    <t>M5fragments (pheny catiom)</t>
  </si>
  <si>
    <t>M5fragments</t>
  </si>
  <si>
    <r>
      <t>M</t>
    </r>
    <r>
      <rPr>
        <b/>
        <vertAlign val="superscript"/>
        <sz val="10"/>
        <rFont val="Arial"/>
        <family val="2"/>
      </rPr>
      <t>+.</t>
    </r>
  </si>
  <si>
    <r>
      <t>[M-C6H9</t>
    </r>
    <r>
      <rPr>
        <b/>
        <vertAlign val="superscript"/>
        <sz val="10"/>
        <rFont val="Arial"/>
        <family val="2"/>
      </rPr>
      <t xml:space="preserve">. </t>
    </r>
    <r>
      <rPr>
        <b/>
        <sz val="10"/>
        <rFont val="Arial"/>
        <family val="2"/>
      </rPr>
      <t>]</t>
    </r>
  </si>
  <si>
    <r>
      <t>[M-C6H9</t>
    </r>
    <r>
      <rPr>
        <b/>
        <vertAlign val="superscript"/>
        <sz val="10"/>
        <rFont val="Arial"/>
        <family val="2"/>
      </rPr>
      <t>.-</t>
    </r>
    <r>
      <rPr>
        <b/>
        <sz val="10"/>
        <rFont val="Arial"/>
        <family val="2"/>
      </rPr>
      <t>CO]</t>
    </r>
  </si>
  <si>
    <r>
      <t>[M-C6H9</t>
    </r>
    <r>
      <rPr>
        <b/>
        <vertAlign val="superscript"/>
        <sz val="10"/>
        <rFont val="Arial"/>
        <family val="2"/>
      </rPr>
      <t>.-</t>
    </r>
    <r>
      <rPr>
        <b/>
        <sz val="10"/>
        <rFont val="Arial"/>
        <family val="2"/>
      </rPr>
      <t>CO-C2H2]</t>
    </r>
  </si>
  <si>
    <r>
      <t>M</t>
    </r>
    <r>
      <rPr>
        <b/>
        <vertAlign val="superscript"/>
        <sz val="10"/>
        <rFont val="Arial"/>
        <family val="2"/>
      </rPr>
      <t>+.??</t>
    </r>
  </si>
  <si>
    <r>
      <t>M</t>
    </r>
    <r>
      <rPr>
        <b/>
        <vertAlign val="superscript"/>
        <sz val="10"/>
        <rFont val="Arial"/>
        <family val="2"/>
      </rPr>
      <t>+. ??</t>
    </r>
  </si>
  <si>
    <t>M4 metabolite-202</t>
  </si>
  <si>
    <t>M5 metabolite-202</t>
  </si>
  <si>
    <t>LC-fraction-1</t>
  </si>
  <si>
    <t>(peaks P1,P2 and P3 from</t>
  </si>
  <si>
    <t>LC)</t>
  </si>
  <si>
    <t>(peaks P4,P5 and P6 from</t>
  </si>
  <si>
    <t>LC-fraction-2</t>
  </si>
  <si>
    <t>10_DN-III-63-1A</t>
  </si>
  <si>
    <t>11_DN-III-63-2A</t>
  </si>
  <si>
    <t>Only one metabolite was detected in LC fractions 1&amp;2,</t>
  </si>
  <si>
    <t>due its their low concentration in fractions??</t>
  </si>
  <si>
    <t>16_DN-III-64-2B</t>
  </si>
  <si>
    <t xml:space="preserve"> CPK_std+BSTFA</t>
  </si>
  <si>
    <t>CPK_BSTFA</t>
  </si>
  <si>
    <t>There is no derivatization</t>
  </si>
  <si>
    <t>M2 metabolite-204+BSFTA</t>
  </si>
  <si>
    <t>Observed derivatization</t>
  </si>
  <si>
    <t>[M-CH3]</t>
  </si>
  <si>
    <t>[M-HOSi(CH3)3]</t>
  </si>
  <si>
    <t>[M-HOSi(CH3)3-C6H10]</t>
  </si>
  <si>
    <t>[M-HOSi(CH3)3-C6H10-CO]</t>
  </si>
  <si>
    <t>[M-HOSi(CH3)3-C6H10-CO-C2H2]</t>
  </si>
  <si>
    <t>[M+73]</t>
  </si>
  <si>
    <t>[M-C6H5CO]</t>
  </si>
  <si>
    <t>[M-C6H5CO-CH3]</t>
  </si>
  <si>
    <t>[M-C10H11O]</t>
  </si>
  <si>
    <t>metabolite-204+72 (BSTFA)</t>
  </si>
  <si>
    <t>M3 metabolite-204+BSFTA</t>
  </si>
  <si>
    <t xml:space="preserve"> M3 fragment tropylium</t>
  </si>
  <si>
    <t>[M-CH3CH2OSi(CH3)3]</t>
  </si>
  <si>
    <t>M4 metabolite-204+BSFTA</t>
  </si>
  <si>
    <t>M4 fragments (+OTMS)</t>
  </si>
  <si>
    <t>[M-C10H11O-C3H4O]</t>
  </si>
  <si>
    <t>there is no BSTFA derivatizion</t>
  </si>
  <si>
    <t>15_DN-III-63-2B</t>
  </si>
  <si>
    <t>14_DN-III-63-1B</t>
  </si>
  <si>
    <t>M3 metabolite m.wt-202 +BSTFA</t>
  </si>
  <si>
    <t>13_DN-III-63-3B</t>
  </si>
  <si>
    <t>metabolite-202+72</t>
  </si>
  <si>
    <t>Mabolite mix+BSTFA</t>
  </si>
  <si>
    <t>M1 metabolite m.wt-202 +BSTFA</t>
  </si>
  <si>
    <t>only 202 found</t>
  </si>
  <si>
    <t>M+BSTFA</t>
  </si>
  <si>
    <t>The BSTFA derivatization was observed for only metabolite 204 (204+72=276), but not for metabolite</t>
  </si>
  <si>
    <t>therefore, the metabolite 204 contains- OH group, but not for 202?</t>
  </si>
  <si>
    <t>The metabolite 186 mass is not orginal, it was a fragment coming from 204 due to loss of water molecula</t>
  </si>
  <si>
    <t>EPA data</t>
  </si>
  <si>
    <t>UND data</t>
  </si>
  <si>
    <t>GC-CI-MS</t>
  </si>
  <si>
    <t>GC-EI-MS</t>
  </si>
  <si>
    <t>LC-MS/MS</t>
  </si>
  <si>
    <r>
      <t>t</t>
    </r>
    <r>
      <rPr>
        <vertAlign val="subscript"/>
        <sz val="10"/>
        <rFont val="Arial"/>
        <family val="2"/>
      </rPr>
      <t>R (min)</t>
    </r>
  </si>
  <si>
    <r>
      <t>[M+H]</t>
    </r>
    <r>
      <rPr>
        <vertAlign val="superscript"/>
        <sz val="10"/>
        <rFont val="Arial"/>
        <family val="2"/>
      </rPr>
      <t>+</t>
    </r>
  </si>
  <si>
    <t>Metabolite</t>
  </si>
  <si>
    <r>
      <t>t</t>
    </r>
    <r>
      <rPr>
        <b/>
        <vertAlign val="subscript"/>
        <sz val="10"/>
        <rFont val="Arial"/>
        <family val="2"/>
      </rPr>
      <t>R (min)</t>
    </r>
  </si>
  <si>
    <r>
      <t>M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 xml:space="preserve"> ion (m/z)</t>
    </r>
  </si>
  <si>
    <t>[M+H] ion</t>
  </si>
  <si>
    <t>LC-TOF-MS</t>
  </si>
  <si>
    <r>
      <t>[M+H]</t>
    </r>
    <r>
      <rPr>
        <b/>
        <vertAlign val="superscript"/>
        <sz val="10"/>
        <rFont val="Arial"/>
        <family val="2"/>
      </rPr>
      <t>+</t>
    </r>
  </si>
  <si>
    <t>S.no</t>
  </si>
  <si>
    <t>O,P-OH-CPK</t>
  </si>
  <si>
    <t>standards</t>
  </si>
  <si>
    <t>E1</t>
  </si>
  <si>
    <t>E2</t>
  </si>
  <si>
    <t>to</t>
  </si>
  <si>
    <r>
      <t>[M+Na]</t>
    </r>
    <r>
      <rPr>
        <vertAlign val="superscript"/>
        <sz val="10"/>
        <rFont val="Arial"/>
        <family val="2"/>
      </rPr>
      <t>+</t>
    </r>
  </si>
  <si>
    <t>MS accuracy</t>
  </si>
  <si>
    <t>error (ppm)</t>
  </si>
  <si>
    <t>observed</t>
  </si>
  <si>
    <t>N/A</t>
  </si>
  <si>
    <t>M3A</t>
  </si>
  <si>
    <t>M3B</t>
  </si>
  <si>
    <t>M3 B (204)</t>
  </si>
  <si>
    <t>Metabolite mix+BSTFA deivatization</t>
  </si>
  <si>
    <t>for these three metabolites</t>
  </si>
  <si>
    <t>observed for metabolites 204, but what about another metabolite?</t>
  </si>
  <si>
    <t xml:space="preserve"> may be it is merging with either first peak at 16.85 min or not derivatized?</t>
  </si>
  <si>
    <t>there are 3 significant BSTFA derivatized (204+72=276) peaks</t>
  </si>
  <si>
    <t>are based on LC-MS/MS fragmentation and GC-BSTFA fragmentation data of metabolites</t>
  </si>
  <si>
    <r>
      <t>1</t>
    </r>
    <r>
      <rPr>
        <b/>
        <sz val="10"/>
        <rFont val="Arial"/>
        <family val="2"/>
      </rPr>
      <t>UND-Chem</t>
    </r>
  </si>
  <si>
    <r>
      <t xml:space="preserve">notes: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UND-chem group observed the [M+H]+ 205 (M+ 204 )as molecular ion for metabolite (186), which was also proved by its mass accuracy</t>
    </r>
  </si>
  <si>
    <t>however, the LC-MS/MS data support the proposed metabolites structure.</t>
  </si>
  <si>
    <t>186, small 204</t>
  </si>
  <si>
    <t>N/A: not observed</t>
  </si>
  <si>
    <t xml:space="preserve">M3A may be mixture.P2+P4 </t>
  </si>
  <si>
    <t>Equivalent</t>
  </si>
  <si>
    <t>The proposed correlation between BSTFA derivatized and LC-MS peaks</t>
  </si>
  <si>
    <t>this indicates that the metabolite 204 has one hydroxy group</t>
  </si>
  <si>
    <t>suggested identification</t>
  </si>
  <si>
    <t>keto derivative of CPK</t>
  </si>
  <si>
    <t>hydroxy derivative of CPK</t>
  </si>
  <si>
    <t>there is no BSTFA derivatized peaks (202+72=274)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</si>
  <si>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</si>
  <si>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</si>
  <si>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</si>
  <si>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</si>
  <si>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</si>
  <si>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</si>
  <si>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</si>
  <si>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</si>
  <si>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 xml:space="preserve">Positive LC-MS data for  available Stds and metabolites </t>
  </si>
  <si>
    <t>Data Analysis with ESI_Low mass Calibration check and with reference mass at 135F/200F (fragmentation voltages)</t>
  </si>
  <si>
    <t>Data Analysis with ESI_Low mass Calibration check and without reference mass at 135F/200F (fragmentation voltages)</t>
  </si>
  <si>
    <t xml:space="preserve">GC-EI-MS data analyses for CPK and metabolites </t>
  </si>
  <si>
    <t xml:space="preserve">GC-EI-MS data analyses for derivatized metabolites with BSTFA </t>
  </si>
  <si>
    <t xml:space="preserve">Negative LC-MS data for metabolites </t>
  </si>
  <si>
    <t>Correlation of GC-MS and LC-MS data for group substitution assignment</t>
  </si>
  <si>
    <t xml:space="preserve">General peal mass information for parent chemicals and metabolites </t>
  </si>
  <si>
    <t xml:space="preserve">Legend for CPK Metabolite labeling through experiments </t>
  </si>
  <si>
    <t>Index</t>
  </si>
  <si>
    <r>
      <t>•</t>
    </r>
    <r>
      <rPr>
        <b/>
        <sz val="12"/>
        <rFont val="Calibri"/>
        <family val="2"/>
      </rPr>
      <t>M1=M1 (ene-)</t>
    </r>
  </si>
  <si>
    <r>
      <t>•</t>
    </r>
    <r>
      <rPr>
        <b/>
        <sz val="12"/>
        <rFont val="Calibri"/>
        <family val="2"/>
      </rPr>
      <t>MX=M2 (ene-)</t>
    </r>
  </si>
  <si>
    <r>
      <t>•</t>
    </r>
    <r>
      <rPr>
        <b/>
        <sz val="12"/>
        <rFont val="Calibri"/>
        <family val="2"/>
      </rPr>
      <t xml:space="preserve">E1=M3 (3-diketo)=P1 </t>
    </r>
  </si>
  <si>
    <r>
      <t>•</t>
    </r>
    <r>
      <rPr>
        <b/>
        <sz val="12"/>
        <rFont val="Calibri"/>
        <family val="2"/>
      </rPr>
      <t xml:space="preserve">E2=M4 (2-diketo)=P4 </t>
    </r>
  </si>
  <si>
    <r>
      <t>•</t>
    </r>
    <r>
      <rPr>
        <b/>
        <sz val="12"/>
        <rFont val="Calibri"/>
        <family val="2"/>
      </rPr>
      <t xml:space="preserve">M3A=M5 (4-diketo)=P2 </t>
    </r>
  </si>
  <si>
    <r>
      <t>•</t>
    </r>
    <r>
      <rPr>
        <b/>
        <sz val="12"/>
        <rFont val="Calibri"/>
        <family val="2"/>
      </rPr>
      <t xml:space="preserve">M2=M6 (2-hydroxy)=P5 </t>
    </r>
  </si>
  <si>
    <r>
      <t>•</t>
    </r>
    <r>
      <rPr>
        <b/>
        <sz val="12"/>
        <rFont val="Calibri"/>
        <family val="2"/>
      </rPr>
      <t xml:space="preserve">M3B=M7 (4-hydroxy)=P6 </t>
    </r>
  </si>
  <si>
    <r>
      <t>•</t>
    </r>
    <r>
      <rPr>
        <b/>
        <sz val="12"/>
        <rFont val="Calibri"/>
        <family val="2"/>
      </rPr>
      <t xml:space="preserve">M4=M8 (3-hydroxy)=P3 </t>
    </r>
  </si>
  <si>
    <r>
      <t>•</t>
    </r>
    <r>
      <rPr>
        <b/>
        <sz val="12"/>
        <rFont val="Calibri"/>
        <family val="2"/>
      </rPr>
      <t xml:space="preserve">M5=M9 (1-hydroxy)=P7 </t>
    </r>
  </si>
  <si>
    <t xml:space="preserve"> The file focus is on the analisis and identification of CPK metabolites)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</si>
</sst>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"/>
    <numFmt numFmtId="166" formatCode="0.000"/>
    <numFmt numFmtId="167" formatCode="0.0000"/>
    <numFmt numFmtId="168" formatCode="0.00000"/>
  </numFmts>
  <fonts count="3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vertAlign val="subscript"/>
      <sz val="10"/>
      <color indexed="12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  <font>
      <b/>
      <sz val="10"/>
      <color indexed="47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8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8" fillId="0" borderId="0" xfId="0" applyFont="1" applyFill="1"/>
    <xf numFmtId="167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167" fontId="5" fillId="0" borderId="0" xfId="0" applyNumberFormat="1" applyFont="1" applyAlignment="1">
      <alignment horizontal="center"/>
    </xf>
    <xf numFmtId="166" fontId="3" fillId="0" borderId="0" xfId="0" applyNumberFormat="1" applyFont="1"/>
    <xf numFmtId="14" fontId="8" fillId="0" borderId="0" xfId="0" applyNumberFormat="1" applyFont="1" applyFill="1" applyAlignment="1">
      <alignment horizontal="righ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/>
    <xf numFmtId="0" fontId="0" fillId="3" borderId="0" xfId="0" applyFill="1" applyAlignment="1">
      <alignment horizontal="left"/>
    </xf>
    <xf numFmtId="1" fontId="7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/>
    <xf numFmtId="0" fontId="15" fillId="0" borderId="0" xfId="0" applyFont="1"/>
    <xf numFmtId="0" fontId="12" fillId="0" borderId="0" xfId="0" applyFont="1" applyAlignment="1">
      <alignment horizontal="center"/>
    </xf>
    <xf numFmtId="164" fontId="13" fillId="0" borderId="0" xfId="0" applyNumberFormat="1" applyFont="1"/>
    <xf numFmtId="164" fontId="13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6" fontId="13" fillId="0" borderId="0" xfId="0" applyNumberFormat="1" applyFont="1"/>
    <xf numFmtId="0" fontId="13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4" fontId="17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166" fontId="17" fillId="0" borderId="0" xfId="0" applyNumberFormat="1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/>
    <xf numFmtId="2" fontId="13" fillId="0" borderId="0" xfId="0" applyNumberFormat="1" applyFont="1"/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7" fontId="1" fillId="4" borderId="0" xfId="0" applyNumberFormat="1" applyFont="1" applyFill="1" applyAlignment="1">
      <alignment horizontal="center"/>
    </xf>
    <xf numFmtId="0" fontId="1" fillId="4" borderId="0" xfId="0" applyFont="1" applyFill="1"/>
    <xf numFmtId="165" fontId="10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7" fontId="12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2" fillId="4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65" fontId="10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0" fillId="4" borderId="0" xfId="0" applyFill="1"/>
    <xf numFmtId="167" fontId="1" fillId="5" borderId="0" xfId="0" applyNumberFormat="1" applyFont="1" applyFill="1" applyAlignment="1">
      <alignment horizontal="left"/>
    </xf>
    <xf numFmtId="167" fontId="12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20" fillId="3" borderId="0" xfId="0" applyFont="1" applyFill="1"/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3" borderId="0" xfId="0" applyFont="1" applyFill="1"/>
    <xf numFmtId="0" fontId="8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67" fontId="12" fillId="6" borderId="0" xfId="0" applyNumberFormat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3" fillId="5" borderId="0" xfId="0" applyFont="1" applyFill="1"/>
    <xf numFmtId="167" fontId="22" fillId="0" borderId="0" xfId="0" applyNumberFormat="1" applyFont="1" applyFill="1" applyAlignment="1">
      <alignment horizontal="center"/>
    </xf>
    <xf numFmtId="167" fontId="22" fillId="5" borderId="0" xfId="0" applyNumberFormat="1" applyFont="1" applyFill="1" applyAlignment="1">
      <alignment horizontal="center"/>
    </xf>
    <xf numFmtId="0" fontId="8" fillId="6" borderId="0" xfId="0" applyFont="1" applyFill="1"/>
    <xf numFmtId="0" fontId="13" fillId="6" borderId="0" xfId="0" applyFont="1" applyFill="1"/>
    <xf numFmtId="0" fontId="8" fillId="5" borderId="0" xfId="0" applyFont="1" applyFill="1"/>
    <xf numFmtId="0" fontId="0" fillId="5" borderId="0" xfId="0" applyFill="1"/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2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1" fillId="0" borderId="0" xfId="0" applyFont="1" applyFill="1"/>
    <xf numFmtId="0" fontId="15" fillId="0" borderId="0" xfId="0" applyFont="1" applyFill="1"/>
    <xf numFmtId="0" fontId="0" fillId="0" borderId="0" xfId="0" applyFill="1" applyAlignment="1">
      <alignment horizontal="center"/>
    </xf>
    <xf numFmtId="0" fontId="17" fillId="0" borderId="0" xfId="0" applyFont="1" applyFill="1"/>
    <xf numFmtId="2" fontId="13" fillId="0" borderId="0" xfId="0" applyNumberFormat="1" applyFont="1" applyFill="1"/>
    <xf numFmtId="166" fontId="17" fillId="0" borderId="0" xfId="0" applyNumberFormat="1" applyFont="1" applyFill="1"/>
    <xf numFmtId="0" fontId="0" fillId="6" borderId="0" xfId="0" applyFill="1"/>
    <xf numFmtId="0" fontId="25" fillId="5" borderId="0" xfId="0" applyFont="1" applyFill="1"/>
    <xf numFmtId="0" fontId="2" fillId="5" borderId="0" xfId="0" applyFont="1" applyFill="1"/>
    <xf numFmtId="0" fontId="0" fillId="5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29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30" fillId="4" borderId="0" xfId="0" applyFont="1" applyFill="1"/>
    <xf numFmtId="0" fontId="31" fillId="7" borderId="0" xfId="0" applyFont="1" applyFill="1"/>
    <xf numFmtId="0" fontId="32" fillId="7" borderId="0" xfId="0" applyFont="1" applyFill="1"/>
    <xf numFmtId="0" fontId="31" fillId="7" borderId="0" xfId="0" applyFont="1" applyFill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7" borderId="0" xfId="0" applyFont="1" applyFill="1"/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0" xfId="0" applyFill="1"/>
    <xf numFmtId="165" fontId="29" fillId="0" borderId="0" xfId="0" applyNumberFormat="1" applyFont="1" applyAlignment="1">
      <alignment horizontal="center"/>
    </xf>
    <xf numFmtId="0" fontId="21" fillId="5" borderId="0" xfId="0" applyFont="1" applyFill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left"/>
    </xf>
    <xf numFmtId="0" fontId="8" fillId="2" borderId="0" xfId="0" applyFont="1" applyFill="1"/>
    <xf numFmtId="0" fontId="0" fillId="8" borderId="0" xfId="0" applyFill="1"/>
    <xf numFmtId="0" fontId="34" fillId="8" borderId="0" xfId="0" applyFont="1" applyFill="1"/>
    <xf numFmtId="0" fontId="31" fillId="8" borderId="0" xfId="0" applyFont="1" applyFill="1"/>
    <xf numFmtId="167" fontId="10" fillId="0" borderId="0" xfId="0" applyNumberFormat="1" applyFont="1" applyAlignment="1">
      <alignment horizontal="center"/>
    </xf>
    <xf numFmtId="0" fontId="30" fillId="0" borderId="0" xfId="0" applyFont="1"/>
    <xf numFmtId="0" fontId="37" fillId="0" borderId="0" xfId="0" applyFont="1"/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 readingOrder="1"/>
    </xf>
    <xf numFmtId="0" fontId="25" fillId="0" borderId="4" xfId="0" applyFont="1" applyBorder="1"/>
    <xf numFmtId="0" fontId="25" fillId="0" borderId="5" xfId="0" applyFont="1" applyBorder="1" applyAlignment="1">
      <alignment horizontal="center" readingOrder="1"/>
    </xf>
    <xf numFmtId="0" fontId="25" fillId="0" borderId="2" xfId="0" applyFont="1" applyBorder="1"/>
    <xf numFmtId="0" fontId="25" fillId="0" borderId="6" xfId="0" applyFont="1" applyBorder="1"/>
    <xf numFmtId="0" fontId="25" fillId="0" borderId="0" xfId="0" applyFont="1" applyBorder="1" applyAlignment="1">
      <alignment horizontal="center" readingOrder="1"/>
    </xf>
    <xf numFmtId="0" fontId="25" fillId="0" borderId="1" xfId="0" applyFont="1" applyBorder="1"/>
    <xf numFmtId="0" fontId="25" fillId="0" borderId="7" xfId="0" applyFont="1" applyBorder="1"/>
    <xf numFmtId="0" fontId="25" fillId="0" borderId="8" xfId="0" applyFont="1" applyBorder="1" applyAlignment="1">
      <alignment horizontal="center" readingOrder="1"/>
    </xf>
    <xf numFmtId="0" fontId="25" fillId="0" borderId="3" xfId="0" applyFont="1" applyBorder="1"/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24"/>
  <sheetViews>
    <sheetView tabSelected="1" topLeftCell="A4" workbookViewId="0">
      <selection activeCell="G25" sqref="G25"/>
    </sheetView>
  </sheetViews>
  <sheetFormatPr defaultRowHeight="12.75" x14ac:dyDescent="0.2"/>
  <sheetData>
    <row r="4" spans="1:16" ht="15.75" x14ac:dyDescent="0.25">
      <c r="A4" s="165" t="s">
        <v>294</v>
      </c>
    </row>
    <row r="5" spans="1:16" ht="15" x14ac:dyDescent="0.25">
      <c r="A5" s="166" t="s">
        <v>277</v>
      </c>
      <c r="B5" s="166" t="s">
        <v>285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6" ht="15" x14ac:dyDescent="0.25">
      <c r="A6" s="166" t="s">
        <v>278</v>
      </c>
      <c r="B6" s="166" t="s">
        <v>290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15" x14ac:dyDescent="0.25">
      <c r="A7" s="166" t="s">
        <v>279</v>
      </c>
      <c r="B7" s="167" t="s">
        <v>287</v>
      </c>
      <c r="C7" s="168"/>
      <c r="D7" s="167"/>
      <c r="E7" s="167"/>
      <c r="F7" s="168"/>
      <c r="G7" s="166"/>
      <c r="H7" s="166"/>
      <c r="I7" s="166"/>
      <c r="J7" s="166"/>
      <c r="K7" s="166"/>
      <c r="L7" s="166"/>
    </row>
    <row r="8" spans="1:16" ht="15" x14ac:dyDescent="0.25">
      <c r="A8" s="166" t="s">
        <v>280</v>
      </c>
      <c r="B8" s="167" t="s">
        <v>286</v>
      </c>
      <c r="C8" s="168"/>
      <c r="D8" s="167"/>
      <c r="E8" s="167"/>
      <c r="F8" s="168"/>
      <c r="G8" s="167"/>
      <c r="H8" s="166"/>
      <c r="I8" s="166"/>
      <c r="J8" s="166"/>
      <c r="K8" s="166"/>
      <c r="L8" s="166"/>
    </row>
    <row r="9" spans="1:16" ht="15" x14ac:dyDescent="0.25">
      <c r="A9" s="166" t="s">
        <v>281</v>
      </c>
      <c r="B9" s="167" t="s">
        <v>288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6" ht="15" x14ac:dyDescent="0.25">
      <c r="A10" s="166" t="s">
        <v>282</v>
      </c>
      <c r="B10" s="167" t="s">
        <v>289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6" ht="15" x14ac:dyDescent="0.25">
      <c r="A11" s="166" t="s">
        <v>283</v>
      </c>
      <c r="B11" s="167" t="s">
        <v>291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6" ht="15" x14ac:dyDescent="0.25">
      <c r="A12" s="166" t="s">
        <v>284</v>
      </c>
      <c r="B12" s="167" t="s">
        <v>292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6" ht="15" x14ac:dyDescent="0.25">
      <c r="B13" s="167" t="s">
        <v>304</v>
      </c>
    </row>
    <row r="14" spans="1:16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6" x14ac:dyDescent="0.2">
      <c r="A15" s="2" t="s">
        <v>293</v>
      </c>
      <c r="B15" s="2"/>
      <c r="C15" s="2"/>
      <c r="D15" s="2"/>
      <c r="E15" s="2"/>
      <c r="F15" s="2"/>
    </row>
    <row r="16" spans="1:16" ht="15.75" x14ac:dyDescent="0.25">
      <c r="A16" s="169"/>
      <c r="B16" s="170" t="s">
        <v>295</v>
      </c>
      <c r="C16" s="169"/>
      <c r="D16" s="169"/>
      <c r="E16" s="169"/>
    </row>
    <row r="17" spans="1:5" ht="15.75" x14ac:dyDescent="0.25">
      <c r="A17" s="169"/>
      <c r="B17" s="170" t="s">
        <v>296</v>
      </c>
      <c r="C17" s="169"/>
      <c r="D17" s="169"/>
      <c r="E17" s="169"/>
    </row>
    <row r="18" spans="1:5" ht="15.75" x14ac:dyDescent="0.25">
      <c r="A18" s="169"/>
      <c r="B18" s="170" t="s">
        <v>297</v>
      </c>
      <c r="C18" s="169"/>
      <c r="D18" s="169"/>
      <c r="E18" s="169"/>
    </row>
    <row r="19" spans="1:5" ht="15.75" x14ac:dyDescent="0.25">
      <c r="A19" s="169"/>
      <c r="B19" s="170" t="s">
        <v>298</v>
      </c>
      <c r="C19" s="169"/>
      <c r="D19" s="169"/>
      <c r="E19" s="169"/>
    </row>
    <row r="20" spans="1:5" ht="15.75" x14ac:dyDescent="0.25">
      <c r="A20" s="169"/>
      <c r="B20" s="170" t="s">
        <v>299</v>
      </c>
      <c r="C20" s="169"/>
      <c r="D20" s="169"/>
      <c r="E20" s="169"/>
    </row>
    <row r="21" spans="1:5" ht="15.75" x14ac:dyDescent="0.25">
      <c r="A21" s="169"/>
      <c r="B21" s="170" t="s">
        <v>300</v>
      </c>
      <c r="C21" s="169"/>
      <c r="D21" s="169"/>
      <c r="E21" s="169"/>
    </row>
    <row r="22" spans="1:5" ht="15.75" x14ac:dyDescent="0.25">
      <c r="A22" s="169"/>
      <c r="B22" s="170" t="s">
        <v>301</v>
      </c>
      <c r="C22" s="169"/>
      <c r="D22" s="169"/>
      <c r="E22" s="169"/>
    </row>
    <row r="23" spans="1:5" ht="15.75" x14ac:dyDescent="0.25">
      <c r="A23" s="169"/>
      <c r="B23" s="170" t="s">
        <v>302</v>
      </c>
      <c r="C23" s="169"/>
      <c r="D23" s="169"/>
      <c r="E23" s="169"/>
    </row>
    <row r="24" spans="1:5" ht="15.75" x14ac:dyDescent="0.25">
      <c r="A24" s="169"/>
      <c r="B24" s="170" t="s">
        <v>303</v>
      </c>
      <c r="C24" s="169"/>
      <c r="D24" s="169"/>
      <c r="E24" s="169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33"/>
  <sheetViews>
    <sheetView zoomScale="85" zoomScaleNormal="85" workbookViewId="0">
      <pane ySplit="3" topLeftCell="A31" activePane="bottomLeft" state="frozen"/>
      <selection pane="bottomLeft" activeCell="Q52" sqref="Q52"/>
    </sheetView>
  </sheetViews>
  <sheetFormatPr defaultRowHeight="15" customHeight="1" x14ac:dyDescent="0.2"/>
  <cols>
    <col min="1" max="1" width="12.7109375" customWidth="1"/>
    <col min="2" max="2" width="14" bestFit="1" customWidth="1"/>
    <col min="3" max="3" width="13.7109375" style="9" customWidth="1"/>
    <col min="4" max="4" width="13.42578125" style="3" customWidth="1"/>
    <col min="5" max="5" width="13.42578125" customWidth="1"/>
    <col min="6" max="6" width="11.7109375" style="7" customWidth="1"/>
    <col min="7" max="7" width="15.42578125" style="3" customWidth="1"/>
    <col min="8" max="8" width="16" hidden="1" customWidth="1"/>
    <col min="9" max="9" width="10.7109375" customWidth="1"/>
    <col min="12" max="13" width="0" hidden="1" customWidth="1"/>
    <col min="20" max="20" width="5.42578125" customWidth="1"/>
    <col min="21" max="21" width="9.140625" style="18"/>
  </cols>
  <sheetData>
    <row r="1" spans="1:32" ht="15" customHeight="1" x14ac:dyDescent="0.2">
      <c r="E1" t="s">
        <v>17</v>
      </c>
      <c r="F1" s="7">
        <v>5.4900000000000001E-4</v>
      </c>
    </row>
    <row r="2" spans="1:32" ht="15" customHeight="1" x14ac:dyDescent="0.2">
      <c r="C2" s="8" t="s">
        <v>0</v>
      </c>
      <c r="D2" s="1" t="s">
        <v>0</v>
      </c>
      <c r="E2" s="5" t="s">
        <v>23</v>
      </c>
      <c r="F2" s="5" t="s">
        <v>0</v>
      </c>
      <c r="G2" s="1" t="s">
        <v>1</v>
      </c>
      <c r="H2" s="1" t="s">
        <v>2</v>
      </c>
      <c r="I2" s="1" t="s">
        <v>27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10</v>
      </c>
      <c r="R2" s="1" t="s">
        <v>21</v>
      </c>
      <c r="S2" s="1" t="s">
        <v>22</v>
      </c>
      <c r="T2" s="1" t="s">
        <v>42</v>
      </c>
      <c r="U2" s="19" t="s">
        <v>38</v>
      </c>
    </row>
    <row r="3" spans="1:32" ht="15" customHeight="1" x14ac:dyDescent="0.2">
      <c r="A3" s="2" t="s">
        <v>33</v>
      </c>
      <c r="B3" s="2" t="s">
        <v>34</v>
      </c>
      <c r="C3" s="8" t="s">
        <v>16</v>
      </c>
      <c r="D3" s="1" t="s">
        <v>15</v>
      </c>
      <c r="E3" s="6" t="s">
        <v>14</v>
      </c>
      <c r="F3" s="6" t="s">
        <v>14</v>
      </c>
      <c r="H3" s="3"/>
      <c r="I3" s="3"/>
      <c r="J3" s="4">
        <v>12</v>
      </c>
      <c r="K3" s="4">
        <v>1.0078250321</v>
      </c>
      <c r="L3" s="4">
        <v>2.0141017780000001</v>
      </c>
      <c r="M3" s="4">
        <v>14.0030740052</v>
      </c>
      <c r="N3" s="4">
        <v>15.9949146221</v>
      </c>
      <c r="O3" s="4">
        <v>30.973761509999999</v>
      </c>
      <c r="P3" s="4">
        <v>31.972070689999999</v>
      </c>
      <c r="Q3" s="4">
        <v>34.96885271</v>
      </c>
      <c r="R3" s="4">
        <v>22.98977</v>
      </c>
      <c r="S3" s="4">
        <v>38.963707999999997</v>
      </c>
      <c r="T3" s="4"/>
      <c r="U3" s="20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 customHeight="1" x14ac:dyDescent="0.2">
      <c r="C4" s="11"/>
      <c r="E4" s="10"/>
      <c r="F4" s="23"/>
      <c r="G4" s="13"/>
      <c r="H4" s="12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24"/>
      <c r="U4" s="20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 customHeight="1" x14ac:dyDescent="0.2">
      <c r="A5" s="14">
        <v>40855</v>
      </c>
      <c r="B5" s="12" t="s">
        <v>32</v>
      </c>
      <c r="C5" s="11">
        <f t="shared" ref="C5:C10" si="0">(D5-E5)/E5*10^6</f>
        <v>35.183094222776141</v>
      </c>
      <c r="D5" s="3">
        <v>221.125</v>
      </c>
      <c r="E5" s="23">
        <f>F5+$K$3-$F$1</f>
        <v>221.11722041199997</v>
      </c>
      <c r="F5" s="23">
        <f t="shared" ref="F5:F10" si="1">J5*J$3+K5*K$3+L5*L$3+N5*N$3+M5*M$3+P5*P$3+O5*O$3+Q5*Q$3+R5*$R$3</f>
        <v>220.10994437989999</v>
      </c>
      <c r="G5" s="13" t="s">
        <v>26</v>
      </c>
      <c r="I5" s="12" t="s">
        <v>28</v>
      </c>
      <c r="J5" s="3">
        <v>13</v>
      </c>
      <c r="K5" s="3">
        <v>16</v>
      </c>
      <c r="L5" s="3"/>
      <c r="M5" s="3"/>
      <c r="N5" s="3">
        <v>3</v>
      </c>
      <c r="T5" s="24">
        <f t="shared" ref="T5:T19" si="2">J5-0.5*K5+0.5*M5+1</f>
        <v>6</v>
      </c>
    </row>
    <row r="6" spans="1:32" ht="15" customHeight="1" x14ac:dyDescent="0.2">
      <c r="A6" s="15"/>
      <c r="B6" s="16" t="s">
        <v>43</v>
      </c>
      <c r="C6" s="11">
        <f t="shared" si="0"/>
        <v>35.635343033687356</v>
      </c>
      <c r="D6" s="3">
        <v>221.1251</v>
      </c>
      <c r="E6" s="23">
        <f t="shared" ref="E6:E15" si="3">F6+$K$3-$F$1</f>
        <v>221.11722041199997</v>
      </c>
      <c r="F6" s="23">
        <f t="shared" si="1"/>
        <v>220.10994437989999</v>
      </c>
      <c r="G6" s="13" t="s">
        <v>26</v>
      </c>
      <c r="I6" s="12" t="s">
        <v>29</v>
      </c>
      <c r="J6" s="3">
        <v>13</v>
      </c>
      <c r="K6" s="3">
        <v>16</v>
      </c>
      <c r="L6" s="3"/>
      <c r="M6" s="3"/>
      <c r="N6" s="3">
        <v>3</v>
      </c>
      <c r="T6" s="24">
        <f t="shared" si="2"/>
        <v>6</v>
      </c>
    </row>
    <row r="7" spans="1:32" ht="15" customHeight="1" x14ac:dyDescent="0.2">
      <c r="A7" s="25" t="s">
        <v>44</v>
      </c>
      <c r="B7" s="16">
        <v>17.170000000000002</v>
      </c>
      <c r="C7" s="11">
        <f t="shared" si="0"/>
        <v>29.756108491970117</v>
      </c>
      <c r="D7" s="13">
        <v>221.12379999999999</v>
      </c>
      <c r="E7" s="23">
        <f t="shared" si="3"/>
        <v>221.11722041199997</v>
      </c>
      <c r="F7" s="23">
        <f t="shared" si="1"/>
        <v>220.10994437989999</v>
      </c>
      <c r="G7" s="13" t="s">
        <v>26</v>
      </c>
      <c r="I7" s="12" t="s">
        <v>30</v>
      </c>
      <c r="J7" s="3">
        <v>13</v>
      </c>
      <c r="K7" s="3">
        <v>16</v>
      </c>
      <c r="L7" s="3"/>
      <c r="M7" s="3"/>
      <c r="N7" s="3">
        <v>3</v>
      </c>
      <c r="T7" s="24">
        <f t="shared" si="2"/>
        <v>6</v>
      </c>
    </row>
    <row r="8" spans="1:32" ht="15" customHeight="1" x14ac:dyDescent="0.2">
      <c r="A8" s="15"/>
      <c r="B8" s="16"/>
      <c r="C8" s="11">
        <f t="shared" si="0"/>
        <v>31.565103735614972</v>
      </c>
      <c r="D8" s="3">
        <v>221.1242</v>
      </c>
      <c r="E8" s="23">
        <f t="shared" si="3"/>
        <v>221.11722041199997</v>
      </c>
      <c r="F8" s="23">
        <f t="shared" si="1"/>
        <v>220.10994437989999</v>
      </c>
      <c r="G8" s="13" t="s">
        <v>26</v>
      </c>
      <c r="I8" s="12" t="s">
        <v>31</v>
      </c>
      <c r="J8" s="3">
        <v>13</v>
      </c>
      <c r="K8" s="3">
        <v>16</v>
      </c>
      <c r="L8" s="3"/>
      <c r="M8" s="3"/>
      <c r="N8" s="3">
        <v>3</v>
      </c>
      <c r="T8" s="24">
        <f t="shared" si="2"/>
        <v>6</v>
      </c>
      <c r="U8" s="21" t="s">
        <v>37</v>
      </c>
    </row>
    <row r="9" spans="1:32" ht="15" customHeight="1" x14ac:dyDescent="0.2">
      <c r="A9" s="15"/>
      <c r="B9" s="16" t="s">
        <v>36</v>
      </c>
      <c r="C9" s="11">
        <f t="shared" si="0"/>
        <v>21.791796918783398</v>
      </c>
      <c r="D9" s="3">
        <v>139.042</v>
      </c>
      <c r="E9" s="23">
        <f t="shared" si="3"/>
        <v>139.03897009099998</v>
      </c>
      <c r="F9" s="23">
        <f t="shared" si="1"/>
        <v>138.0316940589</v>
      </c>
      <c r="G9" s="13"/>
      <c r="I9" s="12"/>
      <c r="J9" s="3">
        <v>7</v>
      </c>
      <c r="K9" s="3">
        <v>6</v>
      </c>
      <c r="L9" s="3"/>
      <c r="M9" s="3"/>
      <c r="N9" s="3">
        <v>3</v>
      </c>
      <c r="T9" s="24">
        <f t="shared" si="2"/>
        <v>5</v>
      </c>
      <c r="U9" s="21"/>
    </row>
    <row r="10" spans="1:32" ht="15" customHeight="1" x14ac:dyDescent="0.2">
      <c r="A10" s="15"/>
      <c r="B10" s="16"/>
      <c r="C10" s="11">
        <f t="shared" si="0"/>
        <v>21.881480368625347</v>
      </c>
      <c r="D10" s="3">
        <v>203.11109999999999</v>
      </c>
      <c r="E10" s="23">
        <f>F10-$F$1</f>
        <v>203.10665572569999</v>
      </c>
      <c r="F10" s="23">
        <f t="shared" si="1"/>
        <v>203.1072047257</v>
      </c>
      <c r="G10" s="13"/>
      <c r="I10" s="12"/>
      <c r="J10" s="3">
        <v>13</v>
      </c>
      <c r="K10" s="3">
        <v>15</v>
      </c>
      <c r="L10" s="3"/>
      <c r="M10" s="3"/>
      <c r="N10" s="3">
        <v>2</v>
      </c>
      <c r="T10" s="24">
        <f t="shared" si="2"/>
        <v>6.5</v>
      </c>
      <c r="U10" s="21"/>
    </row>
    <row r="11" spans="1:32" ht="15" customHeight="1" x14ac:dyDescent="0.2">
      <c r="A11" s="15"/>
      <c r="B11" s="16"/>
      <c r="C11" s="11"/>
      <c r="E11" s="23"/>
      <c r="F11" s="23"/>
      <c r="G11" s="13"/>
      <c r="I11" s="12"/>
      <c r="J11" s="3"/>
      <c r="K11" s="3"/>
      <c r="L11" s="3"/>
      <c r="M11" s="3"/>
      <c r="N11" s="3"/>
      <c r="T11" s="24"/>
      <c r="U11" s="21"/>
    </row>
    <row r="12" spans="1:32" ht="15" customHeight="1" x14ac:dyDescent="0.2">
      <c r="A12" s="14">
        <v>40855</v>
      </c>
      <c r="B12" s="12" t="s">
        <v>35</v>
      </c>
      <c r="C12" s="11">
        <f t="shared" ref="C12:C19" si="4">(D12-E12)/E12*10^6</f>
        <v>40.195581575102409</v>
      </c>
      <c r="D12" s="3">
        <v>183.08779999999999</v>
      </c>
      <c r="E12" s="23">
        <f t="shared" si="3"/>
        <v>183.08044097519996</v>
      </c>
      <c r="F12" s="23">
        <f t="shared" ref="F12:F19" si="5">J12*J$3+K12*K$3+L12*L$3+N12*N$3+M12*M$3+P12*P$3+O12*O$3+Q12*Q$3+R12*$R$3</f>
        <v>182.07316494309998</v>
      </c>
      <c r="G12" s="13" t="s">
        <v>39</v>
      </c>
      <c r="H12" s="12" t="s">
        <v>40</v>
      </c>
      <c r="I12" s="12" t="s">
        <v>28</v>
      </c>
      <c r="J12" s="3">
        <v>13</v>
      </c>
      <c r="K12" s="3">
        <v>10</v>
      </c>
      <c r="N12" s="3">
        <v>1</v>
      </c>
      <c r="T12" s="24">
        <f t="shared" si="2"/>
        <v>9</v>
      </c>
    </row>
    <row r="13" spans="1:32" ht="15" customHeight="1" x14ac:dyDescent="0.2">
      <c r="B13" s="12" t="s">
        <v>43</v>
      </c>
      <c r="C13" s="11">
        <f t="shared" si="4"/>
        <v>39.649373583455485</v>
      </c>
      <c r="D13" s="3">
        <v>183.08770000000001</v>
      </c>
      <c r="E13" s="23">
        <f t="shared" si="3"/>
        <v>183.08044097519996</v>
      </c>
      <c r="F13" s="23">
        <f t="shared" si="5"/>
        <v>182.07316494309998</v>
      </c>
      <c r="G13" s="13" t="s">
        <v>39</v>
      </c>
      <c r="I13" s="12" t="s">
        <v>29</v>
      </c>
      <c r="J13" s="3">
        <v>13</v>
      </c>
      <c r="K13" s="3">
        <v>10</v>
      </c>
      <c r="N13" s="3">
        <v>1</v>
      </c>
      <c r="T13" s="24">
        <f t="shared" si="2"/>
        <v>9</v>
      </c>
    </row>
    <row r="14" spans="1:32" ht="15" customHeight="1" x14ac:dyDescent="0.2">
      <c r="A14" s="25" t="s">
        <v>44</v>
      </c>
      <c r="B14">
        <v>17.809000000000001</v>
      </c>
      <c r="C14" s="11">
        <f t="shared" si="4"/>
        <v>16.162429936738388</v>
      </c>
      <c r="D14" s="3">
        <v>183.08340000000001</v>
      </c>
      <c r="E14" s="23">
        <f t="shared" si="3"/>
        <v>183.08044097519996</v>
      </c>
      <c r="F14" s="23">
        <f t="shared" si="5"/>
        <v>182.07316494309998</v>
      </c>
      <c r="G14" s="13" t="s">
        <v>39</v>
      </c>
      <c r="I14" s="12" t="s">
        <v>30</v>
      </c>
      <c r="J14" s="3">
        <v>13</v>
      </c>
      <c r="K14" s="3">
        <v>10</v>
      </c>
      <c r="N14" s="3">
        <v>1</v>
      </c>
      <c r="T14" s="24">
        <f t="shared" si="2"/>
        <v>9</v>
      </c>
    </row>
    <row r="15" spans="1:32" ht="15" customHeight="1" x14ac:dyDescent="0.2">
      <c r="C15" s="11">
        <f t="shared" si="4"/>
        <v>-1.3162258004653213</v>
      </c>
      <c r="D15" s="3">
        <v>183.08019999999999</v>
      </c>
      <c r="E15" s="23">
        <f t="shared" si="3"/>
        <v>183.08044097519996</v>
      </c>
      <c r="F15" s="23">
        <f t="shared" si="5"/>
        <v>182.07316494309998</v>
      </c>
      <c r="G15" s="13" t="s">
        <v>39</v>
      </c>
      <c r="I15" s="12" t="s">
        <v>31</v>
      </c>
      <c r="J15" s="3">
        <v>13</v>
      </c>
      <c r="K15" s="3">
        <v>10</v>
      </c>
      <c r="N15" s="3">
        <v>1</v>
      </c>
      <c r="T15" s="24">
        <f t="shared" si="2"/>
        <v>9</v>
      </c>
      <c r="U15" s="22">
        <v>105.0395</v>
      </c>
    </row>
    <row r="16" spans="1:32" ht="15" customHeight="1" x14ac:dyDescent="0.2">
      <c r="B16" s="12" t="s">
        <v>41</v>
      </c>
      <c r="C16" s="11">
        <f t="shared" si="4"/>
        <v>12.464761384828162</v>
      </c>
      <c r="D16" s="3">
        <v>105.0348</v>
      </c>
      <c r="E16" s="23">
        <f>F16-$F$1</f>
        <v>105.03349078259998</v>
      </c>
      <c r="F16" s="23">
        <f t="shared" si="5"/>
        <v>105.03403978259999</v>
      </c>
      <c r="I16" s="12" t="s">
        <v>28</v>
      </c>
      <c r="J16" s="3">
        <v>7</v>
      </c>
      <c r="K16" s="3">
        <v>5</v>
      </c>
      <c r="N16" s="3">
        <v>1</v>
      </c>
      <c r="T16" s="24">
        <f t="shared" si="2"/>
        <v>5.5</v>
      </c>
    </row>
    <row r="17" spans="1:21" ht="15" customHeight="1" x14ac:dyDescent="0.2">
      <c r="C17" s="11">
        <f t="shared" si="4"/>
        <v>18.177225052568062</v>
      </c>
      <c r="D17" s="3">
        <v>105.0354</v>
      </c>
      <c r="E17" s="23">
        <f>F17-$F$1</f>
        <v>105.03349078259998</v>
      </c>
      <c r="F17" s="23">
        <f t="shared" si="5"/>
        <v>105.03403978259999</v>
      </c>
      <c r="I17" s="12" t="s">
        <v>29</v>
      </c>
      <c r="J17" s="3">
        <v>7</v>
      </c>
      <c r="K17" s="3">
        <v>5</v>
      </c>
      <c r="N17" s="3">
        <v>1</v>
      </c>
      <c r="T17" s="24">
        <f t="shared" si="2"/>
        <v>5.5</v>
      </c>
    </row>
    <row r="18" spans="1:21" ht="15" customHeight="1" x14ac:dyDescent="0.2">
      <c r="C18" s="11">
        <f t="shared" si="4"/>
        <v>30.554229666184913</v>
      </c>
      <c r="D18" s="3">
        <v>105.0367</v>
      </c>
      <c r="E18" s="23">
        <f>F18-$F$1</f>
        <v>105.03349078259998</v>
      </c>
      <c r="F18" s="23">
        <f t="shared" si="5"/>
        <v>105.03403978259999</v>
      </c>
      <c r="I18" s="12" t="s">
        <v>30</v>
      </c>
      <c r="J18" s="3">
        <v>7</v>
      </c>
      <c r="K18" s="3">
        <v>5</v>
      </c>
      <c r="N18" s="3">
        <v>1</v>
      </c>
      <c r="T18" s="24">
        <f t="shared" si="2"/>
        <v>5.5</v>
      </c>
    </row>
    <row r="19" spans="1:21" ht="15" customHeight="1" x14ac:dyDescent="0.2">
      <c r="C19" s="11">
        <f t="shared" si="4"/>
        <v>62.92485711716202</v>
      </c>
      <c r="D19" s="3">
        <v>105.0401</v>
      </c>
      <c r="E19" s="23">
        <f>F19-$F$1</f>
        <v>105.03349078259998</v>
      </c>
      <c r="F19" s="23">
        <f t="shared" si="5"/>
        <v>105.03403978259999</v>
      </c>
      <c r="I19" s="12" t="s">
        <v>31</v>
      </c>
      <c r="J19" s="3">
        <v>7</v>
      </c>
      <c r="K19" s="3">
        <v>5</v>
      </c>
      <c r="N19" s="3">
        <v>1</v>
      </c>
      <c r="T19" s="24">
        <f t="shared" si="2"/>
        <v>5.5</v>
      </c>
    </row>
    <row r="20" spans="1:21" ht="15" customHeight="1" x14ac:dyDescent="0.2">
      <c r="E20" s="17"/>
    </row>
    <row r="21" spans="1:21" ht="15" customHeight="1" x14ac:dyDescent="0.2">
      <c r="A21" s="14">
        <v>40856</v>
      </c>
      <c r="B21" s="12" t="s">
        <v>45</v>
      </c>
      <c r="C21" s="11">
        <f t="shared" ref="C21:C27" si="6">(D21-E21)/E21*10^6</f>
        <v>22.253953666007551</v>
      </c>
      <c r="D21" s="3">
        <v>189.13159999999999</v>
      </c>
      <c r="E21" s="23">
        <f>F21+$K$3-$F$1</f>
        <v>189.12739116779997</v>
      </c>
      <c r="F21" s="23">
        <f t="shared" ref="F21:F27" si="7">J21*J$3+K21*K$3+L21*L$3+N21*N$3+M21*M$3+P21*P$3+O21*O$3+Q21*Q$3+R21*$R$3</f>
        <v>188.12011513569999</v>
      </c>
      <c r="G21" s="13" t="s">
        <v>25</v>
      </c>
      <c r="H21" s="12" t="s">
        <v>24</v>
      </c>
      <c r="I21" s="12" t="s">
        <v>28</v>
      </c>
      <c r="J21" s="3">
        <v>13</v>
      </c>
      <c r="K21" s="3">
        <v>16</v>
      </c>
      <c r="L21" s="3"/>
      <c r="M21" s="3"/>
      <c r="N21" s="3">
        <v>1</v>
      </c>
      <c r="T21" s="24">
        <f>J21-0.5*K21+0.5*M21+1</f>
        <v>6</v>
      </c>
    </row>
    <row r="22" spans="1:21" ht="15" customHeight="1" x14ac:dyDescent="0.2">
      <c r="A22" s="15"/>
      <c r="B22" s="16" t="s">
        <v>43</v>
      </c>
      <c r="C22" s="11">
        <f t="shared" si="6"/>
        <v>21.725209524897942</v>
      </c>
      <c r="D22" s="3">
        <v>189.13149999999999</v>
      </c>
      <c r="E22" s="23">
        <f>F22+$K$3-$F$1</f>
        <v>189.12739116779997</v>
      </c>
      <c r="F22" s="23">
        <f t="shared" si="7"/>
        <v>188.12011513569999</v>
      </c>
      <c r="G22" s="13" t="s">
        <v>25</v>
      </c>
      <c r="H22" s="12" t="s">
        <v>24</v>
      </c>
      <c r="I22" s="12" t="s">
        <v>29</v>
      </c>
      <c r="J22" s="3">
        <v>13</v>
      </c>
      <c r="K22" s="3">
        <v>16</v>
      </c>
      <c r="L22" s="3"/>
      <c r="M22" s="3"/>
      <c r="N22" s="3">
        <v>1</v>
      </c>
      <c r="T22" s="24">
        <f>J22-0.5*K22+0.5*M22+1</f>
        <v>6</v>
      </c>
    </row>
    <row r="23" spans="1:21" ht="15" customHeight="1" x14ac:dyDescent="0.2">
      <c r="A23" s="25" t="s">
        <v>44</v>
      </c>
      <c r="B23" s="16">
        <v>14.35</v>
      </c>
      <c r="C23" s="11">
        <f t="shared" si="6"/>
        <v>18.024000537280948</v>
      </c>
      <c r="D23" s="13">
        <v>189.13079999999999</v>
      </c>
      <c r="E23" s="23">
        <f>F23+$K$3-$F$1</f>
        <v>189.12739116779997</v>
      </c>
      <c r="F23" s="23">
        <f t="shared" si="7"/>
        <v>188.12011513569999</v>
      </c>
      <c r="G23" s="13" t="s">
        <v>25</v>
      </c>
      <c r="H23" s="12" t="s">
        <v>24</v>
      </c>
      <c r="I23" s="12" t="s">
        <v>30</v>
      </c>
      <c r="J23" s="3">
        <v>13</v>
      </c>
      <c r="K23" s="3">
        <v>16</v>
      </c>
      <c r="L23" s="3"/>
      <c r="M23" s="3"/>
      <c r="N23" s="3">
        <v>1</v>
      </c>
      <c r="T23" s="24">
        <f>J23-0.5*K23+0.5*M23+1</f>
        <v>6</v>
      </c>
    </row>
    <row r="24" spans="1:21" ht="15" customHeight="1" x14ac:dyDescent="0.2">
      <c r="A24" s="15"/>
      <c r="B24" s="16"/>
      <c r="C24" s="11">
        <f t="shared" si="6"/>
        <v>12.207814985375794</v>
      </c>
      <c r="D24" s="3">
        <v>189.12970000000001</v>
      </c>
      <c r="E24" s="23">
        <f>F24+$K$3-$F$1</f>
        <v>189.12739116779997</v>
      </c>
      <c r="F24" s="23">
        <f t="shared" si="7"/>
        <v>188.12011513569999</v>
      </c>
      <c r="G24" s="13" t="s">
        <v>25</v>
      </c>
      <c r="H24" s="12" t="s">
        <v>24</v>
      </c>
      <c r="I24" s="12" t="s">
        <v>31</v>
      </c>
      <c r="J24" s="3">
        <v>13</v>
      </c>
      <c r="K24" s="3">
        <v>16</v>
      </c>
      <c r="L24" s="3"/>
      <c r="M24" s="3"/>
      <c r="N24" s="3">
        <v>1</v>
      </c>
      <c r="T24" s="24">
        <f>J24-0.5*K24+0.5*M24+1</f>
        <v>6</v>
      </c>
      <c r="U24" s="21" t="s">
        <v>46</v>
      </c>
    </row>
    <row r="25" spans="1:21" ht="15" customHeight="1" x14ac:dyDescent="0.2">
      <c r="B25" s="16" t="s">
        <v>36</v>
      </c>
      <c r="C25" s="11">
        <f t="shared" si="6"/>
        <v>26.069907992594491</v>
      </c>
      <c r="D25" s="3">
        <v>91.056600000000003</v>
      </c>
      <c r="E25" s="23">
        <f>F25-$F$1</f>
        <v>91.054226224699988</v>
      </c>
      <c r="F25" s="23">
        <f t="shared" si="7"/>
        <v>91.054775224699995</v>
      </c>
      <c r="G25" s="13" t="s">
        <v>47</v>
      </c>
      <c r="I25" s="12" t="s">
        <v>29</v>
      </c>
      <c r="J25" s="3">
        <v>7</v>
      </c>
      <c r="K25" s="3">
        <v>7</v>
      </c>
      <c r="T25" s="24">
        <f>J25-0.5*K25+0.5*M25+1</f>
        <v>4.5</v>
      </c>
    </row>
    <row r="26" spans="1:21" ht="15" customHeight="1" x14ac:dyDescent="0.2">
      <c r="C26" s="11">
        <f t="shared" si="6"/>
        <v>10.694454726438801</v>
      </c>
      <c r="D26" s="3">
        <v>91.055199999999999</v>
      </c>
      <c r="E26" s="23">
        <f>F26-$F$1</f>
        <v>91.054226224699988</v>
      </c>
      <c r="F26" s="23">
        <f t="shared" si="7"/>
        <v>91.054775224699995</v>
      </c>
      <c r="G26" s="13" t="s">
        <v>47</v>
      </c>
      <c r="I26" s="12" t="s">
        <v>30</v>
      </c>
      <c r="J26" s="3">
        <v>7</v>
      </c>
      <c r="K26" s="3">
        <v>7</v>
      </c>
    </row>
    <row r="27" spans="1:21" ht="15" customHeight="1" x14ac:dyDescent="0.2">
      <c r="C27" s="11">
        <f t="shared" si="6"/>
        <v>20.578674683242024</v>
      </c>
      <c r="D27" s="3">
        <v>91.056100000000001</v>
      </c>
      <c r="E27" s="23">
        <f>F27-$F$1</f>
        <v>91.054226224699988</v>
      </c>
      <c r="F27" s="23">
        <f t="shared" si="7"/>
        <v>91.054775224699995</v>
      </c>
      <c r="G27" s="13" t="s">
        <v>47</v>
      </c>
      <c r="I27" s="12" t="s">
        <v>31</v>
      </c>
      <c r="J27" s="3">
        <v>7</v>
      </c>
      <c r="K27" s="3">
        <v>7</v>
      </c>
    </row>
    <row r="28" spans="1:21" s="26" customFormat="1" ht="15" customHeight="1" x14ac:dyDescent="0.2">
      <c r="C28" s="27"/>
      <c r="D28" s="31"/>
      <c r="F28" s="28"/>
      <c r="G28" s="31"/>
      <c r="U28" s="29"/>
    </row>
    <row r="29" spans="1:21" ht="15" customHeight="1" x14ac:dyDescent="0.2">
      <c r="C29" s="8" t="s">
        <v>0</v>
      </c>
      <c r="D29" s="1" t="s">
        <v>0</v>
      </c>
      <c r="E29" s="5" t="s">
        <v>0</v>
      </c>
      <c r="F29" s="5" t="s">
        <v>0</v>
      </c>
      <c r="G29" s="1" t="s">
        <v>1</v>
      </c>
      <c r="H29" s="1" t="s">
        <v>2</v>
      </c>
      <c r="I29" s="1" t="s">
        <v>27</v>
      </c>
    </row>
    <row r="30" spans="1:21" ht="15" customHeight="1" x14ac:dyDescent="0.2">
      <c r="A30" s="14">
        <v>40856</v>
      </c>
      <c r="B30" s="12" t="s">
        <v>48</v>
      </c>
      <c r="C30" s="8" t="s">
        <v>16</v>
      </c>
      <c r="D30" s="1" t="s">
        <v>15</v>
      </c>
      <c r="E30" s="6" t="s">
        <v>14</v>
      </c>
      <c r="F30" s="6" t="s">
        <v>14</v>
      </c>
      <c r="H30" s="3"/>
      <c r="I30" s="1" t="s">
        <v>27</v>
      </c>
    </row>
    <row r="31" spans="1:21" ht="15" customHeight="1" x14ac:dyDescent="0.2">
      <c r="B31" s="2" t="s">
        <v>49</v>
      </c>
      <c r="C31" s="11">
        <f t="shared" ref="C31:C54" si="8">(D31-E31)/E31*10^6</f>
        <v>7.7969260049287623</v>
      </c>
      <c r="D31" s="3">
        <v>187.11320000000001</v>
      </c>
      <c r="E31" s="23">
        <f>F31+$K$3-$F$1</f>
        <v>187.11174110359997</v>
      </c>
      <c r="F31" s="23">
        <f t="shared" ref="F31:F42" si="9">J31*J$3+K31*K$3+L31*L$3+N31*N$3+M31*M$3+P31*P$3+O31*O$3+Q31*Q$3+R31*$R$3</f>
        <v>186.10446507149999</v>
      </c>
      <c r="G31" s="13" t="s">
        <v>49</v>
      </c>
      <c r="I31" s="12" t="s">
        <v>28</v>
      </c>
      <c r="J31" s="3">
        <v>13</v>
      </c>
      <c r="K31" s="3">
        <v>14</v>
      </c>
      <c r="L31" s="3"/>
      <c r="M31" s="3"/>
      <c r="N31" s="3">
        <v>1</v>
      </c>
    </row>
    <row r="32" spans="1:21" ht="15" customHeight="1" x14ac:dyDescent="0.2">
      <c r="C32" s="11">
        <f t="shared" si="8"/>
        <v>17.951286115095442</v>
      </c>
      <c r="D32" s="3">
        <v>187.11510000000001</v>
      </c>
      <c r="E32" s="23">
        <f>F32+$K$3-$F$1</f>
        <v>187.11174110359997</v>
      </c>
      <c r="F32" s="23">
        <f t="shared" si="9"/>
        <v>186.10446507149999</v>
      </c>
      <c r="G32" s="13" t="s">
        <v>49</v>
      </c>
      <c r="H32" s="2"/>
      <c r="I32" s="12" t="s">
        <v>29</v>
      </c>
      <c r="J32" s="3">
        <v>13</v>
      </c>
      <c r="K32" s="3">
        <v>14</v>
      </c>
      <c r="L32" s="3"/>
      <c r="M32" s="3"/>
      <c r="N32" s="3">
        <v>1</v>
      </c>
    </row>
    <row r="33" spans="3:20" ht="15" customHeight="1" x14ac:dyDescent="0.2">
      <c r="C33" s="11">
        <f t="shared" si="8"/>
        <v>5.1247259758575856</v>
      </c>
      <c r="D33" s="3">
        <v>187.11269999999999</v>
      </c>
      <c r="E33" s="23">
        <f>F33+$K$3-$F$1</f>
        <v>187.11174110359997</v>
      </c>
      <c r="F33" s="23">
        <f t="shared" si="9"/>
        <v>186.10446507149999</v>
      </c>
      <c r="G33" s="13" t="s">
        <v>49</v>
      </c>
      <c r="H33" s="2"/>
      <c r="I33" s="12" t="s">
        <v>30</v>
      </c>
      <c r="J33" s="3">
        <v>13</v>
      </c>
      <c r="K33" s="3">
        <v>14</v>
      </c>
      <c r="L33" s="3"/>
      <c r="M33" s="3"/>
      <c r="N33" s="3">
        <v>1</v>
      </c>
    </row>
    <row r="34" spans="3:20" ht="15" customHeight="1" x14ac:dyDescent="0.2">
      <c r="C34" s="11">
        <f t="shared" si="8"/>
        <v>17.951286115095442</v>
      </c>
      <c r="D34" s="3">
        <v>187.11510000000001</v>
      </c>
      <c r="E34" s="23">
        <f>F34+$K$3-$F$1</f>
        <v>187.11174110359997</v>
      </c>
      <c r="F34" s="23">
        <f t="shared" si="9"/>
        <v>186.10446507149999</v>
      </c>
      <c r="G34" s="13" t="s">
        <v>49</v>
      </c>
      <c r="H34" s="2"/>
      <c r="I34" s="12" t="s">
        <v>31</v>
      </c>
      <c r="J34" s="3">
        <v>13</v>
      </c>
      <c r="K34" s="3">
        <v>14</v>
      </c>
      <c r="L34" s="3"/>
      <c r="M34" s="3"/>
      <c r="N34" s="3">
        <v>1</v>
      </c>
    </row>
    <row r="35" spans="3:20" ht="15" customHeight="1" x14ac:dyDescent="0.2">
      <c r="C35" s="11"/>
      <c r="F35" s="23"/>
      <c r="H35" s="2"/>
      <c r="J35" s="3"/>
      <c r="K35" s="3"/>
      <c r="L35" s="3"/>
      <c r="M35" s="3"/>
      <c r="N35" s="3"/>
    </row>
    <row r="36" spans="3:20" ht="15" customHeight="1" x14ac:dyDescent="0.2">
      <c r="C36" s="11">
        <f t="shared" si="8"/>
        <v>5.4617165863587145</v>
      </c>
      <c r="D36" s="3">
        <v>169.10210000000001</v>
      </c>
      <c r="E36" s="23">
        <f>F36-$F$1</f>
        <v>169.1011764173</v>
      </c>
      <c r="F36" s="23">
        <f t="shared" si="9"/>
        <v>169.1017254173</v>
      </c>
      <c r="G36" s="13" t="s">
        <v>50</v>
      </c>
      <c r="H36" s="2"/>
      <c r="I36" s="12" t="s">
        <v>28</v>
      </c>
      <c r="J36" s="3">
        <v>13</v>
      </c>
      <c r="K36" s="3">
        <v>13</v>
      </c>
      <c r="L36" s="3"/>
      <c r="M36" s="3"/>
      <c r="N36" s="3"/>
      <c r="T36" s="24">
        <f>J36-0.5*K36+0.5*M36+1</f>
        <v>7.5</v>
      </c>
    </row>
    <row r="37" spans="3:20" ht="15" customHeight="1" x14ac:dyDescent="0.2">
      <c r="C37" s="11">
        <f t="shared" si="8"/>
        <v>14.33214570916577</v>
      </c>
      <c r="D37" s="3">
        <v>169.1036</v>
      </c>
      <c r="E37" s="23">
        <f t="shared" ref="E37:E43" si="10">F37-$F$1</f>
        <v>169.1011764173</v>
      </c>
      <c r="F37" s="23">
        <f t="shared" si="9"/>
        <v>169.1017254173</v>
      </c>
      <c r="G37" s="13" t="s">
        <v>50</v>
      </c>
      <c r="H37" s="2"/>
      <c r="I37" s="12" t="s">
        <v>29</v>
      </c>
      <c r="J37" s="3">
        <v>13</v>
      </c>
      <c r="K37" s="3">
        <v>13</v>
      </c>
      <c r="L37" s="1"/>
      <c r="M37" s="3"/>
      <c r="N37" s="3"/>
    </row>
    <row r="38" spans="3:20" ht="15" customHeight="1" x14ac:dyDescent="0.2">
      <c r="C38" s="11">
        <f t="shared" si="8"/>
        <v>0.13945911264086674</v>
      </c>
      <c r="D38" s="3">
        <v>169.10120000000001</v>
      </c>
      <c r="E38" s="23">
        <f t="shared" si="10"/>
        <v>169.1011764173</v>
      </c>
      <c r="F38" s="23">
        <f t="shared" si="9"/>
        <v>169.1017254173</v>
      </c>
      <c r="G38" s="13" t="s">
        <v>50</v>
      </c>
      <c r="I38" s="12" t="s">
        <v>30</v>
      </c>
      <c r="J38" s="3">
        <v>13</v>
      </c>
      <c r="K38" s="3">
        <v>13</v>
      </c>
      <c r="L38" s="30"/>
      <c r="M38" s="3"/>
      <c r="N38" s="3"/>
    </row>
    <row r="39" spans="3:20" ht="15" customHeight="1" x14ac:dyDescent="0.25">
      <c r="C39" s="11" t="e">
        <f t="shared" si="8"/>
        <v>#VALUE!</v>
      </c>
      <c r="D39" s="3">
        <v>169.1044</v>
      </c>
      <c r="E39" s="23" t="e">
        <f t="shared" si="10"/>
        <v>#VALUE!</v>
      </c>
      <c r="F39" s="23" t="e">
        <f t="shared" si="9"/>
        <v>#VALUE!</v>
      </c>
      <c r="G39" s="13" t="s">
        <v>50</v>
      </c>
      <c r="I39" s="12" t="s">
        <v>31</v>
      </c>
      <c r="J39" s="3">
        <v>13</v>
      </c>
      <c r="K39" s="3">
        <v>13</v>
      </c>
      <c r="L39" s="30"/>
      <c r="M39" s="3"/>
      <c r="N39" s="3"/>
      <c r="Q39" s="171"/>
      <c r="R39" s="172" t="s">
        <v>295</v>
      </c>
      <c r="S39" s="173"/>
    </row>
    <row r="40" spans="3:20" ht="15" customHeight="1" x14ac:dyDescent="0.25">
      <c r="C40" s="11" t="e">
        <f t="shared" si="8"/>
        <v>#VALUE!</v>
      </c>
      <c r="D40" s="3">
        <v>141.07079999999999</v>
      </c>
      <c r="E40" s="23" t="e">
        <f t="shared" si="10"/>
        <v>#VALUE!</v>
      </c>
      <c r="F40" s="23" t="e">
        <f t="shared" si="9"/>
        <v>#VALUE!</v>
      </c>
      <c r="G40" s="13" t="s">
        <v>50</v>
      </c>
      <c r="I40" s="12" t="s">
        <v>28</v>
      </c>
      <c r="J40" s="3">
        <v>11</v>
      </c>
      <c r="K40" s="3">
        <v>9</v>
      </c>
      <c r="L40" s="30"/>
      <c r="M40" s="3"/>
      <c r="N40" s="3"/>
      <c r="Q40" s="174"/>
      <c r="R40" s="175" t="s">
        <v>296</v>
      </c>
      <c r="S40" s="176"/>
    </row>
    <row r="41" spans="3:20" ht="15" customHeight="1" x14ac:dyDescent="0.25">
      <c r="C41" s="11" t="e">
        <f t="shared" si="8"/>
        <v>#VALUE!</v>
      </c>
      <c r="D41" s="3">
        <v>141.07210000000001</v>
      </c>
      <c r="E41" s="23" t="e">
        <f t="shared" si="10"/>
        <v>#VALUE!</v>
      </c>
      <c r="F41" s="23" t="e">
        <f t="shared" si="9"/>
        <v>#VALUE!</v>
      </c>
      <c r="G41" s="13" t="s">
        <v>50</v>
      </c>
      <c r="I41" s="12" t="s">
        <v>29</v>
      </c>
      <c r="J41" s="3">
        <v>11</v>
      </c>
      <c r="K41" s="3">
        <v>9</v>
      </c>
      <c r="L41" s="3"/>
      <c r="M41" s="3"/>
      <c r="N41" s="3"/>
      <c r="Q41" s="174"/>
      <c r="R41" s="175" t="s">
        <v>297</v>
      </c>
      <c r="S41" s="176"/>
    </row>
    <row r="42" spans="3:20" ht="15" customHeight="1" x14ac:dyDescent="0.25">
      <c r="C42" s="11" t="e">
        <f t="shared" si="8"/>
        <v>#VALUE!</v>
      </c>
      <c r="D42" s="3">
        <v>141.0692</v>
      </c>
      <c r="E42" s="23" t="e">
        <f t="shared" si="10"/>
        <v>#VALUE!</v>
      </c>
      <c r="F42" s="23" t="e">
        <f t="shared" si="9"/>
        <v>#VALUE!</v>
      </c>
      <c r="G42" s="13" t="s">
        <v>50</v>
      </c>
      <c r="I42" s="12" t="s">
        <v>30</v>
      </c>
      <c r="J42" s="3">
        <v>11</v>
      </c>
      <c r="K42" s="3">
        <v>9</v>
      </c>
      <c r="L42" s="3"/>
      <c r="M42" s="3"/>
      <c r="N42" s="3"/>
      <c r="Q42" s="174"/>
      <c r="R42" s="175" t="s">
        <v>298</v>
      </c>
      <c r="S42" s="176"/>
    </row>
    <row r="43" spans="3:20" ht="15" customHeight="1" x14ac:dyDescent="0.25">
      <c r="C43" s="11" t="e">
        <f t="shared" si="8"/>
        <v>#VALUE!</v>
      </c>
      <c r="D43" s="3">
        <v>141.07329999999999</v>
      </c>
      <c r="E43" s="23" t="e">
        <f t="shared" si="10"/>
        <v>#VALUE!</v>
      </c>
      <c r="F43" s="23" t="e">
        <f t="shared" ref="F43:F57" si="11">J43*J$3+K43*K$3+L43*L$3+N43*N$3+M43*M$3+P43*P$3+O43*O$3+Q43*Q$3+R43*$R$3</f>
        <v>#VALUE!</v>
      </c>
      <c r="G43" s="13" t="s">
        <v>50</v>
      </c>
      <c r="I43" s="12" t="s">
        <v>31</v>
      </c>
      <c r="J43" s="3">
        <v>11</v>
      </c>
      <c r="K43" s="3">
        <v>9</v>
      </c>
      <c r="L43" s="3"/>
      <c r="M43" s="3"/>
      <c r="N43" s="3"/>
      <c r="Q43" s="174"/>
      <c r="R43" s="175" t="s">
        <v>299</v>
      </c>
      <c r="S43" s="176"/>
    </row>
    <row r="44" spans="3:20" ht="15" customHeight="1" x14ac:dyDescent="0.25">
      <c r="C44" s="11" t="e">
        <f t="shared" si="8"/>
        <v>#VALUE!</v>
      </c>
      <c r="D44" s="3">
        <v>105.0371</v>
      </c>
      <c r="E44" s="23" t="e">
        <f t="shared" ref="E44:E51" si="12">F44-$F$1</f>
        <v>#VALUE!</v>
      </c>
      <c r="F44" s="23" t="e">
        <f t="shared" si="11"/>
        <v>#VALUE!</v>
      </c>
      <c r="G44" s="13" t="s">
        <v>50</v>
      </c>
      <c r="I44" s="12" t="s">
        <v>31</v>
      </c>
      <c r="J44" s="3">
        <v>7</v>
      </c>
      <c r="K44" s="3">
        <v>5</v>
      </c>
      <c r="L44" s="3"/>
      <c r="M44" s="3"/>
      <c r="N44" s="3">
        <v>1</v>
      </c>
      <c r="Q44" s="174"/>
      <c r="R44" s="175" t="s">
        <v>300</v>
      </c>
      <c r="S44" s="176"/>
    </row>
    <row r="45" spans="3:20" ht="15" customHeight="1" x14ac:dyDescent="0.25">
      <c r="C45" s="11" t="e">
        <f t="shared" si="8"/>
        <v>#VALUE!</v>
      </c>
      <c r="D45" s="3">
        <v>105.0361</v>
      </c>
      <c r="E45" s="23" t="e">
        <f t="shared" si="12"/>
        <v>#VALUE!</v>
      </c>
      <c r="F45" s="23" t="e">
        <f t="shared" si="11"/>
        <v>#VALUE!</v>
      </c>
      <c r="G45" s="13" t="s">
        <v>50</v>
      </c>
      <c r="I45" s="12" t="s">
        <v>29</v>
      </c>
      <c r="J45" s="3">
        <v>7</v>
      </c>
      <c r="K45" s="3">
        <v>5</v>
      </c>
      <c r="N45" s="3">
        <v>1</v>
      </c>
      <c r="Q45" s="174"/>
      <c r="R45" s="175" t="s">
        <v>301</v>
      </c>
      <c r="S45" s="176"/>
    </row>
    <row r="46" spans="3:20" ht="15" customHeight="1" x14ac:dyDescent="0.25">
      <c r="C46" s="11" t="e">
        <f t="shared" si="8"/>
        <v>#VALUE!</v>
      </c>
      <c r="D46" s="3">
        <v>105.0361</v>
      </c>
      <c r="E46" s="23" t="e">
        <f t="shared" si="12"/>
        <v>#VALUE!</v>
      </c>
      <c r="F46" s="23" t="e">
        <f t="shared" si="11"/>
        <v>#VALUE!</v>
      </c>
      <c r="G46" s="13" t="s">
        <v>50</v>
      </c>
      <c r="I46" s="12" t="s">
        <v>30</v>
      </c>
      <c r="J46" s="3">
        <v>7</v>
      </c>
      <c r="K46" s="3">
        <v>5</v>
      </c>
      <c r="N46" s="3">
        <v>1</v>
      </c>
      <c r="Q46" s="174"/>
      <c r="R46" s="175" t="s">
        <v>302</v>
      </c>
      <c r="S46" s="176"/>
    </row>
    <row r="47" spans="3:20" ht="15" customHeight="1" x14ac:dyDescent="0.25">
      <c r="C47" s="11" t="e">
        <f t="shared" si="8"/>
        <v>#VALUE!</v>
      </c>
      <c r="D47" s="3">
        <v>105.039</v>
      </c>
      <c r="E47" s="23" t="e">
        <f t="shared" si="12"/>
        <v>#VALUE!</v>
      </c>
      <c r="F47" s="23" t="e">
        <f t="shared" si="11"/>
        <v>#VALUE!</v>
      </c>
      <c r="G47" s="13" t="s">
        <v>50</v>
      </c>
      <c r="I47" s="12" t="s">
        <v>31</v>
      </c>
      <c r="J47" s="3">
        <v>7</v>
      </c>
      <c r="K47" s="3">
        <v>5</v>
      </c>
      <c r="N47" s="3">
        <v>1</v>
      </c>
      <c r="Q47" s="177"/>
      <c r="R47" s="178" t="s">
        <v>303</v>
      </c>
      <c r="S47" s="179"/>
    </row>
    <row r="48" spans="3:20" ht="15" customHeight="1" x14ac:dyDescent="0.2">
      <c r="C48" s="11">
        <f t="shared" si="8"/>
        <v>8.4979614027914572</v>
      </c>
      <c r="D48" s="3">
        <v>91.055000000000007</v>
      </c>
      <c r="E48" s="23">
        <f t="shared" si="12"/>
        <v>91.054226224699988</v>
      </c>
      <c r="F48" s="23">
        <f t="shared" si="11"/>
        <v>91.054775224699995</v>
      </c>
      <c r="G48" s="13" t="s">
        <v>53</v>
      </c>
      <c r="I48" s="12" t="s">
        <v>28</v>
      </c>
      <c r="J48" s="3">
        <v>7</v>
      </c>
      <c r="K48" s="3">
        <v>7</v>
      </c>
    </row>
    <row r="49" spans="2:20" ht="15" customHeight="1" x14ac:dyDescent="0.2">
      <c r="C49" s="11">
        <f t="shared" si="8"/>
        <v>19.48042802134032</v>
      </c>
      <c r="D49" s="3">
        <v>91.055999999999997</v>
      </c>
      <c r="E49" s="23">
        <f t="shared" si="12"/>
        <v>91.054226224699988</v>
      </c>
      <c r="F49" s="23">
        <f t="shared" si="11"/>
        <v>91.054775224699995</v>
      </c>
      <c r="G49" s="13" t="s">
        <v>47</v>
      </c>
      <c r="I49" s="12" t="s">
        <v>29</v>
      </c>
      <c r="J49" s="3">
        <v>7</v>
      </c>
      <c r="K49" s="3">
        <v>7</v>
      </c>
    </row>
    <row r="50" spans="2:20" ht="15" customHeight="1" x14ac:dyDescent="0.2">
      <c r="C50" s="11">
        <f t="shared" si="8"/>
        <v>-2.484505215913476</v>
      </c>
      <c r="D50" s="3">
        <v>91.054000000000002</v>
      </c>
      <c r="E50" s="23">
        <f t="shared" si="12"/>
        <v>91.054226224699988</v>
      </c>
      <c r="F50" s="23">
        <f t="shared" si="11"/>
        <v>91.054775224699995</v>
      </c>
      <c r="G50" s="13" t="s">
        <v>47</v>
      </c>
      <c r="I50" s="12" t="s">
        <v>30</v>
      </c>
      <c r="J50" s="3">
        <v>7</v>
      </c>
      <c r="K50" s="3">
        <v>7</v>
      </c>
    </row>
    <row r="51" spans="2:20" ht="15" customHeight="1" x14ac:dyDescent="0.2">
      <c r="C51" s="11">
        <f t="shared" si="8"/>
        <v>26.069907992594491</v>
      </c>
      <c r="D51" s="3">
        <v>91.056600000000003</v>
      </c>
      <c r="E51" s="23">
        <f t="shared" si="12"/>
        <v>91.054226224699988</v>
      </c>
      <c r="F51" s="23">
        <f t="shared" si="11"/>
        <v>91.054775224699995</v>
      </c>
      <c r="G51" s="13" t="s">
        <v>47</v>
      </c>
      <c r="I51" s="12" t="s">
        <v>31</v>
      </c>
      <c r="J51" s="3">
        <v>7</v>
      </c>
      <c r="K51" s="3">
        <v>7</v>
      </c>
    </row>
    <row r="52" spans="2:20" ht="15" customHeight="1" x14ac:dyDescent="0.2">
      <c r="C52" s="11">
        <f>(D52-E52)/E52*10^6</f>
        <v>-107.80236893305447</v>
      </c>
      <c r="D52" s="3">
        <v>205.124</v>
      </c>
      <c r="E52" s="23">
        <f t="shared" ref="E52:E57" si="13">F52+$K$3-$F$1</f>
        <v>205.14611523719998</v>
      </c>
      <c r="F52" s="7">
        <f t="shared" si="11"/>
        <v>204.1388392051</v>
      </c>
      <c r="G52" s="13" t="s">
        <v>54</v>
      </c>
      <c r="I52" s="12" t="s">
        <v>28</v>
      </c>
      <c r="J52" s="3">
        <v>13</v>
      </c>
      <c r="K52" s="3">
        <v>18</v>
      </c>
      <c r="M52">
        <v>1</v>
      </c>
      <c r="N52">
        <v>1</v>
      </c>
      <c r="T52" s="24">
        <f>J52-0.5*K52+0.5*M52+1</f>
        <v>5.5</v>
      </c>
    </row>
    <row r="53" spans="2:20" ht="15" customHeight="1" x14ac:dyDescent="0.2">
      <c r="C53" s="11">
        <f t="shared" si="8"/>
        <v>-99.02813502703259</v>
      </c>
      <c r="D53" s="3">
        <v>205.1258</v>
      </c>
      <c r="E53" s="23">
        <f t="shared" si="13"/>
        <v>205.14611523719998</v>
      </c>
      <c r="F53" s="7">
        <f t="shared" si="11"/>
        <v>204.1388392051</v>
      </c>
      <c r="G53" s="13" t="s">
        <v>54</v>
      </c>
      <c r="I53" s="12" t="s">
        <v>29</v>
      </c>
      <c r="J53" s="3">
        <v>13</v>
      </c>
      <c r="K53" s="3">
        <v>18</v>
      </c>
      <c r="M53">
        <v>1</v>
      </c>
      <c r="N53">
        <v>1</v>
      </c>
      <c r="T53" s="24">
        <f>J53-0.5*K53+0.5*M53+1</f>
        <v>5.5</v>
      </c>
    </row>
    <row r="54" spans="2:20" ht="15" customHeight="1" x14ac:dyDescent="0.2">
      <c r="C54" s="11">
        <f t="shared" si="8"/>
        <v>-113.16440076454307</v>
      </c>
      <c r="D54" s="3">
        <v>205.12289999999999</v>
      </c>
      <c r="E54" s="23">
        <f t="shared" si="13"/>
        <v>205.14611523719998</v>
      </c>
      <c r="F54" s="7">
        <f t="shared" si="11"/>
        <v>204.1388392051</v>
      </c>
      <c r="G54" s="13" t="s">
        <v>54</v>
      </c>
      <c r="I54" s="12" t="s">
        <v>30</v>
      </c>
      <c r="J54" s="3">
        <v>13</v>
      </c>
      <c r="K54" s="3">
        <v>18</v>
      </c>
      <c r="M54">
        <v>1</v>
      </c>
      <c r="N54">
        <v>1</v>
      </c>
      <c r="T54" s="24">
        <f>J54-0.5*K54+0.5*M54+1</f>
        <v>5.5</v>
      </c>
    </row>
    <row r="55" spans="2:20" ht="15" customHeight="1" x14ac:dyDescent="0.2">
      <c r="C55" s="11">
        <f>(D55-E55)/E55*10^6</f>
        <v>8.2595117751948326</v>
      </c>
      <c r="D55" s="3">
        <v>205.124</v>
      </c>
      <c r="E55" s="23">
        <f t="shared" si="13"/>
        <v>205.12230578989997</v>
      </c>
      <c r="F55" s="7">
        <f t="shared" si="11"/>
        <v>204.11502975779999</v>
      </c>
      <c r="G55" s="13" t="s">
        <v>65</v>
      </c>
      <c r="I55" s="12" t="s">
        <v>28</v>
      </c>
      <c r="J55" s="3">
        <v>13</v>
      </c>
      <c r="K55" s="3">
        <v>16</v>
      </c>
      <c r="N55">
        <v>2</v>
      </c>
    </row>
    <row r="56" spans="2:20" ht="15" customHeight="1" x14ac:dyDescent="0.2">
      <c r="C56" s="11">
        <f>(D56-E56)/E56*10^6</f>
        <v>17.034764145098432</v>
      </c>
      <c r="D56" s="3">
        <v>205.1258</v>
      </c>
      <c r="E56" s="23">
        <f t="shared" si="13"/>
        <v>205.12230578989997</v>
      </c>
      <c r="F56" s="7">
        <f t="shared" si="11"/>
        <v>204.11502975779999</v>
      </c>
      <c r="G56" s="13" t="s">
        <v>65</v>
      </c>
      <c r="I56" s="12" t="s">
        <v>29</v>
      </c>
      <c r="J56" s="3">
        <v>13</v>
      </c>
      <c r="K56" s="3">
        <v>16</v>
      </c>
      <c r="N56">
        <v>2</v>
      </c>
    </row>
    <row r="57" spans="2:20" ht="15" customHeight="1" x14ac:dyDescent="0.2">
      <c r="C57" s="11">
        <f>(D57-E57)/E57*10^6</f>
        <v>2.896857549111842</v>
      </c>
      <c r="D57" s="3">
        <v>205.12289999999999</v>
      </c>
      <c r="E57" s="23">
        <f t="shared" si="13"/>
        <v>205.12230578989997</v>
      </c>
      <c r="F57" s="7">
        <f t="shared" si="11"/>
        <v>204.11502975779999</v>
      </c>
      <c r="G57" s="13" t="s">
        <v>65</v>
      </c>
      <c r="I57" s="12" t="s">
        <v>30</v>
      </c>
      <c r="J57" s="3">
        <v>13</v>
      </c>
      <c r="K57" s="3">
        <v>16</v>
      </c>
      <c r="N57">
        <v>2</v>
      </c>
    </row>
    <row r="59" spans="2:20" ht="15" customHeight="1" x14ac:dyDescent="0.2">
      <c r="B59" s="2" t="s">
        <v>51</v>
      </c>
      <c r="C59" s="11">
        <f>(D59-E59)/E59*10^6</f>
        <v>-19.239320039706861</v>
      </c>
      <c r="D59" s="3">
        <v>187.11320000000001</v>
      </c>
      <c r="E59" s="23">
        <v>187.11680000000001</v>
      </c>
      <c r="F59" s="23">
        <f>J59*J$3+K59*K$3+L59*L$3+N59*N$3+M59*M$3+P59*P$3+O59*O$3+Q59*Q$3+R59*$R$3</f>
        <v>186.10446507149999</v>
      </c>
      <c r="G59" s="13" t="s">
        <v>51</v>
      </c>
      <c r="H59" s="13" t="s">
        <v>52</v>
      </c>
      <c r="I59" s="12" t="s">
        <v>28</v>
      </c>
      <c r="J59" s="3">
        <v>13</v>
      </c>
      <c r="K59" s="3">
        <v>14</v>
      </c>
      <c r="L59" s="3"/>
      <c r="M59" s="3"/>
      <c r="N59" s="3">
        <v>1</v>
      </c>
    </row>
    <row r="60" spans="2:20" ht="15" customHeight="1" x14ac:dyDescent="0.2">
      <c r="C60" s="11">
        <f>(D60-E60)/E60*10^6</f>
        <v>-17.635892568533407</v>
      </c>
      <c r="D60" s="3">
        <v>187.11510000000001</v>
      </c>
      <c r="E60" s="23">
        <v>187.11840000000001</v>
      </c>
      <c r="F60" s="23">
        <f>J60*J$3+K60*K$3+L60*L$3+N60*N$3+M60*M$3+P60*P$3+O60*O$3+Q60*Q$3+R60*$R$3</f>
        <v>186.10446507149999</v>
      </c>
      <c r="G60" s="13" t="s">
        <v>51</v>
      </c>
      <c r="H60" s="2"/>
      <c r="I60" s="12" t="s">
        <v>29</v>
      </c>
      <c r="J60" s="3">
        <v>13</v>
      </c>
      <c r="K60" s="3">
        <v>14</v>
      </c>
      <c r="L60" s="3"/>
      <c r="M60" s="3"/>
      <c r="N60" s="3">
        <v>1</v>
      </c>
    </row>
    <row r="61" spans="2:20" ht="15" customHeight="1" x14ac:dyDescent="0.2">
      <c r="C61" s="11">
        <f>(D61-E61)/E61*10^6</f>
        <v>-38.478002606946895</v>
      </c>
      <c r="D61" s="3">
        <v>187.11269999999999</v>
      </c>
      <c r="E61" s="23">
        <v>187.1199</v>
      </c>
      <c r="F61" s="23">
        <f>J61*J$3+K61*K$3+L61*L$3+N61*N$3+M61*M$3+P61*P$3+O61*O$3+Q61*Q$3+R61*$R$3</f>
        <v>186.10446507149999</v>
      </c>
      <c r="G61" s="13" t="s">
        <v>51</v>
      </c>
      <c r="H61" s="2"/>
      <c r="I61" s="12" t="s">
        <v>30</v>
      </c>
      <c r="J61" s="3">
        <v>13</v>
      </c>
      <c r="K61" s="3">
        <v>14</v>
      </c>
      <c r="L61" s="3"/>
      <c r="M61" s="3"/>
      <c r="N61" s="3">
        <v>1</v>
      </c>
    </row>
    <row r="62" spans="2:20" ht="15" customHeight="1" x14ac:dyDescent="0.2">
      <c r="C62" s="11">
        <f>(D62-E62)/E62*10^6</f>
        <v>1.603293806849907</v>
      </c>
      <c r="D62" s="3">
        <v>187.11510000000001</v>
      </c>
      <c r="E62" s="23">
        <v>187.1148</v>
      </c>
      <c r="F62" s="23">
        <f>J62*J$3+K62*K$3+L62*L$3+N62*N$3+M62*M$3+P62*P$3+O62*O$3+Q62*Q$3+R62*$R$3</f>
        <v>186.10446507149999</v>
      </c>
      <c r="G62" s="13" t="s">
        <v>51</v>
      </c>
      <c r="H62" s="2"/>
      <c r="I62" s="12" t="s">
        <v>31</v>
      </c>
      <c r="J62" s="3">
        <v>13</v>
      </c>
      <c r="K62" s="3">
        <v>14</v>
      </c>
      <c r="L62" s="3"/>
      <c r="M62" s="3"/>
      <c r="N62" s="3">
        <v>1</v>
      </c>
    </row>
    <row r="63" spans="2:20" ht="15" customHeight="1" x14ac:dyDescent="0.2">
      <c r="C63" s="11"/>
      <c r="F63" s="23"/>
      <c r="H63" s="2"/>
      <c r="J63" s="3"/>
      <c r="K63" s="3"/>
      <c r="L63" s="3"/>
      <c r="M63" s="3"/>
      <c r="N63" s="3"/>
    </row>
    <row r="64" spans="2:20" ht="15" customHeight="1" x14ac:dyDescent="0.2">
      <c r="C64" s="11">
        <f t="shared" ref="C64:C73" si="14">(D64-E64)/E64*10^6</f>
        <v>36.266693334060115</v>
      </c>
      <c r="D64" s="3">
        <v>105.0373</v>
      </c>
      <c r="E64" s="23">
        <f>F64-$F$1</f>
        <v>105.03349078259998</v>
      </c>
      <c r="F64" s="23">
        <f t="shared" ref="F64:F73" si="15">J64*J$3+K64*K$3+L64*L$3+N64*N$3+M64*M$3+P64*P$3+O64*O$3+Q64*Q$3+R64*$R$3</f>
        <v>105.03403978259999</v>
      </c>
      <c r="G64" s="13" t="s">
        <v>55</v>
      </c>
      <c r="I64" s="12" t="s">
        <v>31</v>
      </c>
      <c r="J64" s="3">
        <v>7</v>
      </c>
      <c r="K64" s="3">
        <v>5</v>
      </c>
      <c r="L64" s="3"/>
      <c r="M64" s="3"/>
      <c r="N64" s="3">
        <v>1</v>
      </c>
    </row>
    <row r="65" spans="2:14" ht="15" customHeight="1" x14ac:dyDescent="0.2">
      <c r="C65" s="11">
        <f t="shared" si="14"/>
        <v>37.21877061206186</v>
      </c>
      <c r="D65" s="3">
        <v>105.03740000000001</v>
      </c>
      <c r="E65" s="23">
        <f>F65-$F$1</f>
        <v>105.03349078259998</v>
      </c>
      <c r="F65" s="23">
        <f t="shared" si="15"/>
        <v>105.03403978259999</v>
      </c>
      <c r="G65" s="13" t="s">
        <v>55</v>
      </c>
      <c r="I65" s="12" t="s">
        <v>29</v>
      </c>
      <c r="J65" s="3">
        <v>7</v>
      </c>
      <c r="K65" s="3">
        <v>5</v>
      </c>
      <c r="N65" s="3">
        <v>1</v>
      </c>
    </row>
    <row r="66" spans="2:14" ht="15" customHeight="1" x14ac:dyDescent="0.2">
      <c r="C66" s="11">
        <f t="shared" si="14"/>
        <v>63.876934395163765</v>
      </c>
      <c r="D66" s="3">
        <v>105.0402</v>
      </c>
      <c r="E66" s="23">
        <f>F66-$F$1</f>
        <v>105.03349078259998</v>
      </c>
      <c r="F66" s="23">
        <f t="shared" si="15"/>
        <v>105.03403978259999</v>
      </c>
      <c r="G66" s="13" t="s">
        <v>55</v>
      </c>
      <c r="I66" s="12" t="s">
        <v>30</v>
      </c>
      <c r="J66" s="3">
        <v>7</v>
      </c>
      <c r="K66" s="3">
        <v>5</v>
      </c>
      <c r="N66" s="3">
        <v>1</v>
      </c>
    </row>
    <row r="67" spans="2:14" ht="15" customHeight="1" x14ac:dyDescent="0.2">
      <c r="C67" s="11">
        <f t="shared" si="14"/>
        <v>100.05587095801256</v>
      </c>
      <c r="D67" s="3">
        <v>105.044</v>
      </c>
      <c r="E67" s="23">
        <f>F67-$F$1</f>
        <v>105.03349078259998</v>
      </c>
      <c r="F67" s="23">
        <f t="shared" si="15"/>
        <v>105.03403978259999</v>
      </c>
      <c r="G67" s="13" t="s">
        <v>55</v>
      </c>
      <c r="I67" s="12" t="s">
        <v>31</v>
      </c>
      <c r="J67" s="3">
        <v>7</v>
      </c>
      <c r="K67" s="3">
        <v>5</v>
      </c>
      <c r="N67" s="3">
        <v>1</v>
      </c>
    </row>
    <row r="68" spans="2:14" ht="15" customHeight="1" x14ac:dyDescent="0.2">
      <c r="C68" s="11">
        <f t="shared" si="14"/>
        <v>-42.483072077129258</v>
      </c>
      <c r="D68" s="3">
        <v>205.13740000000001</v>
      </c>
      <c r="E68" s="23">
        <f t="shared" ref="E68:E73" si="16">F68+$K$3-$F$1</f>
        <v>205.14611523719998</v>
      </c>
      <c r="F68" s="7">
        <f t="shared" si="15"/>
        <v>204.1388392051</v>
      </c>
      <c r="G68" s="13" t="s">
        <v>56</v>
      </c>
      <c r="I68" s="12" t="s">
        <v>28</v>
      </c>
      <c r="J68" s="3">
        <v>13</v>
      </c>
      <c r="K68" s="3">
        <v>18</v>
      </c>
      <c r="M68">
        <v>1</v>
      </c>
      <c r="N68">
        <v>1</v>
      </c>
    </row>
    <row r="69" spans="2:14" ht="15" customHeight="1" x14ac:dyDescent="0.2">
      <c r="C69" s="11">
        <f t="shared" si="14"/>
        <v>-80.504752336511189</v>
      </c>
      <c r="D69" s="3">
        <v>205.12960000000001</v>
      </c>
      <c r="E69" s="23">
        <f t="shared" si="16"/>
        <v>205.14611523719998</v>
      </c>
      <c r="F69" s="7">
        <f t="shared" si="15"/>
        <v>204.1388392051</v>
      </c>
      <c r="G69" s="13" t="s">
        <v>56</v>
      </c>
      <c r="I69" s="12" t="s">
        <v>29</v>
      </c>
      <c r="J69" s="3">
        <v>13</v>
      </c>
      <c r="K69" s="3">
        <v>18</v>
      </c>
      <c r="M69">
        <v>1</v>
      </c>
      <c r="N69">
        <v>1</v>
      </c>
    </row>
    <row r="70" spans="2:14" ht="15" customHeight="1" x14ac:dyDescent="0.2">
      <c r="C70" s="11">
        <f t="shared" si="14"/>
        <v>-102.9277945408047</v>
      </c>
      <c r="D70" s="3">
        <v>205.125</v>
      </c>
      <c r="E70" s="23">
        <f t="shared" si="16"/>
        <v>205.14611523719998</v>
      </c>
      <c r="F70" s="7">
        <f t="shared" si="15"/>
        <v>204.1388392051</v>
      </c>
      <c r="G70" s="13" t="s">
        <v>56</v>
      </c>
      <c r="I70" s="12" t="s">
        <v>30</v>
      </c>
      <c r="J70" s="3">
        <v>13</v>
      </c>
      <c r="K70" s="3">
        <v>18</v>
      </c>
      <c r="M70">
        <v>1</v>
      </c>
      <c r="N70">
        <v>1</v>
      </c>
    </row>
    <row r="71" spans="2:14" ht="15" customHeight="1" x14ac:dyDescent="0.2">
      <c r="C71" s="11">
        <f t="shared" si="14"/>
        <v>73.586390528906236</v>
      </c>
      <c r="D71" s="3">
        <v>205.13740000000001</v>
      </c>
      <c r="E71" s="23">
        <f t="shared" si="16"/>
        <v>205.12230578989997</v>
      </c>
      <c r="F71" s="7">
        <f t="shared" si="15"/>
        <v>204.11502975779999</v>
      </c>
      <c r="G71" s="13" t="s">
        <v>64</v>
      </c>
      <c r="I71" s="12" t="s">
        <v>28</v>
      </c>
      <c r="J71" s="3">
        <v>13</v>
      </c>
      <c r="K71" s="3">
        <v>16</v>
      </c>
      <c r="N71">
        <v>2</v>
      </c>
    </row>
    <row r="72" spans="2:14" ht="15" customHeight="1" x14ac:dyDescent="0.2">
      <c r="C72" s="11">
        <f t="shared" si="14"/>
        <v>35.56029692603682</v>
      </c>
      <c r="D72" s="3">
        <v>205.12960000000001</v>
      </c>
      <c r="E72" s="23">
        <f t="shared" si="16"/>
        <v>205.12230578989997</v>
      </c>
      <c r="F72" s="7">
        <f t="shared" si="15"/>
        <v>204.11502975779999</v>
      </c>
      <c r="G72" s="13" t="s">
        <v>64</v>
      </c>
      <c r="I72" s="12" t="s">
        <v>29</v>
      </c>
      <c r="J72" s="3">
        <v>13</v>
      </c>
      <c r="K72" s="3">
        <v>16</v>
      </c>
      <c r="N72">
        <v>2</v>
      </c>
    </row>
    <row r="73" spans="2:14" ht="15" customHeight="1" x14ac:dyDescent="0.2">
      <c r="C73" s="11">
        <f t="shared" si="14"/>
        <v>13.134651980712228</v>
      </c>
      <c r="D73" s="3">
        <v>205.125</v>
      </c>
      <c r="E73" s="23">
        <f t="shared" si="16"/>
        <v>205.12230578989997</v>
      </c>
      <c r="F73" s="7">
        <f t="shared" si="15"/>
        <v>204.11502975779999</v>
      </c>
      <c r="G73" s="13" t="s">
        <v>64</v>
      </c>
      <c r="I73" s="12" t="s">
        <v>30</v>
      </c>
      <c r="J73" s="3">
        <v>13</v>
      </c>
      <c r="K73" s="3">
        <v>16</v>
      </c>
      <c r="N73">
        <v>2</v>
      </c>
    </row>
    <row r="75" spans="2:14" ht="15" customHeight="1" x14ac:dyDescent="0.2">
      <c r="B75" s="2" t="s">
        <v>52</v>
      </c>
      <c r="C75" s="11">
        <f>(D75-E75)/E75*10^6</f>
        <v>-17.101617813157148</v>
      </c>
      <c r="D75" s="3">
        <v>187.11359999999999</v>
      </c>
      <c r="E75" s="23">
        <v>187.11680000000001</v>
      </c>
      <c r="F75" s="23">
        <f>J75*J$3+K75*K$3+L75*L$3+N75*N$3+M75*M$3+P75*P$3+O75*O$3+Q75*Q$3+R75*$R$3</f>
        <v>186.10446507149999</v>
      </c>
      <c r="G75" s="13" t="s">
        <v>52</v>
      </c>
      <c r="H75" s="13" t="s">
        <v>52</v>
      </c>
      <c r="I75" s="12" t="s">
        <v>28</v>
      </c>
      <c r="J75" s="3">
        <v>13</v>
      </c>
      <c r="K75" s="3">
        <v>14</v>
      </c>
      <c r="L75" s="3"/>
      <c r="M75" s="3"/>
      <c r="N75" s="3">
        <v>1</v>
      </c>
    </row>
    <row r="76" spans="2:14" ht="15" customHeight="1" x14ac:dyDescent="0.2">
      <c r="C76" s="11">
        <f>(D76-E76)/E76*10^6</f>
        <v>-19.773576516308069</v>
      </c>
      <c r="D76" s="3">
        <v>187.1147</v>
      </c>
      <c r="E76" s="23">
        <v>187.11840000000001</v>
      </c>
      <c r="F76" s="23">
        <f>J76*J$3+K76*K$3+L76*L$3+N76*N$3+M76*M$3+P76*P$3+O76*O$3+Q76*Q$3+R76*$R$3</f>
        <v>186.10446507149999</v>
      </c>
      <c r="G76" s="13" t="s">
        <v>52</v>
      </c>
      <c r="H76" s="2"/>
      <c r="I76" s="12" t="s">
        <v>29</v>
      </c>
      <c r="J76" s="3">
        <v>13</v>
      </c>
      <c r="K76" s="3">
        <v>14</v>
      </c>
      <c r="L76" s="3"/>
      <c r="M76" s="3"/>
      <c r="N76" s="3">
        <v>1</v>
      </c>
    </row>
    <row r="77" spans="2:14" ht="15" customHeight="1" x14ac:dyDescent="0.2">
      <c r="C77" s="11">
        <f>(D77-E77)/E77*10^6</f>
        <v>-37.943585904055752</v>
      </c>
      <c r="D77" s="3">
        <v>187.11279999999999</v>
      </c>
      <c r="E77" s="23">
        <v>187.1199</v>
      </c>
      <c r="F77" s="23">
        <f>J77*J$3+K77*K$3+L77*L$3+N77*N$3+M77*M$3+P77*P$3+O77*O$3+Q77*Q$3+R77*$R$3</f>
        <v>186.10446507149999</v>
      </c>
      <c r="G77" s="13" t="s">
        <v>52</v>
      </c>
      <c r="H77" s="2"/>
      <c r="I77" s="12" t="s">
        <v>30</v>
      </c>
      <c r="J77" s="3">
        <v>13</v>
      </c>
      <c r="K77" s="3">
        <v>14</v>
      </c>
      <c r="L77" s="3"/>
      <c r="M77" s="3"/>
      <c r="N77" s="3">
        <v>1</v>
      </c>
    </row>
    <row r="78" spans="2:14" ht="15" customHeight="1" x14ac:dyDescent="0.2">
      <c r="C78" s="11">
        <f>(D78-E78)/E78*10^6</f>
        <v>2.6721563445979504</v>
      </c>
      <c r="D78" s="3">
        <v>187.11529999999999</v>
      </c>
      <c r="E78" s="23">
        <v>187.1148</v>
      </c>
      <c r="F78" s="23">
        <f>J78*J$3+K78*K$3+L78*L$3+N78*N$3+M78*M$3+P78*P$3+O78*O$3+Q78*Q$3+R78*$R$3</f>
        <v>186.10446507149999</v>
      </c>
      <c r="G78" s="13" t="s">
        <v>52</v>
      </c>
      <c r="H78" s="2"/>
      <c r="I78" s="12" t="s">
        <v>31</v>
      </c>
      <c r="J78" s="3">
        <v>13</v>
      </c>
      <c r="K78" s="3">
        <v>14</v>
      </c>
      <c r="L78" s="3"/>
      <c r="M78" s="3"/>
      <c r="N78" s="3">
        <v>1</v>
      </c>
    </row>
    <row r="79" spans="2:14" ht="15" customHeight="1" x14ac:dyDescent="0.2">
      <c r="C79" s="11"/>
      <c r="F79" s="23"/>
      <c r="H79" s="2"/>
      <c r="J79" s="3"/>
      <c r="K79" s="3"/>
      <c r="L79" s="3"/>
      <c r="M79" s="3"/>
      <c r="N79" s="3"/>
    </row>
    <row r="80" spans="2:14" ht="15" customHeight="1" x14ac:dyDescent="0.2">
      <c r="C80" s="11">
        <f t="shared" ref="C80:C89" si="17">(D80-E80)/E80*10^6</f>
        <v>27.697997832314964</v>
      </c>
      <c r="D80" s="3">
        <v>105.0364</v>
      </c>
      <c r="E80" s="23">
        <f>F80-$F$1</f>
        <v>105.03349078259998</v>
      </c>
      <c r="F80" s="23">
        <f t="shared" ref="F80:F89" si="18">J80*J$3+K80*K$3+L80*L$3+N80*N$3+M80*M$3+P80*P$3+O80*O$3+Q80*Q$3+R80*$R$3</f>
        <v>105.03403978259999</v>
      </c>
      <c r="G80" s="13" t="s">
        <v>57</v>
      </c>
      <c r="I80" s="12" t="s">
        <v>31</v>
      </c>
      <c r="J80" s="3">
        <v>7</v>
      </c>
      <c r="K80" s="3">
        <v>5</v>
      </c>
      <c r="L80" s="3"/>
      <c r="M80" s="3"/>
      <c r="N80" s="3">
        <v>1</v>
      </c>
    </row>
    <row r="81" spans="2:17" ht="15" customHeight="1" x14ac:dyDescent="0.2">
      <c r="C81" s="11">
        <f t="shared" si="17"/>
        <v>41.027079723933561</v>
      </c>
      <c r="D81" s="3">
        <v>105.0378</v>
      </c>
      <c r="E81" s="23">
        <f>F81-$F$1</f>
        <v>105.03349078259998</v>
      </c>
      <c r="F81" s="23">
        <f t="shared" si="18"/>
        <v>105.03403978259999</v>
      </c>
      <c r="G81" s="13" t="s">
        <v>57</v>
      </c>
      <c r="I81" s="12" t="s">
        <v>29</v>
      </c>
      <c r="J81" s="3">
        <v>7</v>
      </c>
      <c r="K81" s="3">
        <v>5</v>
      </c>
      <c r="N81" s="3">
        <v>1</v>
      </c>
    </row>
    <row r="82" spans="2:17" ht="15" customHeight="1" x14ac:dyDescent="0.2">
      <c r="C82" s="11">
        <f t="shared" si="17"/>
        <v>27.697997832314964</v>
      </c>
      <c r="D82" s="3">
        <v>105.0364</v>
      </c>
      <c r="E82" s="23">
        <f>F82-$F$1</f>
        <v>105.03349078259998</v>
      </c>
      <c r="F82" s="23">
        <f t="shared" si="18"/>
        <v>105.03403978259999</v>
      </c>
      <c r="G82" s="13" t="s">
        <v>57</v>
      </c>
      <c r="I82" s="12" t="s">
        <v>30</v>
      </c>
      <c r="J82" s="3">
        <v>7</v>
      </c>
      <c r="K82" s="3">
        <v>5</v>
      </c>
      <c r="N82" s="3">
        <v>1</v>
      </c>
    </row>
    <row r="83" spans="2:17" ht="15" customHeight="1" x14ac:dyDescent="0.2">
      <c r="C83" s="11">
        <f t="shared" si="17"/>
        <v>45.787466113807007</v>
      </c>
      <c r="D83" s="3">
        <v>105.03830000000001</v>
      </c>
      <c r="E83" s="23">
        <f>F83-$F$1</f>
        <v>105.03349078259998</v>
      </c>
      <c r="F83" s="23">
        <f t="shared" si="18"/>
        <v>105.03403978259999</v>
      </c>
      <c r="G83" s="13" t="s">
        <v>57</v>
      </c>
      <c r="I83" s="12" t="s">
        <v>31</v>
      </c>
      <c r="J83" s="3">
        <v>7</v>
      </c>
      <c r="K83" s="3">
        <v>5</v>
      </c>
      <c r="N83" s="3">
        <v>1</v>
      </c>
    </row>
    <row r="84" spans="2:17" ht="15" customHeight="1" x14ac:dyDescent="0.2">
      <c r="C84" s="11">
        <f t="shared" si="17"/>
        <v>-103.90270941928236</v>
      </c>
      <c r="D84" s="3">
        <v>205.12479999999999</v>
      </c>
      <c r="E84" s="23">
        <f t="shared" ref="E84:E89" si="19">F84+$K$3-$F$1</f>
        <v>205.14611523719998</v>
      </c>
      <c r="F84" s="7">
        <f t="shared" si="18"/>
        <v>204.1388392051</v>
      </c>
      <c r="G84" s="13" t="s">
        <v>58</v>
      </c>
      <c r="I84" s="12" t="s">
        <v>28</v>
      </c>
      <c r="J84" s="3">
        <v>13</v>
      </c>
      <c r="K84" s="3">
        <v>18</v>
      </c>
      <c r="M84">
        <v>1</v>
      </c>
      <c r="N84">
        <v>1</v>
      </c>
    </row>
    <row r="85" spans="2:17" ht="15" customHeight="1" x14ac:dyDescent="0.2">
      <c r="C85" s="11">
        <f t="shared" si="17"/>
        <v>-101.46542222308821</v>
      </c>
      <c r="D85" s="3">
        <v>205.12530000000001</v>
      </c>
      <c r="E85" s="23">
        <f t="shared" si="19"/>
        <v>205.14611523719998</v>
      </c>
      <c r="F85" s="7">
        <f t="shared" si="18"/>
        <v>204.1388392051</v>
      </c>
      <c r="G85" s="13" t="s">
        <v>58</v>
      </c>
      <c r="I85" s="12" t="s">
        <v>29</v>
      </c>
      <c r="J85" s="3">
        <v>13</v>
      </c>
      <c r="K85" s="3">
        <v>18</v>
      </c>
      <c r="M85">
        <v>1</v>
      </c>
      <c r="N85">
        <v>1</v>
      </c>
    </row>
    <row r="86" spans="2:17" ht="15" customHeight="1" x14ac:dyDescent="0.2">
      <c r="C86" s="11">
        <f t="shared" si="17"/>
        <v>-112.67694332530424</v>
      </c>
      <c r="D86" s="3">
        <v>205.12299999999999</v>
      </c>
      <c r="E86" s="23">
        <f t="shared" si="19"/>
        <v>205.14611523719998</v>
      </c>
      <c r="F86" s="7">
        <f t="shared" si="18"/>
        <v>204.1388392051</v>
      </c>
      <c r="G86" s="13" t="s">
        <v>58</v>
      </c>
      <c r="I86" s="12" t="s">
        <v>30</v>
      </c>
      <c r="J86" s="3">
        <v>13</v>
      </c>
      <c r="K86" s="3">
        <v>18</v>
      </c>
      <c r="M86">
        <v>1</v>
      </c>
      <c r="N86">
        <v>1</v>
      </c>
    </row>
    <row r="87" spans="2:17" ht="15" customHeight="1" x14ac:dyDescent="0.2">
      <c r="C87" s="11">
        <f t="shared" si="17"/>
        <v>12.159623939581037</v>
      </c>
      <c r="D87" s="3">
        <v>205.12479999999999</v>
      </c>
      <c r="E87" s="23">
        <f t="shared" si="19"/>
        <v>205.12230578989997</v>
      </c>
      <c r="F87" s="7">
        <f t="shared" si="18"/>
        <v>204.11502975779999</v>
      </c>
      <c r="G87" s="13" t="s">
        <v>63</v>
      </c>
      <c r="I87" s="12" t="s">
        <v>28</v>
      </c>
      <c r="J87" s="3">
        <v>13</v>
      </c>
      <c r="K87" s="3">
        <v>16</v>
      </c>
      <c r="N87">
        <v>2</v>
      </c>
    </row>
    <row r="88" spans="2:17" ht="15" customHeight="1" x14ac:dyDescent="0.2">
      <c r="C88" s="11">
        <f t="shared" si="17"/>
        <v>14.597194042409013</v>
      </c>
      <c r="D88" s="3">
        <v>205.12530000000001</v>
      </c>
      <c r="E88" s="23">
        <f t="shared" si="19"/>
        <v>205.12230578989997</v>
      </c>
      <c r="F88" s="7">
        <f t="shared" si="18"/>
        <v>204.11502975779999</v>
      </c>
      <c r="G88" s="13" t="s">
        <v>63</v>
      </c>
      <c r="I88" s="12" t="s">
        <v>29</v>
      </c>
      <c r="J88" s="3">
        <v>13</v>
      </c>
      <c r="K88" s="3">
        <v>16</v>
      </c>
      <c r="N88">
        <v>2</v>
      </c>
    </row>
    <row r="89" spans="2:17" ht="15" customHeight="1" x14ac:dyDescent="0.2">
      <c r="C89" s="11">
        <f t="shared" si="17"/>
        <v>3.3843715696774379</v>
      </c>
      <c r="D89" s="3">
        <v>205.12299999999999</v>
      </c>
      <c r="E89" s="23">
        <f t="shared" si="19"/>
        <v>205.12230578989997</v>
      </c>
      <c r="F89" s="7">
        <f t="shared" si="18"/>
        <v>204.11502975779999</v>
      </c>
      <c r="G89" s="13" t="s">
        <v>63</v>
      </c>
      <c r="I89" s="12" t="s">
        <v>30</v>
      </c>
      <c r="J89" s="3">
        <v>13</v>
      </c>
      <c r="K89" s="3">
        <v>16</v>
      </c>
      <c r="N89">
        <v>2</v>
      </c>
    </row>
    <row r="90" spans="2:17" ht="15" customHeight="1" x14ac:dyDescent="0.2">
      <c r="Q90" s="12">
        <f>204-18</f>
        <v>186</v>
      </c>
    </row>
    <row r="91" spans="2:17" ht="15" customHeight="1" x14ac:dyDescent="0.2">
      <c r="B91" s="2" t="s">
        <v>59</v>
      </c>
      <c r="C91" s="11">
        <f>(D91-E91)/E91*10^6</f>
        <v>-10.688511133204232</v>
      </c>
      <c r="D91" s="3">
        <v>187.1148</v>
      </c>
      <c r="E91" s="23">
        <v>187.11680000000001</v>
      </c>
      <c r="F91" s="23">
        <f>J91*J$3+K91*K$3+L91*L$3+N91*N$3+M91*M$3+P91*P$3+O91*O$3+Q91*Q$3+R91*$R$3</f>
        <v>186.10446507149999</v>
      </c>
      <c r="G91" s="13" t="s">
        <v>59</v>
      </c>
      <c r="H91" s="13" t="s">
        <v>52</v>
      </c>
      <c r="I91" s="12" t="s">
        <v>28</v>
      </c>
      <c r="J91" s="3">
        <v>13</v>
      </c>
      <c r="K91" s="3">
        <v>14</v>
      </c>
      <c r="L91" s="3"/>
      <c r="M91" s="3"/>
      <c r="N91" s="3">
        <v>1</v>
      </c>
    </row>
    <row r="92" spans="2:17" ht="15" customHeight="1" x14ac:dyDescent="0.2">
      <c r="C92" s="11">
        <f>(D92-E92)/E92*10^6</f>
        <v>-27.255470333215612</v>
      </c>
      <c r="D92" s="3">
        <v>187.11330000000001</v>
      </c>
      <c r="E92" s="23">
        <v>187.11840000000001</v>
      </c>
      <c r="F92" s="23">
        <f>J92*J$3+K92*K$3+L92*L$3+N92*N$3+M92*M$3+P92*P$3+O92*O$3+Q92*Q$3+R92*$R$3</f>
        <v>186.10446507149999</v>
      </c>
      <c r="G92" s="13" t="s">
        <v>59</v>
      </c>
      <c r="H92" s="2"/>
      <c r="I92" s="12" t="s">
        <v>29</v>
      </c>
      <c r="J92" s="3">
        <v>13</v>
      </c>
      <c r="K92" s="3">
        <v>14</v>
      </c>
      <c r="L92" s="3"/>
      <c r="M92" s="3"/>
      <c r="N92" s="3">
        <v>1</v>
      </c>
    </row>
    <row r="93" spans="2:17" ht="15" customHeight="1" x14ac:dyDescent="0.2">
      <c r="C93" s="11">
        <f>(D93-E93)/E93*10^6</f>
        <v>-27.789668549427891</v>
      </c>
      <c r="D93" s="3">
        <v>187.1147</v>
      </c>
      <c r="E93" s="23">
        <v>187.1199</v>
      </c>
      <c r="F93" s="23">
        <f>J93*J$3+K93*K$3+L93*L$3+N93*N$3+M93*M$3+P93*P$3+O93*O$3+Q93*Q$3+R93*$R$3</f>
        <v>186.10446507149999</v>
      </c>
      <c r="G93" s="13" t="s">
        <v>59</v>
      </c>
      <c r="H93" s="2"/>
      <c r="I93" s="12" t="s">
        <v>30</v>
      </c>
      <c r="J93" s="3">
        <v>13</v>
      </c>
      <c r="K93" s="3">
        <v>14</v>
      </c>
      <c r="L93" s="3"/>
      <c r="M93" s="3"/>
      <c r="N93" s="3">
        <v>1</v>
      </c>
    </row>
    <row r="94" spans="2:17" ht="15" customHeight="1" x14ac:dyDescent="0.2">
      <c r="C94" s="11">
        <f>(D94-E94)/E94*10^6</f>
        <v>-8.0164690339457447</v>
      </c>
      <c r="D94" s="3">
        <v>187.11330000000001</v>
      </c>
      <c r="E94" s="23">
        <v>187.1148</v>
      </c>
      <c r="F94" s="23">
        <f>J94*J$3+K94*K$3+L94*L$3+N94*N$3+M94*M$3+P94*P$3+O94*O$3+Q94*Q$3+R94*$R$3</f>
        <v>186.10446507149999</v>
      </c>
      <c r="G94" s="13" t="s">
        <v>59</v>
      </c>
      <c r="H94" s="2"/>
      <c r="I94" s="12" t="s">
        <v>31</v>
      </c>
      <c r="J94" s="3">
        <v>13</v>
      </c>
      <c r="K94" s="3">
        <v>14</v>
      </c>
      <c r="L94" s="3"/>
      <c r="M94" s="3"/>
      <c r="N94" s="3">
        <v>1</v>
      </c>
    </row>
    <row r="95" spans="2:17" ht="15" customHeight="1" x14ac:dyDescent="0.2">
      <c r="C95" s="11"/>
      <c r="F95" s="23"/>
      <c r="H95" s="2"/>
      <c r="J95" s="3"/>
      <c r="K95" s="3"/>
      <c r="L95" s="3"/>
      <c r="M95" s="3"/>
      <c r="N95" s="3"/>
    </row>
    <row r="96" spans="2:17" ht="15" customHeight="1" x14ac:dyDescent="0.2">
      <c r="C96" s="11">
        <f t="shared" ref="C96:C103" si="20">(D96-E96)/E96*10^6</f>
        <v>33.410461500190159</v>
      </c>
      <c r="D96" s="3">
        <v>105.03700000000001</v>
      </c>
      <c r="E96" s="23">
        <f>F96-$F$1</f>
        <v>105.03349078259998</v>
      </c>
      <c r="F96" s="23">
        <f t="shared" ref="F96:F103" si="21">J96*J$3+K96*K$3+L96*L$3+N96*N$3+M96*M$3+P96*P$3+O96*O$3+Q96*Q$3+R96*$R$3</f>
        <v>105.03403978259999</v>
      </c>
      <c r="G96" s="13" t="s">
        <v>60</v>
      </c>
      <c r="I96" s="12" t="s">
        <v>31</v>
      </c>
      <c r="J96" s="3">
        <v>7</v>
      </c>
      <c r="K96" s="3">
        <v>5</v>
      </c>
      <c r="L96" s="3"/>
      <c r="M96" s="3"/>
      <c r="N96" s="3">
        <v>1</v>
      </c>
    </row>
    <row r="97" spans="2:20" ht="15" customHeight="1" x14ac:dyDescent="0.2">
      <c r="C97" s="11">
        <f t="shared" si="20"/>
        <v>21.985534164439763</v>
      </c>
      <c r="D97" s="3">
        <v>105.03579999999999</v>
      </c>
      <c r="E97" s="23">
        <f>F97-$F$1</f>
        <v>105.03349078259998</v>
      </c>
      <c r="F97" s="23">
        <f t="shared" si="21"/>
        <v>105.03403978259999</v>
      </c>
      <c r="G97" s="13" t="s">
        <v>60</v>
      </c>
      <c r="I97" s="12" t="s">
        <v>29</v>
      </c>
      <c r="J97" s="3">
        <v>7</v>
      </c>
      <c r="K97" s="3">
        <v>5</v>
      </c>
      <c r="N97" s="3">
        <v>1</v>
      </c>
    </row>
    <row r="98" spans="2:20" ht="15" customHeight="1" x14ac:dyDescent="0.2">
      <c r="C98" s="11">
        <f t="shared" si="20"/>
        <v>37.21877061206186</v>
      </c>
      <c r="D98" s="3">
        <v>105.03740000000001</v>
      </c>
      <c r="E98" s="23">
        <f>F98-$F$1</f>
        <v>105.03349078259998</v>
      </c>
      <c r="F98" s="23">
        <f t="shared" si="21"/>
        <v>105.03403978259999</v>
      </c>
      <c r="G98" s="13" t="s">
        <v>60</v>
      </c>
      <c r="I98" s="12" t="s">
        <v>30</v>
      </c>
      <c r="J98" s="3">
        <v>7</v>
      </c>
      <c r="K98" s="3">
        <v>5</v>
      </c>
      <c r="N98" s="3">
        <v>1</v>
      </c>
    </row>
    <row r="99" spans="2:20" ht="15" customHeight="1" x14ac:dyDescent="0.2">
      <c r="C99" s="11">
        <f t="shared" si="20"/>
        <v>50.547852503545165</v>
      </c>
      <c r="D99" s="3">
        <v>105.03879999999999</v>
      </c>
      <c r="E99" s="23">
        <f>F99-$F$1</f>
        <v>105.03349078259998</v>
      </c>
      <c r="F99" s="23">
        <f t="shared" si="21"/>
        <v>105.03403978259999</v>
      </c>
      <c r="G99" s="13" t="s">
        <v>60</v>
      </c>
      <c r="I99" s="12" t="s">
        <v>31</v>
      </c>
      <c r="J99" s="3">
        <v>7</v>
      </c>
      <c r="K99" s="3">
        <v>5</v>
      </c>
      <c r="N99" s="3">
        <v>1</v>
      </c>
    </row>
    <row r="100" spans="2:20" ht="15" customHeight="1" x14ac:dyDescent="0.2">
      <c r="C100" s="11">
        <f t="shared" si="20"/>
        <v>-98.053220148554942</v>
      </c>
      <c r="D100" s="3">
        <v>205.126</v>
      </c>
      <c r="E100" s="23">
        <f>F100+$K$3-$F$1</f>
        <v>205.14611523719998</v>
      </c>
      <c r="F100" s="7">
        <f t="shared" si="21"/>
        <v>204.1388392051</v>
      </c>
      <c r="G100" s="13" t="s">
        <v>61</v>
      </c>
      <c r="I100" s="12" t="s">
        <v>28</v>
      </c>
      <c r="J100" s="3">
        <v>13</v>
      </c>
      <c r="K100" s="3">
        <v>18</v>
      </c>
      <c r="M100">
        <v>1</v>
      </c>
      <c r="N100">
        <v>1</v>
      </c>
    </row>
    <row r="101" spans="2:20" ht="15" customHeight="1" x14ac:dyDescent="0.2">
      <c r="C101" s="11">
        <f t="shared" si="20"/>
        <v>-107.80236893305447</v>
      </c>
      <c r="D101" s="3">
        <v>205.124</v>
      </c>
      <c r="E101" s="23">
        <f>F101+$K$3-$F$1</f>
        <v>205.14611523719998</v>
      </c>
      <c r="F101" s="7">
        <f t="shared" si="21"/>
        <v>204.1388392051</v>
      </c>
      <c r="G101" s="13" t="s">
        <v>61</v>
      </c>
      <c r="I101" s="12" t="s">
        <v>29</v>
      </c>
      <c r="J101" s="3">
        <v>13</v>
      </c>
      <c r="K101" s="3">
        <v>18</v>
      </c>
      <c r="M101">
        <v>1</v>
      </c>
      <c r="N101">
        <v>1</v>
      </c>
    </row>
    <row r="102" spans="2:20" ht="15" customHeight="1" x14ac:dyDescent="0.2">
      <c r="C102" s="11">
        <f t="shared" si="20"/>
        <v>18.009792186229621</v>
      </c>
      <c r="D102" s="3">
        <v>205.126</v>
      </c>
      <c r="E102" s="23">
        <f>F102+$K$3-$F$1</f>
        <v>205.12230578989997</v>
      </c>
      <c r="F102" s="7">
        <f t="shared" si="21"/>
        <v>204.11502975779999</v>
      </c>
      <c r="G102" s="13" t="s">
        <v>62</v>
      </c>
      <c r="I102" s="12" t="s">
        <v>28</v>
      </c>
      <c r="J102" s="3">
        <v>13</v>
      </c>
      <c r="K102" s="3">
        <v>16</v>
      </c>
      <c r="N102">
        <v>2</v>
      </c>
    </row>
    <row r="103" spans="2:20" ht="15" customHeight="1" x14ac:dyDescent="0.2">
      <c r="C103" s="11">
        <f t="shared" si="20"/>
        <v>8.2595117751948326</v>
      </c>
      <c r="D103" s="3">
        <v>205.124</v>
      </c>
      <c r="E103" s="23">
        <f>F103+$K$3-$F$1</f>
        <v>205.12230578989997</v>
      </c>
      <c r="F103" s="7">
        <f t="shared" si="21"/>
        <v>204.11502975779999</v>
      </c>
      <c r="G103" s="13" t="s">
        <v>62</v>
      </c>
      <c r="I103" s="12" t="s">
        <v>29</v>
      </c>
      <c r="J103" s="3">
        <v>13</v>
      </c>
      <c r="K103" s="3">
        <v>16</v>
      </c>
      <c r="N103">
        <v>2</v>
      </c>
    </row>
    <row r="104" spans="2:20" ht="15" customHeight="1" x14ac:dyDescent="0.2">
      <c r="C104" s="33" t="s">
        <v>83</v>
      </c>
      <c r="D104" s="13" t="s">
        <v>84</v>
      </c>
      <c r="E104" s="5" t="s">
        <v>23</v>
      </c>
      <c r="F104" s="5" t="s">
        <v>0</v>
      </c>
      <c r="H104" s="3"/>
      <c r="I104" s="3"/>
      <c r="J104" s="1" t="s">
        <v>3</v>
      </c>
      <c r="K104" s="1" t="s">
        <v>4</v>
      </c>
      <c r="L104" s="1" t="s">
        <v>5</v>
      </c>
      <c r="M104" s="1" t="s">
        <v>6</v>
      </c>
      <c r="N104" s="1" t="s">
        <v>7</v>
      </c>
    </row>
    <row r="105" spans="2:20" ht="15" customHeight="1" x14ac:dyDescent="0.2">
      <c r="B105" t="s">
        <v>76</v>
      </c>
      <c r="C105" s="11">
        <f>(D105-E105)/E105*10^6</f>
        <v>7.6032678226481485</v>
      </c>
      <c r="D105" s="3">
        <v>203.10820000000001</v>
      </c>
      <c r="E105" s="23">
        <f>F105+$K$3-$F$1</f>
        <v>203.10665572569997</v>
      </c>
      <c r="F105" s="23">
        <f>J105*J$3+K105*K$3+L105*L$3+N105*N$3+M105*M$3+P105*P$3+O105*O$3+Q105*Q$3+R105*$R$3</f>
        <v>202.09937969359999</v>
      </c>
      <c r="G105" s="3" t="s">
        <v>76</v>
      </c>
      <c r="H105" s="3"/>
      <c r="I105" s="13" t="s">
        <v>28</v>
      </c>
      <c r="J105" s="3">
        <v>13</v>
      </c>
      <c r="K105" s="3">
        <v>14</v>
      </c>
      <c r="L105" s="3"/>
      <c r="M105" s="3"/>
      <c r="N105" s="3">
        <v>2</v>
      </c>
      <c r="T105" s="24">
        <f>J105-0.5*K105+0.5*M105+1</f>
        <v>7</v>
      </c>
    </row>
    <row r="106" spans="2:20" ht="15" customHeight="1" x14ac:dyDescent="0.2">
      <c r="C106" s="11">
        <f>(D106-E106)/E106*10^6</f>
        <v>18.927367428213451</v>
      </c>
      <c r="D106" s="3">
        <v>203.1105</v>
      </c>
      <c r="E106" s="23">
        <f>F106+$K$3-$F$1</f>
        <v>203.10665572569997</v>
      </c>
      <c r="F106" s="23">
        <f>J106*J$3+K106*K$3+L106*L$3+N106*N$3+M106*M$3+P106*P$3+O106*O$3+Q106*Q$3+R106*$R$3</f>
        <v>202.09937969359999</v>
      </c>
      <c r="G106" s="3" t="s">
        <v>76</v>
      </c>
      <c r="H106" s="3"/>
      <c r="I106" s="13" t="s">
        <v>29</v>
      </c>
      <c r="J106" s="3">
        <v>13</v>
      </c>
      <c r="K106" s="3">
        <v>14</v>
      </c>
      <c r="L106" s="3"/>
      <c r="M106" s="3"/>
      <c r="N106" s="3">
        <v>2</v>
      </c>
      <c r="T106" s="24">
        <f t="shared" ref="T106:T118" si="22">J106-0.5*K106+0.5*M106+1</f>
        <v>7</v>
      </c>
    </row>
    <row r="107" spans="2:20" ht="15" customHeight="1" x14ac:dyDescent="0.2">
      <c r="C107" s="11">
        <f>(D107-E107)/E107*10^6</f>
        <v>11.542085076763904</v>
      </c>
      <c r="D107" s="3">
        <v>203.10900000000001</v>
      </c>
      <c r="E107" s="23">
        <f>F107+$K$3-$F$1</f>
        <v>203.10665572569997</v>
      </c>
      <c r="F107" s="23">
        <f>J107*J$3+K107*K$3+L107*L$3+N107*N$3+M107*M$3+P107*P$3+O107*O$3+Q107*Q$3+R107*$R$3</f>
        <v>202.09937969359999</v>
      </c>
      <c r="G107" s="3" t="s">
        <v>76</v>
      </c>
      <c r="H107" s="3"/>
      <c r="I107" s="13" t="s">
        <v>30</v>
      </c>
      <c r="J107" s="3">
        <v>13</v>
      </c>
      <c r="K107" s="3">
        <v>14</v>
      </c>
      <c r="L107" s="3"/>
      <c r="M107" s="3"/>
      <c r="N107" s="3">
        <v>2</v>
      </c>
      <c r="T107" s="24">
        <f t="shared" si="22"/>
        <v>7</v>
      </c>
    </row>
    <row r="108" spans="2:20" ht="15" customHeight="1" x14ac:dyDescent="0.2">
      <c r="C108" s="11">
        <f>(D108-E108)/E108*10^6</f>
        <v>21.881480368765285</v>
      </c>
      <c r="D108" s="3">
        <v>203.11109999999999</v>
      </c>
      <c r="E108" s="23">
        <f>F108+$K$3-$F$1</f>
        <v>203.10665572569997</v>
      </c>
      <c r="F108" s="23">
        <f>J108*J$3+K108*K$3+L108*L$3+N108*N$3+M108*M$3+P108*P$3+O108*O$3+Q108*Q$3+R108*$R$3</f>
        <v>202.09937969359999</v>
      </c>
      <c r="G108" s="3" t="s">
        <v>76</v>
      </c>
      <c r="H108" s="3"/>
      <c r="I108" s="13" t="s">
        <v>31</v>
      </c>
      <c r="J108" s="3">
        <v>13</v>
      </c>
      <c r="K108" s="3">
        <v>14</v>
      </c>
      <c r="L108" s="3"/>
      <c r="M108" s="3"/>
      <c r="N108" s="3">
        <v>2</v>
      </c>
      <c r="T108" s="24">
        <f t="shared" si="22"/>
        <v>7</v>
      </c>
    </row>
    <row r="109" spans="2:20" ht="15" customHeight="1" x14ac:dyDescent="0.2">
      <c r="C109" s="33" t="s">
        <v>83</v>
      </c>
      <c r="D109" s="13" t="s">
        <v>84</v>
      </c>
      <c r="E109" s="5" t="s">
        <v>23</v>
      </c>
      <c r="F109" s="5" t="s">
        <v>0</v>
      </c>
      <c r="G109" s="13"/>
      <c r="H109" s="3"/>
      <c r="I109" s="3"/>
      <c r="J109" s="3"/>
      <c r="K109" s="3"/>
      <c r="L109" s="3"/>
      <c r="M109" s="3"/>
      <c r="N109" s="3"/>
      <c r="T109" s="24">
        <f t="shared" si="22"/>
        <v>1</v>
      </c>
    </row>
    <row r="110" spans="2:20" ht="15" customHeight="1" x14ac:dyDescent="0.2">
      <c r="B110" t="s">
        <v>77</v>
      </c>
      <c r="C110" s="11">
        <f>(D110-E110)/E110*10^6</f>
        <v>30.251467033778756</v>
      </c>
      <c r="D110" s="3">
        <v>203.11279999999999</v>
      </c>
      <c r="E110" s="23">
        <f>F110+$K$3-$F$1</f>
        <v>203.10665572569997</v>
      </c>
      <c r="F110" s="23">
        <f>J110*J$3+K110*K$3+L110*L$3+N110*N$3+M110*M$3+P110*P$3+O110*O$3+Q110*Q$3+R110*$R$3</f>
        <v>202.09937969359999</v>
      </c>
      <c r="G110" s="13" t="s">
        <v>77</v>
      </c>
      <c r="H110" s="3"/>
      <c r="I110" s="13" t="s">
        <v>28</v>
      </c>
      <c r="J110" s="3">
        <v>13</v>
      </c>
      <c r="K110" s="3">
        <v>14</v>
      </c>
      <c r="L110" s="3"/>
      <c r="M110" s="3"/>
      <c r="N110" s="3">
        <v>2</v>
      </c>
      <c r="T110" s="24">
        <f t="shared" si="22"/>
        <v>7</v>
      </c>
    </row>
    <row r="111" spans="2:20" ht="15" customHeight="1" x14ac:dyDescent="0.2">
      <c r="C111" s="11">
        <f>(D111-E111)/E111*10^6</f>
        <v>22.373832525547247</v>
      </c>
      <c r="D111" s="3">
        <v>203.1112</v>
      </c>
      <c r="E111" s="23">
        <f>F111+$K$3-$F$1</f>
        <v>203.10665572569997</v>
      </c>
      <c r="F111" s="23">
        <f>J111*J$3+K111*K$3+L111*L$3+N111*N$3+M111*M$3+P111*P$3+O111*O$3+Q111*Q$3+R111*$R$3</f>
        <v>202.09937969359999</v>
      </c>
      <c r="G111" s="13" t="s">
        <v>77</v>
      </c>
      <c r="H111" s="3"/>
      <c r="I111" s="13" t="s">
        <v>29</v>
      </c>
      <c r="J111" s="3">
        <v>13</v>
      </c>
      <c r="K111" s="3">
        <v>14</v>
      </c>
      <c r="L111" s="3"/>
      <c r="M111" s="3"/>
      <c r="N111" s="3">
        <v>2</v>
      </c>
      <c r="T111" s="24">
        <f t="shared" si="22"/>
        <v>7</v>
      </c>
    </row>
    <row r="112" spans="2:20" ht="15" customHeight="1" x14ac:dyDescent="0.2">
      <c r="C112" s="11">
        <f>(D112-E112)/E112*10^6</f>
        <v>22.373832525547247</v>
      </c>
      <c r="D112" s="3">
        <v>203.1112</v>
      </c>
      <c r="E112" s="23">
        <f>F112+$K$3-$F$1</f>
        <v>203.10665572569997</v>
      </c>
      <c r="F112" s="23">
        <f>J112*J$3+K112*K$3+L112*L$3+N112*N$3+M112*M$3+P112*P$3+O112*O$3+Q112*Q$3+R112*$R$3</f>
        <v>202.09937969359999</v>
      </c>
      <c r="G112" s="13" t="s">
        <v>77</v>
      </c>
      <c r="H112" s="3"/>
      <c r="I112" s="13" t="s">
        <v>30</v>
      </c>
      <c r="J112" s="3">
        <v>13</v>
      </c>
      <c r="K112" s="3">
        <v>14</v>
      </c>
      <c r="L112" s="3"/>
      <c r="M112" s="3"/>
      <c r="N112" s="3">
        <v>2</v>
      </c>
      <c r="T112" s="24">
        <f t="shared" si="22"/>
        <v>7</v>
      </c>
    </row>
    <row r="113" spans="3:20" ht="15" customHeight="1" x14ac:dyDescent="0.2">
      <c r="C113" s="11">
        <f>(D113-E113)/E113*10^6</f>
        <v>5.6338591955203041</v>
      </c>
      <c r="D113" s="3">
        <v>203.1078</v>
      </c>
      <c r="E113" s="23">
        <f>F113+$K$3-$F$1</f>
        <v>203.10665572569997</v>
      </c>
      <c r="F113" s="23">
        <f>J113*J$3+K113*K$3+L113*L$3+N113*N$3+M113*M$3+P113*P$3+O113*O$3+Q113*Q$3+R113*$R$3</f>
        <v>202.09937969359999</v>
      </c>
      <c r="G113" s="13" t="s">
        <v>77</v>
      </c>
      <c r="H113" s="3"/>
      <c r="I113" s="13" t="s">
        <v>31</v>
      </c>
      <c r="J113" s="3">
        <v>13</v>
      </c>
      <c r="K113" s="3">
        <v>14</v>
      </c>
      <c r="L113" s="3"/>
      <c r="M113" s="3"/>
      <c r="N113" s="3">
        <v>2</v>
      </c>
      <c r="T113" s="24">
        <f t="shared" si="22"/>
        <v>7</v>
      </c>
    </row>
    <row r="114" spans="3:20" ht="15" customHeight="1" x14ac:dyDescent="0.2">
      <c r="C114" s="11"/>
      <c r="E114" s="23"/>
      <c r="F114" s="23"/>
      <c r="H114" s="3"/>
      <c r="I114" s="3"/>
      <c r="J114" s="3"/>
      <c r="K114" s="3"/>
      <c r="L114" s="3"/>
      <c r="M114" s="3"/>
      <c r="N114" s="3"/>
      <c r="T114" s="24">
        <f t="shared" si="22"/>
        <v>1</v>
      </c>
    </row>
    <row r="115" spans="3:20" ht="15" customHeight="1" x14ac:dyDescent="0.2">
      <c r="C115" s="11">
        <f t="shared" ref="C115:C123" si="23">(D115-E115)/E115*10^6</f>
        <v>0.43390336929125095</v>
      </c>
      <c r="D115" s="3">
        <v>217.1224</v>
      </c>
      <c r="E115" s="23">
        <f>F115+$K$3-$F$1</f>
        <v>217.12230578989997</v>
      </c>
      <c r="F115" s="23">
        <f>J115*J$3+K115*K$3+L115*L$3+N115*N$3+M115*M$3+P115*P$3+O115*O$3+Q115*Q$3+R115*$R$3</f>
        <v>216.11502975779999</v>
      </c>
      <c r="G115" s="13" t="s">
        <v>81</v>
      </c>
      <c r="H115" s="3"/>
      <c r="I115" s="13" t="s">
        <v>28</v>
      </c>
      <c r="J115" s="3">
        <v>14</v>
      </c>
      <c r="K115" s="3">
        <v>16</v>
      </c>
      <c r="L115" s="3"/>
      <c r="M115" s="3"/>
      <c r="N115" s="3">
        <v>2</v>
      </c>
      <c r="T115" s="24">
        <f t="shared" si="22"/>
        <v>7</v>
      </c>
    </row>
    <row r="116" spans="3:20" ht="15" customHeight="1" x14ac:dyDescent="0.2">
      <c r="C116" s="11">
        <f t="shared" si="23"/>
        <v>16.093280178273822</v>
      </c>
      <c r="D116" s="3">
        <v>217.1258</v>
      </c>
      <c r="E116" s="23">
        <f>F116+$K$3-$F$1</f>
        <v>217.12230578989997</v>
      </c>
      <c r="F116" s="23">
        <f>J116*J$3+K116*K$3+L116*L$3+N116*N$3+M116*M$3+P116*P$3+O116*O$3+Q116*Q$3+R116*$R$3</f>
        <v>216.11502975779999</v>
      </c>
      <c r="G116" s="13" t="s">
        <v>81</v>
      </c>
      <c r="H116" s="3"/>
      <c r="I116" s="13" t="s">
        <v>29</v>
      </c>
      <c r="J116" s="3">
        <v>14</v>
      </c>
      <c r="K116" s="3">
        <v>16</v>
      </c>
      <c r="L116" s="3"/>
      <c r="M116" s="3"/>
      <c r="N116" s="3">
        <v>2</v>
      </c>
      <c r="T116" s="24">
        <f t="shared" si="22"/>
        <v>7</v>
      </c>
    </row>
    <row r="117" spans="3:20" ht="15" customHeight="1" x14ac:dyDescent="0.2">
      <c r="C117" s="11">
        <f t="shared" si="23"/>
        <v>7.8030218676205898</v>
      </c>
      <c r="D117" s="3">
        <v>217.124</v>
      </c>
      <c r="E117" s="23">
        <f>F117+$K$3-$F$1</f>
        <v>217.12230578989997</v>
      </c>
      <c r="F117" s="23">
        <f>J117*J$3+K117*K$3+L117*L$3+N117*N$3+M117*M$3+P117*P$3+O117*O$3+Q117*Q$3+R117*$R$3</f>
        <v>216.11502975779999</v>
      </c>
      <c r="G117" s="13" t="s">
        <v>81</v>
      </c>
      <c r="H117" s="3"/>
      <c r="I117" s="13" t="s">
        <v>30</v>
      </c>
      <c r="J117" s="3">
        <v>14</v>
      </c>
      <c r="K117" s="3">
        <v>16</v>
      </c>
      <c r="L117" s="3"/>
      <c r="M117" s="3"/>
      <c r="N117" s="3">
        <v>2</v>
      </c>
      <c r="T117" s="24">
        <f t="shared" si="22"/>
        <v>7</v>
      </c>
    </row>
    <row r="118" spans="3:20" ht="15" customHeight="1" x14ac:dyDescent="0.2">
      <c r="C118" s="11">
        <f t="shared" si="23"/>
        <v>11.027011210623312</v>
      </c>
      <c r="D118" s="3">
        <v>217.12469999999999</v>
      </c>
      <c r="E118" s="23">
        <f>F118+$K$3-$F$1</f>
        <v>217.12230578989997</v>
      </c>
      <c r="F118" s="23">
        <f>J118*J$3+K118*K$3+L118*L$3+N118*N$3+M118*M$3+P118*P$3+O118*O$3+Q118*Q$3+R118*$R$3</f>
        <v>216.11502975779999</v>
      </c>
      <c r="G118" s="13" t="s">
        <v>81</v>
      </c>
      <c r="H118" s="3"/>
      <c r="I118" s="13" t="s">
        <v>31</v>
      </c>
      <c r="J118" s="3">
        <v>14</v>
      </c>
      <c r="K118" s="3">
        <v>16</v>
      </c>
      <c r="L118" s="3"/>
      <c r="M118" s="3"/>
      <c r="N118" s="3">
        <v>2</v>
      </c>
      <c r="T118" s="24">
        <f t="shared" si="22"/>
        <v>7</v>
      </c>
    </row>
    <row r="119" spans="3:20" ht="15" customHeight="1" x14ac:dyDescent="0.2">
      <c r="C119" s="33" t="s">
        <v>83</v>
      </c>
      <c r="D119" s="13" t="s">
        <v>84</v>
      </c>
      <c r="E119" s="23" t="s">
        <v>85</v>
      </c>
      <c r="F119" s="6" t="s">
        <v>41</v>
      </c>
      <c r="H119" s="3"/>
      <c r="I119" s="3"/>
      <c r="J119" s="3"/>
      <c r="K119" s="3"/>
      <c r="L119" s="3"/>
      <c r="M119" s="3"/>
      <c r="N119" s="3"/>
      <c r="T119" s="24"/>
    </row>
    <row r="120" spans="3:20" ht="15" customHeight="1" x14ac:dyDescent="0.2">
      <c r="C120" s="11">
        <f t="shared" si="23"/>
        <v>12.844036264597708</v>
      </c>
      <c r="D120" s="3">
        <v>133.06649999999999</v>
      </c>
      <c r="E120" s="23">
        <f>F120-$F$1</f>
        <v>133.06479091099999</v>
      </c>
      <c r="F120" s="23">
        <f>J120*J$3+K120*K$3+L120*L$3+N120*N$3+M120*M$3+P120*P$3+O120*O$3+Q120*Q$3+R120*$R$3</f>
        <v>133.065339911</v>
      </c>
      <c r="G120" s="13" t="s">
        <v>82</v>
      </c>
      <c r="H120" s="3"/>
      <c r="I120" s="13" t="s">
        <v>28</v>
      </c>
      <c r="J120" s="3">
        <v>9</v>
      </c>
      <c r="K120" s="3">
        <v>9</v>
      </c>
      <c r="L120" s="3"/>
      <c r="M120" s="3"/>
      <c r="N120" s="3">
        <v>1</v>
      </c>
    </row>
    <row r="121" spans="3:20" ht="15" customHeight="1" x14ac:dyDescent="0.2">
      <c r="C121" s="11">
        <f t="shared" si="23"/>
        <v>7.5834410673076231</v>
      </c>
      <c r="D121" s="3">
        <v>133.0658</v>
      </c>
      <c r="E121" s="23">
        <f>F121-$F$1</f>
        <v>133.06479091099999</v>
      </c>
      <c r="F121" s="23">
        <f>J121*J$3+K121*K$3+L121*L$3+N121*N$3+M121*M$3+P121*P$3+O121*O$3+Q121*Q$3+R121*$R$3</f>
        <v>133.065339911</v>
      </c>
      <c r="G121" s="13" t="s">
        <v>82</v>
      </c>
      <c r="H121" s="3"/>
      <c r="I121" s="13" t="s">
        <v>29</v>
      </c>
      <c r="J121" s="3">
        <v>9</v>
      </c>
      <c r="K121" s="3">
        <v>9</v>
      </c>
      <c r="L121" s="3"/>
      <c r="M121" s="3"/>
      <c r="N121" s="3">
        <v>1</v>
      </c>
    </row>
    <row r="122" spans="3:20" ht="15" customHeight="1" x14ac:dyDescent="0.2">
      <c r="C122" s="11">
        <f t="shared" si="23"/>
        <v>15.098577063527856</v>
      </c>
      <c r="D122" s="3">
        <v>133.0668</v>
      </c>
      <c r="E122" s="23">
        <f>F122-$F$1</f>
        <v>133.06479091099999</v>
      </c>
      <c r="F122" s="23">
        <f>J122*J$3+K122*K$3+L122*L$3+N122*N$3+M122*M$3+P122*P$3+O122*O$3+Q122*Q$3+R122*$R$3</f>
        <v>133.065339911</v>
      </c>
      <c r="G122" s="13" t="s">
        <v>82</v>
      </c>
      <c r="H122" s="3"/>
      <c r="I122" s="13" t="s">
        <v>30</v>
      </c>
      <c r="J122" s="3">
        <v>9</v>
      </c>
      <c r="K122" s="3">
        <v>9</v>
      </c>
      <c r="L122" s="3"/>
      <c r="M122" s="3"/>
      <c r="N122" s="3">
        <v>1</v>
      </c>
    </row>
    <row r="123" spans="3:20" ht="15" customHeight="1" x14ac:dyDescent="0.2">
      <c r="C123" s="11">
        <f t="shared" si="23"/>
        <v>9.8379818662377705</v>
      </c>
      <c r="D123" s="3">
        <v>133.06610000000001</v>
      </c>
      <c r="E123" s="23">
        <f>F123-$F$1</f>
        <v>133.06479091099999</v>
      </c>
      <c r="F123" s="23">
        <f>J123*J$3+K123*K$3+L123*L$3+N123*N$3+M123*M$3+P123*P$3+O123*O$3+Q123*Q$3+R123*$R$3</f>
        <v>133.065339911</v>
      </c>
      <c r="G123" s="13" t="s">
        <v>82</v>
      </c>
      <c r="H123" s="3"/>
      <c r="I123" s="13" t="s">
        <v>31</v>
      </c>
      <c r="J123" s="3">
        <v>9</v>
      </c>
      <c r="K123" s="3">
        <v>9</v>
      </c>
      <c r="L123" s="3"/>
      <c r="M123" s="3"/>
      <c r="N123" s="3">
        <v>1</v>
      </c>
    </row>
    <row r="124" spans="3:20" ht="15" customHeight="1" x14ac:dyDescent="0.2">
      <c r="C124" s="33"/>
      <c r="H124" s="3"/>
      <c r="I124" s="3"/>
      <c r="J124" s="3"/>
      <c r="K124" s="3"/>
      <c r="L124" s="3"/>
      <c r="M124" s="3"/>
      <c r="N124" s="3"/>
    </row>
    <row r="125" spans="3:20" ht="15" customHeight="1" x14ac:dyDescent="0.2">
      <c r="C125" s="11">
        <f>(D125-E125)/E125*10^6</f>
        <v>272.34804046628153</v>
      </c>
      <c r="D125" s="3">
        <v>143.0881</v>
      </c>
      <c r="E125" s="23">
        <f>F125-$F$1</f>
        <v>143.04914084679999</v>
      </c>
      <c r="F125" s="23">
        <f>J125*J$3+K125*K$3+L125*L$3+N125*N$3+M125*M$3+P125*P$3+O125*O$3+Q125*Q$3+R125*$R$3</f>
        <v>143.04968984679999</v>
      </c>
      <c r="G125" s="13" t="s">
        <v>82</v>
      </c>
      <c r="H125" s="3"/>
      <c r="I125" s="13" t="s">
        <v>28</v>
      </c>
      <c r="J125" s="3">
        <v>10</v>
      </c>
      <c r="K125" s="3">
        <v>7</v>
      </c>
      <c r="L125" s="3"/>
      <c r="M125" s="3"/>
      <c r="N125" s="3">
        <v>1</v>
      </c>
    </row>
    <row r="126" spans="3:20" ht="15" customHeight="1" x14ac:dyDescent="0.2">
      <c r="C126" s="11">
        <f>(D126-E126)/E126*10^6</f>
        <v>259.06589148755359</v>
      </c>
      <c r="D126" s="3">
        <v>143.08619999999999</v>
      </c>
      <c r="E126" s="23">
        <f>F126-$F$1</f>
        <v>143.04914084679999</v>
      </c>
      <c r="F126" s="23">
        <f>J126*J$3+K126*K$3+L126*L$3+N126*N$3+M126*M$3+P126*P$3+O126*O$3+Q126*Q$3+R126*$R$3</f>
        <v>143.04968984679999</v>
      </c>
      <c r="G126" s="13" t="s">
        <v>82</v>
      </c>
      <c r="H126" s="3"/>
      <c r="I126" s="13" t="s">
        <v>29</v>
      </c>
      <c r="J126" s="3">
        <v>10</v>
      </c>
      <c r="K126" s="3">
        <v>7</v>
      </c>
      <c r="L126" s="3"/>
      <c r="M126" s="3"/>
      <c r="N126" s="3">
        <v>1</v>
      </c>
    </row>
    <row r="127" spans="3:20" ht="15" customHeight="1" x14ac:dyDescent="0.2">
      <c r="C127" s="11">
        <f>(D127-E127)/E127*10^6</f>
        <v>267.45461715838138</v>
      </c>
      <c r="D127" s="3">
        <v>143.0874</v>
      </c>
      <c r="E127" s="23">
        <f>F127-$F$1</f>
        <v>143.04914084679999</v>
      </c>
      <c r="F127" s="23">
        <f>J127*J$3+K127*K$3+L127*L$3+N127*N$3+M127*M$3+P127*P$3+O127*O$3+Q127*Q$3+R127*$R$3</f>
        <v>143.04968984679999</v>
      </c>
      <c r="G127" s="13" t="s">
        <v>82</v>
      </c>
      <c r="H127" s="3"/>
      <c r="I127" s="13" t="s">
        <v>30</v>
      </c>
      <c r="J127" s="3">
        <v>10</v>
      </c>
      <c r="K127" s="3">
        <v>7</v>
      </c>
      <c r="L127" s="3"/>
      <c r="M127" s="3"/>
      <c r="N127" s="3">
        <v>1</v>
      </c>
    </row>
    <row r="128" spans="3:20" ht="15" customHeight="1" x14ac:dyDescent="0.2">
      <c r="C128" s="11">
        <f>(D128-E128)/E128*10^6</f>
        <v>263.26025432306687</v>
      </c>
      <c r="D128" s="3">
        <v>143.08680000000001</v>
      </c>
      <c r="E128" s="23">
        <f>F128-$F$1</f>
        <v>143.04914084679999</v>
      </c>
      <c r="F128" s="23">
        <f>J128*J$3+K128*K$3+L128*L$3+N128*N$3+M128*M$3+P128*P$3+O128*O$3+Q128*Q$3+R128*$R$3</f>
        <v>143.04968984679999</v>
      </c>
      <c r="G128" s="13" t="s">
        <v>82</v>
      </c>
      <c r="H128" s="3"/>
      <c r="I128" s="13" t="s">
        <v>31</v>
      </c>
      <c r="J128" s="3">
        <v>10</v>
      </c>
      <c r="K128" s="3">
        <v>7</v>
      </c>
      <c r="L128" s="3"/>
      <c r="M128" s="3"/>
      <c r="N128" s="3">
        <v>1</v>
      </c>
    </row>
    <row r="129" spans="3:14" ht="15" customHeight="1" x14ac:dyDescent="0.2">
      <c r="C129" s="33"/>
      <c r="E129" s="3"/>
      <c r="F129" s="6"/>
      <c r="G129" s="13"/>
      <c r="H129" s="3"/>
      <c r="I129" s="3"/>
      <c r="J129" s="3"/>
      <c r="K129" s="3"/>
      <c r="L129" s="3"/>
      <c r="M129" s="3"/>
      <c r="N129" s="3"/>
    </row>
    <row r="130" spans="3:14" ht="15" customHeight="1" x14ac:dyDescent="0.2">
      <c r="C130" s="11">
        <f>(D130-E130)/E130*10^6</f>
        <v>80.062248120652313</v>
      </c>
      <c r="D130" s="3">
        <v>105.0419</v>
      </c>
      <c r="E130" s="23">
        <f>F130-$F$1</f>
        <v>105.03349078259998</v>
      </c>
      <c r="F130" s="23">
        <f>J130*J$3+K130*K$3+L130*L$3+N130*N$3+M130*M$3+P130*P$3+O130*O$3+Q130*Q$3+R130*$R$3</f>
        <v>105.03403978259999</v>
      </c>
      <c r="G130" s="13" t="s">
        <v>82</v>
      </c>
      <c r="I130" s="12" t="s">
        <v>31</v>
      </c>
      <c r="J130" s="3">
        <v>7</v>
      </c>
      <c r="K130" s="3">
        <v>5</v>
      </c>
      <c r="L130" s="3"/>
      <c r="M130" s="3"/>
      <c r="N130" s="3">
        <v>1</v>
      </c>
    </row>
    <row r="131" spans="3:14" ht="15" customHeight="1" x14ac:dyDescent="0.2">
      <c r="C131" s="11">
        <f>(D131-E131)/E131*10^6</f>
        <v>61.972779839295562</v>
      </c>
      <c r="D131" s="3">
        <v>105.04</v>
      </c>
      <c r="E131" s="23">
        <f>F131-$F$1</f>
        <v>105.03349078259998</v>
      </c>
      <c r="F131" s="23">
        <f>J131*J$3+K131*K$3+L131*L$3+N131*N$3+M131*M$3+P131*P$3+O131*O$3+Q131*Q$3+R131*$R$3</f>
        <v>105.03403978259999</v>
      </c>
      <c r="G131" s="13" t="s">
        <v>82</v>
      </c>
      <c r="I131" s="12" t="s">
        <v>29</v>
      </c>
      <c r="J131" s="3">
        <v>7</v>
      </c>
      <c r="K131" s="3">
        <v>5</v>
      </c>
      <c r="N131" s="3">
        <v>1</v>
      </c>
    </row>
    <row r="132" spans="3:14" ht="15" customHeight="1" x14ac:dyDescent="0.2">
      <c r="C132" s="11">
        <f>(D132-E132)/E132*10^6</f>
        <v>69.589398063038971</v>
      </c>
      <c r="D132" s="3">
        <v>105.0408</v>
      </c>
      <c r="E132" s="23">
        <f>F132-$F$1</f>
        <v>105.03349078259998</v>
      </c>
      <c r="F132" s="23">
        <f>J132*J$3+K132*K$3+L132*L$3+N132*N$3+M132*M$3+P132*P$3+O132*O$3+Q132*Q$3+R132*$R$3</f>
        <v>105.03403978259999</v>
      </c>
      <c r="G132" s="13" t="s">
        <v>82</v>
      </c>
      <c r="I132" s="12" t="s">
        <v>30</v>
      </c>
      <c r="J132" s="3">
        <v>7</v>
      </c>
      <c r="K132" s="3">
        <v>5</v>
      </c>
      <c r="N132" s="3">
        <v>1</v>
      </c>
    </row>
    <row r="133" spans="3:14" ht="15" customHeight="1" x14ac:dyDescent="0.2">
      <c r="C133" s="11">
        <f>(D133-E133)/E133*10^6</f>
        <v>62.92485711716202</v>
      </c>
      <c r="D133" s="3">
        <v>105.0401</v>
      </c>
      <c r="E133" s="23">
        <f>F133-$F$1</f>
        <v>105.03349078259998</v>
      </c>
      <c r="F133" s="23">
        <f>J133*J$3+K133*K$3+L133*L$3+N133*N$3+M133*M$3+P133*P$3+O133*O$3+Q133*Q$3+R133*$R$3</f>
        <v>105.03403978259999</v>
      </c>
      <c r="G133" s="13" t="s">
        <v>82</v>
      </c>
      <c r="I133" s="12" t="s">
        <v>31</v>
      </c>
      <c r="J133" s="3">
        <v>7</v>
      </c>
      <c r="K133" s="3">
        <v>5</v>
      </c>
      <c r="N133" s="3">
        <v>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"/>
  <sheetViews>
    <sheetView zoomScale="75" workbookViewId="0">
      <selection activeCell="E18" sqref="E18"/>
    </sheetView>
  </sheetViews>
  <sheetFormatPr defaultRowHeight="15" customHeight="1" x14ac:dyDescent="0.2"/>
  <cols>
    <col min="1" max="1" width="13.7109375" style="9" customWidth="1"/>
    <col min="2" max="2" width="13.42578125" customWidth="1"/>
    <col min="3" max="3" width="14.7109375" customWidth="1"/>
    <col min="4" max="4" width="11.7109375" style="6" customWidth="1"/>
    <col min="5" max="5" width="22" bestFit="1" customWidth="1"/>
    <col min="6" max="7" width="12" customWidth="1"/>
  </cols>
  <sheetData>
    <row r="1" spans="1:18" ht="15" customHeight="1" x14ac:dyDescent="0.2">
      <c r="C1" t="s">
        <v>17</v>
      </c>
      <c r="D1" s="6">
        <v>5.4900000000000001E-4</v>
      </c>
    </row>
    <row r="2" spans="1:18" ht="15" customHeight="1" x14ac:dyDescent="0.2">
      <c r="A2" s="8" t="s">
        <v>0</v>
      </c>
      <c r="B2" s="1" t="s">
        <v>0</v>
      </c>
      <c r="C2" s="5" t="s">
        <v>18</v>
      </c>
      <c r="D2" s="5" t="s">
        <v>0</v>
      </c>
      <c r="E2" s="2" t="s">
        <v>1</v>
      </c>
      <c r="F2" s="1" t="s">
        <v>19</v>
      </c>
      <c r="G2" s="1" t="s">
        <v>20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1:18" ht="15" customHeight="1" x14ac:dyDescent="0.2">
      <c r="A3" s="8" t="s">
        <v>16</v>
      </c>
      <c r="B3" s="1" t="s">
        <v>15</v>
      </c>
      <c r="C3" s="6" t="s">
        <v>14</v>
      </c>
      <c r="D3" s="6" t="s">
        <v>14</v>
      </c>
      <c r="F3" s="3"/>
      <c r="G3" s="3"/>
      <c r="H3" s="4">
        <v>12</v>
      </c>
      <c r="I3" s="4">
        <v>1.0078250321</v>
      </c>
      <c r="J3" s="4">
        <v>2.0141017780000001</v>
      </c>
      <c r="K3" s="4">
        <v>14.0030740052</v>
      </c>
      <c r="L3" s="4">
        <v>15.9949146221</v>
      </c>
      <c r="M3" s="4">
        <v>30.973761509999999</v>
      </c>
      <c r="N3" s="4">
        <v>31.972070689999999</v>
      </c>
      <c r="O3" s="4">
        <v>34.96885271</v>
      </c>
      <c r="P3" s="4">
        <v>18.998403199999998</v>
      </c>
      <c r="Q3" s="4">
        <v>78.918337600000001</v>
      </c>
      <c r="R3" s="4">
        <v>27.976926532699999</v>
      </c>
    </row>
    <row r="8" spans="1:18" ht="15" customHeight="1" x14ac:dyDescent="0.25">
      <c r="E8" s="169"/>
      <c r="F8" s="170" t="s">
        <v>295</v>
      </c>
      <c r="G8" s="169"/>
    </row>
    <row r="9" spans="1:18" ht="15" customHeight="1" x14ac:dyDescent="0.25">
      <c r="E9" s="169"/>
      <c r="F9" s="170" t="s">
        <v>296</v>
      </c>
      <c r="G9" s="169"/>
    </row>
    <row r="10" spans="1:18" ht="15" customHeight="1" x14ac:dyDescent="0.25">
      <c r="E10" s="169"/>
      <c r="F10" s="170" t="s">
        <v>297</v>
      </c>
      <c r="G10" s="169"/>
    </row>
    <row r="11" spans="1:18" ht="15" customHeight="1" x14ac:dyDescent="0.25">
      <c r="E11" s="169"/>
      <c r="F11" s="170" t="s">
        <v>298</v>
      </c>
      <c r="G11" s="169"/>
    </row>
    <row r="12" spans="1:18" ht="15" customHeight="1" x14ac:dyDescent="0.25">
      <c r="E12" s="169"/>
      <c r="F12" s="170" t="s">
        <v>299</v>
      </c>
      <c r="G12" s="169"/>
    </row>
    <row r="13" spans="1:18" ht="15" customHeight="1" x14ac:dyDescent="0.25">
      <c r="E13" s="169"/>
      <c r="F13" s="170" t="s">
        <v>300</v>
      </c>
      <c r="G13" s="169"/>
    </row>
    <row r="14" spans="1:18" ht="15" customHeight="1" x14ac:dyDescent="0.25">
      <c r="E14" s="169"/>
      <c r="F14" s="170" t="s">
        <v>301</v>
      </c>
      <c r="G14" s="169"/>
    </row>
    <row r="15" spans="1:18" ht="15" customHeight="1" x14ac:dyDescent="0.25">
      <c r="E15" s="169"/>
      <c r="F15" s="170" t="s">
        <v>302</v>
      </c>
      <c r="G15" s="169"/>
    </row>
    <row r="16" spans="1:18" ht="15" customHeight="1" x14ac:dyDescent="0.25">
      <c r="E16" s="169"/>
      <c r="F16" s="170" t="s">
        <v>303</v>
      </c>
      <c r="G16" s="169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76"/>
  <sheetViews>
    <sheetView topLeftCell="A10" zoomScale="75" workbookViewId="0">
      <selection activeCell="R24" sqref="R24"/>
    </sheetView>
  </sheetViews>
  <sheetFormatPr defaultRowHeight="12.75" x14ac:dyDescent="0.2"/>
  <cols>
    <col min="1" max="1" width="9.28515625" bestFit="1" customWidth="1"/>
    <col min="2" max="2" width="20.5703125" customWidth="1"/>
    <col min="3" max="3" width="15.28515625" customWidth="1"/>
    <col min="4" max="4" width="10.85546875" customWidth="1"/>
    <col min="5" max="5" width="14.7109375" customWidth="1"/>
    <col min="6" max="6" width="16.7109375" customWidth="1"/>
    <col min="7" max="7" width="18.85546875" customWidth="1"/>
    <col min="8" max="8" width="22.7109375" customWidth="1"/>
    <col min="9" max="9" width="16.42578125" customWidth="1"/>
    <col min="10" max="10" width="16.7109375" customWidth="1"/>
    <col min="11" max="11" width="9.5703125" bestFit="1" customWidth="1"/>
    <col min="12" max="13" width="9.28515625" bestFit="1" customWidth="1"/>
    <col min="14" max="18" width="9.5703125" bestFit="1" customWidth="1"/>
  </cols>
  <sheetData>
    <row r="1" spans="1:27" x14ac:dyDescent="0.2">
      <c r="A1" s="34"/>
      <c r="B1" s="34"/>
      <c r="C1" s="34"/>
      <c r="D1" s="35"/>
      <c r="E1" s="36"/>
      <c r="F1" s="37" t="s">
        <v>17</v>
      </c>
      <c r="G1" s="38">
        <v>5.4900000000000001E-4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0"/>
      <c r="X1" s="40"/>
      <c r="Y1" s="40"/>
      <c r="Z1" s="40"/>
      <c r="AA1" s="40"/>
    </row>
    <row r="2" spans="1:27" x14ac:dyDescent="0.2">
      <c r="A2" s="40"/>
      <c r="B2" s="40"/>
      <c r="C2" s="40"/>
      <c r="D2" s="42" t="s">
        <v>0</v>
      </c>
      <c r="E2" s="43" t="s">
        <v>0</v>
      </c>
      <c r="F2" s="44" t="s">
        <v>23</v>
      </c>
      <c r="G2" s="44" t="s">
        <v>0</v>
      </c>
      <c r="H2" s="43" t="s">
        <v>1</v>
      </c>
      <c r="I2" s="43" t="s">
        <v>2</v>
      </c>
      <c r="J2" s="43" t="s">
        <v>27</v>
      </c>
      <c r="K2" s="43" t="s">
        <v>3</v>
      </c>
      <c r="L2" s="43" t="s">
        <v>4</v>
      </c>
      <c r="M2" s="43" t="s">
        <v>5</v>
      </c>
      <c r="N2" s="43" t="s">
        <v>6</v>
      </c>
      <c r="O2" s="43" t="s">
        <v>7</v>
      </c>
      <c r="P2" s="43" t="s">
        <v>8</v>
      </c>
      <c r="Q2" s="43" t="s">
        <v>9</v>
      </c>
      <c r="R2" s="43" t="s">
        <v>10</v>
      </c>
      <c r="S2" s="43" t="s">
        <v>21</v>
      </c>
      <c r="T2" s="43" t="s">
        <v>22</v>
      </c>
      <c r="U2" s="43" t="s">
        <v>42</v>
      </c>
      <c r="V2" s="45" t="s">
        <v>38</v>
      </c>
      <c r="W2" s="46"/>
      <c r="X2" s="46"/>
      <c r="Y2" s="46"/>
      <c r="Z2" s="46"/>
      <c r="AA2" s="46"/>
    </row>
    <row r="3" spans="1:27" x14ac:dyDescent="0.2">
      <c r="A3" s="47" t="s">
        <v>33</v>
      </c>
      <c r="B3" s="47" t="s">
        <v>34</v>
      </c>
      <c r="C3" s="47"/>
      <c r="D3" s="42" t="s">
        <v>16</v>
      </c>
      <c r="E3" s="43" t="s">
        <v>15</v>
      </c>
      <c r="F3" s="48" t="s">
        <v>14</v>
      </c>
      <c r="G3" s="48" t="s">
        <v>14</v>
      </c>
      <c r="H3" s="39"/>
      <c r="I3" s="39"/>
      <c r="J3" s="39"/>
      <c r="K3" s="49">
        <v>12</v>
      </c>
      <c r="L3" s="49">
        <v>1.0078250321</v>
      </c>
      <c r="M3" s="49">
        <v>2.0141017780000001</v>
      </c>
      <c r="N3" s="49">
        <v>14.0030740052</v>
      </c>
      <c r="O3" s="49">
        <v>15.9949146221</v>
      </c>
      <c r="P3" s="49">
        <v>30.973761509999999</v>
      </c>
      <c r="Q3" s="49">
        <v>31.972070689999999</v>
      </c>
      <c r="R3" s="49">
        <v>34.96885271</v>
      </c>
      <c r="S3" s="49">
        <v>22.98977</v>
      </c>
      <c r="T3" s="49">
        <v>38.963707999999997</v>
      </c>
      <c r="U3" s="49"/>
      <c r="V3" s="50"/>
      <c r="W3" s="49"/>
      <c r="X3" s="49"/>
      <c r="Y3" s="40"/>
      <c r="Z3" s="40"/>
      <c r="AA3" s="40"/>
    </row>
    <row r="4" spans="1:27" x14ac:dyDescent="0.2">
      <c r="A4" s="54"/>
      <c r="B4" s="54"/>
      <c r="C4" s="54"/>
      <c r="D4" s="55" t="s">
        <v>96</v>
      </c>
      <c r="E4" s="56"/>
      <c r="F4" s="57"/>
      <c r="G4" s="58"/>
      <c r="H4" s="5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0"/>
      <c r="W4" s="54"/>
      <c r="X4" s="54"/>
      <c r="Y4" s="40"/>
      <c r="Z4" s="40"/>
      <c r="AA4" s="40"/>
    </row>
    <row r="5" spans="1:27" x14ac:dyDescent="0.2">
      <c r="A5" s="40"/>
      <c r="B5" s="40"/>
      <c r="C5" s="67" t="s">
        <v>87</v>
      </c>
      <c r="D5" s="42" t="s">
        <v>0</v>
      </c>
      <c r="E5" s="43" t="s">
        <v>0</v>
      </c>
      <c r="F5" s="44" t="s">
        <v>0</v>
      </c>
      <c r="G5" s="44" t="s">
        <v>0</v>
      </c>
      <c r="H5" s="43" t="s">
        <v>1</v>
      </c>
      <c r="I5" s="43" t="s">
        <v>2</v>
      </c>
      <c r="J5" s="43" t="s">
        <v>27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61"/>
      <c r="W5" s="46"/>
      <c r="X5" s="46"/>
      <c r="Y5" s="46"/>
      <c r="Z5" s="46"/>
      <c r="AA5" s="46"/>
    </row>
    <row r="6" spans="1:27" ht="14.25" x14ac:dyDescent="0.25">
      <c r="A6" s="62">
        <v>40878</v>
      </c>
      <c r="B6" s="46" t="s">
        <v>103</v>
      </c>
      <c r="C6" s="8" t="s">
        <v>86</v>
      </c>
      <c r="D6" s="42" t="s">
        <v>16</v>
      </c>
      <c r="E6" s="43" t="s">
        <v>15</v>
      </c>
      <c r="F6" s="48" t="s">
        <v>14</v>
      </c>
      <c r="G6" s="48" t="s">
        <v>14</v>
      </c>
      <c r="H6" s="39"/>
      <c r="I6" s="39"/>
      <c r="J6" s="43" t="s">
        <v>27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61"/>
      <c r="W6" s="46"/>
      <c r="X6" s="46"/>
      <c r="Y6" s="46"/>
      <c r="Z6" s="46"/>
      <c r="AA6" s="46"/>
    </row>
    <row r="7" spans="1:27" x14ac:dyDescent="0.2">
      <c r="A7" s="62"/>
      <c r="B7" s="46" t="s">
        <v>104</v>
      </c>
      <c r="C7" s="8"/>
      <c r="D7" s="42"/>
      <c r="E7" s="43"/>
      <c r="F7" s="48"/>
      <c r="G7" s="48"/>
      <c r="H7" s="39"/>
      <c r="I7" s="39"/>
      <c r="J7" s="4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61"/>
      <c r="W7" s="46"/>
      <c r="X7" s="46"/>
      <c r="Y7" s="46"/>
      <c r="Z7" s="46"/>
      <c r="AA7" s="46"/>
    </row>
    <row r="8" spans="1:27" x14ac:dyDescent="0.2">
      <c r="A8" s="46"/>
      <c r="B8" s="43" t="s">
        <v>49</v>
      </c>
      <c r="C8" s="1">
        <v>9.85</v>
      </c>
      <c r="D8" s="51">
        <f>(E8-F8)/F8*10^6</f>
        <v>-3.9607541226806204</v>
      </c>
      <c r="E8" s="36">
        <v>187.11099999999999</v>
      </c>
      <c r="F8" s="52">
        <f>G8+$L$3-$G$1</f>
        <v>187.11174110359997</v>
      </c>
      <c r="G8" s="52">
        <f>K8*K$3+L8*L$3+M8*M$3+O8*O$3+N8*N$3+Q8*Q$3+P8*P$3+R8*R$3+S8*$S$3</f>
        <v>186.10446507149999</v>
      </c>
      <c r="H8" s="39" t="s">
        <v>49</v>
      </c>
      <c r="I8" s="40"/>
      <c r="J8" s="39" t="s">
        <v>28</v>
      </c>
      <c r="K8" s="39">
        <v>13</v>
      </c>
      <c r="L8" s="39">
        <v>14</v>
      </c>
      <c r="M8" s="39"/>
      <c r="N8" s="39"/>
      <c r="O8" s="39">
        <v>1</v>
      </c>
      <c r="P8" s="40"/>
      <c r="Q8" s="40"/>
      <c r="R8" s="40"/>
      <c r="S8" s="40"/>
      <c r="T8" s="40"/>
      <c r="U8" s="68">
        <f>K8-0.5*L8+0.5*N8+1</f>
        <v>7</v>
      </c>
      <c r="V8" s="41"/>
      <c r="W8" s="40"/>
      <c r="X8" s="40"/>
      <c r="Y8" s="40"/>
      <c r="Z8" s="40"/>
      <c r="AA8" s="40"/>
    </row>
    <row r="9" spans="1:27" x14ac:dyDescent="0.2">
      <c r="A9" s="40"/>
      <c r="B9" s="39"/>
      <c r="C9" s="1"/>
      <c r="D9" s="51">
        <f>(E9-F9)/F9*10^6</f>
        <v>-2.8918741110521498</v>
      </c>
      <c r="E9" s="36">
        <v>187.1112</v>
      </c>
      <c r="F9" s="52">
        <f>G9+$L$3-$G$1</f>
        <v>187.11174110359997</v>
      </c>
      <c r="G9" s="52">
        <f>K9*K$3+L9*L$3+M9*M$3+O9*O$3+N9*N$3+Q9*Q$3+P9*P$3+R9*R$3+S9*$S$3</f>
        <v>186.10446507149999</v>
      </c>
      <c r="H9" s="39" t="s">
        <v>49</v>
      </c>
      <c r="I9" s="47"/>
      <c r="J9" s="39" t="s">
        <v>93</v>
      </c>
      <c r="K9" s="63">
        <v>13</v>
      </c>
      <c r="L9" s="63">
        <v>14</v>
      </c>
      <c r="M9" s="63"/>
      <c r="N9" s="63"/>
      <c r="O9" s="63">
        <v>1</v>
      </c>
      <c r="P9" s="46"/>
      <c r="Q9" s="46"/>
      <c r="R9" s="46"/>
      <c r="S9" s="46"/>
      <c r="T9" s="46"/>
      <c r="U9" s="68">
        <f>K9-0.5*L9+0.5*N9+1</f>
        <v>7</v>
      </c>
      <c r="V9" s="61"/>
      <c r="W9" s="46"/>
      <c r="X9" s="46"/>
      <c r="Y9" s="46"/>
      <c r="Z9" s="46"/>
      <c r="AA9" s="46"/>
    </row>
    <row r="10" spans="1:27" x14ac:dyDescent="0.2">
      <c r="A10" s="46"/>
      <c r="B10" s="63"/>
      <c r="C10" s="1"/>
      <c r="D10" s="51"/>
      <c r="E10" s="36"/>
      <c r="F10" s="52"/>
      <c r="G10" s="52"/>
      <c r="H10" s="39"/>
      <c r="I10" s="47"/>
      <c r="J10" s="39"/>
      <c r="K10" s="63"/>
      <c r="L10" s="63"/>
      <c r="M10" s="63"/>
      <c r="N10" s="63"/>
      <c r="O10" s="63"/>
      <c r="P10" s="46"/>
      <c r="Q10" s="46"/>
      <c r="R10" s="46"/>
      <c r="S10" s="46"/>
      <c r="T10" s="46"/>
      <c r="U10" s="68"/>
      <c r="V10" s="61"/>
      <c r="W10" s="46"/>
      <c r="X10" s="46"/>
      <c r="Y10" s="46"/>
      <c r="Z10" s="46"/>
      <c r="AA10" s="46"/>
    </row>
    <row r="11" spans="1:27" x14ac:dyDescent="0.2">
      <c r="A11" s="46"/>
      <c r="B11" s="63"/>
      <c r="C11" s="1"/>
      <c r="D11" s="51">
        <f t="shared" ref="D11:D29" si="0">(E11-F11)/F11*10^6</f>
        <v>-6.9568841857056221</v>
      </c>
      <c r="E11" s="36">
        <v>169.1</v>
      </c>
      <c r="F11" s="52">
        <f t="shared" ref="F11:F18" si="1">G11-$G$1</f>
        <v>169.1011764173</v>
      </c>
      <c r="G11" s="52">
        <f>K11*K$3+L11*L$3+M11*M$3+O11*O$3+N11*N$3+Q11*Q$3+P11*P$3+R11*R$3+S11*$S$3</f>
        <v>169.1017254173</v>
      </c>
      <c r="H11" s="39" t="s">
        <v>50</v>
      </c>
      <c r="I11" s="47"/>
      <c r="J11" s="63" t="s">
        <v>28</v>
      </c>
      <c r="K11" s="63">
        <v>13</v>
      </c>
      <c r="L11" s="63">
        <v>13</v>
      </c>
      <c r="M11" s="63"/>
      <c r="N11" s="63"/>
      <c r="O11" s="63"/>
      <c r="P11" s="46"/>
      <c r="Q11" s="46"/>
      <c r="R11" s="46"/>
      <c r="S11" s="46"/>
      <c r="T11" s="46"/>
      <c r="U11" s="64">
        <f>K11-0.5*L11+0.5*N11+1</f>
        <v>7.5</v>
      </c>
      <c r="V11" s="61"/>
      <c r="W11" s="46"/>
      <c r="X11" s="46"/>
      <c r="Y11" s="46"/>
      <c r="Z11" s="46"/>
      <c r="AA11" s="46"/>
    </row>
    <row r="12" spans="1:27" ht="15.75" x14ac:dyDescent="0.25">
      <c r="A12" s="46"/>
      <c r="B12" s="63"/>
      <c r="C12" s="46"/>
      <c r="D12" s="51" t="e">
        <f t="shared" si="0"/>
        <v>#VALUE!</v>
      </c>
      <c r="E12" s="36">
        <v>169.1003</v>
      </c>
      <c r="F12" s="52" t="e">
        <f t="shared" si="1"/>
        <v>#VALUE!</v>
      </c>
      <c r="G12" s="52" t="e">
        <f>K12*K$3+L12*L$3+M12*M$3+O12*O$3+N12*N$3+Q12*Q$3+P12*P$3+R12*R$3+S12*$S$3</f>
        <v>#VALUE!</v>
      </c>
      <c r="H12" s="39" t="s">
        <v>50</v>
      </c>
      <c r="I12" s="47"/>
      <c r="J12" s="63" t="s">
        <v>93</v>
      </c>
      <c r="K12" s="63">
        <v>13</v>
      </c>
      <c r="L12" s="63">
        <v>13</v>
      </c>
      <c r="M12" s="63"/>
      <c r="N12" s="63"/>
      <c r="O12" s="63"/>
      <c r="P12" s="46"/>
      <c r="Q12" s="169"/>
      <c r="R12" s="170" t="s">
        <v>295</v>
      </c>
      <c r="S12" s="169"/>
      <c r="T12" s="46"/>
      <c r="U12" s="64">
        <f>K12-0.5*L12+0.5*N12+1</f>
        <v>7.5</v>
      </c>
      <c r="V12" s="61"/>
      <c r="W12" s="46"/>
      <c r="X12" s="46"/>
      <c r="Y12" s="46"/>
      <c r="Z12" s="46"/>
      <c r="AA12" s="46"/>
    </row>
    <row r="13" spans="1:27" ht="15.75" x14ac:dyDescent="0.25">
      <c r="A13" s="46"/>
      <c r="B13" s="63"/>
      <c r="C13" s="46"/>
      <c r="D13" s="11" t="e">
        <f t="shared" si="0"/>
        <v>#VALUE!</v>
      </c>
      <c r="E13" s="3">
        <v>141.06899999999999</v>
      </c>
      <c r="F13" s="23" t="e">
        <f t="shared" si="1"/>
        <v>#VALUE!</v>
      </c>
      <c r="G13" s="23" t="e">
        <f>K13*K$3+L13*L$3+M13*M$3+O13*O$3+N13*N$3+Q13*Q$3+P13*P$3+R13*R$3+S13*$R$3</f>
        <v>#VALUE!</v>
      </c>
      <c r="H13" s="13" t="s">
        <v>50</v>
      </c>
      <c r="J13" s="13" t="s">
        <v>28</v>
      </c>
      <c r="K13" s="3">
        <v>11</v>
      </c>
      <c r="L13" s="3">
        <v>9</v>
      </c>
      <c r="M13" s="30"/>
      <c r="N13" s="3"/>
      <c r="O13" s="3"/>
      <c r="Q13" s="169"/>
      <c r="R13" s="170" t="s">
        <v>296</v>
      </c>
      <c r="S13" s="169"/>
      <c r="W13" s="46"/>
      <c r="X13" s="46"/>
      <c r="Y13" s="46"/>
      <c r="Z13" s="46"/>
      <c r="AA13" s="46"/>
    </row>
    <row r="14" spans="1:27" ht="15.75" x14ac:dyDescent="0.25">
      <c r="A14" s="46"/>
      <c r="B14" s="63"/>
      <c r="C14" s="46"/>
      <c r="D14" s="11" t="e">
        <f t="shared" si="0"/>
        <v>#VALUE!</v>
      </c>
      <c r="E14" s="3">
        <v>141.06909999999999</v>
      </c>
      <c r="F14" s="23" t="e">
        <f t="shared" si="1"/>
        <v>#VALUE!</v>
      </c>
      <c r="G14" s="23" t="e">
        <f>K14*K$3+L14*L$3+M14*M$3+O14*O$3+N14*N$3+Q14*Q$3+P14*P$3+R14*R$3+S14*$R$3</f>
        <v>#VALUE!</v>
      </c>
      <c r="H14" s="13" t="s">
        <v>50</v>
      </c>
      <c r="J14" s="13" t="s">
        <v>93</v>
      </c>
      <c r="K14" s="3">
        <v>11</v>
      </c>
      <c r="L14" s="3">
        <v>9</v>
      </c>
      <c r="M14" s="30"/>
      <c r="N14" s="3"/>
      <c r="O14" s="3"/>
      <c r="Q14" s="169"/>
      <c r="R14" s="170" t="s">
        <v>297</v>
      </c>
      <c r="S14" s="169"/>
      <c r="V14" s="65"/>
      <c r="W14" s="46"/>
      <c r="X14" s="46"/>
      <c r="Y14" s="46"/>
      <c r="Z14" s="46"/>
      <c r="AA14" s="46"/>
    </row>
    <row r="15" spans="1:27" ht="15.75" x14ac:dyDescent="0.25">
      <c r="A15" s="46"/>
      <c r="B15" s="63"/>
      <c r="C15" s="46"/>
      <c r="D15" s="51" t="e">
        <f t="shared" si="0"/>
        <v>#VALUE!</v>
      </c>
      <c r="E15" s="36">
        <v>105.03449999999999</v>
      </c>
      <c r="F15" s="52" t="e">
        <f t="shared" si="1"/>
        <v>#VALUE!</v>
      </c>
      <c r="G15" s="52" t="e">
        <f>K15*K$3+L15*L$3+M15*M$3+O15*O$3+N15*N$3+Q15*Q$3+P15*P$3+R15*R$3+S15*$S$3</f>
        <v>#VALUE!</v>
      </c>
      <c r="H15" s="39" t="s">
        <v>50</v>
      </c>
      <c r="I15" s="40"/>
      <c r="J15" s="63" t="s">
        <v>28</v>
      </c>
      <c r="K15" s="39">
        <v>7</v>
      </c>
      <c r="L15" s="39">
        <v>5</v>
      </c>
      <c r="M15" s="39"/>
      <c r="N15" s="39"/>
      <c r="O15" s="39">
        <v>1</v>
      </c>
      <c r="P15" s="40"/>
      <c r="Q15" s="169"/>
      <c r="R15" s="170" t="s">
        <v>298</v>
      </c>
      <c r="S15" s="169"/>
      <c r="T15" s="40"/>
      <c r="U15" s="40"/>
      <c r="V15" s="65"/>
      <c r="W15" s="37"/>
      <c r="X15" s="37"/>
      <c r="Y15" s="37"/>
      <c r="Z15" s="37"/>
      <c r="AA15" s="37"/>
    </row>
    <row r="16" spans="1:27" ht="15.75" x14ac:dyDescent="0.25">
      <c r="A16" s="37"/>
      <c r="B16" s="36"/>
      <c r="C16" s="37"/>
      <c r="D16" s="51" t="e">
        <f t="shared" si="0"/>
        <v>#VALUE!</v>
      </c>
      <c r="E16" s="36">
        <v>105.0355</v>
      </c>
      <c r="F16" s="52" t="e">
        <f t="shared" si="1"/>
        <v>#VALUE!</v>
      </c>
      <c r="G16" s="52" t="e">
        <f>K16*K$3+L16*L$3+M16*M$3+O16*O$3+N16*N$3+Q16*Q$3+P16*P$3+R16*R$3+S16*$S$3</f>
        <v>#VALUE!</v>
      </c>
      <c r="H16" s="39" t="s">
        <v>50</v>
      </c>
      <c r="I16" s="40"/>
      <c r="J16" s="63" t="s">
        <v>93</v>
      </c>
      <c r="K16" s="39">
        <v>7</v>
      </c>
      <c r="L16" s="39">
        <v>5</v>
      </c>
      <c r="M16" s="39"/>
      <c r="N16" s="39"/>
      <c r="O16" s="39">
        <v>1</v>
      </c>
      <c r="P16" s="40"/>
      <c r="Q16" s="169"/>
      <c r="R16" s="170" t="s">
        <v>299</v>
      </c>
      <c r="S16" s="169"/>
      <c r="T16" s="40"/>
      <c r="U16" s="40"/>
      <c r="V16" s="65"/>
      <c r="W16" s="37"/>
      <c r="X16" s="37"/>
      <c r="Y16" s="37"/>
      <c r="Z16" s="37"/>
      <c r="AA16" s="37"/>
    </row>
    <row r="17" spans="1:27" ht="15.75" x14ac:dyDescent="0.25">
      <c r="A17" s="37"/>
      <c r="B17" s="36"/>
      <c r="C17" s="37"/>
      <c r="D17" s="51" t="e">
        <f t="shared" si="0"/>
        <v>#VALUE!</v>
      </c>
      <c r="E17" s="36">
        <v>91.053600000000003</v>
      </c>
      <c r="F17" s="52" t="e">
        <f t="shared" si="1"/>
        <v>#VALUE!</v>
      </c>
      <c r="G17" s="52" t="e">
        <f>K17*K$3+L17*L$3+M17*M$3+O17*O$3+N17*N$3+Q17*Q$3+P17*P$3+R17*R$3+S17*$S$3</f>
        <v>#VALUE!</v>
      </c>
      <c r="H17" s="39" t="s">
        <v>88</v>
      </c>
      <c r="I17" s="40"/>
      <c r="J17" s="63" t="s">
        <v>28</v>
      </c>
      <c r="K17" s="39">
        <v>7</v>
      </c>
      <c r="L17" s="39">
        <v>7</v>
      </c>
      <c r="M17" s="40"/>
      <c r="N17" s="40"/>
      <c r="O17" s="40"/>
      <c r="P17" s="40"/>
      <c r="Q17" s="169"/>
      <c r="R17" s="170" t="s">
        <v>300</v>
      </c>
      <c r="S17" s="169"/>
      <c r="T17" s="40"/>
      <c r="U17" s="40"/>
      <c r="V17" s="41"/>
      <c r="W17" s="37"/>
      <c r="X17" s="37"/>
      <c r="Y17" s="37"/>
      <c r="Z17" s="37"/>
      <c r="AA17" s="37"/>
    </row>
    <row r="18" spans="1:27" ht="15.75" x14ac:dyDescent="0.25">
      <c r="A18" s="37"/>
      <c r="B18" s="36"/>
      <c r="C18" s="37"/>
      <c r="D18" s="51" t="e">
        <f t="shared" si="0"/>
        <v>#VALUE!</v>
      </c>
      <c r="E18" s="36">
        <v>91.053700000000006</v>
      </c>
      <c r="F18" s="52" t="e">
        <f t="shared" si="1"/>
        <v>#VALUE!</v>
      </c>
      <c r="G18" s="52" t="e">
        <f>K18*K$3+L18*L$3+M18*M$3+O18*O$3+N18*N$3+Q18*Q$3+P18*P$3+R18*R$3+S18*$S$3</f>
        <v>#VALUE!</v>
      </c>
      <c r="H18" s="39" t="s">
        <v>88</v>
      </c>
      <c r="I18" s="40"/>
      <c r="J18" s="63" t="s">
        <v>93</v>
      </c>
      <c r="K18" s="39">
        <v>7</v>
      </c>
      <c r="L18" s="39">
        <v>7</v>
      </c>
      <c r="M18" s="40"/>
      <c r="N18" s="40"/>
      <c r="O18" s="40"/>
      <c r="P18" s="40"/>
      <c r="Q18" s="169"/>
      <c r="R18" s="170" t="s">
        <v>301</v>
      </c>
      <c r="S18" s="169"/>
      <c r="T18" s="40"/>
      <c r="U18" s="40"/>
      <c r="V18" s="41"/>
      <c r="W18" s="40"/>
      <c r="X18" s="40"/>
      <c r="Y18" s="40"/>
      <c r="Z18" s="40"/>
      <c r="AA18" s="40"/>
    </row>
    <row r="19" spans="1:27" ht="15.75" x14ac:dyDescent="0.25">
      <c r="A19" s="40"/>
      <c r="B19" s="39"/>
      <c r="C19" s="40"/>
      <c r="D19" s="73" t="e">
        <f t="shared" si="0"/>
        <v>#VALUE!</v>
      </c>
      <c r="E19" s="74">
        <v>205.1215</v>
      </c>
      <c r="F19" s="75" t="e">
        <f>G19+$L$3-$G$1</f>
        <v>#VALUE!</v>
      </c>
      <c r="G19" s="75" t="e">
        <f>K19*K$3+L19*L$3+M19*M$3+O19*O$3+N19*N$3+Q19*Q$3+P19*P$3+R19*R$3+S19*$S$3</f>
        <v>#VALUE!</v>
      </c>
      <c r="H19" s="76" t="s">
        <v>54</v>
      </c>
      <c r="I19" s="40"/>
      <c r="J19" s="39" t="s">
        <v>28</v>
      </c>
      <c r="K19" s="39">
        <v>13</v>
      </c>
      <c r="L19" s="39">
        <v>18</v>
      </c>
      <c r="M19" s="40"/>
      <c r="N19" s="40">
        <v>1</v>
      </c>
      <c r="O19" s="40">
        <v>1</v>
      </c>
      <c r="P19" s="40"/>
      <c r="Q19" s="169"/>
      <c r="R19" s="170" t="s">
        <v>302</v>
      </c>
      <c r="S19" s="169"/>
      <c r="T19" s="40"/>
      <c r="U19" s="53">
        <f>K19-0.5*L19+0.5*N19+1</f>
        <v>5.5</v>
      </c>
      <c r="W19" s="40"/>
      <c r="X19" s="40"/>
      <c r="Y19" s="40"/>
      <c r="Z19" s="40"/>
      <c r="AA19" s="40"/>
    </row>
    <row r="20" spans="1:27" ht="15.75" x14ac:dyDescent="0.25">
      <c r="A20" s="40"/>
      <c r="B20" s="39"/>
      <c r="C20" s="40"/>
      <c r="D20" s="51">
        <f t="shared" si="0"/>
        <v>-3.9283387385293751</v>
      </c>
      <c r="E20" s="36">
        <v>205.1215</v>
      </c>
      <c r="F20" s="52">
        <f>G20+$L$3-$G$1</f>
        <v>205.12230578989997</v>
      </c>
      <c r="G20" s="52">
        <f>K20*K$3+L20*L$3+M20*M$3+O20*O$3+N20*N$3+Q21*Q$3+P21*P$3+R21*R$3+S21*$S$3</f>
        <v>204.11502975779999</v>
      </c>
      <c r="H20" s="39" t="s">
        <v>65</v>
      </c>
      <c r="I20" s="40"/>
      <c r="J20" s="39" t="s">
        <v>28</v>
      </c>
      <c r="K20" s="39">
        <v>13</v>
      </c>
      <c r="L20" s="39">
        <v>16</v>
      </c>
      <c r="M20" s="40"/>
      <c r="N20" s="40"/>
      <c r="O20" s="40">
        <v>2</v>
      </c>
      <c r="P20" s="40"/>
      <c r="Q20" s="169"/>
      <c r="R20" s="170" t="s">
        <v>303</v>
      </c>
      <c r="S20" s="169"/>
      <c r="T20" s="40"/>
      <c r="U20" s="53"/>
      <c r="V20" s="41"/>
      <c r="W20" s="40"/>
      <c r="X20" s="40"/>
      <c r="Y20" s="40"/>
      <c r="Z20" s="40"/>
      <c r="AA20" s="40"/>
    </row>
    <row r="21" spans="1:27" x14ac:dyDescent="0.2">
      <c r="A21" s="40"/>
      <c r="B21" s="39"/>
      <c r="C21" s="40"/>
      <c r="D21" s="51"/>
      <c r="E21" s="36" t="s">
        <v>94</v>
      </c>
      <c r="F21" s="52">
        <f>G21+$L$3-$G$1</f>
        <v>205.12230578989997</v>
      </c>
      <c r="G21" s="52">
        <f>K21*K$3+L21*L$3+M21*M$3+O21*O$3+N21*N$3+Q22*Q$3+P22*P$3+R22*R$3+S22*$S$3</f>
        <v>204.11502975779999</v>
      </c>
      <c r="H21" s="39" t="s">
        <v>65</v>
      </c>
      <c r="I21" s="40"/>
      <c r="J21" s="39" t="s">
        <v>93</v>
      </c>
      <c r="K21" s="39">
        <v>13</v>
      </c>
      <c r="L21" s="39">
        <v>16</v>
      </c>
      <c r="M21" s="40"/>
      <c r="N21" s="40"/>
      <c r="O21" s="40">
        <v>2</v>
      </c>
      <c r="P21" s="40"/>
      <c r="Q21" s="40"/>
      <c r="R21" s="40"/>
      <c r="S21" s="40"/>
      <c r="T21" s="40"/>
      <c r="U21" s="53"/>
      <c r="V21" s="41"/>
      <c r="W21" s="40"/>
      <c r="X21" s="40"/>
      <c r="Y21" s="40"/>
      <c r="Z21" s="40"/>
      <c r="AA21" s="40"/>
    </row>
    <row r="22" spans="1:27" x14ac:dyDescent="0.2">
      <c r="A22" s="40"/>
      <c r="B22" s="43" t="s">
        <v>51</v>
      </c>
      <c r="C22" s="1">
        <v>10.88</v>
      </c>
      <c r="D22" s="51">
        <f t="shared" si="0"/>
        <v>-5.0296341341571935</v>
      </c>
      <c r="E22" s="36">
        <v>187.11080000000001</v>
      </c>
      <c r="F22" s="52">
        <f>G22+$L$3-$G$1</f>
        <v>187.11174110359997</v>
      </c>
      <c r="G22" s="52">
        <f>K22*K$3+L22*L$3+M22*M$3+O22*O$3+N22*N$3+Q22*Q$3+P22*P$3+R22*R$3+S22*$S$3</f>
        <v>186.10446507149999</v>
      </c>
      <c r="H22" s="39" t="s">
        <v>51</v>
      </c>
      <c r="I22" s="47"/>
      <c r="J22" s="39" t="s">
        <v>28</v>
      </c>
      <c r="K22" s="63">
        <v>13</v>
      </c>
      <c r="L22" s="63">
        <v>14</v>
      </c>
      <c r="M22" s="63"/>
      <c r="N22" s="63"/>
      <c r="O22" s="63">
        <v>1</v>
      </c>
      <c r="P22" s="46"/>
      <c r="Q22" s="46"/>
      <c r="R22" s="46"/>
      <c r="S22" s="46"/>
      <c r="T22" s="46"/>
      <c r="U22" s="68">
        <f>K22-0.5*L22+0.5*N22+1</f>
        <v>7</v>
      </c>
      <c r="V22" s="41"/>
      <c r="W22" s="40"/>
      <c r="X22" s="40"/>
      <c r="Y22" s="40"/>
      <c r="Z22" s="40"/>
      <c r="AA22" s="40"/>
    </row>
    <row r="23" spans="1:27" x14ac:dyDescent="0.2">
      <c r="A23" s="40"/>
      <c r="B23" s="39"/>
      <c r="C23" s="40"/>
      <c r="D23" s="51">
        <f t="shared" si="0"/>
        <v>-2.3574341052379144</v>
      </c>
      <c r="E23" s="36">
        <v>187.1113</v>
      </c>
      <c r="F23" s="52">
        <f>G23+$L$3-$G$1</f>
        <v>187.11174110359997</v>
      </c>
      <c r="G23" s="52">
        <f>K23*K$3+L23*L$3+M23*M$3+O23*O$3+N23*N$3+Q23*Q$3+P23*P$3+R23*R$3+S23*$S$3</f>
        <v>186.10446507149999</v>
      </c>
      <c r="H23" s="39" t="s">
        <v>51</v>
      </c>
      <c r="I23" s="47"/>
      <c r="J23" s="39" t="s">
        <v>93</v>
      </c>
      <c r="K23" s="63">
        <v>13</v>
      </c>
      <c r="L23" s="63">
        <v>14</v>
      </c>
      <c r="M23" s="63"/>
      <c r="N23" s="63"/>
      <c r="O23" s="63">
        <v>1</v>
      </c>
      <c r="P23" s="46"/>
      <c r="Q23" s="46"/>
      <c r="R23" s="46"/>
      <c r="S23" s="46"/>
      <c r="T23" s="46"/>
      <c r="U23" s="68">
        <f>K23-0.5*L23+0.5*N23+1</f>
        <v>7</v>
      </c>
      <c r="V23" s="41"/>
      <c r="W23" s="40"/>
      <c r="X23" s="40"/>
      <c r="Y23" s="40"/>
      <c r="Z23" s="40"/>
      <c r="AA23" s="40"/>
    </row>
    <row r="24" spans="1:27" x14ac:dyDescent="0.2">
      <c r="A24" s="40"/>
      <c r="B24" s="39"/>
      <c r="C24" s="40"/>
      <c r="D24" s="51">
        <f t="shared" si="0"/>
        <v>4.8481431610847601</v>
      </c>
      <c r="E24" s="36">
        <v>105.03400000000001</v>
      </c>
      <c r="F24" s="52">
        <f>G24-$G$1</f>
        <v>105.03349078259998</v>
      </c>
      <c r="G24" s="52">
        <f>K24*K$3+L24*L$3+M24*M$3+O24*O$3+N24*N$3+Q48*Q$3+P24*P$3+R48*R$3+S48*$S$3</f>
        <v>105.03403978259999</v>
      </c>
      <c r="H24" s="39" t="s">
        <v>55</v>
      </c>
      <c r="I24" s="40"/>
      <c r="J24" s="39" t="s">
        <v>28</v>
      </c>
      <c r="K24" s="39">
        <v>7</v>
      </c>
      <c r="L24" s="39">
        <v>5</v>
      </c>
      <c r="M24" s="39"/>
      <c r="N24" s="39"/>
      <c r="O24" s="39">
        <v>1</v>
      </c>
      <c r="P24" s="40"/>
      <c r="Q24" s="40"/>
      <c r="R24" s="40"/>
      <c r="S24" s="40"/>
      <c r="T24" s="40"/>
      <c r="U24" s="40"/>
      <c r="V24" s="41"/>
      <c r="W24" s="40"/>
      <c r="X24" s="40"/>
      <c r="Y24" s="40"/>
      <c r="Z24" s="40"/>
      <c r="AA24" s="40"/>
    </row>
    <row r="25" spans="1:27" x14ac:dyDescent="0.2">
      <c r="A25" s="40"/>
      <c r="B25" s="39"/>
      <c r="C25" s="40"/>
      <c r="D25" s="51">
        <f t="shared" si="0"/>
        <v>18.177225052568062</v>
      </c>
      <c r="E25" s="36">
        <v>105.0354</v>
      </c>
      <c r="F25" s="52">
        <f>G25-$G$1</f>
        <v>105.03349078259998</v>
      </c>
      <c r="G25" s="52">
        <f>K25*K$3+L25*L$3+M25*M$3+O25*O$3+N25*N$3+Q49*Q$3+P25*P$3+R49*R$3+S49*$S$3</f>
        <v>105.03403978259999</v>
      </c>
      <c r="H25" s="39" t="s">
        <v>55</v>
      </c>
      <c r="I25" s="40"/>
      <c r="J25" s="39" t="s">
        <v>93</v>
      </c>
      <c r="K25" s="39">
        <v>7</v>
      </c>
      <c r="L25" s="39">
        <v>5</v>
      </c>
      <c r="M25" s="39"/>
      <c r="N25" s="39"/>
      <c r="O25" s="39">
        <v>1</v>
      </c>
      <c r="P25" s="40"/>
      <c r="Q25" s="40"/>
      <c r="R25" s="40"/>
      <c r="S25" s="40"/>
      <c r="T25" s="40"/>
      <c r="U25" s="40"/>
      <c r="V25" s="41"/>
      <c r="W25" s="40"/>
      <c r="X25" s="40"/>
      <c r="Y25" s="40"/>
      <c r="Z25" s="40"/>
      <c r="AA25" s="40"/>
    </row>
    <row r="26" spans="1:27" x14ac:dyDescent="0.2">
      <c r="A26" s="40"/>
      <c r="B26" s="39"/>
      <c r="C26" s="40"/>
      <c r="D26" s="51"/>
      <c r="E26" s="36" t="s">
        <v>94</v>
      </c>
      <c r="F26" s="52">
        <f>G26-$G$1</f>
        <v>77.038576160499986</v>
      </c>
      <c r="G26" s="52">
        <f>K26*K$3+L26*L$3+M26*M$3+O26*O$3+N26*N$3+Q50*Q$3+P26*P$3+R50*R$3+S50*$S$3</f>
        <v>77.039125160499992</v>
      </c>
      <c r="H26" s="39" t="s">
        <v>95</v>
      </c>
      <c r="I26" s="40"/>
      <c r="J26" s="39" t="s">
        <v>28</v>
      </c>
      <c r="K26" s="39">
        <v>6</v>
      </c>
      <c r="L26" s="39">
        <v>5</v>
      </c>
      <c r="M26" s="39"/>
      <c r="N26" s="39"/>
      <c r="O26" s="39"/>
      <c r="P26" s="40"/>
      <c r="Q26" s="40"/>
      <c r="R26" s="40"/>
      <c r="S26" s="40"/>
      <c r="T26" s="40"/>
      <c r="U26" s="40"/>
      <c r="V26" s="41"/>
      <c r="W26" s="40"/>
      <c r="X26" s="40"/>
      <c r="Y26" s="40"/>
      <c r="Z26" s="40"/>
      <c r="AA26" s="40"/>
    </row>
    <row r="27" spans="1:27" x14ac:dyDescent="0.2">
      <c r="A27" s="40"/>
      <c r="B27" s="39"/>
      <c r="C27" s="40"/>
      <c r="D27" s="51">
        <f t="shared" si="0"/>
        <v>-8.776908059458588</v>
      </c>
      <c r="E27" s="36">
        <v>77.037899999999993</v>
      </c>
      <c r="F27" s="52">
        <f>G27-$G$1</f>
        <v>77.038576160499986</v>
      </c>
      <c r="G27" s="52">
        <f>K27*K$3+L27*L$3+M27*M$3+O27*O$3+N27*N$3+Q51*Q$3+P27*P$3+R51*R$3+S51*$S$3</f>
        <v>77.039125160499992</v>
      </c>
      <c r="H27" s="39" t="s">
        <v>95</v>
      </c>
      <c r="I27" s="40"/>
      <c r="J27" s="39" t="s">
        <v>93</v>
      </c>
      <c r="K27" s="39">
        <v>6</v>
      </c>
      <c r="L27" s="39">
        <v>5</v>
      </c>
      <c r="M27" s="39"/>
      <c r="N27" s="39"/>
      <c r="O27" s="39"/>
      <c r="P27" s="40"/>
      <c r="Q27" s="40"/>
      <c r="R27" s="40"/>
      <c r="S27" s="40"/>
      <c r="T27" s="40"/>
      <c r="U27" s="40"/>
      <c r="V27" s="41"/>
      <c r="W27" s="40"/>
      <c r="X27" s="40"/>
      <c r="Y27" s="40"/>
      <c r="Z27" s="40"/>
      <c r="AA27" s="40"/>
    </row>
    <row r="28" spans="1:27" x14ac:dyDescent="0.2">
      <c r="A28" s="40"/>
      <c r="B28" s="39"/>
      <c r="C28" s="40"/>
      <c r="D28" s="73">
        <f t="shared" si="0"/>
        <v>-120.47626235284845</v>
      </c>
      <c r="E28" s="74">
        <v>205.12139999999999</v>
      </c>
      <c r="F28" s="75">
        <f>G28+$L$3-$G$1</f>
        <v>205.14611523719998</v>
      </c>
      <c r="G28" s="75">
        <f>K28*K$3+L28*L$3+M28*M$3+O28*O$3+N28*N$3+Q49*Q$3+P28*P$3+R49*R$3+S49*$S$3</f>
        <v>204.1388392051</v>
      </c>
      <c r="H28" s="76" t="s">
        <v>56</v>
      </c>
      <c r="I28" s="40"/>
      <c r="J28" s="39" t="s">
        <v>28</v>
      </c>
      <c r="K28" s="39">
        <v>13</v>
      </c>
      <c r="L28" s="39">
        <v>18</v>
      </c>
      <c r="M28" s="40"/>
      <c r="N28" s="40">
        <v>1</v>
      </c>
      <c r="O28" s="40">
        <v>1</v>
      </c>
      <c r="P28" s="40"/>
      <c r="V28" s="41"/>
      <c r="W28" s="40"/>
      <c r="X28" s="40"/>
      <c r="Y28" s="40"/>
      <c r="Z28" s="40"/>
      <c r="AA28" s="40"/>
    </row>
    <row r="29" spans="1:27" x14ac:dyDescent="0.2">
      <c r="A29" s="40"/>
      <c r="B29" s="39"/>
      <c r="C29" s="40"/>
      <c r="D29" s="51">
        <f t="shared" si="0"/>
        <v>-4.4158527590949701</v>
      </c>
      <c r="E29" s="36">
        <v>205.12139999999999</v>
      </c>
      <c r="F29" s="52">
        <f>G29+$L$3-$G$1</f>
        <v>205.12230578989997</v>
      </c>
      <c r="G29" s="52">
        <f>K29*K$3+L29*L$3+M29*M$3+O29*O$3+N29*N$3+Q50*Q$3+P29*P$3+R50*R$3+S50*$S$3</f>
        <v>204.11502975779999</v>
      </c>
      <c r="H29" s="39" t="s">
        <v>64</v>
      </c>
      <c r="I29" s="40"/>
      <c r="J29" s="39" t="s">
        <v>28</v>
      </c>
      <c r="K29" s="39">
        <v>13</v>
      </c>
      <c r="L29" s="39">
        <v>16</v>
      </c>
      <c r="M29" s="40"/>
      <c r="N29" s="40"/>
      <c r="O29" s="40">
        <v>2</v>
      </c>
      <c r="P29" s="40"/>
      <c r="Q29" s="40"/>
      <c r="R29" s="40"/>
      <c r="S29" s="40"/>
      <c r="T29" s="40"/>
      <c r="U29" s="40"/>
      <c r="V29" s="41"/>
      <c r="W29" s="40"/>
      <c r="X29" s="40"/>
      <c r="Y29" s="40"/>
      <c r="Z29" s="40"/>
      <c r="AA29" s="40"/>
    </row>
    <row r="30" spans="1:27" x14ac:dyDescent="0.2">
      <c r="A30" s="40"/>
      <c r="B30" s="39"/>
      <c r="C30" s="40"/>
      <c r="D30" s="51"/>
      <c r="E30" s="36"/>
      <c r="F30" s="52"/>
      <c r="G30" s="52"/>
      <c r="H30" s="39"/>
      <c r="I30" s="40"/>
      <c r="J30" s="39"/>
      <c r="K30" s="39"/>
      <c r="L30" s="39"/>
      <c r="M30" s="40"/>
      <c r="N30" s="40"/>
      <c r="O30" s="39"/>
      <c r="P30" s="40"/>
      <c r="Q30" s="40"/>
      <c r="R30" s="40"/>
      <c r="S30" s="40"/>
      <c r="T30" s="40"/>
      <c r="U30" s="40"/>
      <c r="V30" s="41"/>
      <c r="W30" s="40"/>
      <c r="X30" s="40"/>
      <c r="Y30" s="40"/>
      <c r="Z30" s="40"/>
      <c r="AA30" s="40"/>
    </row>
    <row r="31" spans="1:27" x14ac:dyDescent="0.2">
      <c r="A31" s="40"/>
      <c r="B31" s="1" t="s">
        <v>52</v>
      </c>
      <c r="C31" s="1">
        <v>11.69</v>
      </c>
      <c r="D31" s="51">
        <f t="shared" ref="D31:D42" si="2">(E31-F31)/F31*10^6</f>
        <v>-3.4263141168663847</v>
      </c>
      <c r="E31" s="36">
        <v>187.11109999999999</v>
      </c>
      <c r="F31" s="52">
        <f>G31+$L$3-$G$1</f>
        <v>187.11174110359997</v>
      </c>
      <c r="G31" s="52">
        <f>K31*K$3+L31*L$3+M31*M$3+O31*O$3+N31*N$3+Q31*Q$3+P31*P$3+R31*R$3+S31*$S$3</f>
        <v>186.10446507149999</v>
      </c>
      <c r="H31" s="39" t="s">
        <v>52</v>
      </c>
      <c r="I31" s="47"/>
      <c r="J31" s="39" t="s">
        <v>28</v>
      </c>
      <c r="K31" s="63">
        <v>13</v>
      </c>
      <c r="L31" s="63">
        <v>14</v>
      </c>
      <c r="M31" s="63"/>
      <c r="N31" s="63"/>
      <c r="O31" s="63">
        <v>1</v>
      </c>
      <c r="P31" s="46"/>
      <c r="Q31" s="46"/>
      <c r="R31" s="46"/>
      <c r="S31" s="46"/>
      <c r="T31" s="46"/>
      <c r="U31" s="68">
        <f>K31-0.5*L31+0.5*N31+1</f>
        <v>7</v>
      </c>
      <c r="V31" s="41"/>
      <c r="W31" s="40"/>
      <c r="X31" s="40"/>
      <c r="Y31" s="40"/>
      <c r="Z31" s="40"/>
      <c r="AA31" s="40"/>
    </row>
    <row r="32" spans="1:27" x14ac:dyDescent="0.2">
      <c r="A32" s="40"/>
      <c r="B32" s="39"/>
      <c r="C32" s="40"/>
      <c r="D32" s="51">
        <f t="shared" si="2"/>
        <v>-2.3574341052379144</v>
      </c>
      <c r="E32" s="36">
        <v>187.1113</v>
      </c>
      <c r="F32" s="52">
        <f>G32+$L$3-$G$1</f>
        <v>187.11174110359997</v>
      </c>
      <c r="G32" s="52">
        <f>K32*K$3+L32*L$3+M32*M$3+O32*O$3+N32*N$3+Q32*Q$3+P32*P$3+R32*R$3+S32*$S$3</f>
        <v>186.10446507149999</v>
      </c>
      <c r="H32" s="39" t="s">
        <v>52</v>
      </c>
      <c r="I32" s="47"/>
      <c r="J32" s="39" t="s">
        <v>93</v>
      </c>
      <c r="K32" s="63">
        <v>13</v>
      </c>
      <c r="L32" s="63">
        <v>14</v>
      </c>
      <c r="M32" s="63"/>
      <c r="N32" s="63"/>
      <c r="O32" s="63">
        <v>1</v>
      </c>
      <c r="P32" s="46"/>
      <c r="Q32" s="46"/>
      <c r="R32" s="46"/>
      <c r="S32" s="46"/>
      <c r="T32" s="46"/>
      <c r="U32" s="68">
        <f>K32-0.5*L32+0.5*N32+1</f>
        <v>7</v>
      </c>
      <c r="V32" s="41"/>
      <c r="W32" s="40"/>
      <c r="X32" s="40"/>
      <c r="Y32" s="40"/>
      <c r="Z32" s="40"/>
      <c r="AA32" s="40"/>
    </row>
    <row r="33" spans="1:27" x14ac:dyDescent="0.2">
      <c r="A33" s="40"/>
      <c r="B33" s="39"/>
      <c r="C33" s="40"/>
      <c r="D33" s="51">
        <f t="shared" si="2"/>
        <v>0.7308210541837471</v>
      </c>
      <c r="E33" s="36">
        <v>169.10130000000001</v>
      </c>
      <c r="F33" s="52">
        <f t="shared" ref="F33:F40" si="3">G33-$G$1</f>
        <v>169.1011764173</v>
      </c>
      <c r="G33" s="52">
        <f>K33*K$3+L33*L$3+M33*M$3+O33*O$3+N33*N$3+Q33*Q$3+P33*P$3+R33*R$3+S33*$S$3</f>
        <v>169.1017254173</v>
      </c>
      <c r="H33" s="39" t="s">
        <v>57</v>
      </c>
      <c r="I33" s="47"/>
      <c r="J33" s="63" t="s">
        <v>28</v>
      </c>
      <c r="K33" s="63">
        <v>13</v>
      </c>
      <c r="L33" s="63">
        <v>13</v>
      </c>
      <c r="M33" s="63"/>
      <c r="N33" s="63"/>
      <c r="O33" s="63"/>
      <c r="P33" s="46"/>
      <c r="Q33" s="46"/>
      <c r="R33" s="46"/>
      <c r="S33" s="46"/>
      <c r="T33" s="46"/>
      <c r="U33" s="64">
        <f>K33-0.5*L33+0.5*N33+1</f>
        <v>7.5</v>
      </c>
      <c r="V33" s="41"/>
      <c r="W33" s="40"/>
      <c r="X33" s="40"/>
      <c r="Y33" s="40"/>
      <c r="Z33" s="40"/>
      <c r="AA33" s="40"/>
    </row>
    <row r="34" spans="1:27" x14ac:dyDescent="0.2">
      <c r="A34" s="40"/>
      <c r="B34" s="39"/>
      <c r="C34" s="40"/>
      <c r="D34" s="51">
        <f t="shared" si="2"/>
        <v>-4.0000744779912205</v>
      </c>
      <c r="E34" s="36">
        <v>169.10050000000001</v>
      </c>
      <c r="F34" s="52">
        <f t="shared" si="3"/>
        <v>169.1011764173</v>
      </c>
      <c r="G34" s="52">
        <f>K34*K$3+L34*L$3+M34*M$3+O34*O$3+N34*N$3+Q34*Q$3+P34*P$3+R34*R$3+S34*$S$3</f>
        <v>169.1017254173</v>
      </c>
      <c r="H34" s="39" t="s">
        <v>57</v>
      </c>
      <c r="I34" s="47"/>
      <c r="J34" s="63" t="s">
        <v>93</v>
      </c>
      <c r="K34" s="63">
        <v>13</v>
      </c>
      <c r="L34" s="63">
        <v>13</v>
      </c>
      <c r="M34" s="63"/>
      <c r="N34" s="63"/>
      <c r="O34" s="63"/>
      <c r="P34" s="46"/>
      <c r="Q34" s="46"/>
      <c r="R34" s="46"/>
      <c r="S34" s="46"/>
      <c r="T34" s="46"/>
      <c r="U34" s="64">
        <f>K34-0.5*L34+0.5*N34+1</f>
        <v>7.5</v>
      </c>
      <c r="V34" s="41"/>
      <c r="W34" s="40"/>
      <c r="X34" s="40"/>
      <c r="Y34" s="40"/>
      <c r="Z34" s="40"/>
      <c r="AA34" s="40"/>
    </row>
    <row r="35" spans="1:27" x14ac:dyDescent="0.2">
      <c r="A35" s="40"/>
      <c r="B35" s="39"/>
      <c r="C35" s="40"/>
      <c r="D35" s="11">
        <f t="shared" si="2"/>
        <v>-3.3762622646225586</v>
      </c>
      <c r="E35" s="3">
        <v>141.0694</v>
      </c>
      <c r="F35" s="23">
        <f t="shared" si="3"/>
        <v>141.06987628889999</v>
      </c>
      <c r="G35" s="23">
        <f>K35*K$3+L35*L$3+M35*M$3+O35*O$3+N35*N$3+Q35*Q$3+P35*P$3+R35*R$3+S35*$R$3</f>
        <v>141.0704252889</v>
      </c>
      <c r="H35" s="39" t="s">
        <v>57</v>
      </c>
      <c r="J35" s="13" t="s">
        <v>28</v>
      </c>
      <c r="K35" s="3">
        <v>11</v>
      </c>
      <c r="L35" s="3">
        <v>9</v>
      </c>
      <c r="M35" s="30"/>
      <c r="N35" s="3"/>
      <c r="O35" s="3"/>
      <c r="V35" s="41"/>
      <c r="W35" s="40"/>
      <c r="X35" s="40"/>
      <c r="Y35" s="40"/>
      <c r="Z35" s="40"/>
      <c r="AA35" s="40"/>
    </row>
    <row r="36" spans="1:27" x14ac:dyDescent="0.2">
      <c r="A36" s="40"/>
      <c r="B36" s="39"/>
      <c r="C36" s="40"/>
      <c r="D36" s="11">
        <f t="shared" si="2"/>
        <v>-10.464947860099041</v>
      </c>
      <c r="E36" s="3">
        <v>141.0684</v>
      </c>
      <c r="F36" s="23">
        <f t="shared" si="3"/>
        <v>141.06987628889999</v>
      </c>
      <c r="G36" s="23">
        <f>K36*K$3+L36*L$3+M36*M$3+O36*O$3+N36*N$3+Q36*Q$3+P36*P$3+R36*R$3+S36*$R$3</f>
        <v>141.0704252889</v>
      </c>
      <c r="H36" s="39" t="s">
        <v>57</v>
      </c>
      <c r="J36" s="13" t="s">
        <v>93</v>
      </c>
      <c r="K36" s="3">
        <v>11</v>
      </c>
      <c r="L36" s="3">
        <v>9</v>
      </c>
      <c r="M36" s="30"/>
      <c r="N36" s="3"/>
      <c r="O36" s="3"/>
      <c r="V36" s="41"/>
      <c r="W36" s="40"/>
      <c r="X36" s="40"/>
      <c r="Y36" s="40"/>
      <c r="Z36" s="40"/>
      <c r="AA36" s="40"/>
    </row>
    <row r="37" spans="1:27" x14ac:dyDescent="0.2">
      <c r="A37" s="40"/>
      <c r="B37" s="39"/>
      <c r="C37" s="40"/>
      <c r="D37" s="51">
        <f t="shared" si="2"/>
        <v>15.320993218698112</v>
      </c>
      <c r="E37" s="36">
        <v>105.0351</v>
      </c>
      <c r="F37" s="52">
        <f t="shared" si="3"/>
        <v>105.03349078259998</v>
      </c>
      <c r="G37" s="52">
        <f>K37*K$3+L37*L$3+M37*M$3+O37*O$3+N37*N$3+Q37*Q$3+P37*P$3+R37*R$3+S37*$S$3</f>
        <v>105.03403978259999</v>
      </c>
      <c r="H37" s="39" t="s">
        <v>57</v>
      </c>
      <c r="I37" s="40"/>
      <c r="J37" s="63" t="s">
        <v>28</v>
      </c>
      <c r="K37" s="39">
        <v>7</v>
      </c>
      <c r="L37" s="39">
        <v>5</v>
      </c>
      <c r="M37" s="39"/>
      <c r="N37" s="39"/>
      <c r="O37" s="39">
        <v>1</v>
      </c>
      <c r="P37" s="40"/>
      <c r="Q37" s="40"/>
      <c r="R37" s="40"/>
      <c r="S37" s="40"/>
      <c r="T37" s="40"/>
      <c r="U37" s="40"/>
      <c r="V37" s="41"/>
      <c r="W37" s="40"/>
      <c r="X37" s="40"/>
      <c r="Y37" s="40"/>
      <c r="Z37" s="40"/>
      <c r="AA37" s="40"/>
    </row>
    <row r="38" spans="1:27" x14ac:dyDescent="0.2">
      <c r="A38" s="40"/>
      <c r="B38" s="39"/>
      <c r="C38" s="40"/>
      <c r="D38" s="51">
        <f t="shared" si="2"/>
        <v>18.177225052568062</v>
      </c>
      <c r="E38" s="36">
        <v>105.0354</v>
      </c>
      <c r="F38" s="52">
        <f t="shared" si="3"/>
        <v>105.03349078259998</v>
      </c>
      <c r="G38" s="52">
        <f>K38*K$3+L38*L$3+M38*M$3+O38*O$3+N38*N$3+Q38*Q$3+P38*P$3+R38*R$3+S38*$S$3</f>
        <v>105.03403978259999</v>
      </c>
      <c r="H38" s="39" t="s">
        <v>57</v>
      </c>
      <c r="I38" s="40"/>
      <c r="J38" s="63" t="s">
        <v>93</v>
      </c>
      <c r="K38" s="39">
        <v>7</v>
      </c>
      <c r="L38" s="39">
        <v>5</v>
      </c>
      <c r="M38" s="39"/>
      <c r="N38" s="39"/>
      <c r="O38" s="39">
        <v>1</v>
      </c>
      <c r="P38" s="40"/>
      <c r="Q38" s="40"/>
      <c r="R38" s="40"/>
      <c r="S38" s="40"/>
      <c r="T38" s="40"/>
      <c r="U38" s="40"/>
      <c r="V38" s="41"/>
      <c r="W38" s="40"/>
      <c r="X38" s="40"/>
      <c r="Y38" s="40"/>
      <c r="Z38" s="40"/>
      <c r="AA38" s="40"/>
    </row>
    <row r="39" spans="1:27" x14ac:dyDescent="0.2">
      <c r="A39" s="40"/>
      <c r="B39" s="39"/>
      <c r="C39" s="40"/>
      <c r="D39" s="51">
        <f t="shared" si="2"/>
        <v>6.3014680789880408</v>
      </c>
      <c r="E39" s="36">
        <v>91.0548</v>
      </c>
      <c r="F39" s="52">
        <f t="shared" si="3"/>
        <v>91.054226224699988</v>
      </c>
      <c r="G39" s="52">
        <f>K39*K$3+L39*L$3+M39*M$3+O39*O$3+N39*N$3+Q39*Q$3+P39*P$3+R39*R$3+S39*$S$3</f>
        <v>91.054775224699995</v>
      </c>
      <c r="H39" s="39" t="s">
        <v>89</v>
      </c>
      <c r="I39" s="40"/>
      <c r="J39" s="63" t="s">
        <v>28</v>
      </c>
      <c r="K39" s="39">
        <v>7</v>
      </c>
      <c r="L39" s="39">
        <v>7</v>
      </c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0"/>
      <c r="X39" s="40"/>
      <c r="Y39" s="40"/>
      <c r="Z39" s="40"/>
      <c r="AA39" s="40"/>
    </row>
    <row r="40" spans="1:27" x14ac:dyDescent="0.2">
      <c r="A40" s="40"/>
      <c r="B40" s="39"/>
      <c r="C40" s="40"/>
      <c r="D40" s="51">
        <f t="shared" si="2"/>
        <v>-7.9757385252659416</v>
      </c>
      <c r="E40" s="36">
        <v>91.0535</v>
      </c>
      <c r="F40" s="52">
        <f t="shared" si="3"/>
        <v>91.054226224699988</v>
      </c>
      <c r="G40" s="52">
        <f>K40*K$3+L40*L$3+M40*M$3+O40*O$3+N40*N$3+Q40*Q$3+P40*P$3+R40*R$3+S40*$S$3</f>
        <v>91.054775224699995</v>
      </c>
      <c r="H40" s="39" t="s">
        <v>89</v>
      </c>
      <c r="I40" s="40"/>
      <c r="J40" s="63" t="s">
        <v>93</v>
      </c>
      <c r="K40" s="39">
        <v>7</v>
      </c>
      <c r="L40" s="39">
        <v>7</v>
      </c>
      <c r="M40" s="40"/>
      <c r="N40" s="40"/>
      <c r="O40" s="40"/>
      <c r="P40" s="40"/>
      <c r="Q40" s="40"/>
      <c r="R40" s="40"/>
      <c r="S40" s="40"/>
      <c r="T40" s="40"/>
      <c r="U40" s="40"/>
      <c r="V40" s="41"/>
      <c r="W40" s="40"/>
      <c r="X40" s="40"/>
      <c r="Y40" s="40"/>
      <c r="Z40" s="40"/>
      <c r="AA40" s="40"/>
    </row>
    <row r="41" spans="1:27" x14ac:dyDescent="0.2">
      <c r="A41" s="40"/>
      <c r="B41" s="39"/>
      <c r="C41" s="40"/>
      <c r="D41" s="73">
        <f t="shared" si="2"/>
        <v>-119.50134747437079</v>
      </c>
      <c r="E41" s="74">
        <v>205.1216</v>
      </c>
      <c r="F41" s="75">
        <f>G41+$L$3-$G$1</f>
        <v>205.14611523719998</v>
      </c>
      <c r="G41" s="77">
        <f>K41*K$3+L41*L$3+M41*M$3+O41*O$3+N41*N$3+Q41*Q$3+P41*P$3+R41*R$3+S41*$S$3</f>
        <v>204.1388392051</v>
      </c>
      <c r="H41" s="76" t="s">
        <v>58</v>
      </c>
      <c r="I41" s="40"/>
      <c r="J41" s="39" t="s">
        <v>28</v>
      </c>
      <c r="K41" s="39">
        <v>13</v>
      </c>
      <c r="L41" s="39">
        <v>18</v>
      </c>
      <c r="M41" s="40"/>
      <c r="N41" s="40">
        <v>1</v>
      </c>
      <c r="O41" s="40">
        <v>1</v>
      </c>
      <c r="P41" s="40"/>
      <c r="Q41" s="40"/>
      <c r="R41" s="40"/>
      <c r="S41" s="40"/>
      <c r="T41" s="40"/>
      <c r="U41" s="53">
        <f>K41-0.5*L41+0.5*N41+1</f>
        <v>5.5</v>
      </c>
      <c r="V41" s="41"/>
      <c r="W41" s="40"/>
      <c r="X41" s="40"/>
      <c r="Y41" s="40"/>
      <c r="Z41" s="40"/>
      <c r="AA41" s="40"/>
    </row>
    <row r="42" spans="1:27" x14ac:dyDescent="0.2">
      <c r="A42" s="40"/>
      <c r="B42" s="3"/>
      <c r="D42" s="51">
        <f t="shared" si="2"/>
        <v>-3.4408247179637796</v>
      </c>
      <c r="E42" s="36">
        <v>205.1216</v>
      </c>
      <c r="F42" s="52">
        <f>G42+$L$3-$G$1</f>
        <v>205.12230578989997</v>
      </c>
      <c r="G42" s="38">
        <f>K42*K$3+L42*L$3+M42*M$3+O42*O$3+N42*N$3+Q44*Q$3+P44*P$3+R44*R$3+S44*$S$3</f>
        <v>204.11502975779999</v>
      </c>
      <c r="H42" s="39" t="s">
        <v>90</v>
      </c>
      <c r="I42" s="40"/>
      <c r="J42" s="39" t="s">
        <v>28</v>
      </c>
      <c r="K42" s="39">
        <v>13</v>
      </c>
      <c r="L42" s="39">
        <v>16</v>
      </c>
      <c r="M42" s="40"/>
      <c r="N42" s="40"/>
      <c r="O42" s="40">
        <v>2</v>
      </c>
      <c r="P42" s="40"/>
      <c r="Q42" s="40"/>
      <c r="R42" s="40"/>
      <c r="S42" s="40"/>
      <c r="T42" s="40"/>
      <c r="U42" s="53"/>
      <c r="V42" s="61"/>
      <c r="W42" s="40"/>
      <c r="X42" s="40"/>
      <c r="Y42" s="40"/>
      <c r="Z42" s="40"/>
      <c r="AA42" s="40"/>
    </row>
    <row r="43" spans="1:27" x14ac:dyDescent="0.2">
      <c r="A43" s="40"/>
      <c r="B43" s="39"/>
      <c r="C43" s="40"/>
      <c r="D43" s="51"/>
      <c r="E43" s="36"/>
      <c r="F43" s="52"/>
      <c r="G43" s="52"/>
      <c r="H43" s="39"/>
      <c r="I43" s="47"/>
      <c r="J43" s="63"/>
      <c r="K43" s="63"/>
      <c r="L43" s="63"/>
      <c r="M43" s="63"/>
      <c r="N43" s="63"/>
      <c r="O43" s="63"/>
      <c r="P43" s="46"/>
      <c r="Q43" s="46"/>
      <c r="R43" s="46"/>
      <c r="S43" s="46"/>
      <c r="T43" s="46"/>
      <c r="U43" s="46"/>
      <c r="V43" s="61"/>
      <c r="W43" s="46"/>
      <c r="X43" s="46"/>
      <c r="Y43" s="46"/>
      <c r="Z43" s="46"/>
      <c r="AA43" s="46"/>
    </row>
    <row r="44" spans="1:27" x14ac:dyDescent="0.2">
      <c r="A44" s="46"/>
      <c r="B44" s="43" t="s">
        <v>59</v>
      </c>
      <c r="C44" s="1">
        <v>13.09</v>
      </c>
      <c r="D44" s="51">
        <f t="shared" ref="D44:D49" si="4">(E44-F44)/F44*10^6</f>
        <v>-5.5640741399714289</v>
      </c>
      <c r="E44" s="36">
        <v>187.11070000000001</v>
      </c>
      <c r="F44" s="52">
        <f>G44+$L$3-$G$1</f>
        <v>187.11174110359997</v>
      </c>
      <c r="G44" s="52">
        <f t="shared" ref="G44:G49" si="5">K44*K$3+L44*L$3+M44*M$3+O44*O$3+N44*N$3+Q44*Q$3+P44*P$3+R44*R$3+S44*$S$3</f>
        <v>186.10446507149999</v>
      </c>
      <c r="H44" s="39" t="s">
        <v>59</v>
      </c>
      <c r="I44" s="47"/>
      <c r="J44" s="39" t="s">
        <v>28</v>
      </c>
      <c r="K44" s="63">
        <v>13</v>
      </c>
      <c r="L44" s="63">
        <v>14</v>
      </c>
      <c r="M44" s="63"/>
      <c r="N44" s="63"/>
      <c r="O44" s="63">
        <v>1</v>
      </c>
      <c r="P44" s="46"/>
      <c r="Q44" s="46"/>
      <c r="R44" s="46"/>
      <c r="S44" s="46"/>
      <c r="T44" s="46"/>
      <c r="U44" s="68">
        <f>K44-0.5*L44+0.5*N44+1</f>
        <v>7</v>
      </c>
      <c r="V44" s="61"/>
      <c r="W44" s="46"/>
      <c r="X44" s="46"/>
      <c r="Y44" s="46"/>
      <c r="Z44" s="46"/>
      <c r="AA44" s="46"/>
    </row>
    <row r="45" spans="1:27" x14ac:dyDescent="0.2">
      <c r="A45" s="46"/>
      <c r="B45" s="39"/>
      <c r="C45" s="40"/>
      <c r="D45" s="51">
        <f t="shared" si="4"/>
        <v>-1.8229940994236791</v>
      </c>
      <c r="E45" s="36">
        <v>187.1114</v>
      </c>
      <c r="F45" s="52">
        <f>G45+$L$3-$G$1</f>
        <v>187.11174110359997</v>
      </c>
      <c r="G45" s="52">
        <f t="shared" si="5"/>
        <v>186.10446507149999</v>
      </c>
      <c r="H45" s="39" t="s">
        <v>59</v>
      </c>
      <c r="I45" s="47"/>
      <c r="J45" s="39" t="s">
        <v>93</v>
      </c>
      <c r="K45" s="63">
        <v>13</v>
      </c>
      <c r="L45" s="63">
        <v>14</v>
      </c>
      <c r="M45" s="63"/>
      <c r="N45" s="63"/>
      <c r="O45" s="63">
        <v>1</v>
      </c>
      <c r="P45" s="46"/>
      <c r="Q45" s="46"/>
      <c r="R45" s="46"/>
      <c r="S45" s="46"/>
      <c r="T45" s="46"/>
      <c r="U45" s="68">
        <f>K45-0.5*L45+0.5*N45+1</f>
        <v>7</v>
      </c>
      <c r="V45" s="61"/>
      <c r="W45" s="46"/>
      <c r="X45" s="46"/>
      <c r="Y45" s="46"/>
      <c r="Z45" s="46"/>
      <c r="AA45" s="46"/>
    </row>
    <row r="46" spans="1:27" x14ac:dyDescent="0.2">
      <c r="A46" s="46"/>
      <c r="B46" s="39"/>
      <c r="C46" s="40"/>
      <c r="D46" s="51">
        <f t="shared" si="4"/>
        <v>6.7522977169529614</v>
      </c>
      <c r="E46" s="36">
        <v>105.0342</v>
      </c>
      <c r="F46" s="52">
        <f>G46-$G$1</f>
        <v>105.03349078259998</v>
      </c>
      <c r="G46" s="52">
        <f t="shared" si="5"/>
        <v>105.03403978259999</v>
      </c>
      <c r="H46" s="39" t="s">
        <v>60</v>
      </c>
      <c r="I46" s="40"/>
      <c r="J46" s="39" t="s">
        <v>28</v>
      </c>
      <c r="K46" s="39">
        <v>7</v>
      </c>
      <c r="L46" s="39">
        <v>5</v>
      </c>
      <c r="M46" s="39"/>
      <c r="N46" s="39"/>
      <c r="O46" s="39">
        <v>1</v>
      </c>
      <c r="P46" s="40"/>
      <c r="Q46" s="40"/>
      <c r="R46" s="40"/>
      <c r="S46" s="40"/>
      <c r="T46" s="40"/>
      <c r="U46" s="40"/>
      <c r="V46" s="61"/>
      <c r="W46" s="46"/>
      <c r="X46" s="46"/>
      <c r="Y46" s="46"/>
      <c r="Z46" s="46"/>
      <c r="AA46" s="46"/>
    </row>
    <row r="47" spans="1:27" x14ac:dyDescent="0.2">
      <c r="A47" s="46"/>
      <c r="B47" s="39"/>
      <c r="C47" s="40"/>
      <c r="D47" s="51">
        <f t="shared" si="4"/>
        <v>27.697997832314964</v>
      </c>
      <c r="E47" s="36">
        <v>105.0364</v>
      </c>
      <c r="F47" s="52">
        <f>G47-$G$1</f>
        <v>105.03349078259998</v>
      </c>
      <c r="G47" s="52">
        <f t="shared" si="5"/>
        <v>105.03403978259999</v>
      </c>
      <c r="H47" s="39" t="s">
        <v>60</v>
      </c>
      <c r="I47" s="40"/>
      <c r="J47" s="39" t="s">
        <v>93</v>
      </c>
      <c r="K47" s="39">
        <v>7</v>
      </c>
      <c r="L47" s="39">
        <v>5</v>
      </c>
      <c r="M47" s="39"/>
      <c r="N47" s="39"/>
      <c r="O47" s="39">
        <v>1</v>
      </c>
      <c r="P47" s="40"/>
      <c r="Q47" s="40"/>
      <c r="R47" s="40"/>
      <c r="S47" s="40"/>
      <c r="T47" s="40"/>
      <c r="U47" s="40"/>
      <c r="V47" s="61"/>
      <c r="W47" s="46"/>
      <c r="X47" s="46"/>
      <c r="Y47" s="46"/>
      <c r="Z47" s="46"/>
      <c r="AA47" s="46"/>
    </row>
    <row r="48" spans="1:27" x14ac:dyDescent="0.2">
      <c r="A48" s="46"/>
      <c r="B48" s="39"/>
      <c r="C48" s="40"/>
      <c r="D48" s="73">
        <f t="shared" si="4"/>
        <v>-120.96371979208728</v>
      </c>
      <c r="E48" s="74">
        <v>205.12129999999999</v>
      </c>
      <c r="F48" s="75">
        <f>G48+$L$3-$G$1</f>
        <v>205.14611523719998</v>
      </c>
      <c r="G48" s="75">
        <f t="shared" si="5"/>
        <v>204.1388392051</v>
      </c>
      <c r="H48" s="76" t="s">
        <v>61</v>
      </c>
      <c r="I48" s="40"/>
      <c r="J48" s="39" t="s">
        <v>28</v>
      </c>
      <c r="K48" s="39">
        <v>13</v>
      </c>
      <c r="L48" s="39">
        <v>18</v>
      </c>
      <c r="M48" s="40"/>
      <c r="N48" s="40">
        <v>1</v>
      </c>
      <c r="O48" s="40">
        <v>1</v>
      </c>
      <c r="P48" s="40"/>
      <c r="V48" s="41"/>
      <c r="W48" s="40"/>
      <c r="X48" s="40"/>
      <c r="Y48" s="40"/>
      <c r="Z48" s="40"/>
      <c r="AA48" s="40"/>
    </row>
    <row r="49" spans="1:27" x14ac:dyDescent="0.2">
      <c r="A49" s="40"/>
      <c r="B49" s="39"/>
      <c r="C49" s="40"/>
      <c r="D49" s="51">
        <f t="shared" si="4"/>
        <v>-4.9033667796605656</v>
      </c>
      <c r="E49" s="36">
        <v>205.12129999999999</v>
      </c>
      <c r="F49" s="52">
        <f>G49+$L$3-$G$1</f>
        <v>205.12230578989997</v>
      </c>
      <c r="G49" s="52">
        <f t="shared" si="5"/>
        <v>204.11502975779999</v>
      </c>
      <c r="H49" s="39" t="s">
        <v>92</v>
      </c>
      <c r="I49" s="40"/>
      <c r="J49" s="39" t="s">
        <v>28</v>
      </c>
      <c r="K49" s="39">
        <v>13</v>
      </c>
      <c r="L49" s="39">
        <v>16</v>
      </c>
      <c r="M49" s="40"/>
      <c r="N49" s="40"/>
      <c r="O49" s="40">
        <v>2</v>
      </c>
      <c r="P49" s="40"/>
      <c r="Q49" s="40"/>
      <c r="R49" s="40"/>
      <c r="S49" s="40"/>
      <c r="T49" s="40"/>
      <c r="U49" s="40"/>
      <c r="V49" s="41"/>
      <c r="W49" s="40"/>
      <c r="X49" s="40"/>
      <c r="Y49" s="40"/>
      <c r="Z49" s="40"/>
      <c r="AA49" s="40"/>
    </row>
    <row r="50" spans="1:27" x14ac:dyDescent="0.2">
      <c r="A50" s="40"/>
      <c r="B50" s="39"/>
      <c r="C50" s="40"/>
      <c r="Q50" s="40"/>
      <c r="R50" s="40"/>
      <c r="S50" s="40"/>
      <c r="T50" s="40"/>
      <c r="U50" s="40"/>
      <c r="V50" s="41"/>
      <c r="W50" s="40"/>
      <c r="X50" s="40"/>
      <c r="Y50" s="40"/>
      <c r="Z50" s="40"/>
      <c r="AA50" s="40"/>
    </row>
    <row r="51" spans="1:27" x14ac:dyDescent="0.2">
      <c r="A51" s="40"/>
      <c r="B51" s="39"/>
      <c r="C51" s="40"/>
      <c r="D51" s="66" t="s">
        <v>83</v>
      </c>
      <c r="E51" s="36" t="s">
        <v>84</v>
      </c>
      <c r="F51" s="44" t="s">
        <v>23</v>
      </c>
      <c r="G51" s="44" t="s">
        <v>0</v>
      </c>
      <c r="H51" s="63"/>
      <c r="I51" s="63"/>
      <c r="J51" s="63"/>
      <c r="K51" s="43" t="s">
        <v>3</v>
      </c>
      <c r="L51" s="43" t="s">
        <v>4</v>
      </c>
      <c r="M51" s="43" t="s">
        <v>5</v>
      </c>
      <c r="N51" s="43" t="s">
        <v>6</v>
      </c>
      <c r="O51" s="43" t="s">
        <v>7</v>
      </c>
      <c r="P51" s="46"/>
      <c r="Q51" s="46"/>
      <c r="R51" s="46"/>
      <c r="S51" s="46"/>
      <c r="T51" s="46"/>
      <c r="U51" s="46"/>
      <c r="V51" s="41"/>
      <c r="W51" s="40"/>
      <c r="X51" s="40"/>
      <c r="Y51" s="40"/>
      <c r="Z51" s="40"/>
      <c r="AA51" s="40"/>
    </row>
    <row r="52" spans="1:27" x14ac:dyDescent="0.2">
      <c r="A52" s="40"/>
      <c r="B52" s="1" t="s">
        <v>76</v>
      </c>
      <c r="C52" s="1">
        <v>6</v>
      </c>
      <c r="D52" s="51">
        <f>(E52-F52)/F52*10^6</f>
        <v>1.2026897846225875</v>
      </c>
      <c r="E52" s="36">
        <v>203.1069</v>
      </c>
      <c r="F52" s="52">
        <f>G52+$L$3-$G$1</f>
        <v>203.10665572569997</v>
      </c>
      <c r="G52" s="52">
        <f>K52*K$3+L52*L$3+M52*M$3+O52*O$3+N52*N$3+Q52*Q$3+P52*P$3+R52*R$3+S52*$S$3</f>
        <v>202.09937969359999</v>
      </c>
      <c r="H52" s="39" t="s">
        <v>76</v>
      </c>
      <c r="I52" s="39"/>
      <c r="J52" s="39" t="s">
        <v>28</v>
      </c>
      <c r="K52" s="39">
        <v>13</v>
      </c>
      <c r="L52" s="39">
        <v>14</v>
      </c>
      <c r="M52" s="39"/>
      <c r="N52" s="39"/>
      <c r="O52" s="39">
        <v>2</v>
      </c>
      <c r="P52" s="40"/>
      <c r="Q52" s="40"/>
      <c r="R52" s="40"/>
      <c r="S52" s="40"/>
      <c r="T52" s="40"/>
      <c r="U52" s="53">
        <f>K52-0.5*L52+0.5*N52+1</f>
        <v>7</v>
      </c>
      <c r="V52" s="41"/>
      <c r="W52" s="40"/>
      <c r="X52" s="40"/>
      <c r="Y52" s="40"/>
      <c r="Z52" s="40"/>
      <c r="AA52" s="40"/>
    </row>
    <row r="53" spans="1:27" x14ac:dyDescent="0.2">
      <c r="A53" s="40"/>
      <c r="B53" s="1"/>
      <c r="C53" s="1"/>
      <c r="D53" s="51">
        <f>(E53-F53)/F53*10^6</f>
        <v>-8.1520011939548063</v>
      </c>
      <c r="E53" s="36">
        <v>203.10499999999999</v>
      </c>
      <c r="F53" s="52">
        <f>G53+$L$3-$G$1</f>
        <v>203.10665572569997</v>
      </c>
      <c r="G53" s="52">
        <f>K53*K$3+L53*L$3+M53*M$3+O53*O$3+N53*N$3+Q53*Q$3+P53*P$3+R53*R$3+S53*$S$3</f>
        <v>202.09937969359999</v>
      </c>
      <c r="H53" s="39" t="s">
        <v>76</v>
      </c>
      <c r="I53" s="39"/>
      <c r="J53" s="39" t="s">
        <v>93</v>
      </c>
      <c r="K53" s="39">
        <v>13</v>
      </c>
      <c r="L53" s="39">
        <v>14</v>
      </c>
      <c r="M53" s="39"/>
      <c r="N53" s="39"/>
      <c r="O53" s="39">
        <v>2</v>
      </c>
      <c r="P53" s="40"/>
      <c r="Q53" s="40"/>
      <c r="R53" s="40"/>
      <c r="S53" s="40"/>
      <c r="T53" s="40"/>
      <c r="U53" s="53">
        <f>K53-0.5*L53+0.5*N53+1</f>
        <v>7</v>
      </c>
      <c r="V53" s="41"/>
      <c r="W53" s="40"/>
      <c r="X53" s="40"/>
      <c r="Y53" s="40"/>
      <c r="Z53" s="40"/>
      <c r="AA53" s="40"/>
    </row>
    <row r="54" spans="1:27" x14ac:dyDescent="0.2">
      <c r="A54" s="40"/>
      <c r="B54" s="1"/>
      <c r="C54" s="1"/>
      <c r="D54" s="51"/>
      <c r="E54" s="36"/>
      <c r="F54" s="52"/>
      <c r="G54" s="52"/>
      <c r="H54" s="39"/>
      <c r="I54" s="39"/>
      <c r="J54" s="39"/>
      <c r="K54" s="39"/>
      <c r="L54" s="39"/>
      <c r="M54" s="39"/>
      <c r="N54" s="39"/>
      <c r="O54" s="39"/>
      <c r="P54" s="40"/>
      <c r="Q54" s="40"/>
      <c r="R54" s="40"/>
      <c r="S54" s="40"/>
      <c r="T54" s="40"/>
      <c r="U54" s="53"/>
      <c r="V54" s="41"/>
      <c r="W54" s="40"/>
      <c r="X54" s="40"/>
      <c r="Y54" s="40"/>
      <c r="Z54" s="40"/>
      <c r="AA54" s="40"/>
    </row>
    <row r="55" spans="1:27" x14ac:dyDescent="0.2">
      <c r="A55" s="40"/>
      <c r="B55" s="1"/>
      <c r="C55" s="1"/>
      <c r="D55" s="51"/>
      <c r="E55" s="36"/>
      <c r="F55" s="52"/>
      <c r="G55" s="52"/>
      <c r="H55" s="39"/>
      <c r="I55" s="39"/>
      <c r="J55" s="39"/>
      <c r="K55" s="39"/>
      <c r="L55" s="39"/>
      <c r="M55" s="39"/>
      <c r="N55" s="39"/>
      <c r="O55" s="39"/>
      <c r="P55" s="40"/>
      <c r="Q55" s="40"/>
      <c r="R55" s="40"/>
      <c r="S55" s="40"/>
      <c r="T55" s="40"/>
      <c r="U55" s="53"/>
      <c r="V55" s="41"/>
      <c r="W55" s="40"/>
      <c r="X55" s="40"/>
      <c r="Y55" s="40"/>
      <c r="Z55" s="40"/>
      <c r="AA55" s="40"/>
    </row>
    <row r="56" spans="1:27" x14ac:dyDescent="0.2">
      <c r="A56" s="40"/>
      <c r="B56" s="1"/>
      <c r="C56" s="1"/>
      <c r="D56" s="66" t="s">
        <v>83</v>
      </c>
      <c r="E56" s="36" t="s">
        <v>84</v>
      </c>
      <c r="F56" s="44" t="s">
        <v>23</v>
      </c>
      <c r="G56" s="44" t="s">
        <v>0</v>
      </c>
      <c r="H56" s="63"/>
      <c r="I56" s="63"/>
      <c r="J56" s="63"/>
      <c r="K56" s="63"/>
      <c r="L56" s="63"/>
      <c r="M56" s="63"/>
      <c r="N56" s="63"/>
      <c r="O56" s="63"/>
      <c r="P56" s="46"/>
      <c r="Q56" s="46"/>
      <c r="R56" s="46"/>
      <c r="S56" s="46"/>
      <c r="T56" s="46"/>
      <c r="U56" s="64">
        <f>K56-0.5*L56+0.5*N56+1</f>
        <v>1</v>
      </c>
      <c r="V56" s="41"/>
      <c r="W56" s="40"/>
      <c r="X56" s="40"/>
      <c r="Y56" s="40"/>
      <c r="Z56" s="40"/>
      <c r="AA56" s="40"/>
    </row>
    <row r="57" spans="1:27" x14ac:dyDescent="0.2">
      <c r="A57" s="40"/>
      <c r="B57" s="1" t="s">
        <v>77</v>
      </c>
      <c r="C57" s="1">
        <v>9.3000000000000007</v>
      </c>
      <c r="D57" s="51">
        <f>(E57-F57)/F57*10^6</f>
        <v>-4.2131839398390518</v>
      </c>
      <c r="E57" s="36">
        <v>203.10579999999999</v>
      </c>
      <c r="F57" s="52">
        <f>G57+$L$3-$G$1</f>
        <v>203.10665572569997</v>
      </c>
      <c r="G57" s="52">
        <f>K57*K$3+L57*L$3+M57*M$3+O57*O$3+N57*N$3+Q57*Q$3+P57*P$3+R57*R$3+S57*$S$3</f>
        <v>202.09937969359999</v>
      </c>
      <c r="H57" s="39" t="s">
        <v>77</v>
      </c>
      <c r="I57" s="39"/>
      <c r="J57" s="39" t="s">
        <v>28</v>
      </c>
      <c r="K57" s="39">
        <v>13</v>
      </c>
      <c r="L57" s="39">
        <v>14</v>
      </c>
      <c r="M57" s="39"/>
      <c r="N57" s="39"/>
      <c r="O57" s="39">
        <v>2</v>
      </c>
      <c r="P57" s="40"/>
      <c r="Q57" s="40"/>
      <c r="R57" s="40"/>
      <c r="S57" s="40"/>
      <c r="T57" s="40"/>
      <c r="U57" s="53">
        <f>K57-0.5*L57+0.5*N57+1</f>
        <v>7</v>
      </c>
      <c r="V57" s="41"/>
      <c r="W57" s="40"/>
      <c r="X57" s="40"/>
      <c r="Y57" s="40"/>
      <c r="Z57" s="40"/>
      <c r="AA57" s="40"/>
    </row>
    <row r="58" spans="1:27" x14ac:dyDescent="0.2">
      <c r="A58" s="40"/>
      <c r="B58" s="40"/>
      <c r="C58" s="1"/>
      <c r="D58" s="51">
        <f>(E58-F58)/F58*10^6</f>
        <v>-2.7361274694931677</v>
      </c>
      <c r="E58" s="36">
        <v>203.1061</v>
      </c>
      <c r="F58" s="52">
        <f>G58+$L$3-$G$1</f>
        <v>203.10665572569997</v>
      </c>
      <c r="G58" s="52">
        <f>K58*K$3+L58*L$3+M58*M$3+O58*O$3+N58*N$3+Q58*Q$3+P58*P$3+R58*R$3+S58*$S$3</f>
        <v>202.09937969359999</v>
      </c>
      <c r="H58" s="39" t="s">
        <v>77</v>
      </c>
      <c r="I58" s="39"/>
      <c r="J58" s="39" t="s">
        <v>93</v>
      </c>
      <c r="K58" s="39">
        <v>13</v>
      </c>
      <c r="L58" s="39">
        <v>14</v>
      </c>
      <c r="M58" s="39"/>
      <c r="N58" s="39"/>
      <c r="O58" s="39">
        <v>2</v>
      </c>
      <c r="P58" s="40"/>
      <c r="Q58" s="40"/>
      <c r="R58" s="40"/>
      <c r="S58" s="40"/>
      <c r="T58" s="40"/>
      <c r="U58" s="53">
        <f>K58-0.5*L58+0.5*N58+1</f>
        <v>7</v>
      </c>
      <c r="V58" s="41"/>
      <c r="W58" s="40"/>
      <c r="X58" s="40"/>
      <c r="Y58" s="40"/>
      <c r="Z58" s="40"/>
      <c r="AA58" s="40"/>
    </row>
    <row r="59" spans="1:27" x14ac:dyDescent="0.2">
      <c r="A59" s="40"/>
      <c r="B59" s="40"/>
      <c r="C59" s="1"/>
      <c r="D59" s="51">
        <f>(E59-F59)/F59*10^6</f>
        <v>-2.7900859737114718</v>
      </c>
      <c r="E59" s="36">
        <v>217.1217</v>
      </c>
      <c r="F59" s="52">
        <f>G59+$L$3-$G$1</f>
        <v>217.12230578989997</v>
      </c>
      <c r="G59" s="52">
        <f>K59*K$3+L59*L$3+M59*M$3+O59*O$3+N59*N$3+Q59*Q$3+P59*P$3+R59*R$3+S59*$S$3</f>
        <v>216.11502975779999</v>
      </c>
      <c r="H59" s="39" t="s">
        <v>81</v>
      </c>
      <c r="I59" s="39"/>
      <c r="J59" s="39" t="s">
        <v>28</v>
      </c>
      <c r="K59" s="39">
        <v>14</v>
      </c>
      <c r="L59" s="39">
        <v>16</v>
      </c>
      <c r="M59" s="39"/>
      <c r="N59" s="39"/>
      <c r="O59" s="39">
        <v>2</v>
      </c>
      <c r="P59" s="40"/>
      <c r="Q59" s="40"/>
      <c r="R59" s="40"/>
      <c r="S59" s="40"/>
      <c r="T59" s="40"/>
      <c r="U59" s="53">
        <f>K59-0.5*L59+0.5*N59+1</f>
        <v>7</v>
      </c>
      <c r="V59" s="41"/>
      <c r="W59" s="40"/>
      <c r="X59" s="40"/>
      <c r="Y59" s="40"/>
      <c r="Z59" s="40"/>
      <c r="AA59" s="40"/>
    </row>
    <row r="60" spans="1:27" x14ac:dyDescent="0.2">
      <c r="A60" s="40"/>
      <c r="B60" s="40"/>
      <c r="C60" s="1"/>
      <c r="D60" s="51"/>
      <c r="H60" s="39"/>
      <c r="I60" s="39"/>
      <c r="J60" s="39"/>
      <c r="K60" s="39"/>
      <c r="L60" s="39"/>
      <c r="M60" s="39"/>
      <c r="N60" s="39"/>
      <c r="O60" s="39"/>
      <c r="P60" s="40"/>
      <c r="Q60" s="40"/>
      <c r="R60" s="40"/>
      <c r="S60" s="40"/>
      <c r="T60" s="40"/>
      <c r="U60" s="53"/>
      <c r="V60" s="61"/>
      <c r="W60" s="46"/>
      <c r="X60" s="46"/>
      <c r="Y60" s="46"/>
      <c r="Z60" s="46"/>
      <c r="AA60" s="46"/>
    </row>
    <row r="61" spans="1:27" x14ac:dyDescent="0.2">
      <c r="A61" s="40"/>
      <c r="B61" s="40"/>
      <c r="C61" s="1"/>
      <c r="D61" s="80">
        <f>(E61-F61)/F61*10^6</f>
        <v>-4.273668857697456</v>
      </c>
      <c r="E61" s="79">
        <v>185.09530000000001</v>
      </c>
      <c r="F61" s="81">
        <f>G61+L3-$G$1</f>
        <v>185.09609103939997</v>
      </c>
      <c r="G61" s="81">
        <f>K61*K$3+L61*L$3+M61*M$3+O61*O$3+N61*N$3+Q61*Q$3+P61*P$3+R61*R$3+S61*$S$3</f>
        <v>184.08881500729998</v>
      </c>
      <c r="H61" s="79" t="s">
        <v>82</v>
      </c>
      <c r="I61" s="39"/>
      <c r="J61" s="39" t="s">
        <v>93</v>
      </c>
      <c r="K61" s="39">
        <v>13</v>
      </c>
      <c r="L61" s="39">
        <v>12</v>
      </c>
      <c r="M61" s="39"/>
      <c r="N61" s="39"/>
      <c r="O61" s="39">
        <v>1</v>
      </c>
      <c r="P61" s="40"/>
      <c r="Q61" s="40"/>
      <c r="R61" s="40"/>
      <c r="S61" s="40"/>
      <c r="T61" s="40"/>
      <c r="U61" s="40"/>
      <c r="V61" s="61"/>
      <c r="W61" s="46"/>
      <c r="X61" s="46"/>
      <c r="Y61" s="46"/>
      <c r="Z61" s="46"/>
      <c r="AA61" s="46"/>
    </row>
    <row r="62" spans="1:27" x14ac:dyDescent="0.2">
      <c r="A62" s="46"/>
      <c r="B62" s="40"/>
      <c r="C62" s="1"/>
      <c r="D62" s="51">
        <f>(E62-F62)/F62*10^6</f>
        <v>-9.7013717238493964</v>
      </c>
      <c r="E62" s="36">
        <v>133.0635</v>
      </c>
      <c r="F62" s="52">
        <f>G62+$L$3-$G$1</f>
        <v>133.06479091099999</v>
      </c>
      <c r="G62" s="52">
        <f>K62*K$3+L62*L$3+M62*M$3+O62*O$3+N62*N$3+Q62*Q$3+P62*P$3+R62*R$3+S62*$S$3</f>
        <v>132.05751487890001</v>
      </c>
      <c r="H62" s="39" t="s">
        <v>82</v>
      </c>
      <c r="I62" s="39"/>
      <c r="J62" s="39" t="s">
        <v>28</v>
      </c>
      <c r="K62" s="39">
        <v>9</v>
      </c>
      <c r="L62" s="39">
        <v>8</v>
      </c>
      <c r="M62" s="39"/>
      <c r="N62" s="39"/>
      <c r="O62" s="39">
        <v>1</v>
      </c>
      <c r="P62" s="40"/>
      <c r="Q62" s="40"/>
      <c r="R62" s="40"/>
      <c r="S62" s="40"/>
      <c r="T62" s="40"/>
      <c r="U62" s="40"/>
      <c r="V62" s="41"/>
      <c r="W62" s="46"/>
      <c r="X62" s="46"/>
      <c r="Y62" s="46"/>
      <c r="Z62" s="46"/>
      <c r="AA62" s="46"/>
    </row>
    <row r="63" spans="1:27" x14ac:dyDescent="0.2">
      <c r="A63" s="46"/>
      <c r="B63" s="40"/>
      <c r="C63" s="1"/>
      <c r="D63" s="51">
        <f>(E63-F63)/F63*10^6</f>
        <v>-8.1983445245626321</v>
      </c>
      <c r="E63" s="36">
        <v>133.06370000000001</v>
      </c>
      <c r="F63" s="52">
        <f>G63+$L$3-$G$1</f>
        <v>133.06479091099999</v>
      </c>
      <c r="G63" s="52">
        <f>K63*K$3+L63*L$3+M63*M$3+O63*O$3+N63*N$3+Q63*Q$3+P63*P$3+R63*R$3+S63*$S$3</f>
        <v>132.05751487890001</v>
      </c>
      <c r="H63" s="39" t="s">
        <v>82</v>
      </c>
      <c r="I63" s="39"/>
      <c r="J63" s="39" t="s">
        <v>93</v>
      </c>
      <c r="K63" s="39">
        <v>9</v>
      </c>
      <c r="L63" s="39">
        <v>8</v>
      </c>
      <c r="M63" s="39"/>
      <c r="N63" s="39"/>
      <c r="O63" s="39">
        <v>1</v>
      </c>
      <c r="P63" s="40"/>
      <c r="Q63" s="40"/>
      <c r="R63" s="40"/>
      <c r="S63" s="40"/>
      <c r="T63" s="40"/>
      <c r="U63" s="40"/>
      <c r="V63" s="41"/>
      <c r="W63" s="46"/>
      <c r="X63" s="46"/>
      <c r="Y63" s="46"/>
      <c r="Z63" s="46"/>
      <c r="AA63" s="46"/>
    </row>
    <row r="64" spans="1:27" x14ac:dyDescent="0.2">
      <c r="A64" s="46"/>
      <c r="B64" s="40"/>
      <c r="C64" s="1"/>
      <c r="F64" t="s">
        <v>101</v>
      </c>
      <c r="V64" s="41"/>
      <c r="W64" s="46"/>
      <c r="X64" s="46"/>
      <c r="Y64" s="46"/>
      <c r="Z64" s="46"/>
      <c r="AA64" s="46"/>
    </row>
    <row r="65" spans="1:27" x14ac:dyDescent="0.2">
      <c r="A65" s="46"/>
      <c r="B65" s="40"/>
      <c r="C65" s="1"/>
      <c r="D65" s="82">
        <f>(E65-F65)/F65*10^6</f>
        <v>251.37622628951002</v>
      </c>
      <c r="E65" s="83">
        <v>143.08510000000001</v>
      </c>
      <c r="F65" s="52">
        <f>G65-$G$1</f>
        <v>143.04914084679999</v>
      </c>
      <c r="G65" s="52">
        <f>K65*K$3+L65*L$3+M65*M$3+O65*O$3+N65*N$3+Q65*Q$3+P65*P$3+R65*R$3+S65*$S$3</f>
        <v>143.04968984679999</v>
      </c>
      <c r="H65" s="39" t="s">
        <v>82</v>
      </c>
      <c r="I65" s="39"/>
      <c r="J65" s="39" t="s">
        <v>28</v>
      </c>
      <c r="K65" s="39">
        <v>10</v>
      </c>
      <c r="L65" s="39">
        <v>7</v>
      </c>
      <c r="M65" s="39"/>
      <c r="N65" s="39"/>
      <c r="O65" s="39">
        <v>1</v>
      </c>
      <c r="P65" s="40"/>
      <c r="Q65" s="40"/>
      <c r="R65" s="40"/>
      <c r="S65" s="40"/>
      <c r="T65" s="40"/>
      <c r="U65" s="40"/>
      <c r="V65" s="41"/>
      <c r="W65" s="40"/>
      <c r="X65" s="40"/>
      <c r="Y65" s="40"/>
      <c r="Z65" s="40"/>
      <c r="AA65" s="40"/>
    </row>
    <row r="66" spans="1:27" x14ac:dyDescent="0.2">
      <c r="A66" s="40"/>
      <c r="B66" s="40"/>
      <c r="C66" s="1"/>
      <c r="D66" s="82">
        <f>(E66-F66)/F66*10^6</f>
        <v>247.88092392658234</v>
      </c>
      <c r="E66" s="83">
        <v>143.08459999999999</v>
      </c>
      <c r="F66" s="52">
        <f>G66-$G$1</f>
        <v>143.04914084679999</v>
      </c>
      <c r="G66" s="52">
        <f>K66*K$3+L66*L$3+M66*M$3+O66*O$3+N66*N$3+Q66*Q$3+P66*P$3+R66*R$3+S66*$S$3</f>
        <v>143.04968984679999</v>
      </c>
      <c r="H66" s="39" t="s">
        <v>82</v>
      </c>
      <c r="I66" s="39"/>
      <c r="J66" s="39" t="s">
        <v>93</v>
      </c>
      <c r="K66" s="39">
        <v>10</v>
      </c>
      <c r="L66" s="39">
        <v>7</v>
      </c>
      <c r="M66" s="39"/>
      <c r="N66" s="39"/>
      <c r="O66" s="39">
        <v>1</v>
      </c>
      <c r="P66" s="40"/>
      <c r="Q66" s="40"/>
      <c r="R66" s="40"/>
      <c r="S66" s="40"/>
      <c r="T66" s="40"/>
      <c r="U66" s="40"/>
      <c r="V66" s="41"/>
      <c r="W66" s="40"/>
      <c r="X66" s="40"/>
      <c r="Y66" s="40"/>
      <c r="Z66" s="40"/>
      <c r="AA66" s="40"/>
    </row>
    <row r="67" spans="1:27" x14ac:dyDescent="0.2">
      <c r="A67" s="40"/>
      <c r="B67" s="40"/>
      <c r="C67" s="1"/>
      <c r="D67" s="51"/>
      <c r="E67" s="36" t="s">
        <v>94</v>
      </c>
      <c r="F67" s="52">
        <f>G67-$G$1</f>
        <v>105.03349078259998</v>
      </c>
      <c r="G67" s="52">
        <f>K67*K$3+L67*L$3+M67*M$3+O67*O$3+N67*N$3+Q67*Q$3+P67*P$3+R67*R$3+S67*$S$3</f>
        <v>105.03403978259999</v>
      </c>
      <c r="H67" s="39" t="s">
        <v>82</v>
      </c>
      <c r="I67" s="40"/>
      <c r="J67" s="39" t="s">
        <v>28</v>
      </c>
      <c r="K67" s="39">
        <v>7</v>
      </c>
      <c r="L67" s="39">
        <v>5</v>
      </c>
      <c r="M67" s="39"/>
      <c r="N67" s="39"/>
      <c r="O67" s="39">
        <v>1</v>
      </c>
      <c r="P67" s="40"/>
      <c r="Q67" s="40"/>
      <c r="R67" s="40"/>
      <c r="S67" s="40"/>
      <c r="T67" s="40"/>
      <c r="U67" s="40"/>
      <c r="V67" s="41"/>
      <c r="W67" s="40"/>
      <c r="X67" s="40"/>
      <c r="Y67" s="40"/>
      <c r="Z67" s="40"/>
      <c r="AA67" s="40"/>
    </row>
    <row r="68" spans="1:27" x14ac:dyDescent="0.2">
      <c r="A68" s="40"/>
      <c r="B68" s="40"/>
      <c r="C68" s="1"/>
      <c r="D68" s="51">
        <f>(E68-F68)/F68*10^6</f>
        <v>104.81625734788602</v>
      </c>
      <c r="E68" s="36">
        <v>105.0445</v>
      </c>
      <c r="F68" s="52">
        <f>G68-$G$1</f>
        <v>105.03349078259998</v>
      </c>
      <c r="G68" s="52">
        <f>K68*K$3+L68*L$3+M68*M$3+O68*O$3+N68*N$3+Q68*Q$3+P68*P$3+R68*R$3+S68*$S$3</f>
        <v>105.03403978259999</v>
      </c>
      <c r="H68" s="39" t="s">
        <v>82</v>
      </c>
      <c r="I68" s="40"/>
      <c r="J68" s="39" t="s">
        <v>93</v>
      </c>
      <c r="K68" s="39">
        <v>7</v>
      </c>
      <c r="L68" s="39">
        <v>5</v>
      </c>
      <c r="M68" s="39"/>
      <c r="N68" s="39"/>
      <c r="O68" s="39">
        <v>1</v>
      </c>
      <c r="P68" s="40"/>
      <c r="Q68" s="40"/>
      <c r="R68" s="40"/>
      <c r="S68" s="40"/>
      <c r="T68" s="40"/>
      <c r="U68" s="40"/>
      <c r="V68" s="41"/>
      <c r="W68" s="40"/>
      <c r="X68" s="40"/>
      <c r="Y68" s="40"/>
      <c r="Z68" s="40"/>
      <c r="AA68" s="40"/>
    </row>
    <row r="69" spans="1:27" x14ac:dyDescent="0.2">
      <c r="A69" s="40"/>
      <c r="W69" s="40"/>
      <c r="X69" s="40"/>
      <c r="Y69" s="40"/>
      <c r="Z69" s="40"/>
      <c r="AA69" s="40"/>
    </row>
    <row r="70" spans="1:27" x14ac:dyDescent="0.2">
      <c r="A70" s="40"/>
      <c r="B70" s="1" t="s">
        <v>78</v>
      </c>
      <c r="C70" s="1">
        <v>10.3</v>
      </c>
      <c r="D70" s="82">
        <f>(E70-F70)/F70*10^6</f>
        <v>-273.03746153383406</v>
      </c>
      <c r="E70" s="83">
        <v>203.05119999999999</v>
      </c>
      <c r="F70" s="52">
        <f>G70+$L$3-$G$1</f>
        <v>203.10665572569997</v>
      </c>
      <c r="G70" s="52">
        <f>K70*K$3+L70*L$3+M70*M$3+O70*O$3+N70*N$3+Q70*Q$3+P70*P$3+R70*R$3+S70*$S$3</f>
        <v>202.09937969359999</v>
      </c>
      <c r="H70" s="39" t="s">
        <v>77</v>
      </c>
      <c r="I70" s="39"/>
      <c r="J70" s="39" t="s">
        <v>28</v>
      </c>
      <c r="K70" s="39">
        <v>13</v>
      </c>
      <c r="L70" s="39">
        <v>14</v>
      </c>
      <c r="M70" s="39"/>
      <c r="N70" s="39"/>
      <c r="O70" s="39">
        <v>2</v>
      </c>
      <c r="P70" s="40"/>
      <c r="Q70" s="40"/>
      <c r="R70" s="40"/>
      <c r="S70" s="40"/>
      <c r="T70" s="40"/>
      <c r="U70" s="53">
        <f>K70-0.5*L70+0.5*N70+1</f>
        <v>7</v>
      </c>
      <c r="V70" s="41"/>
      <c r="W70" s="40"/>
      <c r="X70" s="40"/>
      <c r="Y70" s="40"/>
      <c r="Z70" s="40"/>
      <c r="AA70" s="40"/>
    </row>
    <row r="71" spans="1:27" x14ac:dyDescent="0.2">
      <c r="A71" s="40"/>
      <c r="B71" s="40"/>
      <c r="C71" s="40"/>
      <c r="D71" s="82">
        <f>(E71-F71)/F71*10^6</f>
        <v>-270.57570074992424</v>
      </c>
      <c r="E71" s="83">
        <v>203.05170000000001</v>
      </c>
      <c r="F71" s="52">
        <f>G71+$L$3-$G$1</f>
        <v>203.10665572569997</v>
      </c>
      <c r="G71" s="52">
        <f>K71*K$3+L71*L$3+M71*M$3+O71*O$3+N71*N$3+Q71*Q$3+P71*P$3+R71*R$3+S71*$S$3</f>
        <v>202.09937969359999</v>
      </c>
      <c r="H71" s="39" t="s">
        <v>77</v>
      </c>
      <c r="I71" s="39"/>
      <c r="J71" s="39" t="s">
        <v>93</v>
      </c>
      <c r="K71" s="39">
        <v>13</v>
      </c>
      <c r="L71" s="39">
        <v>14</v>
      </c>
      <c r="M71" s="39"/>
      <c r="N71" s="39"/>
      <c r="O71" s="39">
        <v>2</v>
      </c>
      <c r="P71" s="40"/>
      <c r="Q71" s="40"/>
      <c r="R71" s="40"/>
      <c r="S71" s="40"/>
      <c r="T71" s="40"/>
      <c r="U71" s="53">
        <f>K71-0.5*L71+0.5*N71+1</f>
        <v>7</v>
      </c>
      <c r="V71" s="41"/>
      <c r="W71" s="40"/>
      <c r="X71" s="40"/>
      <c r="Y71" s="40"/>
      <c r="Z71" s="40"/>
      <c r="AA71" s="40"/>
    </row>
    <row r="72" spans="1:27" x14ac:dyDescent="0.2">
      <c r="A72" s="40"/>
      <c r="B72" s="40"/>
      <c r="C72" s="40"/>
      <c r="D72" s="66"/>
      <c r="E72" s="36"/>
      <c r="F72" s="36"/>
      <c r="G72" s="48"/>
      <c r="H72" s="39"/>
      <c r="I72" s="39"/>
      <c r="J72" s="39"/>
      <c r="K72" s="39"/>
      <c r="L72" s="39"/>
      <c r="M72" s="39"/>
      <c r="N72" s="39"/>
      <c r="O72" s="39"/>
      <c r="P72" s="40"/>
      <c r="Q72" s="40"/>
      <c r="R72" s="40"/>
      <c r="S72" s="40"/>
      <c r="T72" s="40"/>
      <c r="U72" s="40"/>
      <c r="V72" s="61"/>
      <c r="W72" s="40"/>
      <c r="X72" s="40"/>
      <c r="Y72" s="40"/>
      <c r="Z72" s="40"/>
      <c r="AA72" s="40"/>
    </row>
    <row r="73" spans="1:27" x14ac:dyDescent="0.2">
      <c r="A73" s="40"/>
      <c r="B73" s="40"/>
      <c r="C73" s="40"/>
      <c r="D73" s="51"/>
      <c r="E73" s="36" t="s">
        <v>98</v>
      </c>
      <c r="F73" s="52">
        <f>G73+$L$3-$G$1</f>
        <v>185.09609103939997</v>
      </c>
      <c r="G73" s="52">
        <f>K73*K$3+L73*L$3+M73*M$3+O73*O$3+N73*N$3+Q73*Q$3+P73*P$3+R73*R$3+S73*$S$3</f>
        <v>184.08881500729998</v>
      </c>
      <c r="H73" s="39" t="s">
        <v>100</v>
      </c>
      <c r="I73" s="39"/>
      <c r="J73" s="39" t="s">
        <v>93</v>
      </c>
      <c r="K73" s="39">
        <v>13</v>
      </c>
      <c r="L73" s="39">
        <v>12</v>
      </c>
      <c r="M73" s="39"/>
      <c r="N73" s="39"/>
      <c r="O73" s="39">
        <v>1</v>
      </c>
      <c r="P73" s="40"/>
      <c r="Q73" s="40"/>
      <c r="R73" s="40"/>
      <c r="S73" s="40"/>
      <c r="T73" s="40"/>
      <c r="U73" s="40"/>
      <c r="V73" s="61"/>
      <c r="W73" s="40"/>
      <c r="X73" s="40"/>
      <c r="Y73" s="40"/>
      <c r="Z73" s="40"/>
      <c r="AA73" s="40"/>
    </row>
    <row r="74" spans="1:27" x14ac:dyDescent="0.2">
      <c r="A74" s="40"/>
      <c r="B74" s="40"/>
      <c r="C74" s="40"/>
      <c r="D74" s="51">
        <f>(E74-F74)/F74*10^6</f>
        <v>-7.4468309251328417</v>
      </c>
      <c r="E74" s="36">
        <v>133.06379999999999</v>
      </c>
      <c r="F74" s="52">
        <f>G74+$L$3-$G$1</f>
        <v>133.06479091099999</v>
      </c>
      <c r="G74" s="52">
        <f>K74*K$3+L74*L$3+M74*M$3+O74*O$3+N74*N$3+Q74*Q$3+P74*P$3+R74*R$3+S74*$S$3</f>
        <v>132.05751487890001</v>
      </c>
      <c r="H74" s="39" t="s">
        <v>100</v>
      </c>
      <c r="I74" s="39"/>
      <c r="J74" s="39" t="s">
        <v>93</v>
      </c>
      <c r="K74" s="39">
        <v>9</v>
      </c>
      <c r="L74" s="39">
        <v>8</v>
      </c>
      <c r="M74" s="39"/>
      <c r="N74" s="39"/>
      <c r="O74" s="39">
        <v>1</v>
      </c>
      <c r="P74" s="40"/>
      <c r="Q74" s="40"/>
      <c r="R74" s="40"/>
      <c r="S74" s="40"/>
      <c r="T74" s="40"/>
      <c r="U74" s="40"/>
      <c r="V74" s="61"/>
      <c r="W74" s="40"/>
      <c r="X74" s="40"/>
      <c r="Y74" s="40"/>
      <c r="Z74" s="40"/>
      <c r="AA74" s="40"/>
    </row>
    <row r="75" spans="1:27" x14ac:dyDescent="0.2">
      <c r="A75" s="40"/>
      <c r="B75" s="40"/>
      <c r="C75" s="40"/>
      <c r="D75" s="51"/>
      <c r="E75" s="36"/>
      <c r="F75" s="52"/>
      <c r="G75" s="52"/>
      <c r="H75" s="39"/>
      <c r="I75" s="39"/>
      <c r="J75" s="39"/>
      <c r="K75" s="39"/>
      <c r="L75" s="39"/>
      <c r="M75" s="39"/>
      <c r="N75" s="39"/>
      <c r="O75" s="39"/>
      <c r="P75" s="40"/>
      <c r="Q75" s="40"/>
      <c r="R75" s="40"/>
      <c r="S75" s="40"/>
      <c r="T75" s="40"/>
      <c r="U75" s="40"/>
      <c r="V75" s="61"/>
      <c r="W75" s="40"/>
      <c r="X75" s="40"/>
      <c r="Y75" s="40"/>
      <c r="Z75" s="40"/>
      <c r="AA75" s="40"/>
    </row>
    <row r="76" spans="1:27" x14ac:dyDescent="0.2">
      <c r="A76" s="40"/>
      <c r="B76" s="40"/>
      <c r="C76" s="40"/>
      <c r="D76" s="51"/>
      <c r="E76" s="36"/>
      <c r="F76" s="52"/>
      <c r="G76" s="52"/>
      <c r="H76" s="39"/>
      <c r="I76" s="40"/>
      <c r="J76" s="40"/>
      <c r="K76" s="39"/>
      <c r="L76" s="39"/>
      <c r="M76" s="40"/>
      <c r="N76" s="40"/>
      <c r="O76" s="39"/>
      <c r="P76" s="40"/>
      <c r="Q76" s="40"/>
      <c r="R76" s="40"/>
      <c r="S76" s="40"/>
      <c r="T76" s="40"/>
      <c r="U76" s="40"/>
      <c r="V76" s="41"/>
      <c r="W76" s="40"/>
      <c r="X76" s="40"/>
      <c r="Y76" s="40"/>
      <c r="Z76" s="40"/>
      <c r="AA76" s="40"/>
    </row>
    <row r="77" spans="1:27" x14ac:dyDescent="0.2">
      <c r="A77" s="40"/>
      <c r="B77" s="40"/>
      <c r="C77" s="40"/>
      <c r="W77" s="46"/>
      <c r="X77" s="46"/>
      <c r="Y77" s="46"/>
      <c r="Z77" s="46"/>
      <c r="AA77" s="46"/>
    </row>
    <row r="78" spans="1:27" x14ac:dyDescent="0.2">
      <c r="A78" s="46"/>
      <c r="B78" s="40"/>
      <c r="C78" s="40"/>
      <c r="W78" s="46"/>
      <c r="X78" s="46"/>
      <c r="Y78" s="46"/>
      <c r="Z78" s="46"/>
      <c r="AA78" s="46"/>
    </row>
    <row r="79" spans="1:27" x14ac:dyDescent="0.2">
      <c r="A79" s="46"/>
      <c r="B79" s="40"/>
      <c r="C79" s="40"/>
      <c r="W79" s="46"/>
      <c r="X79" s="46"/>
      <c r="Y79" s="46"/>
      <c r="Z79" s="46"/>
      <c r="AA79" s="46"/>
    </row>
    <row r="80" spans="1:27" x14ac:dyDescent="0.2">
      <c r="A80" s="46"/>
      <c r="B80" s="40"/>
      <c r="C80" s="40"/>
      <c r="W80" s="46"/>
      <c r="X80" s="46"/>
      <c r="Y80" s="46"/>
      <c r="Z80" s="46"/>
      <c r="AA80" s="46"/>
    </row>
    <row r="81" spans="1:27" x14ac:dyDescent="0.2">
      <c r="A81" s="46"/>
      <c r="B81" s="40"/>
      <c r="C81" s="40"/>
      <c r="F81" s="84" t="s">
        <v>102</v>
      </c>
      <c r="G81" s="84"/>
      <c r="H81" s="84"/>
      <c r="I81" s="84"/>
      <c r="W81" s="40"/>
      <c r="X81" s="40"/>
      <c r="Y81" s="40"/>
      <c r="Z81" s="40"/>
      <c r="AA81" s="40"/>
    </row>
    <row r="82" spans="1:27" x14ac:dyDescent="0.2">
      <c r="A82" s="40"/>
      <c r="B82" s="40"/>
      <c r="C82" s="40"/>
      <c r="D82" s="51"/>
      <c r="E82" s="36"/>
      <c r="F82" s="52"/>
      <c r="G82" s="52"/>
      <c r="H82" s="39"/>
      <c r="I82" s="40"/>
      <c r="J82" s="40"/>
      <c r="K82" s="39"/>
      <c r="L82" s="39"/>
      <c r="M82" s="40"/>
      <c r="N82" s="40"/>
      <c r="O82" s="39"/>
      <c r="P82" s="40"/>
      <c r="Q82" s="40"/>
      <c r="R82" s="40"/>
      <c r="S82" s="40"/>
      <c r="T82" s="40"/>
      <c r="U82" s="40"/>
      <c r="V82" s="41"/>
      <c r="W82" s="40"/>
      <c r="X82" s="40"/>
      <c r="Y82" s="40"/>
      <c r="Z82" s="40"/>
      <c r="AA82" s="40"/>
    </row>
    <row r="83" spans="1:27" x14ac:dyDescent="0.2">
      <c r="A83" s="40"/>
      <c r="B83" s="40"/>
      <c r="C83" s="40"/>
      <c r="D83" s="51"/>
      <c r="E83" s="36"/>
      <c r="F83" s="52"/>
      <c r="G83" s="52"/>
      <c r="H83" s="39"/>
      <c r="I83" s="40"/>
      <c r="J83" s="40"/>
      <c r="K83" s="39"/>
      <c r="L83" s="39"/>
      <c r="M83" s="40"/>
      <c r="N83" s="40"/>
      <c r="O83" s="39"/>
      <c r="P83" s="40"/>
      <c r="Q83" s="40"/>
      <c r="R83" s="40"/>
      <c r="S83" s="40"/>
      <c r="T83" s="40"/>
      <c r="U83" s="40"/>
      <c r="V83" s="41"/>
      <c r="W83" s="40"/>
      <c r="X83" s="40"/>
      <c r="Y83" s="40"/>
      <c r="Z83" s="40"/>
      <c r="AA83" s="40"/>
    </row>
    <row r="84" spans="1:27" x14ac:dyDescent="0.2">
      <c r="A84" s="40"/>
      <c r="B84" s="40"/>
      <c r="C84" s="40"/>
      <c r="D84" s="51"/>
      <c r="E84" s="78"/>
      <c r="F84" s="85" t="s">
        <v>108</v>
      </c>
      <c r="G84" s="86"/>
      <c r="H84" s="87"/>
      <c r="I84" s="40"/>
      <c r="J84" s="40"/>
      <c r="K84" s="39"/>
      <c r="L84" s="39"/>
      <c r="M84" s="40"/>
      <c r="N84" s="40"/>
      <c r="O84" s="39"/>
      <c r="P84" s="40"/>
      <c r="Q84" s="40"/>
      <c r="R84" s="40"/>
      <c r="S84" s="40"/>
      <c r="T84" s="40"/>
      <c r="U84" s="40"/>
      <c r="V84" s="41"/>
      <c r="W84" s="40"/>
      <c r="X84" s="40"/>
      <c r="Y84" s="40"/>
      <c r="Z84" s="40"/>
      <c r="AA84" s="40"/>
    </row>
    <row r="85" spans="1:27" x14ac:dyDescent="0.2">
      <c r="A85" s="40"/>
      <c r="B85" s="40"/>
      <c r="C85" s="40"/>
      <c r="D85" s="51"/>
      <c r="E85" s="36"/>
      <c r="F85" s="52"/>
      <c r="G85" s="38"/>
      <c r="H85" s="39"/>
      <c r="I85" s="40"/>
      <c r="J85" s="40"/>
      <c r="K85" s="39"/>
      <c r="L85" s="39"/>
      <c r="M85" s="40"/>
      <c r="N85" s="40"/>
      <c r="O85" s="40"/>
      <c r="P85" s="40"/>
      <c r="Q85" s="40"/>
      <c r="R85" s="40"/>
      <c r="S85" s="40"/>
      <c r="T85" s="40"/>
      <c r="U85" s="40"/>
      <c r="V85" s="41"/>
      <c r="W85" s="40"/>
      <c r="X85" s="40"/>
      <c r="Y85" s="40"/>
      <c r="Z85" s="40"/>
      <c r="AA85" s="40"/>
    </row>
    <row r="86" spans="1:27" x14ac:dyDescent="0.2">
      <c r="A86" s="40"/>
      <c r="B86" s="40"/>
      <c r="C86" s="40"/>
      <c r="D86" s="51"/>
      <c r="E86" s="36"/>
      <c r="F86" s="52"/>
      <c r="G86" s="38"/>
      <c r="H86" s="39"/>
      <c r="I86" s="40"/>
      <c r="J86" s="40"/>
      <c r="K86" s="39"/>
      <c r="L86" s="39"/>
      <c r="M86" s="40"/>
      <c r="N86" s="40"/>
      <c r="O86" s="40"/>
      <c r="P86" s="40"/>
      <c r="Q86" s="40"/>
      <c r="R86" s="40"/>
      <c r="S86" s="40"/>
      <c r="T86" s="40"/>
      <c r="U86" s="40"/>
      <c r="V86" s="41"/>
      <c r="W86" s="40"/>
      <c r="X86" s="40"/>
      <c r="Y86" s="40"/>
      <c r="Z86" s="40"/>
      <c r="AA86" s="40"/>
    </row>
    <row r="87" spans="1:27" x14ac:dyDescent="0.2">
      <c r="A87" s="40"/>
      <c r="B87" s="40"/>
      <c r="C87" s="40"/>
      <c r="D87" s="51"/>
      <c r="E87" s="36"/>
      <c r="F87" s="52"/>
      <c r="G87" s="38"/>
      <c r="H87" s="39"/>
      <c r="I87" s="40"/>
      <c r="J87" s="40"/>
      <c r="K87" s="39"/>
      <c r="L87" s="39"/>
      <c r="M87" s="40"/>
      <c r="N87" s="40"/>
      <c r="O87" s="40"/>
      <c r="P87" s="40"/>
      <c r="Q87" s="40"/>
      <c r="R87" s="40"/>
      <c r="S87" s="40"/>
      <c r="T87" s="40"/>
      <c r="U87" s="40"/>
      <c r="V87" s="41"/>
      <c r="W87" s="40"/>
      <c r="X87" s="40"/>
      <c r="Y87" s="40"/>
      <c r="Z87" s="40"/>
      <c r="AA87" s="40"/>
    </row>
    <row r="88" spans="1:27" x14ac:dyDescent="0.2">
      <c r="A88" s="40"/>
      <c r="B88" s="40"/>
      <c r="C88" s="40"/>
      <c r="D88" s="51"/>
      <c r="E88" s="36"/>
      <c r="F88" s="52"/>
      <c r="G88" s="38"/>
      <c r="H88" s="39"/>
      <c r="I88" s="40"/>
      <c r="J88" s="40"/>
      <c r="K88" s="39"/>
      <c r="L88" s="39"/>
      <c r="M88" s="40"/>
      <c r="N88" s="40"/>
      <c r="O88" s="40"/>
      <c r="P88" s="40"/>
      <c r="Q88" s="40"/>
      <c r="R88" s="40"/>
      <c r="S88" s="40"/>
      <c r="T88" s="40"/>
      <c r="U88" s="40"/>
      <c r="V88" s="41"/>
      <c r="W88" s="40"/>
      <c r="X88" s="40"/>
      <c r="Y88" s="40"/>
      <c r="Z88" s="40"/>
      <c r="AA88" s="40"/>
    </row>
    <row r="89" spans="1:27" x14ac:dyDescent="0.2">
      <c r="A89" s="40"/>
      <c r="V89" s="61"/>
      <c r="W89" s="46"/>
      <c r="X89" s="46"/>
      <c r="Y89" s="46"/>
      <c r="Z89" s="46"/>
      <c r="AA89" s="46"/>
    </row>
    <row r="90" spans="1:27" x14ac:dyDescent="0.2">
      <c r="A90" s="46"/>
      <c r="V90" s="41"/>
      <c r="W90" s="40"/>
      <c r="X90" s="40"/>
      <c r="Y90" s="40"/>
      <c r="Z90" s="40"/>
      <c r="AA90" s="40"/>
    </row>
    <row r="91" spans="1:27" x14ac:dyDescent="0.2">
      <c r="A91" s="40"/>
      <c r="V91" s="41"/>
      <c r="W91" s="40"/>
      <c r="X91" s="40"/>
      <c r="Y91" s="40"/>
      <c r="Z91" s="40"/>
      <c r="AA91" s="40"/>
    </row>
    <row r="92" spans="1:27" x14ac:dyDescent="0.2">
      <c r="A92" s="40"/>
      <c r="V92" s="41"/>
      <c r="W92" s="40"/>
      <c r="X92" s="40"/>
      <c r="Y92" s="40"/>
      <c r="Z92" s="40"/>
      <c r="AA92" s="40"/>
    </row>
    <row r="93" spans="1:27" x14ac:dyDescent="0.2">
      <c r="A93" s="40"/>
      <c r="V93" s="41"/>
      <c r="W93" s="40"/>
      <c r="X93" s="40"/>
      <c r="Y93" s="40"/>
      <c r="Z93" s="40"/>
      <c r="AA93" s="40"/>
    </row>
    <row r="94" spans="1:27" x14ac:dyDescent="0.2">
      <c r="A94" s="40"/>
      <c r="V94" s="61"/>
      <c r="W94" s="46"/>
      <c r="X94" s="46"/>
      <c r="Y94" s="46"/>
      <c r="Z94" s="46"/>
      <c r="AA94" s="46"/>
    </row>
    <row r="95" spans="1:27" x14ac:dyDescent="0.2">
      <c r="A95" s="46"/>
      <c r="V95" s="41"/>
      <c r="W95" s="40"/>
      <c r="X95" s="40"/>
      <c r="Y95" s="40"/>
      <c r="Z95" s="40"/>
      <c r="AA95" s="40"/>
    </row>
    <row r="96" spans="1:27" x14ac:dyDescent="0.2">
      <c r="A96" s="40"/>
      <c r="V96" s="41"/>
      <c r="W96" s="40"/>
      <c r="X96" s="40"/>
      <c r="Y96" s="40"/>
      <c r="Z96" s="40"/>
      <c r="AA96" s="40"/>
    </row>
    <row r="97" spans="1:27" x14ac:dyDescent="0.2">
      <c r="A97" s="40"/>
      <c r="V97" s="41"/>
      <c r="W97" s="40"/>
      <c r="X97" s="40"/>
      <c r="Y97" s="40"/>
      <c r="Z97" s="40"/>
      <c r="AA97" s="40"/>
    </row>
    <row r="98" spans="1:27" x14ac:dyDescent="0.2">
      <c r="A98" s="40"/>
      <c r="V98" s="41"/>
      <c r="W98" s="40"/>
      <c r="X98" s="40"/>
      <c r="Y98" s="40"/>
      <c r="Z98" s="40"/>
      <c r="AA98" s="40"/>
    </row>
    <row r="99" spans="1:27" x14ac:dyDescent="0.2">
      <c r="A99" s="40"/>
      <c r="V99" s="41"/>
      <c r="W99" s="40"/>
      <c r="X99" s="40"/>
      <c r="Y99" s="40"/>
      <c r="Z99" s="40"/>
      <c r="AA99" s="40"/>
    </row>
    <row r="100" spans="1:27" x14ac:dyDescent="0.2">
      <c r="A100" s="40"/>
      <c r="V100" s="41"/>
      <c r="W100" s="40"/>
      <c r="X100" s="40"/>
      <c r="Y100" s="40"/>
      <c r="Z100" s="40"/>
      <c r="AA100" s="40"/>
    </row>
    <row r="101" spans="1:27" x14ac:dyDescent="0.2">
      <c r="A101" s="40"/>
      <c r="V101" s="41"/>
      <c r="W101" s="40"/>
      <c r="X101" s="40"/>
      <c r="Y101" s="40"/>
      <c r="Z101" s="40"/>
      <c r="AA101" s="40"/>
    </row>
    <row r="102" spans="1:27" x14ac:dyDescent="0.2">
      <c r="A102" s="40"/>
      <c r="V102" s="41"/>
      <c r="W102" s="40"/>
      <c r="X102" s="40"/>
      <c r="Y102" s="40"/>
      <c r="Z102" s="40"/>
      <c r="AA102" s="40"/>
    </row>
    <row r="103" spans="1:27" x14ac:dyDescent="0.2">
      <c r="A103" s="40"/>
      <c r="V103" s="41"/>
      <c r="W103" s="40"/>
      <c r="X103" s="40"/>
      <c r="Y103" s="40"/>
      <c r="Z103" s="40"/>
      <c r="AA103" s="40"/>
    </row>
    <row r="104" spans="1:27" x14ac:dyDescent="0.2">
      <c r="A104" s="40"/>
      <c r="V104" s="41"/>
      <c r="W104" s="40"/>
      <c r="X104" s="40"/>
      <c r="Y104" s="40"/>
      <c r="Z104" s="40"/>
      <c r="AA104" s="40"/>
    </row>
    <row r="105" spans="1:27" x14ac:dyDescent="0.2">
      <c r="A105" s="40"/>
      <c r="V105" s="41"/>
      <c r="W105" s="40"/>
      <c r="X105" s="40"/>
      <c r="Y105" s="40"/>
      <c r="Z105" s="40"/>
      <c r="AA105" s="40"/>
    </row>
    <row r="106" spans="1:27" x14ac:dyDescent="0.2">
      <c r="A106" s="40"/>
      <c r="V106" s="41"/>
      <c r="W106" s="40"/>
      <c r="X106" s="40"/>
      <c r="Y106" s="40"/>
      <c r="Z106" s="40"/>
      <c r="AA106" s="40"/>
    </row>
    <row r="107" spans="1:27" x14ac:dyDescent="0.2">
      <c r="A107" s="40"/>
      <c r="V107" s="41"/>
      <c r="W107" s="40"/>
      <c r="X107" s="40"/>
      <c r="Y107" s="40"/>
      <c r="Z107" s="40"/>
      <c r="AA107" s="40"/>
    </row>
    <row r="108" spans="1:27" x14ac:dyDescent="0.2">
      <c r="A108" s="40"/>
      <c r="V108" s="41"/>
      <c r="W108" s="40"/>
      <c r="X108" s="40"/>
      <c r="Y108" s="40"/>
      <c r="Z108" s="40"/>
      <c r="AA108" s="40"/>
    </row>
    <row r="109" spans="1:27" x14ac:dyDescent="0.2">
      <c r="A109" s="40"/>
      <c r="V109" s="41"/>
      <c r="W109" s="40"/>
      <c r="X109" s="40"/>
      <c r="Y109" s="40"/>
      <c r="Z109" s="40"/>
      <c r="AA109" s="40"/>
    </row>
    <row r="110" spans="1:27" x14ac:dyDescent="0.2">
      <c r="A110" s="40"/>
      <c r="V110" s="41"/>
      <c r="W110" s="40"/>
      <c r="X110" s="40"/>
      <c r="Y110" s="40"/>
      <c r="Z110" s="40"/>
      <c r="AA110" s="40"/>
    </row>
    <row r="111" spans="1:27" x14ac:dyDescent="0.2">
      <c r="A111" s="40"/>
      <c r="V111" s="41"/>
      <c r="W111" s="40"/>
      <c r="X111" s="40"/>
      <c r="Y111" s="40"/>
      <c r="Z111" s="40"/>
      <c r="AA111" s="40"/>
    </row>
    <row r="112" spans="1:27" x14ac:dyDescent="0.2">
      <c r="A112" s="40"/>
      <c r="V112" s="41"/>
      <c r="W112" s="40"/>
      <c r="X112" s="40"/>
      <c r="Y112" s="40"/>
      <c r="Z112" s="40"/>
      <c r="AA112" s="40"/>
    </row>
    <row r="113" spans="1:27" x14ac:dyDescent="0.2">
      <c r="A113" s="40"/>
      <c r="V113" s="41"/>
      <c r="W113" s="40"/>
      <c r="X113" s="40"/>
      <c r="Y113" s="40"/>
      <c r="Z113" s="40"/>
      <c r="AA113" s="40"/>
    </row>
    <row r="114" spans="1:27" x14ac:dyDescent="0.2">
      <c r="A114" s="40"/>
      <c r="V114" s="41"/>
      <c r="W114" s="40"/>
      <c r="X114" s="40"/>
      <c r="Y114" s="40"/>
      <c r="Z114" s="40"/>
      <c r="AA114" s="40"/>
    </row>
    <row r="115" spans="1:27" x14ac:dyDescent="0.2">
      <c r="A115" s="40"/>
      <c r="V115" s="41"/>
      <c r="W115" s="40"/>
      <c r="X115" s="40"/>
      <c r="Y115" s="40"/>
      <c r="Z115" s="40"/>
      <c r="AA115" s="40"/>
    </row>
    <row r="116" spans="1:27" x14ac:dyDescent="0.2">
      <c r="A116" s="40"/>
      <c r="V116" s="41"/>
      <c r="W116" s="40"/>
      <c r="X116" s="40"/>
      <c r="Y116" s="40"/>
      <c r="Z116" s="40"/>
      <c r="AA116" s="40"/>
    </row>
    <row r="117" spans="1:27" x14ac:dyDescent="0.2">
      <c r="A117" s="40"/>
      <c r="V117" s="41"/>
      <c r="W117" s="40"/>
      <c r="X117" s="40"/>
      <c r="Y117" s="40"/>
      <c r="Z117" s="40"/>
      <c r="AA117" s="40"/>
    </row>
    <row r="118" spans="1:27" x14ac:dyDescent="0.2">
      <c r="A118" s="40"/>
      <c r="V118" s="41"/>
      <c r="W118" s="40"/>
      <c r="X118" s="40"/>
      <c r="Y118" s="40"/>
      <c r="Z118" s="40"/>
      <c r="AA118" s="40"/>
    </row>
    <row r="119" spans="1:27" x14ac:dyDescent="0.2">
      <c r="A119" s="40"/>
      <c r="B119" s="40"/>
      <c r="C119" s="40"/>
      <c r="D119" s="35"/>
      <c r="E119" s="36"/>
      <c r="F119" s="37"/>
      <c r="G119" s="38"/>
      <c r="H119" s="39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1"/>
      <c r="W119" s="40"/>
      <c r="X119" s="40"/>
      <c r="Y119" s="40"/>
      <c r="Z119" s="40"/>
      <c r="AA119" s="40"/>
    </row>
    <row r="120" spans="1:27" x14ac:dyDescent="0.2">
      <c r="A120" s="40"/>
      <c r="B120" s="40"/>
      <c r="C120" s="40"/>
      <c r="D120" s="35"/>
      <c r="E120" s="36"/>
      <c r="F120" s="37"/>
      <c r="G120" s="38"/>
      <c r="H120" s="39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1"/>
      <c r="W120" s="40"/>
      <c r="X120" s="40"/>
      <c r="Y120" s="40"/>
      <c r="Z120" s="40"/>
      <c r="AA120" s="40"/>
    </row>
    <row r="121" spans="1:27" x14ac:dyDescent="0.2">
      <c r="A121" s="40"/>
      <c r="B121" s="40"/>
      <c r="C121" s="40"/>
      <c r="D121" s="35"/>
      <c r="E121" s="36"/>
      <c r="F121" s="37"/>
      <c r="G121" s="38"/>
      <c r="H121" s="39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1"/>
      <c r="W121" s="40"/>
      <c r="X121" s="40"/>
      <c r="Y121" s="40"/>
      <c r="Z121" s="40"/>
      <c r="AA121" s="40"/>
    </row>
    <row r="122" spans="1:27" x14ac:dyDescent="0.2">
      <c r="A122" s="40"/>
      <c r="B122" s="40"/>
      <c r="C122" s="40"/>
      <c r="D122" s="35"/>
      <c r="E122" s="36"/>
      <c r="F122" s="37"/>
      <c r="G122" s="38"/>
      <c r="H122" s="39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1"/>
      <c r="W122" s="40"/>
      <c r="X122" s="40"/>
      <c r="Y122" s="40"/>
      <c r="Z122" s="40"/>
      <c r="AA122" s="40"/>
    </row>
    <row r="123" spans="1:27" x14ac:dyDescent="0.2">
      <c r="A123" s="40"/>
      <c r="B123" s="40"/>
      <c r="C123" s="40"/>
      <c r="D123" s="35"/>
      <c r="E123" s="36"/>
      <c r="F123" s="37"/>
      <c r="G123" s="38"/>
      <c r="H123" s="39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1"/>
      <c r="W123" s="40"/>
      <c r="X123" s="40"/>
      <c r="Y123" s="40"/>
      <c r="Z123" s="40"/>
      <c r="AA123" s="40"/>
    </row>
    <row r="124" spans="1:27" x14ac:dyDescent="0.2">
      <c r="A124" s="40"/>
      <c r="B124" s="40"/>
      <c r="C124" s="40"/>
      <c r="D124" s="35"/>
      <c r="E124" s="36"/>
      <c r="F124" s="37"/>
      <c r="G124" s="38"/>
      <c r="H124" s="39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1"/>
      <c r="W124" s="40"/>
      <c r="X124" s="40"/>
      <c r="Y124" s="40"/>
      <c r="Z124" s="40"/>
      <c r="AA124" s="40"/>
    </row>
    <row r="125" spans="1:27" x14ac:dyDescent="0.2">
      <c r="A125" s="40"/>
      <c r="B125" s="40"/>
      <c r="C125" s="40"/>
      <c r="D125" s="35"/>
      <c r="E125" s="36"/>
      <c r="F125" s="37"/>
      <c r="G125" s="38"/>
      <c r="H125" s="39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1"/>
      <c r="W125" s="40"/>
      <c r="X125" s="40"/>
      <c r="Y125" s="40"/>
      <c r="Z125" s="40"/>
      <c r="AA125" s="40"/>
    </row>
    <row r="126" spans="1:27" x14ac:dyDescent="0.2">
      <c r="A126" s="40"/>
      <c r="B126" s="40"/>
      <c r="C126" s="40"/>
      <c r="D126" s="35"/>
      <c r="E126" s="36"/>
      <c r="F126" s="37"/>
      <c r="G126" s="38"/>
      <c r="H126" s="39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1"/>
      <c r="W126" s="40"/>
      <c r="X126" s="40"/>
      <c r="Y126" s="40"/>
      <c r="Z126" s="40"/>
      <c r="AA126" s="40"/>
    </row>
    <row r="127" spans="1:27" x14ac:dyDescent="0.2">
      <c r="A127" s="40"/>
      <c r="B127" s="40"/>
      <c r="C127" s="40"/>
      <c r="D127" s="35"/>
      <c r="E127" s="36"/>
      <c r="F127" s="37"/>
      <c r="G127" s="38"/>
      <c r="H127" s="39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1"/>
      <c r="W127" s="40"/>
      <c r="X127" s="40"/>
      <c r="Y127" s="40"/>
      <c r="Z127" s="40"/>
      <c r="AA127" s="40"/>
    </row>
    <row r="128" spans="1:27" x14ac:dyDescent="0.2">
      <c r="A128" s="40"/>
      <c r="B128" s="40"/>
      <c r="C128" s="40"/>
      <c r="D128" s="35"/>
      <c r="E128" s="36"/>
      <c r="F128" s="37"/>
      <c r="G128" s="38"/>
      <c r="H128" s="39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1"/>
      <c r="W128" s="40"/>
      <c r="X128" s="40"/>
      <c r="Y128" s="40"/>
      <c r="Z128" s="40"/>
      <c r="AA128" s="40"/>
    </row>
    <row r="129" spans="1:27" x14ac:dyDescent="0.2">
      <c r="A129" s="40"/>
      <c r="B129" s="40"/>
      <c r="C129" s="40"/>
      <c r="D129" s="35"/>
      <c r="E129" s="36"/>
      <c r="F129" s="37"/>
      <c r="G129" s="38"/>
      <c r="H129" s="39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1"/>
      <c r="W129" s="40"/>
      <c r="X129" s="40"/>
      <c r="Y129" s="40"/>
      <c r="Z129" s="40"/>
      <c r="AA129" s="40"/>
    </row>
    <row r="130" spans="1:27" x14ac:dyDescent="0.2">
      <c r="A130" s="40"/>
      <c r="B130" s="40"/>
      <c r="C130" s="40"/>
      <c r="D130" s="35"/>
      <c r="E130" s="36"/>
      <c r="F130" s="37"/>
      <c r="G130" s="38"/>
      <c r="H130" s="39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1"/>
      <c r="W130" s="40"/>
      <c r="X130" s="40"/>
      <c r="Y130" s="40"/>
      <c r="Z130" s="40"/>
      <c r="AA130" s="40"/>
    </row>
    <row r="131" spans="1:27" x14ac:dyDescent="0.2">
      <c r="A131" s="40"/>
      <c r="B131" s="40"/>
      <c r="C131" s="40"/>
      <c r="D131" s="35"/>
      <c r="E131" s="36"/>
      <c r="F131" s="37"/>
      <c r="G131" s="38"/>
      <c r="H131" s="39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40"/>
      <c r="X131" s="40"/>
      <c r="Y131" s="40"/>
      <c r="Z131" s="40"/>
      <c r="AA131" s="40"/>
    </row>
    <row r="132" spans="1:27" x14ac:dyDescent="0.2">
      <c r="A132" s="40"/>
      <c r="B132" s="40"/>
      <c r="C132" s="40"/>
      <c r="D132" s="35"/>
      <c r="E132" s="36"/>
      <c r="F132" s="37"/>
      <c r="G132" s="38"/>
      <c r="H132" s="39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1"/>
      <c r="W132" s="40"/>
      <c r="X132" s="40"/>
      <c r="Y132" s="40"/>
      <c r="Z132" s="40"/>
      <c r="AA132" s="40"/>
    </row>
    <row r="133" spans="1:27" x14ac:dyDescent="0.2">
      <c r="A133" s="40"/>
      <c r="B133" s="40"/>
      <c r="C133" s="40"/>
      <c r="D133" s="35"/>
      <c r="E133" s="36"/>
      <c r="F133" s="37"/>
      <c r="G133" s="38"/>
      <c r="H133" s="39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1"/>
      <c r="W133" s="40"/>
      <c r="X133" s="40"/>
      <c r="Y133" s="40"/>
      <c r="Z133" s="40"/>
      <c r="AA133" s="40"/>
    </row>
    <row r="134" spans="1:27" x14ac:dyDescent="0.2">
      <c r="A134" s="40"/>
      <c r="B134" s="40"/>
      <c r="C134" s="40"/>
      <c r="D134" s="35"/>
      <c r="E134" s="36"/>
      <c r="F134" s="37"/>
      <c r="G134" s="38"/>
      <c r="H134" s="39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1"/>
      <c r="W134" s="40"/>
      <c r="X134" s="40"/>
      <c r="Y134" s="40"/>
      <c r="Z134" s="40"/>
      <c r="AA134" s="40"/>
    </row>
    <row r="135" spans="1:27" x14ac:dyDescent="0.2">
      <c r="A135" s="40"/>
      <c r="B135" s="40"/>
      <c r="C135" s="40"/>
      <c r="D135" s="35"/>
      <c r="E135" s="36"/>
      <c r="F135" s="37"/>
      <c r="G135" s="38"/>
      <c r="H135" s="39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1"/>
      <c r="W135" s="40"/>
      <c r="X135" s="40"/>
      <c r="Y135" s="40"/>
      <c r="Z135" s="40"/>
      <c r="AA135" s="40"/>
    </row>
    <row r="136" spans="1:27" x14ac:dyDescent="0.2">
      <c r="A136" s="40"/>
      <c r="B136" s="40"/>
      <c r="C136" s="40"/>
      <c r="D136" s="35"/>
      <c r="E136" s="36"/>
      <c r="F136" s="37"/>
      <c r="G136" s="38"/>
      <c r="H136" s="39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0"/>
      <c r="X136" s="40"/>
      <c r="Y136" s="40"/>
      <c r="Z136" s="40"/>
      <c r="AA136" s="40"/>
    </row>
    <row r="137" spans="1:27" x14ac:dyDescent="0.2">
      <c r="A137" s="40"/>
      <c r="B137" s="40"/>
      <c r="C137" s="40"/>
      <c r="D137" s="35"/>
      <c r="E137" s="36"/>
      <c r="F137" s="37"/>
      <c r="G137" s="38"/>
      <c r="H137" s="39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1"/>
      <c r="W137" s="40"/>
      <c r="X137" s="40"/>
      <c r="Y137" s="40"/>
      <c r="Z137" s="40"/>
      <c r="AA137" s="40"/>
    </row>
    <row r="138" spans="1:27" x14ac:dyDescent="0.2">
      <c r="A138" s="40"/>
      <c r="B138" s="40"/>
      <c r="C138" s="40"/>
      <c r="D138" s="35"/>
      <c r="E138" s="36"/>
      <c r="F138" s="37"/>
      <c r="G138" s="38"/>
      <c r="H138" s="39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1"/>
      <c r="W138" s="40"/>
      <c r="X138" s="40"/>
      <c r="Y138" s="40"/>
      <c r="Z138" s="40"/>
      <c r="AA138" s="40"/>
    </row>
    <row r="139" spans="1:27" x14ac:dyDescent="0.2">
      <c r="A139" s="40"/>
      <c r="B139" s="40"/>
      <c r="C139" s="40"/>
      <c r="D139" s="35"/>
      <c r="E139" s="36"/>
      <c r="F139" s="37"/>
      <c r="G139" s="38"/>
      <c r="H139" s="39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1"/>
      <c r="W139" s="40"/>
      <c r="X139" s="40"/>
      <c r="Y139" s="40"/>
      <c r="Z139" s="40"/>
      <c r="AA139" s="40"/>
    </row>
    <row r="140" spans="1:27" x14ac:dyDescent="0.2">
      <c r="A140" s="40"/>
      <c r="B140" s="40"/>
      <c r="C140" s="40"/>
      <c r="D140" s="35"/>
      <c r="E140" s="36"/>
      <c r="F140" s="37"/>
      <c r="G140" s="38"/>
      <c r="H140" s="39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1"/>
      <c r="W140" s="40"/>
      <c r="X140" s="40"/>
      <c r="Y140" s="40"/>
      <c r="Z140" s="40"/>
      <c r="AA140" s="40"/>
    </row>
    <row r="141" spans="1:27" x14ac:dyDescent="0.2">
      <c r="A141" s="40"/>
      <c r="B141" s="40"/>
      <c r="C141" s="40"/>
      <c r="D141" s="35"/>
      <c r="E141" s="36"/>
      <c r="F141" s="37"/>
      <c r="G141" s="38"/>
      <c r="H141" s="39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1"/>
      <c r="W141" s="40"/>
      <c r="X141" s="40"/>
      <c r="Y141" s="40"/>
      <c r="Z141" s="40"/>
      <c r="AA141" s="40"/>
    </row>
    <row r="142" spans="1:27" x14ac:dyDescent="0.2">
      <c r="A142" s="40"/>
      <c r="B142" s="40"/>
      <c r="C142" s="40"/>
      <c r="D142" s="35"/>
      <c r="E142" s="36"/>
      <c r="F142" s="37"/>
      <c r="G142" s="38"/>
      <c r="H142" s="39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1"/>
      <c r="W142" s="40"/>
      <c r="X142" s="40"/>
      <c r="Y142" s="40"/>
      <c r="Z142" s="40"/>
      <c r="AA142" s="40"/>
    </row>
    <row r="143" spans="1:27" x14ac:dyDescent="0.2">
      <c r="A143" s="40"/>
      <c r="B143" s="40"/>
      <c r="C143" s="40"/>
      <c r="D143" s="35"/>
      <c r="E143" s="36"/>
      <c r="F143" s="37"/>
      <c r="G143" s="38"/>
      <c r="H143" s="39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40"/>
      <c r="X143" s="40"/>
      <c r="Y143" s="40"/>
      <c r="Z143" s="40"/>
      <c r="AA143" s="40"/>
    </row>
    <row r="144" spans="1:27" x14ac:dyDescent="0.2">
      <c r="A144" s="40"/>
      <c r="B144" s="40"/>
      <c r="C144" s="40"/>
      <c r="D144" s="35"/>
      <c r="E144" s="36"/>
      <c r="F144" s="37"/>
      <c r="G144" s="38"/>
      <c r="H144" s="39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1"/>
      <c r="W144" s="40"/>
      <c r="X144" s="40"/>
      <c r="Y144" s="40"/>
      <c r="Z144" s="40"/>
      <c r="AA144" s="40"/>
    </row>
    <row r="145" spans="1:27" x14ac:dyDescent="0.2">
      <c r="A145" s="40"/>
      <c r="B145" s="40"/>
      <c r="C145" s="40"/>
      <c r="D145" s="35"/>
      <c r="E145" s="36"/>
      <c r="F145" s="37"/>
      <c r="G145" s="38"/>
      <c r="H145" s="39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40"/>
      <c r="X145" s="40"/>
      <c r="Y145" s="40"/>
      <c r="Z145" s="40"/>
      <c r="AA145" s="40"/>
    </row>
    <row r="146" spans="1:27" x14ac:dyDescent="0.2">
      <c r="A146" s="40"/>
      <c r="B146" s="40"/>
      <c r="C146" s="40"/>
      <c r="D146" s="35"/>
      <c r="E146" s="36"/>
      <c r="F146" s="37"/>
      <c r="G146" s="38"/>
      <c r="H146" s="39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1"/>
      <c r="W146" s="40"/>
      <c r="X146" s="40"/>
      <c r="Y146" s="40"/>
      <c r="Z146" s="40"/>
      <c r="AA146" s="40"/>
    </row>
    <row r="147" spans="1:27" x14ac:dyDescent="0.2">
      <c r="A147" s="40"/>
      <c r="B147" s="40"/>
      <c r="C147" s="40"/>
      <c r="D147" s="35"/>
      <c r="E147" s="36"/>
      <c r="F147" s="37"/>
      <c r="G147" s="38"/>
      <c r="H147" s="39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1"/>
      <c r="W147" s="40"/>
      <c r="X147" s="40"/>
      <c r="Y147" s="40"/>
      <c r="Z147" s="40"/>
      <c r="AA147" s="40"/>
    </row>
    <row r="148" spans="1:27" x14ac:dyDescent="0.2">
      <c r="A148" s="40"/>
      <c r="B148" s="40"/>
      <c r="C148" s="40"/>
      <c r="D148" s="35"/>
      <c r="E148" s="36"/>
      <c r="F148" s="37"/>
      <c r="G148" s="38"/>
      <c r="H148" s="39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1"/>
      <c r="W148" s="40"/>
      <c r="X148" s="40"/>
      <c r="Y148" s="40"/>
      <c r="Z148" s="40"/>
      <c r="AA148" s="40"/>
    </row>
    <row r="149" spans="1:27" x14ac:dyDescent="0.2">
      <c r="A149" s="40"/>
      <c r="B149" s="40"/>
      <c r="C149" s="40"/>
      <c r="D149" s="35"/>
      <c r="E149" s="36"/>
      <c r="F149" s="37"/>
      <c r="G149" s="38"/>
      <c r="H149" s="39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1"/>
      <c r="W149" s="40"/>
      <c r="X149" s="40"/>
      <c r="Y149" s="40"/>
      <c r="Z149" s="40"/>
      <c r="AA149" s="40"/>
    </row>
    <row r="150" spans="1:27" x14ac:dyDescent="0.2">
      <c r="A150" s="40"/>
      <c r="B150" s="40"/>
      <c r="C150" s="40"/>
      <c r="D150" s="35"/>
      <c r="E150" s="36"/>
      <c r="F150" s="37"/>
      <c r="G150" s="38"/>
      <c r="H150" s="39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1"/>
      <c r="W150" s="40"/>
      <c r="X150" s="40"/>
      <c r="Y150" s="40"/>
      <c r="Z150" s="40"/>
      <c r="AA150" s="40"/>
    </row>
    <row r="151" spans="1:27" x14ac:dyDescent="0.2">
      <c r="A151" s="40"/>
      <c r="B151" s="40"/>
      <c r="C151" s="40"/>
      <c r="D151" s="35"/>
      <c r="E151" s="36"/>
      <c r="F151" s="37"/>
      <c r="G151" s="38"/>
      <c r="H151" s="39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40"/>
      <c r="X151" s="40"/>
      <c r="Y151" s="40"/>
      <c r="Z151" s="40"/>
      <c r="AA151" s="40"/>
    </row>
    <row r="152" spans="1:27" x14ac:dyDescent="0.2">
      <c r="A152" s="40"/>
      <c r="B152" s="40"/>
      <c r="C152" s="40"/>
      <c r="D152" s="35"/>
      <c r="E152" s="36"/>
      <c r="F152" s="37"/>
      <c r="G152" s="38"/>
      <c r="H152" s="39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1"/>
      <c r="W152" s="40"/>
      <c r="X152" s="40"/>
      <c r="Y152" s="40"/>
      <c r="Z152" s="40"/>
      <c r="AA152" s="40"/>
    </row>
    <row r="153" spans="1:27" x14ac:dyDescent="0.2">
      <c r="A153" s="40"/>
      <c r="B153" s="40"/>
      <c r="C153" s="40"/>
      <c r="D153" s="35"/>
      <c r="E153" s="36"/>
      <c r="F153" s="37"/>
      <c r="G153" s="38"/>
      <c r="H153" s="39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1"/>
      <c r="W153" s="40"/>
      <c r="X153" s="40"/>
      <c r="Y153" s="40"/>
      <c r="Z153" s="40"/>
      <c r="AA153" s="40"/>
    </row>
    <row r="154" spans="1:27" x14ac:dyDescent="0.2">
      <c r="A154" s="40"/>
      <c r="B154" s="40"/>
      <c r="C154" s="40"/>
      <c r="D154" s="35"/>
      <c r="E154" s="36"/>
      <c r="F154" s="37"/>
      <c r="G154" s="38"/>
      <c r="H154" s="39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1"/>
      <c r="W154" s="40"/>
      <c r="X154" s="40"/>
      <c r="Y154" s="40"/>
      <c r="Z154" s="40"/>
      <c r="AA154" s="40"/>
    </row>
    <row r="155" spans="1:27" x14ac:dyDescent="0.2">
      <c r="A155" s="40"/>
      <c r="B155" s="40"/>
      <c r="C155" s="40"/>
      <c r="D155" s="35"/>
      <c r="E155" s="36"/>
      <c r="F155" s="37"/>
      <c r="G155" s="38"/>
      <c r="H155" s="39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1"/>
      <c r="W155" s="40"/>
      <c r="X155" s="40"/>
      <c r="Y155" s="40"/>
      <c r="Z155" s="40"/>
      <c r="AA155" s="40"/>
    </row>
    <row r="156" spans="1:27" x14ac:dyDescent="0.2">
      <c r="A156" s="40"/>
      <c r="B156" s="40"/>
      <c r="C156" s="40"/>
      <c r="D156" s="35"/>
      <c r="E156" s="36"/>
      <c r="F156" s="37"/>
      <c r="G156" s="38"/>
      <c r="H156" s="39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1"/>
      <c r="W156" s="40"/>
      <c r="X156" s="40"/>
      <c r="Y156" s="40"/>
      <c r="Z156" s="40"/>
      <c r="AA156" s="40"/>
    </row>
    <row r="157" spans="1:27" x14ac:dyDescent="0.2">
      <c r="A157" s="40"/>
      <c r="B157" s="40"/>
      <c r="C157" s="40"/>
      <c r="D157" s="35"/>
      <c r="E157" s="36"/>
      <c r="F157" s="37"/>
      <c r="G157" s="38"/>
      <c r="H157" s="39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1"/>
      <c r="W157" s="40"/>
      <c r="X157" s="40"/>
      <c r="Y157" s="40"/>
      <c r="Z157" s="40"/>
      <c r="AA157" s="40"/>
    </row>
    <row r="158" spans="1:27" x14ac:dyDescent="0.2">
      <c r="A158" s="40"/>
      <c r="B158" s="40"/>
      <c r="C158" s="40"/>
      <c r="D158" s="35"/>
      <c r="E158" s="36"/>
      <c r="F158" s="37"/>
      <c r="G158" s="38"/>
      <c r="H158" s="39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1"/>
      <c r="W158" s="40"/>
      <c r="X158" s="40"/>
      <c r="Y158" s="40"/>
      <c r="Z158" s="40"/>
      <c r="AA158" s="40"/>
    </row>
    <row r="159" spans="1:27" x14ac:dyDescent="0.2">
      <c r="A159" s="40"/>
      <c r="B159" s="40"/>
      <c r="C159" s="40"/>
      <c r="D159" s="35"/>
      <c r="E159" s="36"/>
      <c r="F159" s="37"/>
      <c r="G159" s="38"/>
      <c r="H159" s="39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40"/>
      <c r="X159" s="40"/>
      <c r="Y159" s="40"/>
      <c r="Z159" s="40"/>
      <c r="AA159" s="40"/>
    </row>
    <row r="160" spans="1:27" x14ac:dyDescent="0.2">
      <c r="A160" s="40"/>
      <c r="B160" s="40"/>
      <c r="C160" s="40"/>
      <c r="D160" s="35"/>
      <c r="E160" s="36"/>
      <c r="F160" s="37"/>
      <c r="G160" s="38"/>
      <c r="H160" s="39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1"/>
      <c r="W160" s="40"/>
      <c r="X160" s="40"/>
      <c r="Y160" s="40"/>
      <c r="Z160" s="40"/>
      <c r="AA160" s="40"/>
    </row>
    <row r="161" spans="1:27" x14ac:dyDescent="0.2">
      <c r="A161" s="40"/>
      <c r="B161" s="40"/>
      <c r="C161" s="40"/>
      <c r="D161" s="35"/>
      <c r="E161" s="36"/>
      <c r="F161" s="37"/>
      <c r="G161" s="38"/>
      <c r="H161" s="39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40"/>
      <c r="X161" s="40"/>
      <c r="Y161" s="40"/>
      <c r="Z161" s="40"/>
      <c r="AA161" s="40"/>
    </row>
    <row r="162" spans="1:27" x14ac:dyDescent="0.2">
      <c r="A162" s="40"/>
      <c r="B162" s="40"/>
      <c r="C162" s="40"/>
      <c r="D162" s="35"/>
      <c r="E162" s="36"/>
      <c r="F162" s="37"/>
      <c r="G162" s="38"/>
      <c r="H162" s="39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1"/>
      <c r="W162" s="40"/>
      <c r="X162" s="40"/>
      <c r="Y162" s="40"/>
      <c r="Z162" s="40"/>
      <c r="AA162" s="40"/>
    </row>
    <row r="163" spans="1:27" x14ac:dyDescent="0.2">
      <c r="A163" s="40"/>
      <c r="B163" s="40"/>
      <c r="C163" s="40"/>
      <c r="D163" s="35"/>
      <c r="E163" s="36"/>
      <c r="F163" s="37"/>
      <c r="G163" s="38"/>
      <c r="H163" s="39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1"/>
      <c r="W163" s="40"/>
      <c r="X163" s="40"/>
      <c r="Y163" s="40"/>
      <c r="Z163" s="40"/>
      <c r="AA163" s="40"/>
    </row>
    <row r="164" spans="1:27" x14ac:dyDescent="0.2">
      <c r="A164" s="40"/>
      <c r="B164" s="40"/>
      <c r="C164" s="40"/>
      <c r="D164" s="35"/>
      <c r="E164" s="36"/>
      <c r="F164" s="37"/>
      <c r="G164" s="38"/>
      <c r="H164" s="39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1"/>
      <c r="W164" s="40"/>
      <c r="X164" s="40"/>
      <c r="Y164" s="40"/>
      <c r="Z164" s="40"/>
      <c r="AA164" s="40"/>
    </row>
    <row r="165" spans="1:27" x14ac:dyDescent="0.2">
      <c r="A165" s="40"/>
      <c r="B165" s="40"/>
      <c r="C165" s="40"/>
      <c r="D165" s="35"/>
      <c r="E165" s="36"/>
      <c r="F165" s="37"/>
      <c r="G165" s="38"/>
      <c r="H165" s="39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1"/>
      <c r="W165" s="40"/>
      <c r="X165" s="40"/>
      <c r="Y165" s="40"/>
      <c r="Z165" s="40"/>
      <c r="AA165" s="40"/>
    </row>
    <row r="166" spans="1:27" x14ac:dyDescent="0.2">
      <c r="A166" s="40"/>
      <c r="B166" s="40"/>
      <c r="C166" s="40"/>
      <c r="D166" s="35"/>
      <c r="E166" s="36"/>
      <c r="F166" s="37"/>
      <c r="G166" s="38"/>
      <c r="H166" s="39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1"/>
      <c r="W166" s="40"/>
      <c r="X166" s="40"/>
      <c r="Y166" s="40"/>
      <c r="Z166" s="40"/>
      <c r="AA166" s="40"/>
    </row>
    <row r="167" spans="1:27" x14ac:dyDescent="0.2">
      <c r="A167" s="40"/>
      <c r="B167" s="40"/>
      <c r="C167" s="40"/>
      <c r="D167" s="35"/>
      <c r="E167" s="36"/>
      <c r="F167" s="37"/>
      <c r="G167" s="38"/>
      <c r="H167" s="39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1"/>
      <c r="W167" s="40"/>
      <c r="X167" s="40"/>
      <c r="Y167" s="40"/>
      <c r="Z167" s="40"/>
      <c r="AA167" s="40"/>
    </row>
    <row r="168" spans="1:27" x14ac:dyDescent="0.2">
      <c r="A168" s="40"/>
      <c r="B168" s="40"/>
      <c r="C168" s="40"/>
      <c r="D168" s="35"/>
      <c r="E168" s="36"/>
      <c r="F168" s="37"/>
      <c r="G168" s="38"/>
      <c r="H168" s="39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1"/>
      <c r="W168" s="40"/>
      <c r="X168" s="40"/>
      <c r="Y168" s="40"/>
      <c r="Z168" s="40"/>
      <c r="AA168" s="40"/>
    </row>
    <row r="169" spans="1:27" x14ac:dyDescent="0.2">
      <c r="A169" s="40"/>
      <c r="B169" s="40"/>
      <c r="C169" s="40"/>
      <c r="D169" s="35"/>
      <c r="E169" s="36"/>
      <c r="F169" s="37"/>
      <c r="G169" s="38"/>
      <c r="H169" s="39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1"/>
      <c r="W169" s="40"/>
      <c r="X169" s="40"/>
      <c r="Y169" s="40"/>
      <c r="Z169" s="40"/>
      <c r="AA169" s="40"/>
    </row>
    <row r="170" spans="1:27" x14ac:dyDescent="0.2">
      <c r="A170" s="40"/>
      <c r="B170" s="40"/>
      <c r="C170" s="40"/>
      <c r="D170" s="35"/>
      <c r="E170" s="36"/>
      <c r="F170" s="37"/>
      <c r="G170" s="38"/>
      <c r="H170" s="39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1"/>
      <c r="W170" s="40"/>
      <c r="X170" s="40"/>
      <c r="Y170" s="40"/>
      <c r="Z170" s="40"/>
      <c r="AA170" s="40"/>
    </row>
    <row r="171" spans="1:27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27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27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27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1:27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1:27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1:27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27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27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27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27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27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27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27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27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27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1:27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27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27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27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27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27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1:27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1:27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1:27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1:27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1:27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1:27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7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1:27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1:27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1:27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7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7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7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1:27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1:27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1:27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1:27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1:27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7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7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7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7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1:27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1:27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1:27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1:27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1:27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1:27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1:27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1:27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1:27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1:27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1:27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1:27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1:27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1:27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1:27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</sheetData>
  <phoneticPr fontId="19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3"/>
  <sheetViews>
    <sheetView topLeftCell="C1" zoomScale="75" workbookViewId="0">
      <selection activeCell="W16" sqref="W16:Y24"/>
    </sheetView>
  </sheetViews>
  <sheetFormatPr defaultRowHeight="12.75" x14ac:dyDescent="0.2"/>
  <cols>
    <col min="1" max="1" width="15.42578125" customWidth="1"/>
    <col min="2" max="2" width="16.7109375" customWidth="1"/>
    <col min="3" max="3" width="15" customWidth="1"/>
    <col min="4" max="4" width="15.7109375" customWidth="1"/>
    <col min="5" max="5" width="9.28515625" bestFit="1" customWidth="1"/>
    <col min="6" max="6" width="13.28515625" customWidth="1"/>
    <col min="7" max="7" width="11.85546875" customWidth="1"/>
    <col min="8" max="8" width="15.5703125" customWidth="1"/>
    <col min="9" max="9" width="13" customWidth="1"/>
    <col min="10" max="10" width="12.140625" customWidth="1"/>
    <col min="11" max="11" width="9.5703125" bestFit="1" customWidth="1"/>
    <col min="12" max="13" width="9.28515625" bestFit="1" customWidth="1"/>
    <col min="14" max="20" width="9.5703125" bestFit="1" customWidth="1"/>
    <col min="21" max="21" width="9.28515625" bestFit="1" customWidth="1"/>
  </cols>
  <sheetData>
    <row r="1" spans="1:25" x14ac:dyDescent="0.2">
      <c r="A1" s="34"/>
      <c r="B1" s="34"/>
      <c r="C1" s="34"/>
      <c r="D1" s="35"/>
      <c r="E1" s="36"/>
      <c r="F1" s="37" t="s">
        <v>17</v>
      </c>
      <c r="G1" s="38">
        <v>5.4900000000000001E-4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0"/>
      <c r="X1" s="40"/>
    </row>
    <row r="2" spans="1:25" x14ac:dyDescent="0.2">
      <c r="A2" s="40"/>
      <c r="B2" s="40"/>
      <c r="C2" s="40"/>
      <c r="D2" s="42" t="s">
        <v>0</v>
      </c>
      <c r="E2" s="43" t="s">
        <v>0</v>
      </c>
      <c r="F2" s="44" t="s">
        <v>23</v>
      </c>
      <c r="G2" s="44" t="s">
        <v>0</v>
      </c>
      <c r="H2" s="43" t="s">
        <v>1</v>
      </c>
      <c r="I2" s="43" t="s">
        <v>2</v>
      </c>
      <c r="J2" s="43" t="s">
        <v>27</v>
      </c>
      <c r="K2" s="43" t="s">
        <v>3</v>
      </c>
      <c r="L2" s="43" t="s">
        <v>4</v>
      </c>
      <c r="M2" s="43" t="s">
        <v>5</v>
      </c>
      <c r="N2" s="43" t="s">
        <v>6</v>
      </c>
      <c r="O2" s="43" t="s">
        <v>7</v>
      </c>
      <c r="P2" s="43" t="s">
        <v>8</v>
      </c>
      <c r="Q2" s="43" t="s">
        <v>9</v>
      </c>
      <c r="R2" s="43" t="s">
        <v>10</v>
      </c>
      <c r="S2" s="43" t="s">
        <v>21</v>
      </c>
      <c r="T2" s="43" t="s">
        <v>22</v>
      </c>
      <c r="U2" s="43" t="s">
        <v>42</v>
      </c>
      <c r="V2" s="45" t="s">
        <v>38</v>
      </c>
      <c r="W2" s="46"/>
      <c r="X2" s="46"/>
    </row>
    <row r="3" spans="1:25" x14ac:dyDescent="0.2">
      <c r="A3" s="47" t="s">
        <v>33</v>
      </c>
      <c r="B3" s="47" t="s">
        <v>34</v>
      </c>
      <c r="C3" s="47"/>
      <c r="D3" s="42" t="s">
        <v>16</v>
      </c>
      <c r="E3" s="43" t="s">
        <v>15</v>
      </c>
      <c r="F3" s="48" t="s">
        <v>14</v>
      </c>
      <c r="G3" s="48" t="s">
        <v>14</v>
      </c>
      <c r="H3" s="39"/>
      <c r="I3" s="39"/>
      <c r="J3" s="39"/>
      <c r="K3" s="49">
        <v>12</v>
      </c>
      <c r="L3" s="49">
        <v>1.0078250321</v>
      </c>
      <c r="M3" s="49">
        <v>2.0141017780000001</v>
      </c>
      <c r="N3" s="49">
        <v>14.0030740052</v>
      </c>
      <c r="O3" s="49">
        <v>15.9949146221</v>
      </c>
      <c r="P3" s="49">
        <v>30.973761509999999</v>
      </c>
      <c r="Q3" s="49">
        <v>31.972070689999999</v>
      </c>
      <c r="R3" s="49">
        <v>34.96885271</v>
      </c>
      <c r="S3" s="49">
        <v>22.98977</v>
      </c>
      <c r="T3" s="49">
        <v>38.963707999999997</v>
      </c>
      <c r="U3" s="49"/>
      <c r="V3" s="50"/>
      <c r="W3" s="49"/>
      <c r="X3" s="49"/>
    </row>
    <row r="4" spans="1:25" x14ac:dyDescent="0.2">
      <c r="A4" s="54"/>
      <c r="B4" s="54"/>
      <c r="C4" s="54"/>
      <c r="D4" s="88" t="s">
        <v>97</v>
      </c>
      <c r="E4" s="56"/>
      <c r="F4" s="57"/>
      <c r="G4" s="58"/>
      <c r="H4" s="5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0"/>
      <c r="W4" s="54"/>
      <c r="X4" s="54"/>
    </row>
    <row r="5" spans="1:25" x14ac:dyDescent="0.2">
      <c r="A5" s="40"/>
      <c r="B5" s="40"/>
      <c r="C5" s="67" t="s">
        <v>87</v>
      </c>
      <c r="D5" s="42" t="s">
        <v>0</v>
      </c>
      <c r="E5" s="43" t="s">
        <v>0</v>
      </c>
      <c r="F5" s="44" t="s">
        <v>0</v>
      </c>
      <c r="G5" s="44" t="s">
        <v>0</v>
      </c>
      <c r="H5" s="43" t="s">
        <v>1</v>
      </c>
      <c r="I5" s="43" t="s">
        <v>2</v>
      </c>
      <c r="J5" s="43" t="s">
        <v>27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61"/>
      <c r="W5" s="46"/>
      <c r="X5" s="46"/>
    </row>
    <row r="6" spans="1:25" ht="14.25" x14ac:dyDescent="0.25">
      <c r="A6" s="62">
        <v>40878</v>
      </c>
      <c r="B6" s="46" t="s">
        <v>99</v>
      </c>
      <c r="C6" s="8" t="s">
        <v>86</v>
      </c>
      <c r="D6" s="42" t="s">
        <v>16</v>
      </c>
      <c r="E6" s="43" t="s">
        <v>15</v>
      </c>
      <c r="F6" s="48" t="s">
        <v>14</v>
      </c>
      <c r="G6" s="48" t="s">
        <v>14</v>
      </c>
      <c r="H6" s="39"/>
      <c r="I6" s="39"/>
      <c r="J6" s="43" t="s">
        <v>27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61"/>
      <c r="W6" s="46"/>
      <c r="X6" s="46"/>
    </row>
    <row r="7" spans="1:25" x14ac:dyDescent="0.2">
      <c r="A7" s="62"/>
      <c r="B7" s="46" t="s">
        <v>107</v>
      </c>
      <c r="C7" s="8"/>
      <c r="D7" s="42"/>
      <c r="E7" s="43"/>
      <c r="F7" s="48"/>
      <c r="G7" s="48"/>
      <c r="H7" s="39"/>
      <c r="I7" s="39"/>
      <c r="J7" s="4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61"/>
      <c r="W7" s="46"/>
      <c r="X7" s="46"/>
    </row>
    <row r="8" spans="1:25" x14ac:dyDescent="0.2">
      <c r="A8" s="46"/>
      <c r="B8" s="43" t="s">
        <v>49</v>
      </c>
      <c r="C8" s="1">
        <v>9.9</v>
      </c>
      <c r="D8" s="51">
        <f>(E8-F8)/F8*10^6</f>
        <v>1.3836459353098358</v>
      </c>
      <c r="E8" s="36">
        <v>187.11199999999999</v>
      </c>
      <c r="F8" s="52">
        <f>G8+$L$3-$G$1</f>
        <v>187.11174110359997</v>
      </c>
      <c r="G8" s="52">
        <f>K8*K$3+L8*L$3+M8*M$3+O8*O$3+N8*N$3+Q8*Q$3+P8*P$3+R8*R$3+S8*$S$3</f>
        <v>186.10446507149999</v>
      </c>
      <c r="H8" s="39" t="s">
        <v>49</v>
      </c>
      <c r="I8" s="40"/>
      <c r="J8" s="40" t="s">
        <v>28</v>
      </c>
      <c r="K8" s="39">
        <v>13</v>
      </c>
      <c r="L8" s="39">
        <v>14</v>
      </c>
      <c r="M8" s="39"/>
      <c r="N8" s="39"/>
      <c r="O8" s="39">
        <v>1</v>
      </c>
      <c r="P8" s="40"/>
      <c r="Q8" s="40"/>
      <c r="R8" s="40"/>
      <c r="S8" s="40"/>
      <c r="T8" s="40"/>
      <c r="U8" s="68">
        <f>K8-0.5*L8+0.5*N8+1</f>
        <v>7</v>
      </c>
      <c r="V8" s="41"/>
      <c r="W8" s="40"/>
      <c r="X8" s="40"/>
    </row>
    <row r="9" spans="1:25" x14ac:dyDescent="0.2">
      <c r="A9" s="40"/>
      <c r="B9" s="39"/>
      <c r="C9" s="1"/>
      <c r="D9" s="51">
        <f>(E9-F9)/F9*10^6</f>
        <v>-15.183994244323872</v>
      </c>
      <c r="E9" s="36">
        <v>187.10890000000001</v>
      </c>
      <c r="F9" s="52">
        <f>G9+$L$3-$G$1</f>
        <v>187.11174110359997</v>
      </c>
      <c r="G9" s="52">
        <f>K9*K$3+L9*L$3+M9*M$3+O9*O$3+N9*N$3+Q9*Q$3+P9*P$3+R9*R$3+S9*$S$3</f>
        <v>186.10446507149999</v>
      </c>
      <c r="H9" s="39" t="s">
        <v>49</v>
      </c>
      <c r="I9" s="47"/>
      <c r="J9" s="40" t="s">
        <v>93</v>
      </c>
      <c r="K9" s="63">
        <v>13</v>
      </c>
      <c r="L9" s="63">
        <v>14</v>
      </c>
      <c r="M9" s="63"/>
      <c r="N9" s="63"/>
      <c r="O9" s="63">
        <v>1</v>
      </c>
      <c r="P9" s="46"/>
      <c r="Q9" s="46"/>
      <c r="R9" s="46"/>
      <c r="S9" s="46"/>
      <c r="T9" s="46"/>
      <c r="U9" s="68">
        <f>K9-0.5*L9+0.5*N9+1</f>
        <v>7</v>
      </c>
      <c r="V9" s="61"/>
      <c r="W9" s="46"/>
      <c r="X9" s="46"/>
    </row>
    <row r="10" spans="1:25" x14ac:dyDescent="0.2">
      <c r="A10" s="46"/>
      <c r="B10" s="63"/>
      <c r="C10" s="1"/>
      <c r="D10" s="51"/>
      <c r="E10" s="36"/>
      <c r="F10" s="52"/>
      <c r="G10" s="52"/>
      <c r="H10" s="39"/>
      <c r="I10" s="47"/>
      <c r="J10" s="40"/>
      <c r="K10" s="63"/>
      <c r="L10" s="63"/>
      <c r="M10" s="63"/>
      <c r="N10" s="63"/>
      <c r="O10" s="63"/>
      <c r="P10" s="46"/>
      <c r="Q10" s="46"/>
      <c r="R10" s="46"/>
      <c r="S10" s="46"/>
      <c r="T10" s="46"/>
      <c r="U10" s="68"/>
      <c r="V10" s="61"/>
      <c r="W10" s="46"/>
      <c r="X10" s="46"/>
    </row>
    <row r="11" spans="1:25" x14ac:dyDescent="0.2">
      <c r="A11" s="46"/>
      <c r="B11" s="63"/>
      <c r="C11" s="1"/>
      <c r="D11" s="51">
        <f t="shared" ref="D11:D29" si="0">(E11-F11)/F11*10^6</f>
        <v>-0.45190282890201361</v>
      </c>
      <c r="E11" s="36">
        <v>169.1011</v>
      </c>
      <c r="F11" s="52">
        <f t="shared" ref="F11:F18" si="1">G11-$G$1</f>
        <v>169.1011764173</v>
      </c>
      <c r="G11" s="52">
        <f>K11*K$3+L11*L$3+M11*M$3+O11*O$3+N11*N$3+Q11*Q$3+P11*P$3+R11*R$3+S11*$S$3</f>
        <v>169.1017254173</v>
      </c>
      <c r="H11" s="39" t="s">
        <v>50</v>
      </c>
      <c r="I11" s="47"/>
      <c r="J11" s="46" t="s">
        <v>28</v>
      </c>
      <c r="K11" s="63">
        <v>13</v>
      </c>
      <c r="L11" s="63">
        <v>13</v>
      </c>
      <c r="M11" s="63"/>
      <c r="N11" s="63"/>
      <c r="O11" s="63"/>
      <c r="P11" s="46"/>
      <c r="Q11" s="46"/>
      <c r="R11" s="46"/>
      <c r="S11" s="46"/>
      <c r="T11" s="46"/>
      <c r="U11" s="64">
        <f>K11-0.5*L11+0.5*N11+1</f>
        <v>7.5</v>
      </c>
      <c r="V11" s="61"/>
      <c r="W11" s="46"/>
      <c r="X11" s="46"/>
    </row>
    <row r="12" spans="1:25" x14ac:dyDescent="0.2">
      <c r="A12" s="46"/>
      <c r="B12" s="63"/>
      <c r="C12" s="46"/>
      <c r="D12" s="51">
        <f t="shared" si="0"/>
        <v>-18.784123016059006</v>
      </c>
      <c r="E12" s="36">
        <v>169.09800000000001</v>
      </c>
      <c r="F12" s="52">
        <f t="shared" si="1"/>
        <v>169.1011764173</v>
      </c>
      <c r="G12" s="52">
        <f>K12*K$3+L12*L$3+M12*M$3+O12*O$3+N12*N$3+Q12*Q$3+P12*P$3+R12*R$3+S12*$S$3</f>
        <v>169.1017254173</v>
      </c>
      <c r="H12" s="39" t="s">
        <v>50</v>
      </c>
      <c r="I12" s="47"/>
      <c r="J12" s="46" t="s">
        <v>93</v>
      </c>
      <c r="K12" s="63">
        <v>13</v>
      </c>
      <c r="L12" s="63">
        <v>13</v>
      </c>
      <c r="M12" s="63"/>
      <c r="N12" s="63"/>
      <c r="O12" s="63"/>
      <c r="P12" s="46"/>
      <c r="Q12" s="46"/>
      <c r="R12" s="46"/>
      <c r="S12" s="46"/>
      <c r="T12" s="46"/>
      <c r="U12" s="64">
        <f>K12-0.5*L12+0.5*N12+1</f>
        <v>7.5</v>
      </c>
      <c r="V12" s="61"/>
      <c r="W12" s="46"/>
      <c r="X12" s="46"/>
    </row>
    <row r="13" spans="1:25" x14ac:dyDescent="0.2">
      <c r="A13" s="46"/>
      <c r="B13" s="63"/>
      <c r="C13" s="46"/>
      <c r="D13" s="11"/>
      <c r="E13" s="3" t="s">
        <v>94</v>
      </c>
      <c r="F13" s="23">
        <f t="shared" si="1"/>
        <v>141.06987628889999</v>
      </c>
      <c r="G13" s="23">
        <f>K13*K$3+L13*L$3+M13*M$3+O13*O$3+N13*N$3+Q13*Q$3+P13*P$3+R13*R$3+S13*$R$3</f>
        <v>141.0704252889</v>
      </c>
      <c r="H13" s="13" t="s">
        <v>50</v>
      </c>
      <c r="J13" s="12" t="s">
        <v>28</v>
      </c>
      <c r="K13" s="3">
        <v>11</v>
      </c>
      <c r="L13" s="3">
        <v>9</v>
      </c>
      <c r="M13" s="30"/>
      <c r="N13" s="3"/>
      <c r="O13" s="3"/>
      <c r="W13" s="46"/>
      <c r="X13" s="46"/>
    </row>
    <row r="14" spans="1:25" x14ac:dyDescent="0.2">
      <c r="A14" s="46"/>
      <c r="B14" s="63"/>
      <c r="C14" s="46"/>
      <c r="D14" s="11">
        <f t="shared" si="0"/>
        <v>-24.642319051052009</v>
      </c>
      <c r="E14" s="3">
        <v>141.06639999999999</v>
      </c>
      <c r="F14" s="23">
        <f t="shared" si="1"/>
        <v>141.06987628889999</v>
      </c>
      <c r="G14" s="23">
        <f>K14*K$3+L14*L$3+M14*M$3+O14*O$3+N14*N$3+Q14*Q$3+P14*P$3+R14*R$3+S14*$R$3</f>
        <v>141.0704252889</v>
      </c>
      <c r="H14" s="13" t="s">
        <v>50</v>
      </c>
      <c r="J14" s="12" t="s">
        <v>93</v>
      </c>
      <c r="K14" s="3">
        <v>11</v>
      </c>
      <c r="L14" s="3">
        <v>9</v>
      </c>
      <c r="M14" s="30"/>
      <c r="N14" s="3"/>
      <c r="O14" s="3"/>
      <c r="V14" s="65"/>
      <c r="W14" s="46"/>
      <c r="X14" s="46"/>
    </row>
    <row r="15" spans="1:25" x14ac:dyDescent="0.2">
      <c r="A15" s="46"/>
      <c r="B15" s="63"/>
      <c r="C15" s="46"/>
      <c r="D15" s="51">
        <f t="shared" si="0"/>
        <v>14.368915940696363</v>
      </c>
      <c r="E15" s="36">
        <v>105.035</v>
      </c>
      <c r="F15" s="52">
        <f t="shared" si="1"/>
        <v>105.03349078259998</v>
      </c>
      <c r="G15" s="52">
        <f>K15*K$3+L15*L$3+M15*M$3+O15*O$3+N15*N$3+Q15*Q$3+P15*P$3+R15*R$3+S15*$S$3</f>
        <v>105.03403978259999</v>
      </c>
      <c r="H15" s="39" t="s">
        <v>50</v>
      </c>
      <c r="I15" s="40"/>
      <c r="J15" s="46" t="s">
        <v>28</v>
      </c>
      <c r="K15" s="39">
        <v>7</v>
      </c>
      <c r="L15" s="39">
        <v>5</v>
      </c>
      <c r="M15" s="39"/>
      <c r="N15" s="39"/>
      <c r="O15" s="39">
        <v>1</v>
      </c>
      <c r="P15" s="40"/>
      <c r="Q15" s="40"/>
      <c r="R15" s="40"/>
      <c r="S15" s="40"/>
      <c r="T15" s="40"/>
      <c r="U15" s="40"/>
      <c r="V15" s="65"/>
      <c r="W15" s="37"/>
      <c r="X15" s="37"/>
    </row>
    <row r="16" spans="1:25" ht="15.75" x14ac:dyDescent="0.25">
      <c r="A16" s="37"/>
      <c r="B16" s="36"/>
      <c r="C16" s="37"/>
      <c r="D16" s="51">
        <f t="shared" si="0"/>
        <v>-5.6247068966638896</v>
      </c>
      <c r="E16" s="36">
        <v>105.0329</v>
      </c>
      <c r="F16" s="52">
        <f t="shared" si="1"/>
        <v>105.03349078259998</v>
      </c>
      <c r="G16" s="52">
        <f>K16*K$3+L16*L$3+M16*M$3+O16*O$3+N16*N$3+Q16*Q$3+P16*P$3+R16*R$3+S16*$S$3</f>
        <v>105.03403978259999</v>
      </c>
      <c r="H16" s="39" t="s">
        <v>50</v>
      </c>
      <c r="I16" s="40"/>
      <c r="J16" s="46" t="s">
        <v>93</v>
      </c>
      <c r="K16" s="39">
        <v>7</v>
      </c>
      <c r="L16" s="39">
        <v>5</v>
      </c>
      <c r="M16" s="39"/>
      <c r="N16" s="39"/>
      <c r="O16" s="39">
        <v>1</v>
      </c>
      <c r="P16" s="40"/>
      <c r="Q16" s="40"/>
      <c r="R16" s="40"/>
      <c r="S16" s="40"/>
      <c r="T16" s="40"/>
      <c r="U16" s="40"/>
      <c r="V16" s="65"/>
      <c r="W16" s="169"/>
      <c r="X16" s="170" t="s">
        <v>295</v>
      </c>
      <c r="Y16" s="169"/>
    </row>
    <row r="17" spans="1:25" ht="15.75" x14ac:dyDescent="0.25">
      <c r="A17" s="37"/>
      <c r="B17" s="36"/>
      <c r="C17" s="37"/>
      <c r="D17" s="51">
        <f t="shared" si="0"/>
        <v>1.9084814315372829</v>
      </c>
      <c r="E17" s="36">
        <v>91.054400000000001</v>
      </c>
      <c r="F17" s="52">
        <f t="shared" si="1"/>
        <v>91.054226224699988</v>
      </c>
      <c r="G17" s="52">
        <f>K17*K$3+L17*L$3+M17*M$3+O17*O$3+N17*N$3+Q17*Q$3+P17*P$3+R17*R$3+S17*$S$3</f>
        <v>91.054775224699995</v>
      </c>
      <c r="H17" s="39" t="s">
        <v>88</v>
      </c>
      <c r="I17" s="40"/>
      <c r="J17" s="46" t="s">
        <v>28</v>
      </c>
      <c r="K17" s="39">
        <v>7</v>
      </c>
      <c r="L17" s="39">
        <v>7</v>
      </c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169"/>
      <c r="X17" s="170" t="s">
        <v>296</v>
      </c>
      <c r="Y17" s="169"/>
    </row>
    <row r="18" spans="1:25" ht="15.75" x14ac:dyDescent="0.25">
      <c r="A18" s="37"/>
      <c r="B18" s="36"/>
      <c r="C18" s="37"/>
      <c r="D18" s="51">
        <f t="shared" si="0"/>
        <v>-33.235411748224863</v>
      </c>
      <c r="E18" s="36">
        <v>91.051199999999994</v>
      </c>
      <c r="F18" s="52">
        <f t="shared" si="1"/>
        <v>91.054226224699988</v>
      </c>
      <c r="G18" s="52">
        <f>K18*K$3+L18*L$3+M18*M$3+O18*O$3+N18*N$3+Q18*Q$3+P18*P$3+R18*R$3+S18*$S$3</f>
        <v>91.054775224699995</v>
      </c>
      <c r="H18" s="39" t="s">
        <v>88</v>
      </c>
      <c r="I18" s="40"/>
      <c r="J18" s="46" t="s">
        <v>93</v>
      </c>
      <c r="K18" s="39">
        <v>7</v>
      </c>
      <c r="L18" s="39">
        <v>7</v>
      </c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169"/>
      <c r="X18" s="170" t="s">
        <v>297</v>
      </c>
      <c r="Y18" s="169"/>
    </row>
    <row r="19" spans="1:25" ht="15.75" x14ac:dyDescent="0.25">
      <c r="A19" s="40"/>
      <c r="B19" s="39"/>
      <c r="C19" s="40"/>
      <c r="D19" s="69">
        <f t="shared" si="0"/>
        <v>-113.65185820364336</v>
      </c>
      <c r="E19" s="70">
        <v>205.12280000000001</v>
      </c>
      <c r="F19" s="71">
        <f>G19+$L$3-$G$1</f>
        <v>205.14611523719998</v>
      </c>
      <c r="G19" s="71">
        <f>K19*K$3+L19*L$3+M19*M$3+O19*O$3+N19*N$3+Q19*Q$3+P19*P$3+R19*R$3+S19*$S$3</f>
        <v>204.1388392051</v>
      </c>
      <c r="H19" s="70" t="s">
        <v>54</v>
      </c>
      <c r="I19" s="40"/>
      <c r="J19" s="40" t="s">
        <v>28</v>
      </c>
      <c r="K19" s="39">
        <v>13</v>
      </c>
      <c r="L19" s="39">
        <v>18</v>
      </c>
      <c r="M19" s="40"/>
      <c r="N19" s="40">
        <v>1</v>
      </c>
      <c r="O19" s="40">
        <v>1</v>
      </c>
      <c r="P19" s="40"/>
      <c r="Q19" s="40"/>
      <c r="R19" s="40"/>
      <c r="S19" s="40"/>
      <c r="T19" s="40"/>
      <c r="U19" s="53">
        <f>K19-0.5*L19+0.5*N19+1</f>
        <v>5.5</v>
      </c>
      <c r="W19" s="169"/>
      <c r="X19" s="170" t="s">
        <v>298</v>
      </c>
      <c r="Y19" s="169"/>
    </row>
    <row r="20" spans="1:25" ht="15.75" x14ac:dyDescent="0.25">
      <c r="A20" s="40"/>
      <c r="B20" s="39"/>
      <c r="C20" s="40"/>
      <c r="D20" s="51">
        <f t="shared" si="0"/>
        <v>2.4093435286848064</v>
      </c>
      <c r="E20" s="36">
        <v>205.12280000000001</v>
      </c>
      <c r="F20" s="52">
        <f>G20+$L$3-$G$1</f>
        <v>205.12230578989997</v>
      </c>
      <c r="G20" s="52">
        <f>K20*K$3+L20*L$3+M20*M$3+O20*O$3+N20*N$3+Q21*Q$3+P21*P$3+R21*R$3+S21*$S$3</f>
        <v>204.11502975779999</v>
      </c>
      <c r="H20" s="39" t="s">
        <v>65</v>
      </c>
      <c r="I20" s="40"/>
      <c r="J20" s="40" t="s">
        <v>28</v>
      </c>
      <c r="K20" s="39">
        <v>13</v>
      </c>
      <c r="L20" s="39">
        <v>16</v>
      </c>
      <c r="M20" s="40"/>
      <c r="N20" s="40"/>
      <c r="O20" s="40">
        <v>2</v>
      </c>
      <c r="P20" s="40"/>
      <c r="Q20" s="40"/>
      <c r="R20" s="40"/>
      <c r="S20" s="40"/>
      <c r="T20" s="40"/>
      <c r="U20" s="53"/>
      <c r="V20" s="41"/>
      <c r="W20" s="169"/>
      <c r="X20" s="170" t="s">
        <v>299</v>
      </c>
      <c r="Y20" s="169"/>
    </row>
    <row r="21" spans="1:25" ht="15.75" x14ac:dyDescent="0.25">
      <c r="A21" s="40"/>
      <c r="B21" s="39"/>
      <c r="C21" s="40"/>
      <c r="D21" s="51"/>
      <c r="E21" s="36" t="s">
        <v>94</v>
      </c>
      <c r="F21" s="52">
        <f>G21+$L$3-$G$1</f>
        <v>205.12230578989997</v>
      </c>
      <c r="G21" s="52">
        <f>K21*K$3+L21*L$3+M21*M$3+O21*O$3+N21*N$3+Q22*Q$3+P22*P$3+R22*R$3+S22*$S$3</f>
        <v>204.11502975779999</v>
      </c>
      <c r="H21" s="39" t="s">
        <v>65</v>
      </c>
      <c r="I21" s="40"/>
      <c r="J21" s="40" t="s">
        <v>93</v>
      </c>
      <c r="K21" s="39">
        <v>13</v>
      </c>
      <c r="L21" s="39">
        <v>16</v>
      </c>
      <c r="M21" s="40"/>
      <c r="N21" s="40"/>
      <c r="O21" s="40">
        <v>2</v>
      </c>
      <c r="P21" s="40"/>
      <c r="Q21" s="40"/>
      <c r="R21" s="40"/>
      <c r="S21" s="40"/>
      <c r="T21" s="40"/>
      <c r="U21" s="53"/>
      <c r="V21" s="41"/>
      <c r="W21" s="169"/>
      <c r="X21" s="170" t="s">
        <v>300</v>
      </c>
      <c r="Y21" s="169"/>
    </row>
    <row r="22" spans="1:25" ht="15.75" x14ac:dyDescent="0.25">
      <c r="A22" s="40"/>
      <c r="B22" s="43" t="s">
        <v>51</v>
      </c>
      <c r="C22" s="1">
        <v>10.95</v>
      </c>
      <c r="D22" s="51">
        <f t="shared" si="0"/>
        <v>1.3836459353098358</v>
      </c>
      <c r="E22" s="36">
        <v>187.11199999999999</v>
      </c>
      <c r="F22" s="52">
        <f>G22+$L$3-$G$1</f>
        <v>187.11174110359997</v>
      </c>
      <c r="G22" s="52">
        <f>K22*K$3+L22*L$3+M22*M$3+O22*O$3+N22*N$3+Q22*Q$3+P22*P$3+R22*R$3+S22*$S$3</f>
        <v>186.10446507149999</v>
      </c>
      <c r="H22" s="39" t="s">
        <v>51</v>
      </c>
      <c r="I22" s="47"/>
      <c r="J22" s="40" t="s">
        <v>28</v>
      </c>
      <c r="K22" s="63">
        <v>13</v>
      </c>
      <c r="L22" s="63">
        <v>14</v>
      </c>
      <c r="M22" s="63"/>
      <c r="N22" s="63"/>
      <c r="O22" s="63">
        <v>1</v>
      </c>
      <c r="P22" s="46"/>
      <c r="Q22" s="46"/>
      <c r="R22" s="46"/>
      <c r="S22" s="46"/>
      <c r="T22" s="46"/>
      <c r="U22" s="68">
        <f>K22-0.5*L22+0.5*N22+1</f>
        <v>7</v>
      </c>
      <c r="V22" s="41"/>
      <c r="W22" s="169"/>
      <c r="X22" s="170" t="s">
        <v>301</v>
      </c>
      <c r="Y22" s="169"/>
    </row>
    <row r="23" spans="1:25" ht="15.75" x14ac:dyDescent="0.25">
      <c r="A23" s="40"/>
      <c r="B23" s="39"/>
      <c r="C23" s="40"/>
      <c r="D23" s="51">
        <f t="shared" si="0"/>
        <v>-3.9607541226806204</v>
      </c>
      <c r="E23" s="36">
        <v>187.11099999999999</v>
      </c>
      <c r="F23" s="52">
        <f>G23+$L$3-$G$1</f>
        <v>187.11174110359997</v>
      </c>
      <c r="G23" s="52">
        <f>K23*K$3+L23*L$3+M23*M$3+O23*O$3+N23*N$3+Q23*Q$3+P23*P$3+R23*R$3+S23*$S$3</f>
        <v>186.10446507149999</v>
      </c>
      <c r="H23" s="39" t="s">
        <v>51</v>
      </c>
      <c r="I23" s="47"/>
      <c r="J23" s="40" t="s">
        <v>93</v>
      </c>
      <c r="K23" s="63">
        <v>13</v>
      </c>
      <c r="L23" s="63">
        <v>14</v>
      </c>
      <c r="M23" s="63"/>
      <c r="N23" s="63"/>
      <c r="O23" s="63">
        <v>1</v>
      </c>
      <c r="P23" s="46"/>
      <c r="Q23" s="46"/>
      <c r="R23" s="46"/>
      <c r="S23" s="46"/>
      <c r="T23" s="46"/>
      <c r="U23" s="68">
        <f>K23-0.5*L23+0.5*N23+1</f>
        <v>7</v>
      </c>
      <c r="V23" s="41"/>
      <c r="W23" s="169"/>
      <c r="X23" s="170" t="s">
        <v>302</v>
      </c>
      <c r="Y23" s="169"/>
    </row>
    <row r="24" spans="1:25" ht="15.75" x14ac:dyDescent="0.25">
      <c r="A24" s="40"/>
      <c r="B24" s="39"/>
      <c r="C24" s="40"/>
      <c r="D24" s="51">
        <f t="shared" si="0"/>
        <v>12.464761384828162</v>
      </c>
      <c r="E24" s="36">
        <v>105.0348</v>
      </c>
      <c r="F24" s="52">
        <f>G24-$G$1</f>
        <v>105.03349078259998</v>
      </c>
      <c r="G24" s="52">
        <f>K24*K$3+L24*L$3+M24*M$3+O24*O$3+N24*N$3+Q48*Q$3+P24*P$3+R48*R$3+S48*$S$3</f>
        <v>105.03403978259999</v>
      </c>
      <c r="H24" s="39" t="s">
        <v>55</v>
      </c>
      <c r="I24" s="40"/>
      <c r="J24" s="40" t="s">
        <v>28</v>
      </c>
      <c r="K24" s="39">
        <v>7</v>
      </c>
      <c r="L24" s="39">
        <v>5</v>
      </c>
      <c r="M24" s="39"/>
      <c r="N24" s="39"/>
      <c r="O24" s="39">
        <v>1</v>
      </c>
      <c r="P24" s="40"/>
      <c r="Q24" s="40"/>
      <c r="R24" s="40"/>
      <c r="S24" s="40"/>
      <c r="T24" s="40"/>
      <c r="U24" s="40"/>
      <c r="V24" s="41"/>
      <c r="W24" s="169"/>
      <c r="X24" s="170" t="s">
        <v>303</v>
      </c>
      <c r="Y24" s="169"/>
    </row>
    <row r="25" spans="1:25" x14ac:dyDescent="0.2">
      <c r="A25" s="40"/>
      <c r="B25" s="39"/>
      <c r="C25" s="40"/>
      <c r="D25" s="51">
        <f t="shared" si="0"/>
        <v>15.320993218698112</v>
      </c>
      <c r="E25" s="36">
        <v>105.0351</v>
      </c>
      <c r="F25" s="52">
        <f>G25-$G$1</f>
        <v>105.03349078259998</v>
      </c>
      <c r="G25" s="52">
        <f>K25*K$3+L25*L$3+M25*M$3+O25*O$3+N25*N$3+Q49*Q$3+P25*P$3+R49*R$3+S49*$S$3</f>
        <v>105.03403978259999</v>
      </c>
      <c r="H25" s="39" t="s">
        <v>55</v>
      </c>
      <c r="I25" s="40"/>
      <c r="J25" s="40" t="s">
        <v>93</v>
      </c>
      <c r="K25" s="39">
        <v>7</v>
      </c>
      <c r="L25" s="39">
        <v>5</v>
      </c>
      <c r="M25" s="39"/>
      <c r="N25" s="39"/>
      <c r="O25" s="39">
        <v>1</v>
      </c>
      <c r="P25" s="40"/>
      <c r="Q25" s="40"/>
      <c r="R25" s="40"/>
      <c r="S25" s="40"/>
      <c r="T25" s="40"/>
      <c r="U25" s="40"/>
      <c r="V25" s="41"/>
      <c r="W25" s="40"/>
      <c r="X25" s="40"/>
    </row>
    <row r="26" spans="1:25" x14ac:dyDescent="0.2">
      <c r="A26" s="40"/>
      <c r="B26" s="39"/>
      <c r="C26" s="40"/>
      <c r="D26" s="51"/>
      <c r="E26" s="36" t="s">
        <v>94</v>
      </c>
      <c r="F26" s="52">
        <f>G26-$G$1</f>
        <v>77.038576160499986</v>
      </c>
      <c r="G26" s="52">
        <f>K26*K$3+L26*L$3+M26*M$3+O26*O$3+N26*N$3+Q50*Q$3+P26*P$3+R50*R$3+S50*$S$3</f>
        <v>77.039125160499992</v>
      </c>
      <c r="H26" s="39" t="s">
        <v>95</v>
      </c>
      <c r="I26" s="40"/>
      <c r="J26" s="40" t="s">
        <v>28</v>
      </c>
      <c r="K26" s="39">
        <v>6</v>
      </c>
      <c r="L26" s="39">
        <v>5</v>
      </c>
      <c r="M26" s="39"/>
      <c r="N26" s="39"/>
      <c r="O26" s="39"/>
      <c r="P26" s="40"/>
      <c r="Q26" s="40"/>
      <c r="R26" s="40"/>
      <c r="S26" s="40"/>
      <c r="T26" s="40"/>
      <c r="U26" s="40"/>
      <c r="V26" s="41"/>
      <c r="W26" s="40"/>
      <c r="X26" s="40"/>
    </row>
    <row r="27" spans="1:25" x14ac:dyDescent="0.2">
      <c r="A27" s="40"/>
      <c r="B27" s="39"/>
      <c r="C27" s="40"/>
      <c r="D27" s="51">
        <f t="shared" si="0"/>
        <v>-11.373010037975872</v>
      </c>
      <c r="E27" s="36">
        <v>77.037700000000001</v>
      </c>
      <c r="F27" s="52">
        <f>G27-$G$1</f>
        <v>77.038576160499986</v>
      </c>
      <c r="G27" s="52">
        <f>K27*K$3+L27*L$3+M27*M$3+O27*O$3+N27*N$3+Q51*Q$3+P27*P$3+R51*R$3+S51*$S$3</f>
        <v>77.039125160499992</v>
      </c>
      <c r="H27" s="39" t="s">
        <v>95</v>
      </c>
      <c r="I27" s="40"/>
      <c r="J27" s="40" t="s">
        <v>93</v>
      </c>
      <c r="K27" s="39">
        <v>6</v>
      </c>
      <c r="L27" s="39">
        <v>5</v>
      </c>
      <c r="M27" s="39"/>
      <c r="N27" s="39"/>
      <c r="O27" s="39"/>
      <c r="P27" s="40"/>
      <c r="Q27" s="40"/>
      <c r="R27" s="40"/>
      <c r="S27" s="40"/>
      <c r="T27" s="40"/>
      <c r="U27" s="40"/>
      <c r="V27" s="41"/>
      <c r="W27" s="40"/>
      <c r="X27" s="40"/>
    </row>
    <row r="28" spans="1:25" x14ac:dyDescent="0.2">
      <c r="A28" s="40"/>
      <c r="B28" s="39"/>
      <c r="C28" s="40"/>
      <c r="D28" s="69">
        <f t="shared" si="0"/>
        <v>-114.62677308212102</v>
      </c>
      <c r="E28" s="70">
        <v>205.12260000000001</v>
      </c>
      <c r="F28" s="71">
        <f>G28+$L$3-$G$1</f>
        <v>205.14611523719998</v>
      </c>
      <c r="G28" s="71">
        <f>K28*K$3+L28*L$3+M28*M$3+O28*O$3+N28*N$3+Q49*Q$3+P28*P$3+R49*R$3+S49*$S$3</f>
        <v>204.1388392051</v>
      </c>
      <c r="H28" s="70" t="s">
        <v>56</v>
      </c>
      <c r="I28" s="40"/>
      <c r="J28" s="40" t="s">
        <v>28</v>
      </c>
      <c r="K28" s="39">
        <v>13</v>
      </c>
      <c r="L28" s="39">
        <v>18</v>
      </c>
      <c r="M28" s="40"/>
      <c r="N28" s="40">
        <v>1</v>
      </c>
      <c r="O28" s="40">
        <v>1</v>
      </c>
      <c r="P28" s="40"/>
      <c r="V28" s="41"/>
      <c r="W28" s="40"/>
      <c r="X28" s="40"/>
    </row>
    <row r="29" spans="1:25" x14ac:dyDescent="0.2">
      <c r="A29" s="40"/>
      <c r="B29" s="39"/>
      <c r="C29" s="40"/>
      <c r="D29" s="51">
        <f t="shared" si="0"/>
        <v>1.4343154875536155</v>
      </c>
      <c r="E29" s="36">
        <v>205.12260000000001</v>
      </c>
      <c r="F29" s="52">
        <f>G29+$L$3-$G$1</f>
        <v>205.12230578989997</v>
      </c>
      <c r="G29" s="52">
        <f>K29*K$3+L29*L$3+M29*M$3+O29*O$3+N29*N$3+Q50*Q$3+P29*P$3+R50*R$3+S50*$S$3</f>
        <v>204.11502975779999</v>
      </c>
      <c r="H29" s="39" t="s">
        <v>64</v>
      </c>
      <c r="I29" s="40"/>
      <c r="J29" s="40" t="s">
        <v>28</v>
      </c>
      <c r="K29" s="39">
        <v>13</v>
      </c>
      <c r="L29" s="39">
        <v>16</v>
      </c>
      <c r="M29" s="40"/>
      <c r="N29" s="40"/>
      <c r="O29" s="40">
        <v>2</v>
      </c>
      <c r="P29" s="40"/>
      <c r="Q29" s="40"/>
      <c r="R29" s="40"/>
      <c r="S29" s="40"/>
      <c r="T29" s="40"/>
      <c r="U29" s="40"/>
      <c r="V29" s="41"/>
      <c r="W29" s="40"/>
      <c r="X29" s="40"/>
    </row>
    <row r="30" spans="1:25" x14ac:dyDescent="0.2">
      <c r="A30" s="40"/>
      <c r="B30" s="39"/>
      <c r="C30" s="40"/>
      <c r="D30" s="51"/>
      <c r="E30" s="36"/>
      <c r="F30" s="52"/>
      <c r="G30" s="52"/>
      <c r="H30" s="39"/>
      <c r="I30" s="40"/>
      <c r="J30" s="40"/>
      <c r="K30" s="39"/>
      <c r="L30" s="39"/>
      <c r="M30" s="40"/>
      <c r="N30" s="40"/>
      <c r="O30" s="39"/>
      <c r="P30" s="40"/>
      <c r="Q30" s="40"/>
      <c r="R30" s="40"/>
      <c r="S30" s="40"/>
      <c r="T30" s="40"/>
      <c r="U30" s="40"/>
      <c r="V30" s="41"/>
      <c r="W30" s="40"/>
      <c r="X30" s="40"/>
    </row>
    <row r="31" spans="1:25" x14ac:dyDescent="0.2">
      <c r="A31" s="40"/>
      <c r="B31" s="1" t="s">
        <v>52</v>
      </c>
      <c r="C31" s="1">
        <v>11.74</v>
      </c>
      <c r="D31" s="51">
        <f t="shared" ref="D31:D42" si="2">(E31-F31)/F31*10^6</f>
        <v>1.9180859411240709</v>
      </c>
      <c r="E31" s="36">
        <v>187.1121</v>
      </c>
      <c r="F31" s="52">
        <f>G31+$L$3-$G$1</f>
        <v>187.11174110359997</v>
      </c>
      <c r="G31" s="52">
        <f>K31*K$3+L31*L$3+M31*M$3+O31*O$3+N31*N$3+Q31*Q$3+P31*P$3+R31*R$3+S31*$S$3</f>
        <v>186.10446507149999</v>
      </c>
      <c r="H31" s="39" t="s">
        <v>52</v>
      </c>
      <c r="I31" s="47"/>
      <c r="J31" s="40" t="s">
        <v>28</v>
      </c>
      <c r="K31" s="63">
        <v>13</v>
      </c>
      <c r="L31" s="63">
        <v>14</v>
      </c>
      <c r="M31" s="63"/>
      <c r="N31" s="63"/>
      <c r="O31" s="63">
        <v>1</v>
      </c>
      <c r="P31" s="46"/>
      <c r="Q31" s="46"/>
      <c r="R31" s="46"/>
      <c r="S31" s="46"/>
      <c r="T31" s="46"/>
      <c r="U31" s="68">
        <f>K31-0.5*L31+0.5*N31+1</f>
        <v>7</v>
      </c>
      <c r="V31" s="41"/>
      <c r="W31" s="40"/>
      <c r="X31" s="40"/>
    </row>
    <row r="32" spans="1:25" x14ac:dyDescent="0.2">
      <c r="A32" s="40"/>
      <c r="B32" s="39"/>
      <c r="C32" s="40"/>
      <c r="D32" s="51">
        <f t="shared" si="2"/>
        <v>6.1936059874860563</v>
      </c>
      <c r="E32" s="36">
        <v>187.1129</v>
      </c>
      <c r="F32" s="52">
        <f>G32+$L$3-$G$1</f>
        <v>187.11174110359997</v>
      </c>
      <c r="G32" s="52">
        <f>K32*K$3+L32*L$3+M32*M$3+O32*O$3+N32*N$3+Q32*Q$3+P32*P$3+R32*R$3+S32*$S$3</f>
        <v>186.10446507149999</v>
      </c>
      <c r="H32" s="39" t="s">
        <v>52</v>
      </c>
      <c r="I32" s="47"/>
      <c r="J32" s="40" t="s">
        <v>93</v>
      </c>
      <c r="K32" s="63">
        <v>13</v>
      </c>
      <c r="L32" s="63">
        <v>14</v>
      </c>
      <c r="M32" s="63"/>
      <c r="N32" s="63"/>
      <c r="O32" s="63">
        <v>1</v>
      </c>
      <c r="P32" s="46"/>
      <c r="Q32" s="46"/>
      <c r="R32" s="46"/>
      <c r="S32" s="46"/>
      <c r="T32" s="46"/>
      <c r="U32" s="68">
        <f>K32-0.5*L32+0.5*N32+1</f>
        <v>7</v>
      </c>
      <c r="V32" s="41"/>
      <c r="W32" s="40"/>
      <c r="X32" s="40"/>
    </row>
    <row r="33" spans="1:24" x14ac:dyDescent="0.2">
      <c r="A33" s="40"/>
      <c r="B33" s="39"/>
      <c r="C33" s="40"/>
      <c r="D33" s="51">
        <f t="shared" si="2"/>
        <v>-11.68777971788059</v>
      </c>
      <c r="E33" s="36">
        <v>169.0992</v>
      </c>
      <c r="F33" s="52">
        <f t="shared" ref="F33:F40" si="3">G33-$G$1</f>
        <v>169.1011764173</v>
      </c>
      <c r="G33" s="52">
        <f>K33*K$3+L33*L$3+M33*M$3+O33*O$3+N33*N$3+Q33*Q$3+P33*P$3+R33*R$3+S33*$S$3</f>
        <v>169.1017254173</v>
      </c>
      <c r="H33" s="39" t="s">
        <v>57</v>
      </c>
      <c r="I33" s="47"/>
      <c r="J33" s="46" t="s">
        <v>28</v>
      </c>
      <c r="K33" s="63">
        <v>13</v>
      </c>
      <c r="L33" s="63">
        <v>13</v>
      </c>
      <c r="M33" s="63"/>
      <c r="N33" s="63"/>
      <c r="O33" s="63"/>
      <c r="P33" s="46"/>
      <c r="Q33" s="46"/>
      <c r="R33" s="46"/>
      <c r="S33" s="46"/>
      <c r="T33" s="46"/>
      <c r="U33" s="64">
        <f>K33-0.5*L33+0.5*N33+1</f>
        <v>7.5</v>
      </c>
      <c r="V33" s="41"/>
      <c r="W33" s="40"/>
      <c r="X33" s="40"/>
    </row>
    <row r="34" spans="1:24" x14ac:dyDescent="0.2">
      <c r="A34" s="40"/>
      <c r="B34" s="39"/>
      <c r="C34" s="40"/>
      <c r="D34" s="51">
        <f t="shared" si="2"/>
        <v>3.6876307617300736</v>
      </c>
      <c r="E34" s="36">
        <v>169.1018</v>
      </c>
      <c r="F34" s="52">
        <f t="shared" si="3"/>
        <v>169.1011764173</v>
      </c>
      <c r="G34" s="52">
        <f>K34*K$3+L34*L$3+M34*M$3+O34*O$3+N34*N$3+Q34*Q$3+P34*P$3+R34*R$3+S34*$S$3</f>
        <v>169.1017254173</v>
      </c>
      <c r="H34" s="39" t="s">
        <v>57</v>
      </c>
      <c r="I34" s="47"/>
      <c r="J34" s="46" t="s">
        <v>93</v>
      </c>
      <c r="K34" s="63">
        <v>13</v>
      </c>
      <c r="L34" s="63">
        <v>13</v>
      </c>
      <c r="M34" s="63"/>
      <c r="N34" s="63"/>
      <c r="O34" s="63"/>
      <c r="P34" s="46"/>
      <c r="Q34" s="46"/>
      <c r="R34" s="46"/>
      <c r="S34" s="46"/>
      <c r="T34" s="46"/>
      <c r="U34" s="64">
        <f>K34-0.5*L34+0.5*N34+1</f>
        <v>7.5</v>
      </c>
      <c r="V34" s="41"/>
      <c r="W34" s="40"/>
      <c r="X34" s="40"/>
    </row>
    <row r="35" spans="1:24" x14ac:dyDescent="0.2">
      <c r="A35" s="40"/>
      <c r="B35" s="39"/>
      <c r="C35" s="40" t="s">
        <v>91</v>
      </c>
      <c r="D35" s="11"/>
      <c r="E35" s="3" t="s">
        <v>98</v>
      </c>
      <c r="F35" s="23">
        <f t="shared" si="3"/>
        <v>141.06987628889999</v>
      </c>
      <c r="G35" s="23">
        <f>K35*K$3+L35*L$3+M35*M$3+O35*O$3+N35*N$3+Q35*Q$3+P35*P$3+R35*R$3+S35*$R$3</f>
        <v>141.0704252889</v>
      </c>
      <c r="H35" s="39" t="s">
        <v>57</v>
      </c>
      <c r="J35" s="12" t="s">
        <v>28</v>
      </c>
      <c r="K35" s="3">
        <v>11</v>
      </c>
      <c r="L35" s="3">
        <v>9</v>
      </c>
      <c r="M35" s="30"/>
      <c r="N35" s="3"/>
      <c r="O35" s="3"/>
      <c r="V35" s="41"/>
      <c r="W35" s="40"/>
      <c r="X35" s="40"/>
    </row>
    <row r="36" spans="1:24" x14ac:dyDescent="0.2">
      <c r="A36" s="40"/>
      <c r="B36" s="39"/>
      <c r="C36" s="40"/>
      <c r="D36" s="11">
        <f t="shared" si="2"/>
        <v>-1.9585251454869672</v>
      </c>
      <c r="E36" s="3">
        <v>141.06960000000001</v>
      </c>
      <c r="F36" s="23">
        <f t="shared" si="3"/>
        <v>141.06987628889999</v>
      </c>
      <c r="G36" s="23">
        <f>K36*K$3+L36*L$3+M36*M$3+O36*O$3+N36*N$3+Q36*Q$3+P36*P$3+R36*R$3+S36*$R$3</f>
        <v>141.0704252889</v>
      </c>
      <c r="H36" s="39" t="s">
        <v>57</v>
      </c>
      <c r="J36" s="12" t="s">
        <v>93</v>
      </c>
      <c r="K36" s="3">
        <v>11</v>
      </c>
      <c r="L36" s="3">
        <v>9</v>
      </c>
      <c r="M36" s="30"/>
      <c r="N36" s="3"/>
      <c r="O36" s="3"/>
      <c r="V36" s="41"/>
      <c r="W36" s="40"/>
      <c r="X36" s="40"/>
    </row>
    <row r="37" spans="1:24" x14ac:dyDescent="0.2">
      <c r="A37" s="40"/>
      <c r="B37" s="39"/>
      <c r="C37" s="40"/>
      <c r="D37" s="51">
        <f t="shared" si="2"/>
        <v>-5.6247068966638896</v>
      </c>
      <c r="E37" s="36">
        <v>105.0329</v>
      </c>
      <c r="F37" s="52">
        <f t="shared" si="3"/>
        <v>105.03349078259998</v>
      </c>
      <c r="G37" s="52">
        <f>K37*K$3+L37*L$3+M37*M$3+O37*O$3+N37*N$3+Q37*Q$3+P37*P$3+R37*R$3+S37*$S$3</f>
        <v>105.03403978259999</v>
      </c>
      <c r="H37" s="39" t="s">
        <v>57</v>
      </c>
      <c r="I37" s="40"/>
      <c r="J37" s="46" t="s">
        <v>28</v>
      </c>
      <c r="K37" s="39">
        <v>7</v>
      </c>
      <c r="L37" s="39">
        <v>5</v>
      </c>
      <c r="M37" s="39"/>
      <c r="N37" s="39"/>
      <c r="O37" s="39">
        <v>1</v>
      </c>
      <c r="P37" s="40"/>
      <c r="Q37" s="40"/>
      <c r="R37" s="40"/>
      <c r="S37" s="40"/>
      <c r="T37" s="40"/>
      <c r="U37" s="40"/>
      <c r="V37" s="41"/>
      <c r="W37" s="40"/>
      <c r="X37" s="40"/>
    </row>
    <row r="38" spans="1:24" x14ac:dyDescent="0.2">
      <c r="A38" s="40"/>
      <c r="B38" s="39"/>
      <c r="C38" s="40"/>
      <c r="D38" s="51">
        <f t="shared" si="2"/>
        <v>26.745920554313212</v>
      </c>
      <c r="E38" s="36">
        <v>105.0363</v>
      </c>
      <c r="F38" s="52">
        <f t="shared" si="3"/>
        <v>105.03349078259998</v>
      </c>
      <c r="G38" s="52">
        <f>K38*K$3+L38*L$3+M38*M$3+O38*O$3+N38*N$3+Q38*Q$3+P38*P$3+R38*R$3+S38*$S$3</f>
        <v>105.03403978259999</v>
      </c>
      <c r="H38" s="39" t="s">
        <v>57</v>
      </c>
      <c r="I38" s="40"/>
      <c r="J38" s="46" t="s">
        <v>93</v>
      </c>
      <c r="K38" s="39">
        <v>7</v>
      </c>
      <c r="L38" s="39">
        <v>5</v>
      </c>
      <c r="M38" s="39"/>
      <c r="N38" s="39"/>
      <c r="O38" s="39">
        <v>1</v>
      </c>
      <c r="P38" s="40"/>
      <c r="Q38" s="40"/>
      <c r="R38" s="40"/>
      <c r="S38" s="40"/>
      <c r="T38" s="40"/>
      <c r="U38" s="40"/>
      <c r="V38" s="41"/>
      <c r="W38" s="40"/>
      <c r="X38" s="40"/>
    </row>
    <row r="39" spans="1:24" x14ac:dyDescent="0.2">
      <c r="A39" s="40"/>
      <c r="B39" s="39"/>
      <c r="C39" s="40"/>
      <c r="D39" s="51"/>
      <c r="E39" s="36" t="s">
        <v>98</v>
      </c>
      <c r="F39" s="52">
        <f t="shared" si="3"/>
        <v>91.054226224699988</v>
      </c>
      <c r="G39" s="52">
        <f>K39*K$3+L39*L$3+M39*M$3+O39*O$3+N39*N$3+Q39*Q$3+P39*P$3+R39*R$3+S39*$S$3</f>
        <v>91.054775224699995</v>
      </c>
      <c r="H39" s="39" t="s">
        <v>89</v>
      </c>
      <c r="I39" s="40"/>
      <c r="J39" s="46" t="s">
        <v>28</v>
      </c>
      <c r="K39" s="39">
        <v>7</v>
      </c>
      <c r="L39" s="39">
        <v>7</v>
      </c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0"/>
      <c r="X39" s="40"/>
    </row>
    <row r="40" spans="1:24" x14ac:dyDescent="0.2">
      <c r="A40" s="40"/>
      <c r="B40" s="39"/>
      <c r="C40" s="40"/>
      <c r="D40" s="51">
        <f t="shared" si="2"/>
        <v>1.9084814315372829</v>
      </c>
      <c r="E40" s="36">
        <v>91.054400000000001</v>
      </c>
      <c r="F40" s="52">
        <f t="shared" si="3"/>
        <v>91.054226224699988</v>
      </c>
      <c r="G40" s="52">
        <f>K40*K$3+L40*L$3+M40*M$3+O40*O$3+N40*N$3+Q40*Q$3+P40*P$3+R40*R$3+S40*$S$3</f>
        <v>91.054775224699995</v>
      </c>
      <c r="H40" s="39" t="s">
        <v>89</v>
      </c>
      <c r="I40" s="40"/>
      <c r="J40" s="46" t="s">
        <v>93</v>
      </c>
      <c r="K40" s="39">
        <v>7</v>
      </c>
      <c r="L40" s="39">
        <v>7</v>
      </c>
      <c r="M40" s="40"/>
      <c r="N40" s="40"/>
      <c r="O40" s="40"/>
      <c r="P40" s="40"/>
      <c r="Q40" s="40"/>
      <c r="R40" s="40"/>
      <c r="S40" s="40"/>
      <c r="T40" s="40"/>
      <c r="U40" s="40"/>
      <c r="V40" s="41"/>
      <c r="W40" s="40"/>
      <c r="X40" s="40"/>
    </row>
    <row r="41" spans="1:24" x14ac:dyDescent="0.2">
      <c r="A41" s="40"/>
      <c r="B41" s="39"/>
      <c r="C41" s="40"/>
      <c r="D41" s="69">
        <f t="shared" si="2"/>
        <v>-113.16440076454307</v>
      </c>
      <c r="E41" s="70">
        <v>205.12289999999999</v>
      </c>
      <c r="F41" s="71">
        <f>G41+$L$3-$G$1</f>
        <v>205.14611523719998</v>
      </c>
      <c r="G41" s="72">
        <f>K41*K$3+L41*L$3+M41*M$3+O41*O$3+N41*N$3+Q41*Q$3+P41*P$3+R41*R$3+S41*$S$3</f>
        <v>204.1388392051</v>
      </c>
      <c r="H41" s="70" t="s">
        <v>58</v>
      </c>
      <c r="I41" s="40"/>
      <c r="J41" s="40" t="s">
        <v>28</v>
      </c>
      <c r="K41" s="39">
        <v>13</v>
      </c>
      <c r="L41" s="39">
        <v>18</v>
      </c>
      <c r="M41" s="40"/>
      <c r="N41" s="40">
        <v>1</v>
      </c>
      <c r="O41" s="40">
        <v>1</v>
      </c>
      <c r="P41" s="40"/>
      <c r="Q41" s="40"/>
      <c r="R41" s="40"/>
      <c r="S41" s="40"/>
      <c r="T41" s="40"/>
      <c r="U41" s="53">
        <f>K41-0.5*L41+0.5*N41+1</f>
        <v>5.5</v>
      </c>
      <c r="V41" s="41"/>
      <c r="W41" s="40"/>
      <c r="X41" s="40"/>
    </row>
    <row r="42" spans="1:24" x14ac:dyDescent="0.2">
      <c r="A42" s="40"/>
      <c r="B42" s="3"/>
      <c r="D42" s="51">
        <f t="shared" si="2"/>
        <v>2.896857549111842</v>
      </c>
      <c r="E42" s="36">
        <v>205.12289999999999</v>
      </c>
      <c r="F42" s="52">
        <f>G42+$L$3-$G$1</f>
        <v>205.12230578989997</v>
      </c>
      <c r="G42" s="38">
        <f>K42*K$3+L42*L$3+M42*M$3+O42*O$3+N42*N$3+Q44*Q$3+P44*P$3+R44*R$3+S44*$S$3</f>
        <v>204.11502975779999</v>
      </c>
      <c r="H42" s="39" t="s">
        <v>90</v>
      </c>
      <c r="I42" s="40"/>
      <c r="J42" s="40" t="s">
        <v>28</v>
      </c>
      <c r="K42" s="39">
        <v>13</v>
      </c>
      <c r="L42" s="39">
        <v>16</v>
      </c>
      <c r="M42" s="40"/>
      <c r="N42" s="40"/>
      <c r="O42" s="40">
        <v>2</v>
      </c>
      <c r="P42" s="40"/>
      <c r="Q42" s="40"/>
      <c r="R42" s="40"/>
      <c r="S42" s="40"/>
      <c r="T42" s="40"/>
      <c r="U42" s="53"/>
      <c r="V42" s="61"/>
      <c r="W42" s="40"/>
      <c r="X42" s="40"/>
    </row>
    <row r="43" spans="1:24" x14ac:dyDescent="0.2">
      <c r="A43" s="40"/>
      <c r="B43" s="39"/>
      <c r="C43" s="40"/>
      <c r="D43" s="51"/>
      <c r="E43" s="36"/>
      <c r="F43" s="52"/>
      <c r="G43" s="52"/>
      <c r="H43" s="39"/>
      <c r="I43" s="47"/>
      <c r="J43" s="46"/>
      <c r="K43" s="63"/>
      <c r="L43" s="63"/>
      <c r="M43" s="63"/>
      <c r="N43" s="63"/>
      <c r="O43" s="63"/>
      <c r="P43" s="46"/>
      <c r="Q43" s="46"/>
      <c r="R43" s="46"/>
      <c r="S43" s="46"/>
      <c r="T43" s="46"/>
      <c r="U43" s="46"/>
      <c r="V43" s="61"/>
      <c r="W43" s="46"/>
      <c r="X43" s="46"/>
    </row>
    <row r="44" spans="1:24" x14ac:dyDescent="0.2">
      <c r="A44" s="46"/>
      <c r="B44" s="43" t="s">
        <v>59</v>
      </c>
      <c r="C44" s="1">
        <v>13.08</v>
      </c>
      <c r="D44" s="51">
        <f t="shared" ref="D44:D49" si="4">(E44-F44)/F44*10^6</f>
        <v>2.4525259469383065</v>
      </c>
      <c r="E44" s="36">
        <v>187.1122</v>
      </c>
      <c r="F44" s="52">
        <f>G44+$L$3-$G$1</f>
        <v>187.11174110359997</v>
      </c>
      <c r="G44" s="52">
        <f t="shared" ref="G44:G49" si="5">K44*K$3+L44*L$3+M44*M$3+O44*O$3+N44*N$3+Q44*Q$3+P44*P$3+R44*R$3+S44*$S$3</f>
        <v>186.10446507149999</v>
      </c>
      <c r="H44" s="39" t="s">
        <v>59</v>
      </c>
      <c r="I44" s="47"/>
      <c r="J44" s="40" t="s">
        <v>28</v>
      </c>
      <c r="K44" s="63">
        <v>13</v>
      </c>
      <c r="L44" s="63">
        <v>14</v>
      </c>
      <c r="M44" s="63"/>
      <c r="N44" s="63"/>
      <c r="O44" s="63">
        <v>1</v>
      </c>
      <c r="P44" s="46"/>
      <c r="Q44" s="46"/>
      <c r="R44" s="46"/>
      <c r="S44" s="46"/>
      <c r="T44" s="46"/>
      <c r="U44" s="68">
        <f>K44-0.5*L44+0.5*N44+1</f>
        <v>7</v>
      </c>
      <c r="V44" s="61"/>
      <c r="W44" s="46"/>
      <c r="X44" s="46"/>
    </row>
    <row r="45" spans="1:24" x14ac:dyDescent="0.2">
      <c r="A45" s="46"/>
      <c r="B45" s="39"/>
      <c r="C45" s="40"/>
      <c r="D45" s="51">
        <f t="shared" si="4"/>
        <v>-4.4951941284948553</v>
      </c>
      <c r="E45" s="36">
        <v>187.11089999999999</v>
      </c>
      <c r="F45" s="52">
        <f>G45+$L$3-$G$1</f>
        <v>187.11174110359997</v>
      </c>
      <c r="G45" s="52">
        <f t="shared" si="5"/>
        <v>186.10446507149999</v>
      </c>
      <c r="H45" s="39" t="s">
        <v>59</v>
      </c>
      <c r="I45" s="47"/>
      <c r="J45" s="40" t="s">
        <v>93</v>
      </c>
      <c r="K45" s="63">
        <v>13</v>
      </c>
      <c r="L45" s="63">
        <v>14</v>
      </c>
      <c r="M45" s="63"/>
      <c r="N45" s="63"/>
      <c r="O45" s="63">
        <v>1</v>
      </c>
      <c r="P45" s="46"/>
      <c r="Q45" s="46"/>
      <c r="R45" s="46"/>
      <c r="S45" s="46"/>
      <c r="T45" s="46"/>
      <c r="U45" s="68">
        <f>K45-0.5*L45+0.5*N45+1</f>
        <v>7</v>
      </c>
      <c r="V45" s="61"/>
      <c r="W45" s="46"/>
      <c r="X45" s="46"/>
    </row>
    <row r="46" spans="1:24" x14ac:dyDescent="0.2">
      <c r="A46" s="46"/>
      <c r="B46" s="39"/>
      <c r="C46" s="40"/>
      <c r="D46" s="51">
        <f t="shared" si="4"/>
        <v>10.560606828824662</v>
      </c>
      <c r="E46" s="36">
        <v>105.0346</v>
      </c>
      <c r="F46" s="52">
        <f>G46-$G$1</f>
        <v>105.03349078259998</v>
      </c>
      <c r="G46" s="52">
        <f t="shared" si="5"/>
        <v>105.03403978259999</v>
      </c>
      <c r="H46" s="39" t="s">
        <v>60</v>
      </c>
      <c r="I46" s="40"/>
      <c r="J46" s="40" t="s">
        <v>28</v>
      </c>
      <c r="K46" s="39">
        <v>7</v>
      </c>
      <c r="L46" s="39">
        <v>5</v>
      </c>
      <c r="M46" s="39"/>
      <c r="N46" s="39"/>
      <c r="O46" s="39">
        <v>1</v>
      </c>
      <c r="P46" s="40"/>
      <c r="Q46" s="40"/>
      <c r="R46" s="40"/>
      <c r="S46" s="40"/>
      <c r="T46" s="40"/>
      <c r="U46" s="40"/>
      <c r="V46" s="61"/>
      <c r="W46" s="46"/>
      <c r="X46" s="46"/>
    </row>
    <row r="47" spans="1:24" x14ac:dyDescent="0.2">
      <c r="A47" s="46"/>
      <c r="B47" s="39"/>
      <c r="C47" s="40"/>
      <c r="D47" s="51">
        <f t="shared" si="4"/>
        <v>33.410461500190159</v>
      </c>
      <c r="E47" s="36">
        <v>105.03700000000001</v>
      </c>
      <c r="F47" s="52">
        <f>G47-$G$1</f>
        <v>105.03349078259998</v>
      </c>
      <c r="G47" s="52">
        <f t="shared" si="5"/>
        <v>105.03403978259999</v>
      </c>
      <c r="H47" s="39" t="s">
        <v>60</v>
      </c>
      <c r="I47" s="40"/>
      <c r="J47" s="40" t="s">
        <v>93</v>
      </c>
      <c r="K47" s="39">
        <v>7</v>
      </c>
      <c r="L47" s="39">
        <v>5</v>
      </c>
      <c r="M47" s="39"/>
      <c r="N47" s="39"/>
      <c r="O47" s="39">
        <v>1</v>
      </c>
      <c r="P47" s="40"/>
      <c r="Q47" s="40"/>
      <c r="R47" s="40"/>
      <c r="S47" s="40"/>
      <c r="T47" s="40"/>
      <c r="U47" s="40"/>
      <c r="V47" s="61"/>
      <c r="W47" s="46"/>
      <c r="X47" s="46"/>
    </row>
    <row r="48" spans="1:24" x14ac:dyDescent="0.2">
      <c r="A48" s="46"/>
      <c r="B48" s="39"/>
      <c r="C48" s="40"/>
      <c r="D48" s="69">
        <f t="shared" si="4"/>
        <v>-115.60168796059868</v>
      </c>
      <c r="E48" s="70">
        <v>205.1224</v>
      </c>
      <c r="F48" s="71">
        <f>G48+$L$3-$G$1</f>
        <v>205.14611523719998</v>
      </c>
      <c r="G48" s="71">
        <f t="shared" si="5"/>
        <v>204.1388392051</v>
      </c>
      <c r="H48" s="70" t="s">
        <v>61</v>
      </c>
      <c r="I48" s="40"/>
      <c r="J48" s="40" t="s">
        <v>28</v>
      </c>
      <c r="K48" s="39">
        <v>13</v>
      </c>
      <c r="L48" s="39">
        <v>18</v>
      </c>
      <c r="M48" s="40"/>
      <c r="N48" s="40">
        <v>1</v>
      </c>
      <c r="O48" s="40">
        <v>1</v>
      </c>
      <c r="P48" s="40"/>
      <c r="V48" s="41"/>
      <c r="W48" s="40"/>
      <c r="X48" s="40"/>
    </row>
    <row r="49" spans="1:24" x14ac:dyDescent="0.2">
      <c r="A49" s="40"/>
      <c r="B49" s="39"/>
      <c r="C49" s="40"/>
      <c r="D49" s="51">
        <f t="shared" si="4"/>
        <v>0.45928744642242464</v>
      </c>
      <c r="E49" s="36">
        <v>205.1224</v>
      </c>
      <c r="F49" s="52">
        <f>G49+$L$3-$G$1</f>
        <v>205.12230578989997</v>
      </c>
      <c r="G49" s="52">
        <f t="shared" si="5"/>
        <v>204.11502975779999</v>
      </c>
      <c r="H49" s="39" t="s">
        <v>92</v>
      </c>
      <c r="I49" s="40"/>
      <c r="J49" s="40" t="s">
        <v>28</v>
      </c>
      <c r="K49" s="39">
        <v>13</v>
      </c>
      <c r="L49" s="39">
        <v>16</v>
      </c>
      <c r="M49" s="40"/>
      <c r="N49" s="40"/>
      <c r="O49" s="40">
        <v>2</v>
      </c>
      <c r="P49" s="40"/>
      <c r="Q49" s="40"/>
      <c r="R49" s="40"/>
      <c r="S49" s="40"/>
      <c r="T49" s="40"/>
      <c r="U49" s="40"/>
      <c r="V49" s="41"/>
      <c r="W49" s="40"/>
      <c r="X49" s="40"/>
    </row>
    <row r="50" spans="1:24" x14ac:dyDescent="0.2">
      <c r="A50" s="40"/>
      <c r="B50" s="39"/>
      <c r="C50" s="40"/>
      <c r="Q50" s="40"/>
      <c r="R50" s="40"/>
      <c r="S50" s="40"/>
      <c r="T50" s="40"/>
      <c r="U50" s="40"/>
      <c r="V50" s="41"/>
      <c r="W50" s="40"/>
      <c r="X50" s="40"/>
    </row>
    <row r="51" spans="1:24" x14ac:dyDescent="0.2">
      <c r="A51" s="40"/>
      <c r="B51" s="39"/>
      <c r="C51" s="40"/>
      <c r="D51" s="66" t="s">
        <v>83</v>
      </c>
      <c r="E51" s="36" t="s">
        <v>84</v>
      </c>
      <c r="F51" s="44" t="s">
        <v>23</v>
      </c>
      <c r="G51" s="44" t="s">
        <v>0</v>
      </c>
      <c r="H51" s="63"/>
      <c r="I51" s="63"/>
      <c r="J51" s="63"/>
      <c r="K51" s="43" t="s">
        <v>3</v>
      </c>
      <c r="L51" s="43" t="s">
        <v>4</v>
      </c>
      <c r="M51" s="43" t="s">
        <v>5</v>
      </c>
      <c r="N51" s="43" t="s">
        <v>6</v>
      </c>
      <c r="O51" s="43" t="s">
        <v>7</v>
      </c>
      <c r="P51" s="46"/>
      <c r="Q51" s="46"/>
      <c r="R51" s="46"/>
      <c r="S51" s="46"/>
      <c r="T51" s="46"/>
      <c r="U51" s="46"/>
      <c r="V51" s="41"/>
      <c r="W51" s="40"/>
      <c r="X51" s="40"/>
    </row>
    <row r="52" spans="1:24" x14ac:dyDescent="0.2">
      <c r="A52" s="40"/>
      <c r="B52" s="1" t="s">
        <v>76</v>
      </c>
      <c r="C52" s="1">
        <v>6</v>
      </c>
      <c r="D52" s="51">
        <f>(E52-F52)/F52*10^6</f>
        <v>13.511493703751814</v>
      </c>
      <c r="E52" s="36">
        <v>203.10939999999999</v>
      </c>
      <c r="F52" s="52">
        <f>G52+$L$3-$G$1</f>
        <v>203.10665572569997</v>
      </c>
      <c r="G52" s="52">
        <f>K52*K$3+L52*L$3+M52*M$3+O52*O$3+N52*N$3+Q52*Q$3+P52*P$3+R52*R$3+S52*$S$3</f>
        <v>202.09937969359999</v>
      </c>
      <c r="H52" s="39" t="s">
        <v>76</v>
      </c>
      <c r="I52" s="39"/>
      <c r="J52" s="39" t="s">
        <v>28</v>
      </c>
      <c r="K52" s="39">
        <v>13</v>
      </c>
      <c r="L52" s="39">
        <v>14</v>
      </c>
      <c r="M52" s="39"/>
      <c r="N52" s="39"/>
      <c r="O52" s="39">
        <v>2</v>
      </c>
      <c r="P52" s="40"/>
      <c r="Q52" s="40"/>
      <c r="R52" s="40"/>
      <c r="S52" s="40"/>
      <c r="T52" s="40"/>
      <c r="U52" s="53">
        <f>K52-0.5*L52+0.5*N52+1</f>
        <v>7</v>
      </c>
      <c r="V52" s="41"/>
      <c r="W52" s="40"/>
      <c r="X52" s="40"/>
    </row>
    <row r="53" spans="1:24" x14ac:dyDescent="0.2">
      <c r="A53" s="40"/>
      <c r="B53" s="1"/>
      <c r="C53" s="1"/>
      <c r="D53" s="51">
        <f>(E53-F53)/F53*10^6</f>
        <v>-8.1520011939548063</v>
      </c>
      <c r="E53" s="36">
        <v>203.10499999999999</v>
      </c>
      <c r="F53" s="52">
        <f>G53+$L$3-$G$1</f>
        <v>203.10665572569997</v>
      </c>
      <c r="G53" s="52">
        <f>K53*K$3+L53*L$3+M53*M$3+O53*O$3+N53*N$3+Q53*Q$3+P53*P$3+R53*R$3+S53*$S$3</f>
        <v>202.09937969359999</v>
      </c>
      <c r="H53" s="39" t="s">
        <v>76</v>
      </c>
      <c r="I53" s="39"/>
      <c r="J53" s="39" t="s">
        <v>93</v>
      </c>
      <c r="K53" s="39">
        <v>13</v>
      </c>
      <c r="L53" s="39">
        <v>14</v>
      </c>
      <c r="M53" s="39"/>
      <c r="N53" s="39"/>
      <c r="O53" s="39">
        <v>2</v>
      </c>
      <c r="P53" s="40"/>
      <c r="Q53" s="40"/>
      <c r="R53" s="40"/>
      <c r="S53" s="40"/>
      <c r="T53" s="40"/>
      <c r="U53" s="53">
        <f>K53-0.5*L53+0.5*N53+1</f>
        <v>7</v>
      </c>
      <c r="V53" s="41"/>
      <c r="W53" s="40"/>
      <c r="X53" s="40"/>
    </row>
    <row r="54" spans="1:24" x14ac:dyDescent="0.2">
      <c r="A54" s="40"/>
      <c r="B54" s="1"/>
      <c r="C54" s="1"/>
      <c r="D54" s="51"/>
      <c r="E54" s="36"/>
      <c r="F54" s="52"/>
      <c r="G54" s="52"/>
      <c r="H54" s="39"/>
      <c r="I54" s="39"/>
      <c r="J54" s="39"/>
      <c r="K54" s="39"/>
      <c r="L54" s="39"/>
      <c r="M54" s="39"/>
      <c r="N54" s="39"/>
      <c r="O54" s="39"/>
      <c r="P54" s="40"/>
      <c r="Q54" s="40"/>
      <c r="R54" s="40"/>
      <c r="S54" s="40"/>
      <c r="T54" s="40"/>
      <c r="U54" s="53"/>
      <c r="V54" s="41"/>
      <c r="W54" s="40"/>
      <c r="X54" s="40"/>
    </row>
    <row r="55" spans="1:24" x14ac:dyDescent="0.2">
      <c r="A55" s="40"/>
      <c r="B55" s="1"/>
      <c r="C55" s="1"/>
      <c r="D55" s="51"/>
      <c r="E55" s="36"/>
      <c r="F55" s="52"/>
      <c r="G55" s="52"/>
      <c r="H55" s="39"/>
      <c r="I55" s="39"/>
      <c r="J55" s="39"/>
      <c r="K55" s="39"/>
      <c r="L55" s="39"/>
      <c r="M55" s="39"/>
      <c r="N55" s="39"/>
      <c r="O55" s="39"/>
      <c r="P55" s="40"/>
      <c r="Q55" s="40"/>
      <c r="R55" s="40"/>
      <c r="S55" s="40"/>
      <c r="T55" s="40"/>
      <c r="U55" s="53"/>
      <c r="V55" s="41"/>
      <c r="W55" s="40"/>
      <c r="X55" s="40"/>
    </row>
    <row r="56" spans="1:24" x14ac:dyDescent="0.2">
      <c r="A56" s="40"/>
      <c r="B56" s="1"/>
      <c r="C56" s="1"/>
      <c r="D56" s="66" t="s">
        <v>83</v>
      </c>
      <c r="E56" s="36" t="s">
        <v>84</v>
      </c>
      <c r="F56" s="44" t="s">
        <v>23</v>
      </c>
      <c r="G56" s="44" t="s">
        <v>0</v>
      </c>
      <c r="H56" s="63"/>
      <c r="I56" s="63"/>
      <c r="J56" s="63"/>
      <c r="K56" s="63"/>
      <c r="L56" s="63"/>
      <c r="M56" s="63"/>
      <c r="N56" s="63"/>
      <c r="O56" s="63"/>
      <c r="P56" s="46"/>
      <c r="Q56" s="46"/>
      <c r="R56" s="46"/>
      <c r="S56" s="46"/>
      <c r="T56" s="46"/>
      <c r="U56" s="64">
        <f>K56-0.5*L56+0.5*N56+1</f>
        <v>1</v>
      </c>
      <c r="V56" s="41"/>
      <c r="W56" s="40"/>
      <c r="X56" s="40"/>
    </row>
    <row r="57" spans="1:24" x14ac:dyDescent="0.2">
      <c r="A57" s="40"/>
      <c r="B57" s="1" t="s">
        <v>77</v>
      </c>
      <c r="C57" s="1">
        <v>9.3000000000000007</v>
      </c>
      <c r="D57" s="51">
        <f>(E57-F57)/F57*10^6</f>
        <v>-16.029635702186319</v>
      </c>
      <c r="E57" s="36">
        <v>203.10339999999999</v>
      </c>
      <c r="F57" s="52">
        <f>G57+$L$3-$G$1</f>
        <v>203.10665572569997</v>
      </c>
      <c r="G57" s="52">
        <f>K57*K$3+L57*L$3+M57*M$3+O57*O$3+N57*N$3+Q57*Q$3+P57*P$3+R57*R$3+S57*$S$3</f>
        <v>202.09937969359999</v>
      </c>
      <c r="H57" s="39" t="s">
        <v>77</v>
      </c>
      <c r="I57" s="39"/>
      <c r="J57" s="39" t="s">
        <v>28</v>
      </c>
      <c r="K57" s="39">
        <v>13</v>
      </c>
      <c r="L57" s="39">
        <v>14</v>
      </c>
      <c r="M57" s="39"/>
      <c r="N57" s="39"/>
      <c r="O57" s="39">
        <v>2</v>
      </c>
      <c r="P57" s="40"/>
      <c r="Q57" s="40"/>
      <c r="R57" s="40"/>
      <c r="S57" s="40"/>
      <c r="T57" s="40"/>
      <c r="U57" s="53">
        <f>K57-0.5*L57+0.5*N57+1</f>
        <v>7</v>
      </c>
      <c r="V57" s="41"/>
      <c r="W57" s="40"/>
      <c r="X57" s="40"/>
    </row>
    <row r="58" spans="1:24" x14ac:dyDescent="0.2">
      <c r="A58" s="40"/>
      <c r="B58" s="40"/>
      <c r="C58" s="1"/>
      <c r="D58" s="51">
        <f>(E58-F58)/F58*10^6</f>
        <v>-2.7361274694931677</v>
      </c>
      <c r="E58" s="36">
        <v>203.1061</v>
      </c>
      <c r="F58" s="52">
        <f>G58+$L$3-$G$1</f>
        <v>203.10665572569997</v>
      </c>
      <c r="G58" s="52">
        <f>K58*K$3+L58*L$3+M58*M$3+O58*O$3+N58*N$3+Q58*Q$3+P58*P$3+R58*R$3+S58*$S$3</f>
        <v>202.09937969359999</v>
      </c>
      <c r="H58" s="39" t="s">
        <v>77</v>
      </c>
      <c r="I58" s="39"/>
      <c r="J58" s="39" t="s">
        <v>93</v>
      </c>
      <c r="K58" s="39">
        <v>13</v>
      </c>
      <c r="L58" s="39">
        <v>14</v>
      </c>
      <c r="M58" s="39"/>
      <c r="N58" s="39"/>
      <c r="O58" s="39">
        <v>2</v>
      </c>
      <c r="P58" s="40"/>
      <c r="Q58" s="40"/>
      <c r="R58" s="40"/>
      <c r="S58" s="40"/>
      <c r="T58" s="40"/>
      <c r="U58" s="53">
        <f>K58-0.5*L58+0.5*N58+1</f>
        <v>7</v>
      </c>
      <c r="V58" s="41"/>
      <c r="W58" s="40"/>
      <c r="X58" s="40"/>
    </row>
    <row r="59" spans="1:24" x14ac:dyDescent="0.2">
      <c r="A59" s="40"/>
      <c r="B59" s="40"/>
      <c r="C59" s="1"/>
      <c r="D59" s="51">
        <f>(E59-F59)/F59*10^6</f>
        <v>-14.764903533529372</v>
      </c>
      <c r="E59" s="36">
        <v>217.1191</v>
      </c>
      <c r="F59" s="52">
        <f>G59+$L$3-$G$1</f>
        <v>217.12230578989997</v>
      </c>
      <c r="G59" s="52">
        <f>K59*K$3+L59*L$3+M59*M$3+O59*O$3+N59*N$3+Q59*Q$3+P59*P$3+R59*R$3+S59*$S$3</f>
        <v>216.11502975779999</v>
      </c>
      <c r="H59" s="39" t="s">
        <v>81</v>
      </c>
      <c r="I59" s="39"/>
      <c r="J59" s="39" t="s">
        <v>28</v>
      </c>
      <c r="K59" s="39">
        <v>14</v>
      </c>
      <c r="L59" s="39">
        <v>16</v>
      </c>
      <c r="M59" s="39"/>
      <c r="N59" s="39"/>
      <c r="O59" s="39">
        <v>2</v>
      </c>
      <c r="P59" s="40"/>
      <c r="Q59" s="40"/>
      <c r="R59" s="40"/>
      <c r="S59" s="40"/>
      <c r="T59" s="40"/>
      <c r="U59" s="53">
        <f>K59-0.5*L59+0.5*N59+1</f>
        <v>7</v>
      </c>
      <c r="V59" s="41"/>
      <c r="W59" s="40"/>
      <c r="X59" s="40"/>
    </row>
    <row r="60" spans="1:24" x14ac:dyDescent="0.2">
      <c r="A60" s="40"/>
      <c r="B60" s="40"/>
      <c r="C60" s="1"/>
      <c r="D60" s="51"/>
      <c r="E60" s="36"/>
      <c r="F60" s="52"/>
      <c r="G60" s="52"/>
      <c r="H60" s="39"/>
      <c r="I60" s="39"/>
      <c r="J60" s="39"/>
      <c r="K60" s="39"/>
      <c r="L60" s="39"/>
      <c r="M60" s="39"/>
      <c r="N60" s="39"/>
      <c r="O60" s="39"/>
      <c r="P60" s="40"/>
      <c r="Q60" s="40"/>
      <c r="R60" s="40"/>
      <c r="S60" s="40"/>
      <c r="T60" s="40"/>
      <c r="U60" s="53"/>
      <c r="V60" s="41"/>
      <c r="W60" s="40"/>
      <c r="X60" s="40"/>
    </row>
    <row r="61" spans="1:24" x14ac:dyDescent="0.2">
      <c r="A61" s="40"/>
      <c r="B61" s="40"/>
      <c r="C61" s="1"/>
      <c r="D61" s="51"/>
      <c r="E61" s="36" t="s">
        <v>94</v>
      </c>
      <c r="F61" s="52">
        <f>G61+L3-$G$1</f>
        <v>185.09609103939997</v>
      </c>
      <c r="G61" s="52">
        <f>K61*K$3+L61*L$3+M61*M$3+O61*O$3+N61*N$3+Q61*Q$3+P61*P$3+R61*R$3+S61*$S$3</f>
        <v>184.08881500729998</v>
      </c>
      <c r="H61" s="39" t="s">
        <v>82</v>
      </c>
      <c r="I61" s="39"/>
      <c r="J61" s="39" t="s">
        <v>28</v>
      </c>
      <c r="K61" s="39">
        <v>13</v>
      </c>
      <c r="L61" s="39">
        <v>12</v>
      </c>
      <c r="M61" s="39"/>
      <c r="N61" s="39"/>
      <c r="O61" s="39">
        <v>1</v>
      </c>
      <c r="P61" s="40"/>
      <c r="Q61" s="40"/>
      <c r="R61" s="40"/>
      <c r="S61" s="40"/>
      <c r="T61" s="40"/>
      <c r="U61" s="40"/>
      <c r="V61" s="61"/>
      <c r="W61" s="46"/>
      <c r="X61" s="46"/>
    </row>
    <row r="62" spans="1:24" x14ac:dyDescent="0.2">
      <c r="A62" s="40"/>
      <c r="B62" s="40"/>
      <c r="C62" s="1"/>
      <c r="D62" s="51">
        <f>(E62-F62)/F62*10^6</f>
        <v>-4.273668857697456</v>
      </c>
      <c r="E62" s="36">
        <v>185.09530000000001</v>
      </c>
      <c r="F62" s="52">
        <f>G62+L3-$G$1</f>
        <v>185.09609103939997</v>
      </c>
      <c r="G62" s="52">
        <f>K62*K$3+L62*L$3+M62*M$3+O62*O$3+N62*N$3+Q62*Q$3+P62*P$3+R62*R$3+S62*$S$3</f>
        <v>184.08881500729998</v>
      </c>
      <c r="H62" s="39" t="s">
        <v>82</v>
      </c>
      <c r="I62" s="39"/>
      <c r="J62" s="39" t="s">
        <v>93</v>
      </c>
      <c r="K62" s="39">
        <v>13</v>
      </c>
      <c r="L62" s="39">
        <v>12</v>
      </c>
      <c r="M62" s="39"/>
      <c r="N62" s="39"/>
      <c r="O62" s="39">
        <v>1</v>
      </c>
      <c r="P62" s="40"/>
      <c r="Q62" s="40"/>
      <c r="R62" s="40"/>
      <c r="S62" s="40"/>
      <c r="T62" s="40"/>
      <c r="U62" s="40"/>
      <c r="V62" s="61"/>
      <c r="W62" s="46"/>
      <c r="X62" s="46"/>
    </row>
    <row r="63" spans="1:24" x14ac:dyDescent="0.2">
      <c r="A63" s="46"/>
      <c r="B63" s="40"/>
      <c r="C63" s="1"/>
      <c r="D63" s="51">
        <f>(E63-F63)/F63*10^6</f>
        <v>-32.246779712510097</v>
      </c>
      <c r="E63" s="36">
        <v>133.06049999999999</v>
      </c>
      <c r="F63" s="52">
        <f>G63+$L$3-$G$1</f>
        <v>133.06479091099999</v>
      </c>
      <c r="G63" s="52">
        <f>K63*K$3+L63*L$3+M63*M$3+O63*O$3+N63*N$3+Q63*Q$3+P63*P$3+R63*R$3+S63*$S$3</f>
        <v>132.05751487890001</v>
      </c>
      <c r="H63" s="39" t="s">
        <v>82</v>
      </c>
      <c r="I63" s="39"/>
      <c r="J63" s="39" t="s">
        <v>28</v>
      </c>
      <c r="K63" s="39">
        <v>9</v>
      </c>
      <c r="L63" s="39">
        <v>8</v>
      </c>
      <c r="M63" s="39"/>
      <c r="N63" s="39"/>
      <c r="O63" s="39">
        <v>1</v>
      </c>
      <c r="P63" s="40"/>
      <c r="Q63" s="40"/>
      <c r="R63" s="40"/>
      <c r="S63" s="40"/>
      <c r="T63" s="40"/>
      <c r="U63" s="40"/>
      <c r="V63" s="41"/>
      <c r="W63" s="46"/>
      <c r="X63" s="46"/>
    </row>
    <row r="64" spans="1:24" x14ac:dyDescent="0.2">
      <c r="A64" s="46"/>
      <c r="B64" s="40"/>
      <c r="C64" s="1"/>
      <c r="D64" s="51">
        <f>(E64-F64)/F64*10^6</f>
        <v>-8.1983445245626321</v>
      </c>
      <c r="E64" s="36">
        <v>133.06370000000001</v>
      </c>
      <c r="F64" s="52">
        <f>G64+$L$3-$G$1</f>
        <v>133.06479091099999</v>
      </c>
      <c r="G64" s="52">
        <f>K64*K$3+L64*L$3+M64*M$3+O64*O$3+N64*N$3+Q64*Q$3+P64*P$3+R64*R$3+S64*$S$3</f>
        <v>132.05751487890001</v>
      </c>
      <c r="H64" s="39" t="s">
        <v>82</v>
      </c>
      <c r="I64" s="39"/>
      <c r="J64" s="39" t="s">
        <v>93</v>
      </c>
      <c r="K64" s="39">
        <v>9</v>
      </c>
      <c r="L64" s="39">
        <v>8</v>
      </c>
      <c r="M64" s="39"/>
      <c r="N64" s="39"/>
      <c r="O64" s="39">
        <v>1</v>
      </c>
      <c r="P64" s="40"/>
      <c r="Q64" s="40"/>
      <c r="R64" s="40"/>
      <c r="S64" s="40"/>
      <c r="T64" s="40"/>
      <c r="U64" s="40"/>
      <c r="V64" s="41"/>
      <c r="W64" s="46"/>
      <c r="X64" s="46"/>
    </row>
    <row r="65" spans="1:24" x14ac:dyDescent="0.2">
      <c r="A65" s="46"/>
      <c r="B65" s="40"/>
      <c r="C65" s="1"/>
      <c r="F65" t="s">
        <v>101</v>
      </c>
      <c r="V65" s="41"/>
      <c r="W65" s="46"/>
      <c r="X65" s="46"/>
    </row>
    <row r="66" spans="1:24" x14ac:dyDescent="0.2">
      <c r="A66" s="46"/>
      <c r="B66" s="40"/>
      <c r="C66" s="1"/>
      <c r="D66" s="82">
        <f>(E66-F66)/F66*10^6</f>
        <v>251.37622628951002</v>
      </c>
      <c r="E66" s="36">
        <v>143.08510000000001</v>
      </c>
      <c r="F66" s="52">
        <f>G66-$G$1</f>
        <v>143.04914084679999</v>
      </c>
      <c r="G66" s="52">
        <f>K66*K$3+L66*L$3+M66*M$3+O66*O$3+N66*N$3+Q66*Q$3+P66*P$3+R66*R$3+S66*$S$3</f>
        <v>143.04968984679999</v>
      </c>
      <c r="H66" s="39" t="s">
        <v>82</v>
      </c>
      <c r="I66" s="39"/>
      <c r="J66" s="39" t="s">
        <v>28</v>
      </c>
      <c r="K66" s="39">
        <v>10</v>
      </c>
      <c r="L66" s="39">
        <v>7</v>
      </c>
      <c r="M66" s="39"/>
      <c r="N66" s="39"/>
      <c r="O66" s="39">
        <v>1</v>
      </c>
      <c r="P66" s="40"/>
      <c r="Q66" s="40"/>
      <c r="R66" s="40"/>
      <c r="S66" s="40"/>
      <c r="T66" s="40"/>
      <c r="U66" s="40"/>
      <c r="V66" s="41"/>
      <c r="W66" s="40"/>
      <c r="X66" s="40"/>
    </row>
    <row r="67" spans="1:24" x14ac:dyDescent="0.2">
      <c r="A67" s="40"/>
      <c r="B67" s="40"/>
      <c r="C67" s="1"/>
      <c r="D67" s="82">
        <f>(E67-F67)/F67*10^6</f>
        <v>247.88092392658234</v>
      </c>
      <c r="E67" s="36">
        <v>143.08459999999999</v>
      </c>
      <c r="F67" s="52">
        <f>G67-$G$1</f>
        <v>143.04914084679999</v>
      </c>
      <c r="G67" s="52">
        <f>K67*K$3+L67*L$3+M67*M$3+O67*O$3+N67*N$3+Q67*Q$3+P67*P$3+R67*R$3+S67*$S$3</f>
        <v>143.04968984679999</v>
      </c>
      <c r="H67" s="39" t="s">
        <v>82</v>
      </c>
      <c r="I67" s="39"/>
      <c r="J67" s="39" t="s">
        <v>93</v>
      </c>
      <c r="K67" s="39">
        <v>10</v>
      </c>
      <c r="L67" s="39">
        <v>7</v>
      </c>
      <c r="M67" s="39"/>
      <c r="N67" s="39"/>
      <c r="O67" s="39">
        <v>1</v>
      </c>
      <c r="P67" s="40"/>
      <c r="Q67" s="40"/>
      <c r="R67" s="40"/>
      <c r="S67" s="40"/>
      <c r="T67" s="40"/>
      <c r="U67" s="40"/>
      <c r="V67" s="41"/>
      <c r="W67" s="40"/>
      <c r="X67" s="40"/>
    </row>
    <row r="68" spans="1:24" x14ac:dyDescent="0.2">
      <c r="A68" s="40"/>
      <c r="B68" s="40"/>
      <c r="C68" s="1"/>
      <c r="D68" s="51"/>
      <c r="E68" s="36" t="s">
        <v>94</v>
      </c>
      <c r="F68" s="52">
        <f>G68-$G$1</f>
        <v>105.03349078259998</v>
      </c>
      <c r="G68" s="52">
        <f>K68*K$3+L68*L$3+M68*M$3+O68*O$3+N68*N$3+Q68*Q$3+P68*P$3+R68*R$3+S68*$S$3</f>
        <v>105.03403978259999</v>
      </c>
      <c r="H68" s="39" t="s">
        <v>82</v>
      </c>
      <c r="I68" s="40"/>
      <c r="J68" s="39" t="s">
        <v>28</v>
      </c>
      <c r="K68" s="39">
        <v>7</v>
      </c>
      <c r="L68" s="39">
        <v>5</v>
      </c>
      <c r="M68" s="39"/>
      <c r="N68" s="39"/>
      <c r="O68" s="39">
        <v>1</v>
      </c>
      <c r="P68" s="40"/>
      <c r="Q68" s="40"/>
      <c r="R68" s="40"/>
      <c r="S68" s="40"/>
      <c r="T68" s="40"/>
      <c r="U68" s="40"/>
      <c r="V68" s="41"/>
      <c r="W68" s="40"/>
      <c r="X68" s="40"/>
    </row>
    <row r="69" spans="1:24" x14ac:dyDescent="0.2">
      <c r="A69" s="40"/>
      <c r="B69" s="40"/>
      <c r="C69" s="1"/>
      <c r="D69" s="51">
        <f>(E69-F69)/F69*10^6</f>
        <v>104.81625734788602</v>
      </c>
      <c r="E69" s="36">
        <v>105.0445</v>
      </c>
      <c r="F69" s="52">
        <f>G69-$G$1</f>
        <v>105.03349078259998</v>
      </c>
      <c r="G69" s="52">
        <f>K69*K$3+L69*L$3+M69*M$3+O69*O$3+N69*N$3+Q69*Q$3+P69*P$3+R69*R$3+S69*$S$3</f>
        <v>105.03403978259999</v>
      </c>
      <c r="H69" s="39" t="s">
        <v>82</v>
      </c>
      <c r="I69" s="40"/>
      <c r="J69" s="39" t="s">
        <v>93</v>
      </c>
      <c r="K69" s="39">
        <v>7</v>
      </c>
      <c r="L69" s="39">
        <v>5</v>
      </c>
      <c r="M69" s="39"/>
      <c r="N69" s="39"/>
      <c r="O69" s="39">
        <v>1</v>
      </c>
      <c r="P69" s="40"/>
      <c r="Q69" s="40"/>
      <c r="R69" s="40"/>
      <c r="S69" s="40"/>
      <c r="T69" s="40"/>
      <c r="U69" s="40"/>
      <c r="V69" s="41"/>
      <c r="W69" s="40"/>
      <c r="X69" s="40"/>
    </row>
    <row r="70" spans="1:24" x14ac:dyDescent="0.2">
      <c r="A70" s="40"/>
      <c r="W70" s="40"/>
      <c r="X70" s="40"/>
    </row>
    <row r="71" spans="1:24" x14ac:dyDescent="0.2">
      <c r="A71" s="40"/>
      <c r="B71" s="1" t="s">
        <v>78</v>
      </c>
      <c r="C71" s="1">
        <v>10.3</v>
      </c>
      <c r="D71" s="51">
        <f>(E71-F71)/F71*10^6</f>
        <v>-6.674944723608923</v>
      </c>
      <c r="E71" s="36">
        <v>203.1053</v>
      </c>
      <c r="F71" s="52">
        <f>G71+$L$3-$G$1</f>
        <v>203.10665572569997</v>
      </c>
      <c r="G71" s="52">
        <f>K71*K$3+L71*L$3+M71*M$3+O71*O$3+N71*N$3+Q71*Q$3+P71*P$3+R71*R$3+S71*$S$3</f>
        <v>202.09937969359999</v>
      </c>
      <c r="H71" s="39" t="s">
        <v>77</v>
      </c>
      <c r="I71" s="39"/>
      <c r="J71" s="39" t="s">
        <v>28</v>
      </c>
      <c r="K71" s="39">
        <v>13</v>
      </c>
      <c r="L71" s="39">
        <v>14</v>
      </c>
      <c r="M71" s="39"/>
      <c r="N71" s="39"/>
      <c r="O71" s="39">
        <v>2</v>
      </c>
      <c r="P71" s="40"/>
      <c r="Q71" s="40"/>
      <c r="R71" s="40"/>
      <c r="S71" s="40"/>
      <c r="T71" s="40"/>
      <c r="U71" s="53">
        <f>K71-0.5*L71+0.5*N71+1</f>
        <v>7</v>
      </c>
      <c r="V71" s="41"/>
      <c r="W71" s="40"/>
      <c r="X71" s="40"/>
    </row>
    <row r="72" spans="1:24" x14ac:dyDescent="0.2">
      <c r="A72" s="40"/>
      <c r="B72" s="40"/>
      <c r="C72" s="40"/>
      <c r="D72" s="82">
        <f>(E72-F72)/F72*10^6</f>
        <v>-267.62158780937244</v>
      </c>
      <c r="E72" s="83">
        <v>203.0523</v>
      </c>
      <c r="F72" s="52">
        <f>G72+$L$3-$G$1</f>
        <v>203.10665572569997</v>
      </c>
      <c r="G72" s="52">
        <f>K72*K$3+L72*L$3+M72*M$3+O72*O$3+N72*N$3+Q72*Q$3+P72*P$3+R72*R$3+S72*$S$3</f>
        <v>202.09937969359999</v>
      </c>
      <c r="H72" s="39" t="s">
        <v>77</v>
      </c>
      <c r="I72" s="39"/>
      <c r="J72" s="39" t="s">
        <v>93</v>
      </c>
      <c r="K72" s="39">
        <v>13</v>
      </c>
      <c r="L72" s="39">
        <v>14</v>
      </c>
      <c r="M72" s="39"/>
      <c r="N72" s="39"/>
      <c r="O72" s="39">
        <v>2</v>
      </c>
      <c r="P72" s="40"/>
      <c r="Q72" s="40"/>
      <c r="R72" s="40"/>
      <c r="S72" s="40"/>
      <c r="T72" s="40"/>
      <c r="U72" s="53">
        <f>K72-0.5*L72+0.5*N72+1</f>
        <v>7</v>
      </c>
      <c r="V72" s="41"/>
      <c r="W72" s="40"/>
      <c r="X72" s="40"/>
    </row>
    <row r="73" spans="1:24" x14ac:dyDescent="0.2">
      <c r="A73" s="40"/>
      <c r="B73" s="40"/>
      <c r="C73" s="40"/>
      <c r="D73" s="66"/>
      <c r="E73" s="36"/>
      <c r="F73" s="36"/>
      <c r="G73" s="48"/>
      <c r="H73" s="39"/>
      <c r="I73" s="39"/>
      <c r="J73" s="39"/>
      <c r="K73" s="39"/>
      <c r="L73" s="39"/>
      <c r="M73" s="39"/>
      <c r="N73" s="39"/>
      <c r="O73" s="39"/>
      <c r="P73" s="40"/>
      <c r="Q73" s="40"/>
      <c r="R73" s="40"/>
      <c r="S73" s="40"/>
      <c r="T73" s="40"/>
      <c r="U73" s="40"/>
      <c r="V73" s="61"/>
      <c r="W73" s="40"/>
      <c r="X73" s="40"/>
    </row>
    <row r="74" spans="1:24" x14ac:dyDescent="0.2">
      <c r="A74" s="40"/>
      <c r="B74" s="40"/>
      <c r="C74" s="40"/>
      <c r="D74" s="51">
        <f>(E74-F74)/F74*10^6</f>
        <v>-24.26328603022624</v>
      </c>
      <c r="E74" s="36">
        <v>185.0916</v>
      </c>
      <c r="F74" s="52">
        <f>G74+$L$3-$G$1</f>
        <v>185.09609103939997</v>
      </c>
      <c r="G74" s="52">
        <f>K74*K$3+L74*L$3+M74*M$3+O74*O$3+N74*N$3+Q74*Q$3+P74*P$3+R74*R$3+S74*$S$3</f>
        <v>184.08881500729998</v>
      </c>
      <c r="H74" s="39" t="s">
        <v>100</v>
      </c>
      <c r="I74" s="39"/>
      <c r="J74" s="39" t="s">
        <v>93</v>
      </c>
      <c r="K74" s="39">
        <v>13</v>
      </c>
      <c r="L74" s="39">
        <v>12</v>
      </c>
      <c r="M74" s="39"/>
      <c r="N74" s="39"/>
      <c r="O74" s="39">
        <v>1</v>
      </c>
      <c r="P74" s="40"/>
      <c r="Q74" s="40"/>
      <c r="R74" s="40"/>
      <c r="S74" s="40"/>
      <c r="T74" s="40"/>
      <c r="U74" s="40"/>
      <c r="V74" s="61"/>
      <c r="W74" s="40"/>
      <c r="X74" s="40"/>
    </row>
    <row r="75" spans="1:24" x14ac:dyDescent="0.2">
      <c r="A75" s="40"/>
      <c r="B75" s="40"/>
      <c r="C75" s="40"/>
      <c r="D75" s="51">
        <f>(E75-F75)/F75*10^6</f>
        <v>-14.961966921139481</v>
      </c>
      <c r="E75" s="36">
        <v>133.06280000000001</v>
      </c>
      <c r="F75" s="52">
        <f>G75+$L$3-$G$1</f>
        <v>133.06479091099999</v>
      </c>
      <c r="G75" s="52">
        <f>K75*K$3+L75*L$3+M75*M$3+O75*O$3+N75*N$3+Q75*Q$3+P75*P$3+R75*R$3+S75*$S$3</f>
        <v>132.05751487890001</v>
      </c>
      <c r="H75" s="39" t="s">
        <v>100</v>
      </c>
      <c r="I75" s="39"/>
      <c r="J75" s="39" t="s">
        <v>93</v>
      </c>
      <c r="K75" s="39">
        <v>9</v>
      </c>
      <c r="L75" s="39">
        <v>8</v>
      </c>
      <c r="M75" s="39"/>
      <c r="N75" s="39"/>
      <c r="O75" s="39">
        <v>1</v>
      </c>
      <c r="P75" s="40"/>
      <c r="Q75" s="40"/>
      <c r="R75" s="40"/>
      <c r="S75" s="40"/>
      <c r="T75" s="40"/>
      <c r="U75" s="40"/>
      <c r="V75" s="61"/>
      <c r="W75" s="40"/>
      <c r="X75" s="40"/>
    </row>
    <row r="80" spans="1:24" x14ac:dyDescent="0.2">
      <c r="F80" s="2" t="s">
        <v>105</v>
      </c>
      <c r="G80" s="2"/>
      <c r="H80" s="2"/>
      <c r="I80" s="2"/>
      <c r="J80" s="2"/>
      <c r="K80" s="2"/>
    </row>
    <row r="81" spans="6:11" x14ac:dyDescent="0.2">
      <c r="F81" s="2" t="s">
        <v>106</v>
      </c>
      <c r="G81" s="2"/>
      <c r="H81" s="2"/>
      <c r="I81" s="2"/>
      <c r="J81" s="2"/>
      <c r="K81" s="2"/>
    </row>
    <row r="83" spans="6:11" x14ac:dyDescent="0.2">
      <c r="F83" s="85" t="s">
        <v>108</v>
      </c>
      <c r="G83" s="86"/>
      <c r="H83" s="87"/>
    </row>
  </sheetData>
  <phoneticPr fontId="19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8"/>
  <sheetViews>
    <sheetView topLeftCell="F1" zoomScale="98" zoomScaleNormal="98" workbookViewId="0">
      <selection activeCell="Q26" sqref="Q26"/>
    </sheetView>
  </sheetViews>
  <sheetFormatPr defaultRowHeight="12.75" x14ac:dyDescent="0.2"/>
  <cols>
    <col min="1" max="1" width="11.28515625" bestFit="1" customWidth="1"/>
    <col min="2" max="2" width="23.28515625" customWidth="1"/>
    <col min="3" max="3" width="23" customWidth="1"/>
    <col min="4" max="4" width="17" bestFit="1" customWidth="1"/>
    <col min="5" max="5" width="23.5703125" bestFit="1" customWidth="1"/>
    <col min="6" max="6" width="11.42578125" bestFit="1" customWidth="1"/>
    <col min="7" max="7" width="9.85546875" bestFit="1" customWidth="1"/>
    <col min="8" max="8" width="27.140625" bestFit="1" customWidth="1"/>
    <col min="9" max="9" width="13.42578125" bestFit="1" customWidth="1"/>
  </cols>
  <sheetData>
    <row r="1" spans="1:23" x14ac:dyDescent="0.2">
      <c r="A1" s="34"/>
      <c r="B1" s="34"/>
      <c r="C1" s="34"/>
      <c r="D1" s="34"/>
      <c r="E1" s="12"/>
      <c r="F1" s="36"/>
      <c r="G1" s="38">
        <v>5.4900000000000001E-4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0"/>
    </row>
    <row r="2" spans="1:23" x14ac:dyDescent="0.2">
      <c r="A2" s="40"/>
      <c r="B2" s="40"/>
      <c r="C2" s="40"/>
      <c r="D2" s="40"/>
      <c r="E2" s="12"/>
      <c r="F2" s="43" t="s">
        <v>0</v>
      </c>
      <c r="G2" s="44" t="s">
        <v>0</v>
      </c>
      <c r="H2" s="43" t="s">
        <v>1</v>
      </c>
      <c r="I2" s="43" t="s">
        <v>2</v>
      </c>
      <c r="J2" s="43" t="s">
        <v>3</v>
      </c>
      <c r="K2" s="43" t="s">
        <v>4</v>
      </c>
      <c r="L2" s="43" t="s">
        <v>5</v>
      </c>
      <c r="M2" s="43" t="s">
        <v>6</v>
      </c>
      <c r="N2" s="43" t="s">
        <v>7</v>
      </c>
      <c r="O2" s="43" t="s">
        <v>8</v>
      </c>
      <c r="P2" s="43" t="s">
        <v>9</v>
      </c>
      <c r="Q2" s="43" t="s">
        <v>13</v>
      </c>
      <c r="R2" s="43" t="s">
        <v>10</v>
      </c>
      <c r="S2" s="43" t="s">
        <v>21</v>
      </c>
      <c r="T2" s="43" t="s">
        <v>22</v>
      </c>
      <c r="U2" s="43" t="s">
        <v>42</v>
      </c>
      <c r="V2" s="45"/>
      <c r="W2" s="46"/>
    </row>
    <row r="3" spans="1:23" x14ac:dyDescent="0.2">
      <c r="A3" s="47" t="s">
        <v>33</v>
      </c>
      <c r="B3" s="47" t="s">
        <v>34</v>
      </c>
      <c r="C3" s="47"/>
      <c r="D3" s="47"/>
      <c r="E3" s="2"/>
      <c r="F3" s="43" t="s">
        <v>15</v>
      </c>
      <c r="G3" s="48" t="s">
        <v>14</v>
      </c>
      <c r="H3" s="39"/>
      <c r="I3" s="39"/>
      <c r="J3" s="49">
        <v>12</v>
      </c>
      <c r="K3" s="49">
        <v>1.0078250321</v>
      </c>
      <c r="L3" s="49">
        <v>2.0141017780000001</v>
      </c>
      <c r="M3" s="49">
        <v>14.0030740052</v>
      </c>
      <c r="N3" s="49">
        <v>15.9949146221</v>
      </c>
      <c r="O3" s="49">
        <v>30.973761509999999</v>
      </c>
      <c r="P3" s="49">
        <v>31.972070689999999</v>
      </c>
      <c r="Q3" s="49">
        <v>27.976927</v>
      </c>
      <c r="R3" s="49">
        <v>34.96885271</v>
      </c>
      <c r="S3" s="49">
        <v>22.98977</v>
      </c>
      <c r="T3" s="49">
        <v>38.963707999999997</v>
      </c>
      <c r="U3" s="49"/>
      <c r="V3" s="50"/>
      <c r="W3" s="49"/>
    </row>
    <row r="4" spans="1:23" x14ac:dyDescent="0.2">
      <c r="A4" s="54"/>
      <c r="B4" s="54"/>
      <c r="C4" s="54"/>
      <c r="D4" s="26" t="s">
        <v>110</v>
      </c>
      <c r="E4" s="94" t="s">
        <v>113</v>
      </c>
      <c r="F4" s="56"/>
      <c r="G4" s="58"/>
      <c r="H4" s="5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0"/>
      <c r="W4" s="54"/>
    </row>
    <row r="5" spans="1:23" x14ac:dyDescent="0.2">
      <c r="A5" s="40"/>
      <c r="B5" s="40"/>
      <c r="C5" s="12" t="s">
        <v>115</v>
      </c>
      <c r="D5" s="67" t="s">
        <v>87</v>
      </c>
      <c r="E5" s="2"/>
      <c r="F5" s="43" t="s">
        <v>0</v>
      </c>
      <c r="G5" s="44" t="s">
        <v>0</v>
      </c>
      <c r="H5" s="43" t="s">
        <v>1</v>
      </c>
      <c r="I5" s="43" t="s">
        <v>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61"/>
      <c r="W5" s="46"/>
    </row>
    <row r="6" spans="1:23" ht="14.25" x14ac:dyDescent="0.25">
      <c r="A6" s="62">
        <v>40896</v>
      </c>
      <c r="B6" s="46"/>
      <c r="C6" s="46"/>
      <c r="D6" s="8" t="s">
        <v>86</v>
      </c>
      <c r="E6" s="1"/>
      <c r="F6" s="43" t="s">
        <v>15</v>
      </c>
      <c r="G6" s="48" t="s">
        <v>14</v>
      </c>
      <c r="H6" s="39"/>
      <c r="I6" s="39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61"/>
      <c r="W6" s="46"/>
    </row>
    <row r="7" spans="1:23" x14ac:dyDescent="0.2">
      <c r="A7" s="62"/>
      <c r="B7" s="2" t="s">
        <v>109</v>
      </c>
      <c r="C7" s="2" t="s">
        <v>114</v>
      </c>
      <c r="E7" s="12"/>
      <c r="F7" s="43"/>
      <c r="G7" s="48"/>
      <c r="H7" s="39"/>
      <c r="I7" s="39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61"/>
      <c r="W7" s="46"/>
    </row>
    <row r="8" spans="1:23" ht="14.25" x14ac:dyDescent="0.2">
      <c r="A8" s="46"/>
      <c r="B8" s="43"/>
      <c r="C8" s="43"/>
      <c r="D8" s="8">
        <v>13.73</v>
      </c>
      <c r="E8" s="1" t="s">
        <v>179</v>
      </c>
      <c r="F8" s="36">
        <v>188</v>
      </c>
      <c r="G8" s="52">
        <f>J8*J$3+K8*K$3+L8*L$3+N8*N$3+M8*M$3+P8*P$3+O8*O$3+R8*R$3+S8*$S$3</f>
        <v>188.12011513569999</v>
      </c>
      <c r="H8" s="3" t="s">
        <v>111</v>
      </c>
      <c r="I8" s="40"/>
      <c r="J8" s="39">
        <v>13</v>
      </c>
      <c r="K8" s="39">
        <v>16</v>
      </c>
      <c r="L8" s="39"/>
      <c r="M8" s="39"/>
      <c r="N8" s="39">
        <v>1</v>
      </c>
      <c r="O8" s="40"/>
      <c r="P8" s="40"/>
      <c r="Q8" s="40"/>
      <c r="R8" s="40"/>
      <c r="S8" s="40"/>
      <c r="T8" s="40"/>
      <c r="U8" s="68">
        <f>J8-0.5*K8+0.5*M8+1</f>
        <v>6</v>
      </c>
      <c r="V8" s="41"/>
      <c r="W8" s="40"/>
    </row>
    <row r="9" spans="1:23" x14ac:dyDescent="0.2">
      <c r="A9" s="40"/>
      <c r="B9" s="39"/>
      <c r="C9" s="39"/>
      <c r="D9" s="1"/>
      <c r="E9" s="1" t="s">
        <v>118</v>
      </c>
      <c r="F9" s="36">
        <v>133</v>
      </c>
      <c r="G9" s="52">
        <f>J9*J$3+K9*K$3+L9*L$3+N9*N$3+M9*M$3+P9*P$3+O9*O$3+R9*R$3+S9*$S$3</f>
        <v>133.065339911</v>
      </c>
      <c r="H9" s="3" t="s">
        <v>112</v>
      </c>
      <c r="I9" s="47"/>
      <c r="J9" s="63">
        <v>9</v>
      </c>
      <c r="K9" s="63">
        <v>9</v>
      </c>
      <c r="L9" s="63"/>
      <c r="M9" s="63"/>
      <c r="N9" s="63">
        <v>1</v>
      </c>
      <c r="O9" s="46"/>
      <c r="P9" s="46"/>
      <c r="Q9" s="46"/>
      <c r="R9" s="46"/>
      <c r="S9" s="46"/>
      <c r="T9" s="46"/>
      <c r="U9" s="68">
        <f>J9-0.5*K9+0.5*M9+1</f>
        <v>5.5</v>
      </c>
      <c r="V9" s="61"/>
      <c r="W9" s="46"/>
    </row>
    <row r="10" spans="1:23" x14ac:dyDescent="0.2">
      <c r="A10" s="46"/>
      <c r="B10" s="63"/>
      <c r="C10" s="63"/>
      <c r="D10" s="1"/>
      <c r="E10" s="1"/>
      <c r="F10" s="36"/>
      <c r="G10" s="52"/>
      <c r="H10" s="39"/>
      <c r="I10" s="47"/>
      <c r="J10" s="63"/>
      <c r="K10" s="63"/>
      <c r="L10" s="63"/>
      <c r="M10" s="63"/>
      <c r="N10" s="63"/>
      <c r="O10" s="46"/>
      <c r="P10" s="46"/>
      <c r="Q10" s="46"/>
      <c r="R10" s="46"/>
      <c r="S10" s="46"/>
      <c r="T10" s="46"/>
      <c r="U10" s="68"/>
      <c r="V10" s="61"/>
      <c r="W10" s="46"/>
    </row>
    <row r="11" spans="1:23" x14ac:dyDescent="0.2">
      <c r="A11" s="46"/>
      <c r="B11" s="63"/>
      <c r="C11" s="63"/>
      <c r="D11" s="1"/>
      <c r="E11" s="1" t="s">
        <v>117</v>
      </c>
      <c r="F11" s="36">
        <v>105</v>
      </c>
      <c r="G11" s="52">
        <f>J11*J$3+K11*K$3+L11*L$3+N11*N$3+M11*M$3+P11*P$3+O11*O$3+R11*R$3+S11*$S$3</f>
        <v>105.03403978259999</v>
      </c>
      <c r="H11" s="13" t="s">
        <v>131</v>
      </c>
      <c r="I11" s="47"/>
      <c r="J11" s="63">
        <v>7</v>
      </c>
      <c r="K11" s="63">
        <v>5</v>
      </c>
      <c r="L11" s="63"/>
      <c r="M11" s="63"/>
      <c r="N11" s="63">
        <v>1</v>
      </c>
      <c r="O11" s="46"/>
      <c r="P11" s="46"/>
      <c r="Q11" s="46"/>
      <c r="R11" s="46"/>
      <c r="S11" s="46"/>
      <c r="T11" s="46"/>
      <c r="U11" s="64">
        <f>J11-0.5*K11+0.5*M11+1</f>
        <v>5.5</v>
      </c>
      <c r="V11" s="61"/>
      <c r="W11" s="46"/>
    </row>
    <row r="12" spans="1:23" ht="15.75" x14ac:dyDescent="0.25">
      <c r="A12" s="46"/>
      <c r="B12" s="63"/>
      <c r="C12" s="63"/>
      <c r="D12" s="46"/>
      <c r="E12" s="1" t="s">
        <v>119</v>
      </c>
      <c r="F12" s="36">
        <v>77</v>
      </c>
      <c r="G12" s="52">
        <f>J12*J$3+K12*K$3+L12*L$3+N12*N$3+M12*M$3+P12*P$3+O12*O$3+R12*R$3+S12*$S$3</f>
        <v>77.039125160499992</v>
      </c>
      <c r="H12" s="3" t="s">
        <v>112</v>
      </c>
      <c r="I12" s="47"/>
      <c r="J12" s="63">
        <v>6</v>
      </c>
      <c r="K12" s="63">
        <v>5</v>
      </c>
      <c r="L12" s="63"/>
      <c r="M12" s="63"/>
      <c r="N12" s="63"/>
      <c r="O12" s="46"/>
      <c r="P12" s="169"/>
      <c r="Q12" s="170" t="s">
        <v>295</v>
      </c>
      <c r="R12" s="169"/>
      <c r="S12" s="46"/>
      <c r="T12" s="46"/>
      <c r="U12" s="64">
        <f>J12-0.5*K12+0.5*M12+1</f>
        <v>4.5</v>
      </c>
      <c r="V12" s="61"/>
      <c r="W12" s="46"/>
    </row>
    <row r="13" spans="1:23" ht="15.75" x14ac:dyDescent="0.25">
      <c r="A13" s="46"/>
      <c r="B13" s="63"/>
      <c r="C13" s="63"/>
      <c r="D13" s="46"/>
      <c r="E13" s="1" t="s">
        <v>121</v>
      </c>
      <c r="F13" s="3">
        <v>55</v>
      </c>
      <c r="G13" s="23">
        <f>J13*J$3+K13*K$3+L13*L$3+N13*N$3+M13*M$3+P13*P$3+O13*O$3+R13*R$3+S13*$R$3</f>
        <v>55.054775224700002</v>
      </c>
      <c r="H13" s="13" t="s">
        <v>112</v>
      </c>
      <c r="J13" s="3">
        <v>4</v>
      </c>
      <c r="K13" s="3">
        <v>7</v>
      </c>
      <c r="L13" s="30"/>
      <c r="M13" s="3"/>
      <c r="N13" s="3"/>
      <c r="P13" s="169"/>
      <c r="Q13" s="170" t="s">
        <v>296</v>
      </c>
      <c r="R13" s="169"/>
      <c r="W13" s="46"/>
    </row>
    <row r="14" spans="1:23" ht="15.75" x14ac:dyDescent="0.25">
      <c r="A14" s="46"/>
      <c r="B14" s="63"/>
      <c r="C14" s="63"/>
      <c r="D14" s="46"/>
      <c r="E14" s="1" t="s">
        <v>120</v>
      </c>
      <c r="F14" s="3">
        <v>51</v>
      </c>
      <c r="G14" s="23">
        <f>J14*J$3+K14*K$3+L14*L$3+N14*N$3+M14*M$3+P14*P$3+O14*O$3+R14*R$3+S14*$R$3</f>
        <v>51.023475096299997</v>
      </c>
      <c r="H14" s="13" t="s">
        <v>112</v>
      </c>
      <c r="J14" s="3">
        <v>4</v>
      </c>
      <c r="K14" s="3">
        <v>3</v>
      </c>
      <c r="L14" s="30"/>
      <c r="M14" s="3"/>
      <c r="N14" s="3"/>
      <c r="P14" s="169"/>
      <c r="Q14" s="170" t="s">
        <v>297</v>
      </c>
      <c r="R14" s="169"/>
      <c r="V14" s="65"/>
      <c r="W14" s="46"/>
    </row>
    <row r="15" spans="1:23" ht="15.75" x14ac:dyDescent="0.25">
      <c r="A15" s="46"/>
      <c r="B15" s="13" t="s">
        <v>116</v>
      </c>
      <c r="C15" s="2" t="s">
        <v>122</v>
      </c>
      <c r="D15" s="46"/>
      <c r="E15" s="12"/>
      <c r="F15" s="36"/>
      <c r="G15" s="52"/>
      <c r="H15" s="39"/>
      <c r="I15" s="40"/>
      <c r="J15" s="39"/>
      <c r="K15" s="39"/>
      <c r="L15" s="39"/>
      <c r="M15" s="39"/>
      <c r="N15" s="39"/>
      <c r="O15" s="40"/>
      <c r="P15" s="169"/>
      <c r="Q15" s="170" t="s">
        <v>298</v>
      </c>
      <c r="R15" s="169"/>
      <c r="S15" s="40"/>
      <c r="T15" s="40"/>
      <c r="U15" s="40"/>
      <c r="V15" s="65"/>
      <c r="W15" s="37"/>
    </row>
    <row r="16" spans="1:23" ht="15.75" x14ac:dyDescent="0.25">
      <c r="A16" s="37"/>
      <c r="B16" s="91" t="s">
        <v>141</v>
      </c>
      <c r="C16" s="13" t="s">
        <v>123</v>
      </c>
      <c r="D16" s="100">
        <v>16.13</v>
      </c>
      <c r="E16" s="101" t="s">
        <v>179</v>
      </c>
      <c r="F16" s="83">
        <v>202</v>
      </c>
      <c r="G16" s="86">
        <f>J16*J$3+K16*K$3+L16*L$3+N16*N$3+M16*M$3+P16*P$3+O16*O$3+R16*R$3+S16*$S$3</f>
        <v>202.09937969359999</v>
      </c>
      <c r="H16" s="91" t="s">
        <v>124</v>
      </c>
      <c r="I16" s="40"/>
      <c r="J16" s="39">
        <v>13</v>
      </c>
      <c r="K16" s="39">
        <v>14</v>
      </c>
      <c r="L16" s="39"/>
      <c r="M16" s="39"/>
      <c r="N16" s="39">
        <v>2</v>
      </c>
      <c r="O16" s="40"/>
      <c r="P16" s="169"/>
      <c r="Q16" s="170" t="s">
        <v>299</v>
      </c>
      <c r="R16" s="169"/>
      <c r="S16" s="40"/>
      <c r="T16" s="40"/>
      <c r="U16" s="40"/>
      <c r="V16" s="65"/>
      <c r="W16" s="37"/>
    </row>
    <row r="17" spans="1:23" ht="15.75" x14ac:dyDescent="0.25">
      <c r="A17" s="37"/>
      <c r="B17" s="36"/>
      <c r="C17" s="13"/>
      <c r="D17" s="92"/>
      <c r="E17" s="1" t="s">
        <v>140</v>
      </c>
      <c r="F17" s="36">
        <v>160</v>
      </c>
      <c r="G17" s="52">
        <f>J17*J$3+K17*K$3+L17*L$3+N17*N$3+M17*M$3+P17*P$3+O17*O$3+R17*R$3+S17*$S$3</f>
        <v>160.08881500729998</v>
      </c>
      <c r="H17" s="13" t="s">
        <v>135</v>
      </c>
      <c r="I17" s="40"/>
      <c r="J17" s="39">
        <v>11</v>
      </c>
      <c r="K17" s="39">
        <v>12</v>
      </c>
      <c r="L17" s="39"/>
      <c r="M17" s="39"/>
      <c r="N17" s="39">
        <v>1</v>
      </c>
      <c r="O17" s="40"/>
      <c r="P17" s="169"/>
      <c r="Q17" s="170" t="s">
        <v>300</v>
      </c>
      <c r="R17" s="169"/>
      <c r="S17" s="40"/>
      <c r="T17" s="40"/>
      <c r="U17" s="40"/>
      <c r="V17" s="65"/>
      <c r="W17" s="37"/>
    </row>
    <row r="18" spans="1:23" ht="15.75" x14ac:dyDescent="0.25">
      <c r="A18" s="37"/>
      <c r="B18" s="36"/>
      <c r="C18" s="13"/>
      <c r="D18" s="92"/>
      <c r="E18" s="1" t="s">
        <v>139</v>
      </c>
      <c r="F18" s="89">
        <v>145</v>
      </c>
      <c r="G18" s="103">
        <f>J18*J$3+K18*K$3+L18*L$3+N18*N$3+M18*M$3+P18*P$3+O18*O$3+R18*R$3+S18*$S$3</f>
        <v>145.065339911</v>
      </c>
      <c r="H18" s="13" t="s">
        <v>135</v>
      </c>
      <c r="I18" s="40"/>
      <c r="J18" s="39">
        <v>10</v>
      </c>
      <c r="K18" s="39">
        <v>9</v>
      </c>
      <c r="L18" s="39"/>
      <c r="M18" s="39"/>
      <c r="N18" s="39">
        <v>1</v>
      </c>
      <c r="O18" s="40"/>
      <c r="P18" s="169"/>
      <c r="Q18" s="170" t="s">
        <v>301</v>
      </c>
      <c r="R18" s="169"/>
      <c r="S18" s="40"/>
      <c r="T18" s="40"/>
      <c r="U18" s="40"/>
      <c r="V18" s="65"/>
      <c r="W18" s="37"/>
    </row>
    <row r="19" spans="1:23" ht="15.75" x14ac:dyDescent="0.25">
      <c r="A19" s="37"/>
      <c r="B19" s="36"/>
      <c r="C19" s="13"/>
      <c r="D19" s="92"/>
      <c r="E19" s="1" t="s">
        <v>136</v>
      </c>
      <c r="F19" s="89">
        <v>133</v>
      </c>
      <c r="G19" s="52">
        <f>J19*J$3+K19*K$3+L19*L$3+N19*N$3+M19*M$3+P19*P$3+O19*O$3+R19*R$3+S19*$S$3</f>
        <v>133.065339911</v>
      </c>
      <c r="H19" s="13" t="s">
        <v>135</v>
      </c>
      <c r="I19" s="47"/>
      <c r="J19" s="63">
        <v>9</v>
      </c>
      <c r="K19" s="63">
        <v>9</v>
      </c>
      <c r="L19" s="63"/>
      <c r="M19" s="63"/>
      <c r="N19" s="63">
        <v>1</v>
      </c>
      <c r="O19" s="40"/>
      <c r="P19" s="169"/>
      <c r="Q19" s="170" t="s">
        <v>302</v>
      </c>
      <c r="R19" s="169"/>
      <c r="S19" s="40"/>
      <c r="T19" s="40"/>
      <c r="U19" s="40"/>
      <c r="V19" s="65"/>
      <c r="W19" s="37"/>
    </row>
    <row r="20" spans="1:23" ht="15.75" x14ac:dyDescent="0.25">
      <c r="A20" s="37"/>
      <c r="B20" s="36"/>
      <c r="C20" s="13"/>
      <c r="D20" s="92"/>
      <c r="E20" s="1" t="s">
        <v>180</v>
      </c>
      <c r="F20" s="36">
        <v>105</v>
      </c>
      <c r="G20" s="52">
        <f>J20*J$3+K20*K$3+L20*L$3+N20*N$3+M20*M$3+P21*P$3+O21*O$3+R21*R$3+S21*$S$3</f>
        <v>105.03403978259999</v>
      </c>
      <c r="H20" s="13" t="s">
        <v>132</v>
      </c>
      <c r="I20" s="40"/>
      <c r="J20" s="63">
        <v>7</v>
      </c>
      <c r="K20" s="63">
        <v>5</v>
      </c>
      <c r="L20" s="63"/>
      <c r="M20" s="63"/>
      <c r="N20" s="63">
        <v>1</v>
      </c>
      <c r="O20" s="40"/>
      <c r="P20" s="169"/>
      <c r="Q20" s="170" t="s">
        <v>303</v>
      </c>
      <c r="R20" s="169"/>
      <c r="S20" s="40"/>
      <c r="T20" s="40"/>
      <c r="U20" s="40"/>
      <c r="V20" s="65"/>
      <c r="W20" s="37"/>
    </row>
    <row r="21" spans="1:23" x14ac:dyDescent="0.2">
      <c r="A21" s="37"/>
      <c r="B21" s="36"/>
      <c r="C21" s="36"/>
      <c r="D21" s="92"/>
      <c r="E21" s="1" t="s">
        <v>136</v>
      </c>
      <c r="F21" s="36">
        <v>91</v>
      </c>
      <c r="G21" s="52">
        <f>J21*J$3+K21*K$3+L21*L$3+N21*N$3+M21*M$3+P21*P$3+O21*O$3+R21*R$3+S21*$S$3</f>
        <v>91.054775224699995</v>
      </c>
      <c r="H21" s="13" t="s">
        <v>133</v>
      </c>
      <c r="I21" s="40"/>
      <c r="J21" s="39">
        <v>7</v>
      </c>
      <c r="K21" s="39">
        <v>7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37"/>
    </row>
    <row r="22" spans="1:23" ht="14.25" x14ac:dyDescent="0.2">
      <c r="A22" s="37"/>
      <c r="B22" s="36"/>
      <c r="C22" s="36"/>
      <c r="D22" s="92"/>
      <c r="E22" s="1" t="s">
        <v>181</v>
      </c>
      <c r="F22" s="36">
        <v>77</v>
      </c>
      <c r="G22" s="52">
        <f>J22*J$3+K22*K$3+L22*L$3+N22*N$3+M22*M$3+P22*P$3+O22*O$3+R22*R$3+S22*$S$3</f>
        <v>77.039125160499992</v>
      </c>
      <c r="H22" s="13" t="s">
        <v>134</v>
      </c>
      <c r="I22" s="47"/>
      <c r="J22" s="63">
        <v>6</v>
      </c>
      <c r="K22" s="63">
        <v>5</v>
      </c>
      <c r="L22" s="63"/>
      <c r="M22" s="63"/>
      <c r="N22" s="63"/>
      <c r="O22" s="40"/>
      <c r="P22" s="40"/>
      <c r="Q22" s="40"/>
      <c r="R22" s="40"/>
      <c r="S22" s="40"/>
      <c r="T22" s="40"/>
      <c r="U22" s="40"/>
      <c r="V22" s="41"/>
      <c r="W22" s="40"/>
    </row>
    <row r="23" spans="1:23" ht="14.25" x14ac:dyDescent="0.2">
      <c r="A23" s="37"/>
      <c r="B23" s="36"/>
      <c r="C23" s="36"/>
      <c r="D23" s="92"/>
      <c r="E23" s="1" t="s">
        <v>182</v>
      </c>
      <c r="F23" s="3">
        <v>51</v>
      </c>
      <c r="G23" s="52">
        <f>J23*J$3+K23*K$3+L23*L$3+N23*N$3+M23*M$3+P52*P$3+O23*O$3+R52*R$3+S52*$S$3</f>
        <v>51.023475096299997</v>
      </c>
      <c r="H23" s="13" t="s">
        <v>128</v>
      </c>
      <c r="I23" s="40"/>
      <c r="J23" s="39">
        <v>4</v>
      </c>
      <c r="K23" s="39">
        <v>3</v>
      </c>
      <c r="L23" s="39"/>
      <c r="M23" s="39"/>
      <c r="N23" s="39"/>
      <c r="O23" s="40"/>
      <c r="P23" s="40"/>
      <c r="Q23" s="40"/>
      <c r="R23" s="40"/>
      <c r="S23" s="40"/>
      <c r="T23" s="40"/>
      <c r="U23" s="40"/>
      <c r="V23" s="41"/>
      <c r="W23" s="40"/>
    </row>
    <row r="24" spans="1:23" x14ac:dyDescent="0.2">
      <c r="A24" s="37"/>
      <c r="B24" s="36"/>
      <c r="C24" s="36"/>
      <c r="D24" s="92"/>
      <c r="E24" s="12"/>
      <c r="F24" s="3"/>
      <c r="G24" s="52"/>
      <c r="H24" s="13"/>
      <c r="I24" s="40"/>
      <c r="J24" s="39"/>
      <c r="K24" s="39"/>
      <c r="L24" s="39"/>
      <c r="M24" s="39"/>
      <c r="N24" s="39"/>
      <c r="O24" s="40"/>
      <c r="P24" s="40"/>
      <c r="Q24" s="40"/>
      <c r="R24" s="40"/>
      <c r="S24" s="40"/>
      <c r="T24" s="40"/>
      <c r="U24" s="40"/>
      <c r="V24" s="41"/>
      <c r="W24" s="40"/>
    </row>
    <row r="25" spans="1:23" ht="14.25" x14ac:dyDescent="0.2">
      <c r="A25" s="40"/>
      <c r="B25" s="39"/>
      <c r="C25" s="13" t="s">
        <v>255</v>
      </c>
      <c r="D25" s="100">
        <v>16.228999999999999</v>
      </c>
      <c r="E25" s="101" t="s">
        <v>179</v>
      </c>
      <c r="F25" s="91">
        <v>202</v>
      </c>
      <c r="G25" s="104">
        <f>J25*J$3+K25*K$3+L25*L$3+N25*N$3+M25*M$3+P25*P$3+O25*O$3+R25*R$3+S25*$S$3</f>
        <v>202.09937969359999</v>
      </c>
      <c r="H25" s="91" t="s">
        <v>127</v>
      </c>
      <c r="I25" s="40"/>
      <c r="J25" s="39">
        <v>13</v>
      </c>
      <c r="K25" s="39">
        <v>14</v>
      </c>
      <c r="L25" s="39"/>
      <c r="M25" s="39"/>
      <c r="N25" s="39">
        <v>2</v>
      </c>
      <c r="O25" s="40"/>
      <c r="P25" s="40"/>
      <c r="Q25" s="40"/>
      <c r="R25" s="40"/>
      <c r="S25" s="40"/>
      <c r="T25" s="40"/>
      <c r="U25" s="53">
        <f>J25-0.5*K25+0.5*M25+1</f>
        <v>7</v>
      </c>
      <c r="W25" s="40"/>
    </row>
    <row r="26" spans="1:23" x14ac:dyDescent="0.2">
      <c r="A26" s="40"/>
      <c r="B26" s="39"/>
      <c r="C26" s="13"/>
      <c r="D26" s="92"/>
      <c r="E26" s="1" t="s">
        <v>137</v>
      </c>
      <c r="F26" s="89">
        <v>174</v>
      </c>
      <c r="G26" s="103">
        <f>J26*J$3+K26*K$3+L26*L$3+N26*N$3+M26*M$3+P26*P$3+O26*O$3+R26*R$3+S26*$S$3</f>
        <v>174.10446507149999</v>
      </c>
      <c r="H26" s="13" t="s">
        <v>128</v>
      </c>
      <c r="I26" s="40"/>
      <c r="J26" s="39">
        <v>12</v>
      </c>
      <c r="K26" s="39">
        <v>14</v>
      </c>
      <c r="L26" s="39"/>
      <c r="M26" s="39"/>
      <c r="N26" s="39">
        <v>1</v>
      </c>
      <c r="O26" s="40"/>
      <c r="P26" s="40"/>
      <c r="Q26" s="40"/>
      <c r="R26" s="40"/>
      <c r="S26" s="40"/>
      <c r="T26" s="40"/>
      <c r="U26" s="53"/>
      <c r="W26" s="40"/>
    </row>
    <row r="27" spans="1:23" x14ac:dyDescent="0.2">
      <c r="A27" s="40"/>
      <c r="B27" s="39"/>
      <c r="C27" s="13"/>
      <c r="D27" s="92"/>
      <c r="E27" s="1" t="s">
        <v>138</v>
      </c>
      <c r="F27" s="89">
        <v>146</v>
      </c>
      <c r="G27" s="103">
        <f>J27*J$3+K27*K$3+L27*L$3+N27*N$3+M27*M$3+P27*P$3+O27*O$3+R27*R$3+S27*$S$3</f>
        <v>146.07316494309998</v>
      </c>
      <c r="H27" s="13" t="s">
        <v>128</v>
      </c>
      <c r="I27" s="40"/>
      <c r="J27" s="39">
        <v>10</v>
      </c>
      <c r="K27" s="39">
        <v>10</v>
      </c>
      <c r="L27" s="39"/>
      <c r="M27" s="39"/>
      <c r="N27" s="39">
        <v>1</v>
      </c>
      <c r="O27" s="40"/>
      <c r="P27" s="40"/>
      <c r="Q27" s="40"/>
      <c r="R27" s="40"/>
      <c r="S27" s="40"/>
      <c r="T27" s="40"/>
      <c r="U27" s="53"/>
      <c r="W27" s="40"/>
    </row>
    <row r="28" spans="1:23" x14ac:dyDescent="0.2">
      <c r="A28" s="40"/>
      <c r="B28" s="39"/>
      <c r="C28" s="13"/>
      <c r="D28" s="92"/>
      <c r="E28" s="1" t="s">
        <v>136</v>
      </c>
      <c r="F28" s="89">
        <v>133</v>
      </c>
      <c r="G28" s="52">
        <f>J28*J$3+K28*K$3+L28*L$3+N28*N$3+M28*M$3+P28*P$3+O28*O$3+R28*R$3+S28*$S$3</f>
        <v>133.065339911</v>
      </c>
      <c r="H28" s="13" t="s">
        <v>128</v>
      </c>
      <c r="I28" s="47"/>
      <c r="J28" s="63">
        <v>9</v>
      </c>
      <c r="K28" s="63">
        <v>9</v>
      </c>
      <c r="L28" s="63"/>
      <c r="M28" s="63"/>
      <c r="N28" s="63">
        <v>1</v>
      </c>
      <c r="O28" s="40"/>
      <c r="P28" s="40"/>
      <c r="Q28" s="40"/>
      <c r="R28" s="40"/>
      <c r="S28" s="40"/>
      <c r="T28" s="40"/>
      <c r="U28" s="53"/>
      <c r="W28" s="40"/>
    </row>
    <row r="29" spans="1:23" ht="14.25" x14ac:dyDescent="0.2">
      <c r="A29" s="40"/>
      <c r="B29" s="39"/>
      <c r="C29" s="39"/>
      <c r="D29" s="92"/>
      <c r="E29" s="1" t="s">
        <v>180</v>
      </c>
      <c r="F29" s="36">
        <v>105</v>
      </c>
      <c r="G29" s="52">
        <f>J29*J$3+K29*K$3+L29*L$3+N29*N$3+M29*M$3+P30*P$3+O30*O$3+R30*R$3+S30*$S$3</f>
        <v>105.03403978259999</v>
      </c>
      <c r="H29" s="13" t="s">
        <v>130</v>
      </c>
      <c r="I29" s="40"/>
      <c r="J29" s="63">
        <v>7</v>
      </c>
      <c r="K29" s="63">
        <v>5</v>
      </c>
      <c r="L29" s="63"/>
      <c r="M29" s="63"/>
      <c r="N29" s="63">
        <v>1</v>
      </c>
      <c r="O29" s="40"/>
      <c r="P29" s="40"/>
      <c r="Q29" s="40"/>
      <c r="R29" s="40"/>
      <c r="S29" s="40"/>
      <c r="T29" s="40"/>
      <c r="U29" s="53"/>
      <c r="V29" s="41"/>
      <c r="W29" s="40"/>
    </row>
    <row r="30" spans="1:23" x14ac:dyDescent="0.2">
      <c r="A30" s="40"/>
      <c r="B30" s="39"/>
      <c r="C30" s="39"/>
      <c r="D30" s="92"/>
      <c r="E30" s="1" t="s">
        <v>136</v>
      </c>
      <c r="F30" s="36">
        <v>91</v>
      </c>
      <c r="G30" s="52">
        <f>J30*J$3+K30*K$3+L30*L$3+N30*N$3+M30*M$3+P30*P$3+O30*O$3+R30*R$3+S30*$S$3</f>
        <v>91.054775224699995</v>
      </c>
      <c r="H30" s="13" t="s">
        <v>133</v>
      </c>
      <c r="I30" s="40"/>
      <c r="J30" s="39">
        <v>7</v>
      </c>
      <c r="K30" s="39">
        <v>7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37"/>
    </row>
    <row r="31" spans="1:23" ht="14.25" x14ac:dyDescent="0.2">
      <c r="A31" s="40"/>
      <c r="B31" s="39"/>
      <c r="C31" s="39"/>
      <c r="D31" s="92"/>
      <c r="E31" s="1" t="s">
        <v>181</v>
      </c>
      <c r="F31" s="36">
        <v>77</v>
      </c>
      <c r="G31" s="52">
        <f>J31*J$3+K31*K$3+L31*L$3+N31*N$3+M31*M$3+P31*P$3+O31*O$3+R31*R$3+S31*$S$3</f>
        <v>77.039125160499992</v>
      </c>
      <c r="H31" s="13" t="s">
        <v>129</v>
      </c>
      <c r="I31" s="47"/>
      <c r="J31" s="63">
        <v>6</v>
      </c>
      <c r="K31" s="63">
        <v>5</v>
      </c>
      <c r="L31" s="63"/>
      <c r="M31" s="63"/>
      <c r="N31" s="63"/>
      <c r="O31" s="46"/>
      <c r="P31" s="46"/>
      <c r="Q31" s="46"/>
      <c r="R31" s="46"/>
      <c r="S31" s="46"/>
      <c r="T31" s="46"/>
      <c r="U31" s="68">
        <f>J31-0.5*K31+0.5*M31+1</f>
        <v>4.5</v>
      </c>
      <c r="V31" s="41"/>
      <c r="W31" s="40"/>
    </row>
    <row r="32" spans="1:23" ht="14.25" x14ac:dyDescent="0.2">
      <c r="A32" s="40"/>
      <c r="B32" s="39"/>
      <c r="C32" s="39"/>
      <c r="D32" s="92"/>
      <c r="E32" s="1" t="s">
        <v>182</v>
      </c>
      <c r="F32" s="3">
        <v>51</v>
      </c>
      <c r="G32" s="52">
        <f>J32*J$3+K32*K$3+L32*L$3+N32*N$3+M32*M$3+P59*P$3+O32*O$3+R59*R$3+S59*$S$3</f>
        <v>51.023475096299997</v>
      </c>
      <c r="H32" s="13" t="s">
        <v>128</v>
      </c>
      <c r="I32" s="40"/>
      <c r="J32" s="39">
        <v>4</v>
      </c>
      <c r="K32" s="39">
        <v>3</v>
      </c>
      <c r="L32" s="39"/>
      <c r="M32" s="39"/>
      <c r="N32" s="39"/>
      <c r="O32" s="40"/>
      <c r="P32" s="40"/>
      <c r="Q32" s="40"/>
      <c r="R32" s="40"/>
      <c r="S32" s="40"/>
      <c r="T32" s="40"/>
      <c r="U32" s="40"/>
      <c r="V32" s="41"/>
      <c r="W32" s="40"/>
    </row>
    <row r="33" spans="1:23" x14ac:dyDescent="0.2">
      <c r="A33" s="40"/>
      <c r="B33" s="39"/>
      <c r="C33" s="39"/>
      <c r="D33" s="92"/>
      <c r="E33" s="12"/>
      <c r="F33" s="36"/>
      <c r="G33" s="52">
        <f>J33*J$3+K33*K$3+L33*L$3+N33*N$3+M33*M$3+P60*P$3+O33*O$3+R60*R$3+S60*$S$3</f>
        <v>105.03403978259999</v>
      </c>
      <c r="H33" s="39" t="s">
        <v>55</v>
      </c>
      <c r="I33" s="40"/>
      <c r="J33" s="39">
        <v>7</v>
      </c>
      <c r="K33" s="39">
        <v>5</v>
      </c>
      <c r="L33" s="39"/>
      <c r="M33" s="39"/>
      <c r="N33" s="39">
        <v>1</v>
      </c>
      <c r="O33" s="40"/>
      <c r="P33" s="40"/>
      <c r="Q33" s="40"/>
      <c r="R33" s="40"/>
      <c r="S33" s="40"/>
      <c r="T33" s="40"/>
      <c r="U33" s="40"/>
      <c r="V33" s="41"/>
      <c r="W33" s="40"/>
    </row>
    <row r="34" spans="1:23" ht="14.25" x14ac:dyDescent="0.2">
      <c r="A34" s="40"/>
      <c r="B34" s="39"/>
      <c r="C34" s="13" t="s">
        <v>142</v>
      </c>
      <c r="D34" s="100">
        <v>16.29</v>
      </c>
      <c r="E34" s="101" t="s">
        <v>183</v>
      </c>
      <c r="F34" s="91" t="s">
        <v>94</v>
      </c>
      <c r="G34" s="86">
        <f>J34*J$3+K34*K$3+L34*L$3+N34*N$3+M34*M$3+P61*P$3+O34*O$3+R61*R$3+S61*$S$3</f>
        <v>202.09937969359999</v>
      </c>
      <c r="H34" s="91" t="s">
        <v>185</v>
      </c>
      <c r="I34" s="102"/>
      <c r="J34" s="39">
        <v>13</v>
      </c>
      <c r="K34" s="39">
        <v>14</v>
      </c>
      <c r="L34" s="39"/>
      <c r="M34" s="39"/>
      <c r="N34" s="39">
        <v>2</v>
      </c>
      <c r="O34" s="40"/>
      <c r="P34" s="40"/>
      <c r="Q34" s="40"/>
      <c r="R34" s="40"/>
      <c r="S34" s="40"/>
      <c r="T34" s="40"/>
      <c r="U34" s="40"/>
      <c r="V34" s="41"/>
      <c r="W34" s="40"/>
    </row>
    <row r="35" spans="1:23" x14ac:dyDescent="0.2">
      <c r="A35" s="40"/>
      <c r="B35" s="39"/>
      <c r="C35" s="13" t="s">
        <v>152</v>
      </c>
      <c r="D35" s="92"/>
      <c r="E35" s="1" t="s">
        <v>139</v>
      </c>
      <c r="F35" s="89">
        <v>145</v>
      </c>
      <c r="G35" s="103">
        <f>J35*J$3+K35*K$3+L35*L$3+N35*N$3+M35*M$3+P35*P$3+O35*O$3+R35*R$3+S35*$S$3</f>
        <v>145.065339911</v>
      </c>
      <c r="H35" s="13" t="s">
        <v>143</v>
      </c>
      <c r="I35" s="40"/>
      <c r="J35" s="39">
        <v>10</v>
      </c>
      <c r="K35" s="39">
        <v>9</v>
      </c>
      <c r="L35" s="39"/>
      <c r="M35" s="39"/>
      <c r="N35" s="39">
        <v>1</v>
      </c>
      <c r="O35" s="40"/>
      <c r="P35" s="40"/>
      <c r="Q35" s="40"/>
      <c r="R35" s="40"/>
      <c r="S35" s="40"/>
      <c r="T35" s="40"/>
      <c r="U35" s="40"/>
      <c r="V35" s="41"/>
      <c r="W35" s="40"/>
    </row>
    <row r="36" spans="1:23" ht="14.25" x14ac:dyDescent="0.2">
      <c r="A36" s="40"/>
      <c r="B36" s="39"/>
      <c r="C36" s="39"/>
      <c r="D36" s="92"/>
      <c r="E36" s="1" t="s">
        <v>180</v>
      </c>
      <c r="F36" s="36">
        <v>105</v>
      </c>
      <c r="G36" s="52">
        <f>J36*J$3+K36*K$3+L36*L$3+N36*N$3+M36*M$3+P38*P$3+O38*O$3+R38*R$3+S38*$S$3</f>
        <v>105.03403978259999</v>
      </c>
      <c r="H36" s="13" t="s">
        <v>144</v>
      </c>
      <c r="I36" s="40"/>
      <c r="J36" s="63">
        <v>7</v>
      </c>
      <c r="K36" s="63">
        <v>5</v>
      </c>
      <c r="L36" s="63"/>
      <c r="M36" s="63"/>
      <c r="N36" s="63">
        <v>1</v>
      </c>
      <c r="O36" s="40"/>
      <c r="V36" s="41"/>
      <c r="W36" s="40"/>
    </row>
    <row r="37" spans="1:23" x14ac:dyDescent="0.2">
      <c r="A37" s="40"/>
      <c r="B37" s="39"/>
      <c r="C37" s="39"/>
      <c r="D37" s="92"/>
      <c r="E37" s="1" t="s">
        <v>136</v>
      </c>
      <c r="F37" s="36">
        <v>91</v>
      </c>
      <c r="G37" s="52">
        <f>J37*J$3+K37*K$3+L37*L$3+N37*N$3+M37*M$3+P37*P$3+O37*O$3+R37*R$3+S37*$S$3</f>
        <v>91.054775224699995</v>
      </c>
      <c r="H37" s="13" t="s">
        <v>133</v>
      </c>
      <c r="I37" s="40"/>
      <c r="J37" s="39">
        <v>7</v>
      </c>
      <c r="K37" s="39">
        <v>7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  <c r="W37" s="37"/>
    </row>
    <row r="38" spans="1:23" ht="14.25" x14ac:dyDescent="0.2">
      <c r="A38" s="40"/>
      <c r="B38" s="39"/>
      <c r="C38" s="39"/>
      <c r="D38" s="92"/>
      <c r="E38" s="1" t="s">
        <v>181</v>
      </c>
      <c r="F38" s="36">
        <v>77</v>
      </c>
      <c r="G38" s="52">
        <f>J38*J$3+K38*K$3+L38*L$3+N38*N$3+M38*M$3+P38*P$3+O38*O$3+R38*R$3+S38*$S$3</f>
        <v>77.039125160499992</v>
      </c>
      <c r="H38" s="13" t="s">
        <v>145</v>
      </c>
      <c r="I38" s="47"/>
      <c r="J38" s="63">
        <v>6</v>
      </c>
      <c r="K38" s="63">
        <v>5</v>
      </c>
      <c r="L38" s="63"/>
      <c r="M38" s="63"/>
      <c r="N38" s="63"/>
      <c r="O38" s="40"/>
      <c r="P38" s="40"/>
      <c r="Q38" s="40"/>
      <c r="R38" s="40"/>
      <c r="S38" s="40"/>
      <c r="T38" s="40"/>
      <c r="U38" s="40"/>
      <c r="V38" s="41"/>
      <c r="W38" s="40"/>
    </row>
    <row r="39" spans="1:23" ht="14.25" x14ac:dyDescent="0.2">
      <c r="A39" s="40"/>
      <c r="B39" s="39"/>
      <c r="C39" s="39"/>
      <c r="D39" s="92"/>
      <c r="E39" s="1" t="s">
        <v>182</v>
      </c>
      <c r="F39" s="3">
        <v>51</v>
      </c>
      <c r="G39" s="52">
        <f>J39*J$3+K39*K$3+L39*L$3+N39*N$3+M39*M$3+P69*P$3+O39*O$3+R69*R$3+S69*$S$3</f>
        <v>51.023475096299997</v>
      </c>
      <c r="H39" s="13" t="s">
        <v>146</v>
      </c>
      <c r="I39" s="40"/>
      <c r="J39" s="39">
        <v>4</v>
      </c>
      <c r="K39" s="39">
        <v>3</v>
      </c>
      <c r="L39" s="39"/>
      <c r="M39" s="39"/>
      <c r="N39" s="39"/>
      <c r="O39" s="40"/>
      <c r="P39" s="40"/>
      <c r="Q39" s="40"/>
      <c r="R39" s="40"/>
      <c r="S39" s="40"/>
      <c r="T39" s="40"/>
      <c r="U39" s="40"/>
      <c r="V39" s="41"/>
      <c r="W39" s="40"/>
    </row>
    <row r="40" spans="1:23" x14ac:dyDescent="0.2">
      <c r="A40" s="40"/>
      <c r="B40" s="1"/>
      <c r="C40" s="1"/>
      <c r="D40" s="93"/>
      <c r="E40" s="1"/>
      <c r="F40" s="36"/>
      <c r="G40" s="52"/>
      <c r="H40" s="39"/>
      <c r="I40" s="47"/>
      <c r="J40" s="63"/>
      <c r="K40" s="63"/>
      <c r="L40" s="63"/>
      <c r="M40" s="63"/>
      <c r="N40" s="63"/>
      <c r="O40" s="46"/>
      <c r="P40" s="46"/>
      <c r="Q40" s="46"/>
      <c r="R40" s="46"/>
      <c r="S40" s="46"/>
      <c r="T40" s="46"/>
      <c r="U40" s="68">
        <f>J40-0.5*K40+0.5*M40+1</f>
        <v>1</v>
      </c>
      <c r="V40" s="41"/>
      <c r="W40" s="40"/>
    </row>
    <row r="41" spans="1:23" ht="14.25" x14ac:dyDescent="0.2">
      <c r="A41" s="40"/>
      <c r="B41" s="39"/>
      <c r="C41" s="13" t="s">
        <v>147</v>
      </c>
      <c r="D41" s="100">
        <v>16.37</v>
      </c>
      <c r="E41" s="101" t="s">
        <v>184</v>
      </c>
      <c r="F41" s="91" t="s">
        <v>94</v>
      </c>
      <c r="G41" s="86">
        <f>J41*J$3+K41*K$3+L41*L$3+N41*N$3+M41*M$3+P71*P$3+O41*O$3+R71*R$3+S71*$S$3</f>
        <v>202.09937969359999</v>
      </c>
      <c r="H41" s="91" t="s">
        <v>186</v>
      </c>
      <c r="I41" s="102"/>
      <c r="J41" s="39">
        <v>13</v>
      </c>
      <c r="K41" s="39">
        <v>14</v>
      </c>
      <c r="L41" s="39"/>
      <c r="M41" s="39"/>
      <c r="N41" s="39">
        <v>2</v>
      </c>
      <c r="O41" s="46"/>
      <c r="P41" s="46"/>
      <c r="Q41" s="46"/>
      <c r="R41" s="46"/>
      <c r="S41" s="46"/>
      <c r="T41" s="46"/>
      <c r="U41" s="68">
        <f>J41-0.5*K41+0.5*M41+1</f>
        <v>7</v>
      </c>
      <c r="V41" s="41"/>
      <c r="W41" s="40"/>
    </row>
    <row r="42" spans="1:23" x14ac:dyDescent="0.2">
      <c r="A42" s="40"/>
      <c r="B42" s="39"/>
      <c r="C42" s="13" t="s">
        <v>152</v>
      </c>
      <c r="D42" s="92"/>
      <c r="E42" s="1" t="s">
        <v>139</v>
      </c>
      <c r="F42" s="89">
        <v>145</v>
      </c>
      <c r="G42" s="90">
        <f>J42*J$3+K42*K$3+L42*L$3+N42*N$3+M42*M$3+P42*P$3+O42*O$3+R42*R$3+S42*$S$3</f>
        <v>145.065339911</v>
      </c>
      <c r="H42" s="13" t="s">
        <v>143</v>
      </c>
      <c r="I42" s="40"/>
      <c r="J42" s="39">
        <v>10</v>
      </c>
      <c r="K42" s="39">
        <v>9</v>
      </c>
      <c r="L42" s="39"/>
      <c r="M42" s="39"/>
      <c r="N42" s="39">
        <v>1</v>
      </c>
      <c r="O42" s="46"/>
      <c r="P42" s="46"/>
      <c r="Q42" s="46"/>
      <c r="R42" s="46"/>
      <c r="S42" s="46"/>
      <c r="T42" s="46"/>
      <c r="U42" s="64">
        <f>J42-0.5*K42+0.5*M42+1</f>
        <v>6.5</v>
      </c>
      <c r="V42" s="41"/>
      <c r="W42" s="40"/>
    </row>
    <row r="43" spans="1:23" ht="14.25" x14ac:dyDescent="0.2">
      <c r="A43" s="40"/>
      <c r="B43" s="39"/>
      <c r="C43" s="39"/>
      <c r="D43" s="92"/>
      <c r="E43" s="1" t="s">
        <v>180</v>
      </c>
      <c r="F43" s="36">
        <v>105</v>
      </c>
      <c r="G43" s="52">
        <f>J43*J$3+K43*K$3+L43*L$3+N43*N$3+M43*M$3+P45*P$3+O45*O$3+R45*R$3+S45*$S$3</f>
        <v>105.03403978259999</v>
      </c>
      <c r="H43" s="13" t="s">
        <v>149</v>
      </c>
      <c r="I43" s="40"/>
      <c r="J43" s="63">
        <v>7</v>
      </c>
      <c r="K43" s="63">
        <v>5</v>
      </c>
      <c r="L43" s="63"/>
      <c r="M43" s="63"/>
      <c r="N43" s="63">
        <v>1</v>
      </c>
      <c r="O43" s="46"/>
      <c r="P43" s="46"/>
      <c r="Q43" s="46"/>
      <c r="R43" s="46"/>
      <c r="S43" s="46"/>
      <c r="T43" s="46"/>
      <c r="U43" s="64">
        <f>J43-0.5*K43+0.5*M43+1</f>
        <v>5.5</v>
      </c>
      <c r="V43" s="41"/>
      <c r="W43" s="40"/>
    </row>
    <row r="44" spans="1:23" x14ac:dyDescent="0.2">
      <c r="A44" s="40"/>
      <c r="B44" s="39"/>
      <c r="C44" s="39"/>
      <c r="D44" s="92"/>
      <c r="E44" s="1" t="s">
        <v>136</v>
      </c>
      <c r="F44" s="36">
        <v>91</v>
      </c>
      <c r="G44" s="52">
        <f>J44*J$3+K44*K$3+L44*L$3+N44*N$3+M44*M$3+P44*P$3+O44*O$3+R44*R$3+S44*$S$3</f>
        <v>91.054775224699995</v>
      </c>
      <c r="H44" s="13" t="s">
        <v>148</v>
      </c>
      <c r="I44" s="40"/>
      <c r="J44" s="39">
        <v>7</v>
      </c>
      <c r="K44" s="39">
        <v>7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37"/>
    </row>
    <row r="45" spans="1:23" ht="14.25" x14ac:dyDescent="0.2">
      <c r="A45" s="40"/>
      <c r="B45" s="39"/>
      <c r="C45" s="39"/>
      <c r="D45" s="92"/>
      <c r="E45" s="1" t="s">
        <v>181</v>
      </c>
      <c r="F45" s="36">
        <v>77</v>
      </c>
      <c r="G45" s="52">
        <f>J45*J$3+K45*K$3+L45*L$3+N45*N$3+M45*M$3+P45*P$3+O45*O$3+R45*R$3+S45*$S$3</f>
        <v>77.039125160499992</v>
      </c>
      <c r="H45" s="13" t="s">
        <v>150</v>
      </c>
      <c r="I45" s="47"/>
      <c r="J45" s="63">
        <v>6</v>
      </c>
      <c r="K45" s="63">
        <v>5</v>
      </c>
      <c r="L45" s="63"/>
      <c r="M45" s="63"/>
      <c r="N45" s="63"/>
      <c r="V45" s="41"/>
      <c r="W45" s="40"/>
    </row>
    <row r="46" spans="1:23" ht="14.25" x14ac:dyDescent="0.2">
      <c r="A46" s="40"/>
      <c r="B46" s="39"/>
      <c r="C46" s="39"/>
      <c r="D46" s="92"/>
      <c r="E46" s="1" t="s">
        <v>182</v>
      </c>
      <c r="F46" s="3">
        <v>51</v>
      </c>
      <c r="G46" s="52">
        <f>J46*J$3+K46*K$3+L46*L$3+N46*N$3+M46*M$3+P74*P$3+O46*O$3+R74*R$3+S74*$S$3</f>
        <v>51.023475096299997</v>
      </c>
      <c r="H46" s="13" t="s">
        <v>151</v>
      </c>
      <c r="I46" s="40"/>
      <c r="J46" s="39">
        <v>4</v>
      </c>
      <c r="K46" s="39">
        <v>3</v>
      </c>
      <c r="L46" s="39"/>
      <c r="M46" s="39"/>
      <c r="N46" s="39"/>
      <c r="V46" s="41"/>
      <c r="W46" s="40"/>
    </row>
    <row r="47" spans="1:23" x14ac:dyDescent="0.2">
      <c r="A47" s="40"/>
      <c r="B47" s="39"/>
      <c r="C47" s="39"/>
      <c r="D47" s="92"/>
      <c r="E47" s="12"/>
      <c r="F47" s="36"/>
      <c r="G47" s="52"/>
      <c r="H47" s="39"/>
      <c r="I47" s="40"/>
      <c r="J47" s="39"/>
      <c r="K47" s="39"/>
      <c r="L47" s="39"/>
      <c r="M47" s="39"/>
      <c r="N47" s="39"/>
      <c r="O47" s="40"/>
      <c r="P47" s="40"/>
      <c r="Q47" s="40"/>
      <c r="R47" s="40"/>
      <c r="S47" s="40"/>
      <c r="T47" s="40"/>
      <c r="U47" s="40"/>
      <c r="V47" s="41"/>
      <c r="W47" s="40"/>
    </row>
    <row r="48" spans="1:23" ht="14.25" x14ac:dyDescent="0.2">
      <c r="A48" s="40"/>
      <c r="B48" s="95" t="s">
        <v>153</v>
      </c>
      <c r="C48" s="13" t="s">
        <v>125</v>
      </c>
      <c r="D48" s="96">
        <v>16.257000000000001</v>
      </c>
      <c r="E48" s="97" t="s">
        <v>179</v>
      </c>
      <c r="F48" s="98">
        <v>204</v>
      </c>
      <c r="G48" s="99">
        <f>J48*J$3+K48*K$3+L48*L$3+N48*N$3+M48*M$3+P48*P$3+O48*O$3+R48*R$3+S48*$S$3</f>
        <v>204.11502975779999</v>
      </c>
      <c r="H48" s="95" t="s">
        <v>154</v>
      </c>
      <c r="I48" s="40"/>
      <c r="J48" s="39">
        <v>13</v>
      </c>
      <c r="K48" s="39">
        <v>16</v>
      </c>
      <c r="L48" s="39"/>
      <c r="M48" s="39"/>
      <c r="N48" s="39">
        <v>2</v>
      </c>
      <c r="O48" s="40"/>
      <c r="P48" s="40"/>
      <c r="Q48" s="40"/>
      <c r="R48" s="40"/>
      <c r="S48" s="40"/>
      <c r="T48" s="40"/>
      <c r="U48" s="40"/>
      <c r="V48" s="41"/>
      <c r="W48" s="40"/>
    </row>
    <row r="49" spans="1:23" x14ac:dyDescent="0.2">
      <c r="A49" s="40"/>
      <c r="B49" s="39"/>
      <c r="C49" s="39"/>
      <c r="D49" s="92"/>
      <c r="E49" s="1" t="s">
        <v>160</v>
      </c>
      <c r="F49" s="36">
        <v>186</v>
      </c>
      <c r="G49" s="52">
        <f>J49*J$3+K49*K$3+L49*L$3+N49*N$3+M49*M$3+P49*P$3+O49*O$3+R49*R$3+S49*$S$3</f>
        <v>186.10446507149999</v>
      </c>
      <c r="H49" s="13" t="s">
        <v>155</v>
      </c>
      <c r="I49" s="40"/>
      <c r="J49" s="39">
        <v>13</v>
      </c>
      <c r="K49" s="39">
        <v>14</v>
      </c>
      <c r="L49" s="40"/>
      <c r="M49" s="40"/>
      <c r="N49" s="40">
        <v>1</v>
      </c>
      <c r="O49" s="40"/>
      <c r="P49" s="40"/>
      <c r="Q49" s="40"/>
      <c r="R49" s="40"/>
      <c r="S49" s="40"/>
      <c r="T49" s="40"/>
      <c r="U49" s="40"/>
      <c r="V49" s="41"/>
      <c r="W49" s="40"/>
    </row>
    <row r="50" spans="1:23" x14ac:dyDescent="0.2">
      <c r="A50" s="40"/>
      <c r="B50" s="39"/>
      <c r="C50" s="39"/>
      <c r="D50" s="92"/>
      <c r="E50" s="1" t="s">
        <v>161</v>
      </c>
      <c r="F50" s="36">
        <v>105</v>
      </c>
      <c r="G50" s="52">
        <f>J50*J$3+K50*K$3+L50*L$3+N50*N$3+M50*M$3+P52*P$3+O52*O$3+R52*R$3+S52*$S$3</f>
        <v>105.03403978259999</v>
      </c>
      <c r="H50" s="13" t="s">
        <v>156</v>
      </c>
      <c r="I50" s="40"/>
      <c r="J50" s="63">
        <v>7</v>
      </c>
      <c r="K50" s="63">
        <v>5</v>
      </c>
      <c r="L50" s="63"/>
      <c r="M50" s="63"/>
      <c r="N50" s="63">
        <v>1</v>
      </c>
      <c r="O50" s="46"/>
      <c r="P50" s="40"/>
      <c r="Q50" s="40"/>
      <c r="R50" s="40"/>
      <c r="S50" s="40"/>
      <c r="T50" s="40"/>
      <c r="U50" s="40"/>
      <c r="V50" s="41"/>
      <c r="W50" s="40"/>
    </row>
    <row r="51" spans="1:23" x14ac:dyDescent="0.2">
      <c r="A51" s="40"/>
      <c r="B51" s="39"/>
      <c r="C51" s="39"/>
      <c r="D51" s="92"/>
      <c r="E51" s="12" t="s">
        <v>136</v>
      </c>
      <c r="F51" s="36">
        <v>91</v>
      </c>
      <c r="G51" s="52">
        <f>J51*J$3+K51*K$3+L51*L$3+N51*N$3+M51*M$3+P51*P$3+O51*O$3+R51*R$3+S51*$S$3</f>
        <v>91.054775224699995</v>
      </c>
      <c r="H51" s="13" t="s">
        <v>148</v>
      </c>
      <c r="I51" s="40"/>
      <c r="J51" s="39">
        <v>7</v>
      </c>
      <c r="K51" s="39">
        <v>7</v>
      </c>
      <c r="L51" s="40"/>
      <c r="M51" s="40"/>
      <c r="N51" s="40"/>
      <c r="O51" s="40"/>
      <c r="P51" s="40"/>
      <c r="Q51" s="40"/>
      <c r="R51" s="40"/>
      <c r="S51" s="40"/>
      <c r="T51" s="40"/>
      <c r="U51" s="53">
        <f>J51-0.5*K51+0.5*M51+1</f>
        <v>4.5</v>
      </c>
      <c r="V51" s="41"/>
      <c r="W51" s="40"/>
    </row>
    <row r="52" spans="1:23" x14ac:dyDescent="0.2">
      <c r="A52" s="40"/>
      <c r="B52" s="3"/>
      <c r="C52" s="3"/>
      <c r="D52" s="92"/>
      <c r="E52" s="1" t="s">
        <v>162</v>
      </c>
      <c r="F52" s="36">
        <v>77</v>
      </c>
      <c r="G52" s="52">
        <f>J52*J$3+K52*K$3+L52*L$3+N52*N$3+M52*M$3+P52*P$3+O52*O$3+R52*R$3+S52*$S$3</f>
        <v>77.039125160499992</v>
      </c>
      <c r="H52" s="13" t="s">
        <v>158</v>
      </c>
      <c r="I52" s="47"/>
      <c r="J52" s="63">
        <v>6</v>
      </c>
      <c r="K52" s="63">
        <v>5</v>
      </c>
      <c r="L52" s="63"/>
      <c r="M52" s="63"/>
      <c r="N52" s="63"/>
      <c r="P52" s="40"/>
      <c r="Q52" s="40"/>
      <c r="R52" s="40"/>
      <c r="S52" s="40"/>
      <c r="T52" s="40"/>
      <c r="U52" s="53"/>
      <c r="V52" s="61"/>
      <c r="W52" s="40"/>
    </row>
    <row r="53" spans="1:23" x14ac:dyDescent="0.2">
      <c r="A53" s="40"/>
      <c r="B53" s="39"/>
      <c r="C53" s="39"/>
      <c r="D53" s="92"/>
      <c r="E53" s="1" t="s">
        <v>163</v>
      </c>
      <c r="F53" s="3">
        <v>51</v>
      </c>
      <c r="G53" s="52">
        <f>J53*J$3+K53*K$3+L53*L$3+N53*N$3+M53*M$3+P79*P$3+O53*O$3+R79*R$3+S79*$S$3</f>
        <v>51.023475096299997</v>
      </c>
      <c r="H53" s="13" t="s">
        <v>159</v>
      </c>
      <c r="I53" s="40"/>
      <c r="J53" s="39">
        <v>4</v>
      </c>
      <c r="K53" s="39">
        <v>3</v>
      </c>
      <c r="L53" s="39"/>
      <c r="M53" s="39"/>
      <c r="N53" s="39"/>
      <c r="P53" s="46"/>
      <c r="Q53" s="46"/>
      <c r="R53" s="46"/>
      <c r="S53" s="46"/>
      <c r="T53" s="46"/>
      <c r="U53" s="46"/>
      <c r="V53" s="61"/>
      <c r="W53" s="46"/>
    </row>
    <row r="54" spans="1:23" x14ac:dyDescent="0.2">
      <c r="A54" s="46"/>
      <c r="B54" s="43"/>
      <c r="C54" s="43"/>
      <c r="D54" s="93"/>
      <c r="E54" s="1"/>
      <c r="F54" s="36"/>
      <c r="G54" s="52"/>
      <c r="H54" s="39"/>
      <c r="I54" s="47"/>
      <c r="J54" s="63"/>
      <c r="K54" s="63"/>
      <c r="L54" s="63"/>
      <c r="M54" s="63"/>
      <c r="N54" s="63"/>
      <c r="O54" s="46"/>
      <c r="P54" s="46"/>
      <c r="Q54" s="46"/>
      <c r="R54" s="46"/>
      <c r="S54" s="46"/>
      <c r="T54" s="46"/>
      <c r="U54" s="68">
        <f>J54-0.5*K54+0.5*M54+1</f>
        <v>1</v>
      </c>
      <c r="V54" s="61"/>
      <c r="W54" s="46"/>
    </row>
    <row r="55" spans="1:23" ht="14.25" x14ac:dyDescent="0.2">
      <c r="A55" s="46"/>
      <c r="B55" s="39"/>
      <c r="C55" s="13" t="s">
        <v>257</v>
      </c>
      <c r="D55" s="96">
        <v>16.286000000000001</v>
      </c>
      <c r="E55" s="97" t="s">
        <v>179</v>
      </c>
      <c r="F55" s="98">
        <v>204</v>
      </c>
      <c r="G55" s="99">
        <f>J55*J$3+K55*K$3+L55*L$3+N55*N$3+M55*M$3+P55*P$3+O55*O$3+R55*R$3+S55*$S$3</f>
        <v>204.11502975779999</v>
      </c>
      <c r="H55" s="95" t="s">
        <v>164</v>
      </c>
      <c r="I55" s="40"/>
      <c r="J55" s="39">
        <v>13</v>
      </c>
      <c r="K55" s="39">
        <v>16</v>
      </c>
      <c r="L55" s="39"/>
      <c r="M55" s="39"/>
      <c r="N55" s="39">
        <v>2</v>
      </c>
      <c r="O55" s="40"/>
      <c r="P55" s="40"/>
      <c r="Q55" s="40"/>
      <c r="R55" s="46"/>
      <c r="S55" s="46"/>
      <c r="T55" s="46"/>
      <c r="U55" s="68">
        <f>J55-0.5*K55+0.5*M55+1</f>
        <v>6</v>
      </c>
      <c r="V55" s="61"/>
      <c r="W55" s="46"/>
    </row>
    <row r="56" spans="1:23" x14ac:dyDescent="0.2">
      <c r="A56" s="46"/>
      <c r="B56" s="39"/>
      <c r="C56" s="39"/>
      <c r="D56" s="92"/>
      <c r="E56" s="1" t="s">
        <v>160</v>
      </c>
      <c r="F56" s="36">
        <v>186</v>
      </c>
      <c r="G56" s="52">
        <f>J56*J$3+K56*K$3+L56*L$3+N56*N$3+M56*M$3+P56*P$3+O56*O$3+R56*R$3+S56*$S$3</f>
        <v>186.10446507149999</v>
      </c>
      <c r="H56" s="13" t="s">
        <v>165</v>
      </c>
      <c r="I56" s="40"/>
      <c r="J56" s="39">
        <v>13</v>
      </c>
      <c r="K56" s="39">
        <v>14</v>
      </c>
      <c r="L56" s="40"/>
      <c r="M56" s="40"/>
      <c r="N56" s="40">
        <v>1</v>
      </c>
      <c r="O56" s="40"/>
      <c r="P56" s="40"/>
      <c r="Q56" s="40"/>
      <c r="R56" s="40"/>
      <c r="S56" s="40"/>
      <c r="T56" s="40"/>
      <c r="U56" s="40"/>
      <c r="V56" s="61"/>
      <c r="W56" s="46"/>
    </row>
    <row r="57" spans="1:23" x14ac:dyDescent="0.2">
      <c r="A57" s="46"/>
      <c r="B57" s="39"/>
      <c r="C57" s="39"/>
      <c r="D57" s="92"/>
      <c r="E57" s="1" t="s">
        <v>157</v>
      </c>
      <c r="F57" s="36">
        <v>145</v>
      </c>
      <c r="G57" s="103">
        <f>J57*J$3+K57*K$3+L57*L$3+N57*N$3+M57*M$3+P57*P$3+O57*O$3+R57*R$3+S57*$S$3</f>
        <v>145.065339911</v>
      </c>
      <c r="H57" s="13" t="s">
        <v>128</v>
      </c>
      <c r="I57" s="40"/>
      <c r="J57" s="39">
        <v>10</v>
      </c>
      <c r="K57" s="39">
        <v>9</v>
      </c>
      <c r="L57" s="39"/>
      <c r="M57" s="39"/>
      <c r="N57" s="39">
        <v>1</v>
      </c>
      <c r="O57" s="40"/>
      <c r="P57" s="40"/>
      <c r="Q57" s="40"/>
      <c r="R57" s="40"/>
      <c r="S57" s="40"/>
      <c r="T57" s="40"/>
      <c r="U57" s="40"/>
      <c r="V57" s="61"/>
      <c r="W57" s="46"/>
    </row>
    <row r="58" spans="1:23" x14ac:dyDescent="0.2">
      <c r="A58" s="46"/>
      <c r="B58" s="39"/>
      <c r="C58" s="39"/>
      <c r="D58" s="92"/>
      <c r="E58" s="1" t="s">
        <v>161</v>
      </c>
      <c r="F58" s="36">
        <v>105</v>
      </c>
      <c r="G58" s="52">
        <f>J58*J$3+K58*K$3+L58*L$3+N58*N$3+M58*M$3+P60*P$3+O60*O$3+R60*R$3+S60*$S$3</f>
        <v>105.03403978259999</v>
      </c>
      <c r="H58" s="13" t="s">
        <v>166</v>
      </c>
      <c r="I58" s="40"/>
      <c r="J58" s="63">
        <v>7</v>
      </c>
      <c r="K58" s="63">
        <v>5</v>
      </c>
      <c r="L58" s="63"/>
      <c r="M58" s="63"/>
      <c r="N58" s="63">
        <v>1</v>
      </c>
      <c r="O58" s="46"/>
      <c r="P58" s="40"/>
      <c r="Q58" s="40"/>
      <c r="R58" s="40"/>
      <c r="S58" s="40"/>
      <c r="T58" s="40"/>
      <c r="U58" s="40"/>
      <c r="V58" s="61"/>
      <c r="W58" s="46"/>
    </row>
    <row r="59" spans="1:23" x14ac:dyDescent="0.2">
      <c r="A59" s="46"/>
      <c r="B59" s="39"/>
      <c r="C59" s="39"/>
      <c r="D59" s="92"/>
      <c r="E59" s="12" t="s">
        <v>136</v>
      </c>
      <c r="F59" s="36">
        <v>91</v>
      </c>
      <c r="G59" s="52">
        <f>J59*J$3+K59*K$3+L59*L$3+N59*N$3+M59*M$3+P59*P$3+O59*O$3+R59*R$3+S59*$S$3</f>
        <v>91.054775224699995</v>
      </c>
      <c r="H59" s="13" t="s">
        <v>148</v>
      </c>
      <c r="I59" s="40"/>
      <c r="J59" s="39">
        <v>7</v>
      </c>
      <c r="K59" s="39">
        <v>7</v>
      </c>
      <c r="L59" s="40"/>
      <c r="M59" s="40"/>
      <c r="N59" s="40"/>
      <c r="O59" s="40"/>
      <c r="P59" s="40"/>
      <c r="Q59" s="40"/>
      <c r="V59" s="41"/>
      <c r="W59" s="40"/>
    </row>
    <row r="60" spans="1:23" x14ac:dyDescent="0.2">
      <c r="A60" s="40"/>
      <c r="B60" s="39"/>
      <c r="C60" s="3"/>
      <c r="D60" s="92"/>
      <c r="E60" s="1" t="s">
        <v>162</v>
      </c>
      <c r="F60" s="36">
        <v>77</v>
      </c>
      <c r="G60" s="52">
        <f>J60*J$3+K60*K$3+L60*L$3+N60*N$3+M60*M$3+P60*P$3+O60*O$3+R60*R$3+S60*$S$3</f>
        <v>77.039125160499992</v>
      </c>
      <c r="H60" s="13" t="s">
        <v>167</v>
      </c>
      <c r="I60" s="47"/>
      <c r="J60" s="63">
        <v>6</v>
      </c>
      <c r="K60" s="63">
        <v>5</v>
      </c>
      <c r="L60" s="63"/>
      <c r="M60" s="63"/>
      <c r="N60" s="63"/>
      <c r="P60" s="40"/>
      <c r="Q60" s="40"/>
      <c r="R60" s="40"/>
      <c r="S60" s="40"/>
      <c r="T60" s="40"/>
      <c r="U60" s="40"/>
      <c r="V60" s="41"/>
      <c r="W60" s="40"/>
    </row>
    <row r="61" spans="1:23" x14ac:dyDescent="0.2">
      <c r="A61" s="40"/>
      <c r="B61" s="39"/>
      <c r="C61" s="39"/>
      <c r="D61" s="92"/>
      <c r="E61" s="1" t="s">
        <v>163</v>
      </c>
      <c r="F61" s="3">
        <v>51</v>
      </c>
      <c r="G61" s="52">
        <f>J61*J$3+K61*K$3+L61*L$3+N61*N$3+M61*M$3+P85*P$3+O61*O$3+R85*R$3+S85*$S$3</f>
        <v>51.023475096299997</v>
      </c>
      <c r="H61" s="13" t="s">
        <v>168</v>
      </c>
      <c r="I61" s="40"/>
      <c r="J61" s="39">
        <v>4</v>
      </c>
      <c r="K61" s="39">
        <v>3</v>
      </c>
      <c r="L61" s="39"/>
      <c r="M61" s="39"/>
      <c r="N61" s="39"/>
      <c r="P61" s="46"/>
      <c r="Q61" s="46"/>
      <c r="R61" s="40"/>
      <c r="S61" s="40"/>
      <c r="T61" s="40"/>
      <c r="U61" s="40"/>
      <c r="V61" s="41"/>
      <c r="W61" s="40"/>
    </row>
    <row r="62" spans="1:23" x14ac:dyDescent="0.2">
      <c r="A62" s="40"/>
      <c r="B62" s="39"/>
      <c r="C62" s="39"/>
      <c r="D62" s="92"/>
      <c r="E62" s="12"/>
      <c r="F62" s="36"/>
      <c r="G62" s="44"/>
      <c r="H62" s="63"/>
      <c r="I62" s="63"/>
      <c r="J62" s="43"/>
      <c r="K62" s="43"/>
      <c r="L62" s="43"/>
      <c r="M62" s="43"/>
      <c r="N62" s="43"/>
      <c r="O62" s="46"/>
      <c r="P62" s="46"/>
      <c r="Q62" s="46"/>
      <c r="R62" s="46"/>
      <c r="S62" s="46"/>
      <c r="T62" s="46"/>
      <c r="U62" s="46"/>
      <c r="V62" s="41"/>
      <c r="W62" s="40"/>
    </row>
    <row r="63" spans="1:23" ht="14.25" x14ac:dyDescent="0.2">
      <c r="A63" s="40"/>
      <c r="B63" s="1"/>
      <c r="C63" s="13" t="s">
        <v>142</v>
      </c>
      <c r="D63" s="96">
        <v>16.37</v>
      </c>
      <c r="E63" s="97" t="s">
        <v>179</v>
      </c>
      <c r="F63" s="95" t="s">
        <v>94</v>
      </c>
      <c r="G63" s="99">
        <f>J63*J$3+K63*K$3+L63*L$3+N63*N$3+M63*M$3+P63*P$3+O63*O$3+R63*R$3+S63*$S$3</f>
        <v>204.11502975779999</v>
      </c>
      <c r="H63" s="95" t="s">
        <v>169</v>
      </c>
      <c r="I63" s="40"/>
      <c r="J63" s="39">
        <v>13</v>
      </c>
      <c r="K63" s="39">
        <v>16</v>
      </c>
      <c r="L63" s="39"/>
      <c r="M63" s="39"/>
      <c r="N63" s="39">
        <v>2</v>
      </c>
      <c r="O63" s="40"/>
      <c r="P63" s="40"/>
      <c r="Q63" s="40"/>
      <c r="R63" s="46"/>
      <c r="S63" s="40"/>
      <c r="T63" s="40"/>
      <c r="U63" s="53">
        <f>J63-0.5*K63+0.5*M63+1</f>
        <v>6</v>
      </c>
      <c r="V63" s="41"/>
      <c r="W63" s="40"/>
    </row>
    <row r="64" spans="1:23" x14ac:dyDescent="0.2">
      <c r="A64" s="40"/>
      <c r="B64" s="1"/>
      <c r="C64" s="13" t="s">
        <v>152</v>
      </c>
      <c r="D64" s="92"/>
      <c r="E64" s="1" t="s">
        <v>160</v>
      </c>
      <c r="F64" s="36">
        <v>186</v>
      </c>
      <c r="G64" s="52">
        <f>J64*J$3+K64*K$3+L64*L$3+N64*N$3+M64*M$3+P64*P$3+O64*O$3+R64*R$3+S64*$S$3</f>
        <v>186.10446507149999</v>
      </c>
      <c r="H64" s="13" t="s">
        <v>170</v>
      </c>
      <c r="I64" s="40"/>
      <c r="J64" s="39">
        <v>13</v>
      </c>
      <c r="K64" s="39">
        <v>14</v>
      </c>
      <c r="L64" s="40"/>
      <c r="M64" s="40"/>
      <c r="N64" s="40">
        <v>1</v>
      </c>
      <c r="O64" s="40"/>
      <c r="P64" s="40"/>
      <c r="Q64" s="40"/>
      <c r="R64" s="40"/>
      <c r="S64" s="40"/>
      <c r="T64" s="40"/>
      <c r="U64" s="53">
        <f>J64-0.5*K64+0.5*M64+1</f>
        <v>7</v>
      </c>
      <c r="V64" s="41"/>
      <c r="W64" s="40"/>
    </row>
    <row r="65" spans="1:23" x14ac:dyDescent="0.2">
      <c r="A65" s="40"/>
      <c r="B65" s="1"/>
      <c r="C65" s="39"/>
      <c r="D65" s="92"/>
      <c r="E65" s="1" t="s">
        <v>157</v>
      </c>
      <c r="F65" s="36">
        <v>123</v>
      </c>
      <c r="G65" s="103">
        <f>J65*J$3+K65*K$3+L65*L$3+N65*N$3+M65*M$3+P65*P$3+O65*O$3+R65*R$3+S65*$S$3</f>
        <v>123.0809899752</v>
      </c>
      <c r="H65" s="13" t="s">
        <v>146</v>
      </c>
      <c r="I65" s="40"/>
      <c r="J65" s="39">
        <v>8</v>
      </c>
      <c r="K65" s="39">
        <v>11</v>
      </c>
      <c r="L65" s="39"/>
      <c r="M65" s="39"/>
      <c r="N65" s="39">
        <v>1</v>
      </c>
      <c r="O65" s="40"/>
      <c r="P65" s="40"/>
      <c r="Q65" s="40"/>
      <c r="R65" s="40"/>
      <c r="S65" s="40"/>
      <c r="T65" s="40"/>
      <c r="U65" s="53"/>
      <c r="V65" s="41"/>
      <c r="W65" s="40"/>
    </row>
    <row r="66" spans="1:23" x14ac:dyDescent="0.2">
      <c r="A66" s="40"/>
      <c r="B66" s="1"/>
      <c r="C66" s="39"/>
      <c r="D66" s="92"/>
      <c r="E66" s="1" t="s">
        <v>161</v>
      </c>
      <c r="F66" s="36">
        <v>105</v>
      </c>
      <c r="G66" s="52">
        <f>J66*J$3+K66*K$3+L66*L$3+N66*N$3+M66*M$3+P68*P$3+O68*O$3+R68*R$3+S68*$S$3</f>
        <v>105.03403978259999</v>
      </c>
      <c r="H66" s="13" t="s">
        <v>171</v>
      </c>
      <c r="I66" s="40"/>
      <c r="J66" s="63">
        <v>7</v>
      </c>
      <c r="K66" s="63">
        <v>5</v>
      </c>
      <c r="L66" s="63"/>
      <c r="M66" s="63"/>
      <c r="N66" s="63">
        <v>1</v>
      </c>
      <c r="O66" s="46"/>
      <c r="P66" s="40"/>
      <c r="Q66" s="40"/>
      <c r="R66" s="40"/>
      <c r="S66" s="40"/>
      <c r="T66" s="40"/>
      <c r="U66" s="53"/>
      <c r="V66" s="41"/>
      <c r="W66" s="40"/>
    </row>
    <row r="67" spans="1:23" x14ac:dyDescent="0.2">
      <c r="A67" s="40"/>
      <c r="B67" s="1"/>
      <c r="C67" s="39"/>
      <c r="D67" s="92"/>
      <c r="E67" s="12" t="s">
        <v>136</v>
      </c>
      <c r="F67" s="36">
        <v>91</v>
      </c>
      <c r="G67" s="52">
        <f>J67*J$3+K67*K$3+L67*L$3+N67*N$3+M67*M$3+P67*P$3+O67*O$3+R67*R$3+S67*$S$3</f>
        <v>91.054775224699995</v>
      </c>
      <c r="H67" s="13" t="s">
        <v>172</v>
      </c>
      <c r="I67" s="40"/>
      <c r="J67" s="39">
        <v>7</v>
      </c>
      <c r="K67" s="39">
        <v>7</v>
      </c>
      <c r="L67" s="40"/>
      <c r="M67" s="40"/>
      <c r="N67" s="40"/>
      <c r="O67" s="40"/>
      <c r="P67" s="40"/>
      <c r="Q67" s="40"/>
      <c r="S67" s="46"/>
      <c r="T67" s="46"/>
      <c r="U67" s="64">
        <f>J67-0.5*K67+0.5*M67+1</f>
        <v>4.5</v>
      </c>
      <c r="V67" s="41"/>
      <c r="W67" s="40"/>
    </row>
    <row r="68" spans="1:23" x14ac:dyDescent="0.2">
      <c r="A68" s="40"/>
      <c r="B68" s="1"/>
      <c r="C68" s="3"/>
      <c r="D68" s="92"/>
      <c r="E68" s="1" t="s">
        <v>162</v>
      </c>
      <c r="F68" s="36">
        <v>77</v>
      </c>
      <c r="G68" s="52">
        <f>J68*J$3+K68*K$3+L68*L$3+N68*N$3+M68*M$3+P68*P$3+O68*O$3+R68*R$3+S68*$S$3</f>
        <v>77.039125160499992</v>
      </c>
      <c r="H68" s="13" t="s">
        <v>173</v>
      </c>
      <c r="I68" s="47"/>
      <c r="J68" s="63">
        <v>6</v>
      </c>
      <c r="K68" s="63">
        <v>5</v>
      </c>
      <c r="L68" s="63"/>
      <c r="M68" s="63"/>
      <c r="N68" s="63"/>
      <c r="P68" s="40"/>
      <c r="Q68" s="40"/>
      <c r="R68" s="40"/>
      <c r="S68" s="40"/>
      <c r="T68" s="40"/>
      <c r="U68" s="53">
        <f>J68-0.5*K68+0.5*M68+1</f>
        <v>4.5</v>
      </c>
      <c r="V68" s="41"/>
      <c r="W68" s="40"/>
    </row>
    <row r="69" spans="1:23" x14ac:dyDescent="0.2">
      <c r="A69" s="40"/>
      <c r="B69" s="40"/>
      <c r="C69" s="39"/>
      <c r="D69" s="92"/>
      <c r="E69" s="1" t="s">
        <v>163</v>
      </c>
      <c r="F69" s="3">
        <v>51</v>
      </c>
      <c r="G69" s="52">
        <f>J69*J$3+K69*K$3+L69*L$3+N69*N$3+M69*M$3+P93*P$3+O69*O$3+R93*R$3+S93*$S$3</f>
        <v>51.023475096299997</v>
      </c>
      <c r="H69" s="13" t="s">
        <v>143</v>
      </c>
      <c r="I69" s="40"/>
      <c r="J69" s="39">
        <v>4</v>
      </c>
      <c r="K69" s="39">
        <v>3</v>
      </c>
      <c r="L69" s="39"/>
      <c r="M69" s="39"/>
      <c r="N69" s="39"/>
      <c r="P69" s="46"/>
      <c r="Q69" s="46"/>
      <c r="R69" s="40"/>
      <c r="S69" s="40"/>
      <c r="T69" s="40"/>
      <c r="U69" s="53">
        <f>J69-0.5*K69+0.5*M69+1</f>
        <v>3.5</v>
      </c>
      <c r="V69" s="41"/>
      <c r="W69" s="40"/>
    </row>
    <row r="70" spans="1:23" x14ac:dyDescent="0.2">
      <c r="A70" s="40"/>
      <c r="B70" s="40"/>
      <c r="C70" s="40"/>
      <c r="D70" s="93"/>
      <c r="E70" s="1"/>
      <c r="F70" s="36"/>
      <c r="G70" s="52"/>
      <c r="H70" s="39"/>
      <c r="I70" s="39"/>
      <c r="J70" s="39"/>
      <c r="K70" s="39"/>
      <c r="L70" s="39"/>
      <c r="M70" s="39"/>
      <c r="N70" s="39"/>
      <c r="O70" s="40"/>
      <c r="P70" s="40"/>
      <c r="Q70" s="40"/>
      <c r="R70" s="40"/>
      <c r="S70" s="40"/>
      <c r="T70" s="40"/>
      <c r="U70" s="53">
        <f>J70-0.5*K70+0.5*M70+1</f>
        <v>1</v>
      </c>
      <c r="V70" s="41"/>
      <c r="W70" s="40"/>
    </row>
    <row r="71" spans="1:23" ht="14.25" x14ac:dyDescent="0.2">
      <c r="A71" s="40"/>
      <c r="B71" s="40"/>
      <c r="C71" s="13" t="s">
        <v>147</v>
      </c>
      <c r="D71" s="96">
        <v>16.526</v>
      </c>
      <c r="E71" s="97" t="s">
        <v>179</v>
      </c>
      <c r="F71" s="95" t="s">
        <v>94</v>
      </c>
      <c r="G71" s="99">
        <f>J71*J$3+K71*K$3+L71*L$3+N71*N$3+M71*M$3+P71*P$3+O71*O$3+R71*R$3+S71*$S$3</f>
        <v>204.11502975779999</v>
      </c>
      <c r="H71" s="95" t="s">
        <v>174</v>
      </c>
      <c r="I71" s="40"/>
      <c r="J71" s="39">
        <v>13</v>
      </c>
      <c r="K71" s="39">
        <v>16</v>
      </c>
      <c r="L71" s="39"/>
      <c r="M71" s="39"/>
      <c r="N71" s="39">
        <v>2</v>
      </c>
      <c r="O71" s="40"/>
      <c r="P71" s="40"/>
      <c r="Q71" s="40"/>
      <c r="R71" s="40"/>
      <c r="S71" s="40"/>
      <c r="T71" s="40"/>
      <c r="U71" s="53"/>
      <c r="V71" s="41"/>
      <c r="W71" s="40"/>
    </row>
    <row r="72" spans="1:23" x14ac:dyDescent="0.2">
      <c r="A72" s="40"/>
      <c r="B72" s="40"/>
      <c r="C72" s="13" t="s">
        <v>152</v>
      </c>
      <c r="D72" s="40"/>
      <c r="E72" s="1" t="s">
        <v>160</v>
      </c>
      <c r="F72" s="36">
        <v>186</v>
      </c>
      <c r="G72" s="52">
        <f>J72*J$3+K72*K$3+L72*L$3+N72*N$3+M72*M$3+P72*P$3+O72*O$3+R72*R$3+S72*$S$3</f>
        <v>186.10446507149999</v>
      </c>
      <c r="H72" s="13" t="s">
        <v>175</v>
      </c>
      <c r="I72" s="40"/>
      <c r="J72" s="39">
        <v>13</v>
      </c>
      <c r="K72" s="39">
        <v>14</v>
      </c>
      <c r="L72" s="40"/>
      <c r="M72" s="40"/>
      <c r="N72" s="40">
        <v>1</v>
      </c>
      <c r="O72" s="40"/>
      <c r="P72" s="40"/>
      <c r="Q72" s="40"/>
      <c r="R72" s="40"/>
      <c r="S72" s="40"/>
      <c r="T72" s="40"/>
      <c r="U72" s="40"/>
      <c r="V72" s="61"/>
      <c r="W72" s="46"/>
    </row>
    <row r="73" spans="1:23" x14ac:dyDescent="0.2">
      <c r="A73" s="46"/>
      <c r="B73" s="40"/>
      <c r="C73" s="39"/>
      <c r="D73" s="40"/>
      <c r="E73" s="1" t="s">
        <v>161</v>
      </c>
      <c r="F73" s="36">
        <v>105</v>
      </c>
      <c r="G73" s="52">
        <f>J73*J$3+K73*K$3+L73*L$3+N73*N$3+M73*M$3+P75*P$3+O75*O$3+R75*R$3+S75*$S$3</f>
        <v>105.03403978259999</v>
      </c>
      <c r="H73" s="13" t="s">
        <v>176</v>
      </c>
      <c r="I73" s="40"/>
      <c r="J73" s="63">
        <v>7</v>
      </c>
      <c r="K73" s="63">
        <v>5</v>
      </c>
      <c r="L73" s="63"/>
      <c r="M73" s="63"/>
      <c r="N73" s="63">
        <v>1</v>
      </c>
      <c r="O73" s="46"/>
      <c r="P73" s="40"/>
      <c r="Q73" s="40"/>
      <c r="R73" s="40"/>
      <c r="S73" s="40"/>
      <c r="T73" s="40"/>
      <c r="U73" s="40"/>
      <c r="V73" s="41"/>
      <c r="W73" s="46"/>
    </row>
    <row r="74" spans="1:23" x14ac:dyDescent="0.2">
      <c r="A74" s="46"/>
      <c r="B74" s="40"/>
      <c r="C74" s="39"/>
      <c r="D74" s="40"/>
      <c r="E74" s="12" t="s">
        <v>136</v>
      </c>
      <c r="F74" s="36">
        <v>91</v>
      </c>
      <c r="G74" s="52">
        <f>J74*J$3+K74*K$3+L74*L$3+N74*N$3+M74*M$3+P74*P$3+O74*O$3+R74*R$3+S74*$S$3</f>
        <v>91.054775224699995</v>
      </c>
      <c r="H74" s="13" t="s">
        <v>148</v>
      </c>
      <c r="I74" s="40"/>
      <c r="J74" s="39">
        <v>7</v>
      </c>
      <c r="K74" s="39">
        <v>7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1"/>
      <c r="W74" s="46"/>
    </row>
    <row r="75" spans="1:23" x14ac:dyDescent="0.2">
      <c r="A75" s="46"/>
      <c r="B75" s="40"/>
      <c r="C75" s="3"/>
      <c r="D75" s="12"/>
      <c r="E75" s="1" t="s">
        <v>162</v>
      </c>
      <c r="F75" s="36">
        <v>77</v>
      </c>
      <c r="G75" s="52">
        <f>J75*J$3+K75*K$3+L75*L$3+N75*N$3+M75*M$3+P75*P$3+O75*O$3+R75*R$3+S75*$S$3</f>
        <v>77.039125160499992</v>
      </c>
      <c r="H75" s="13" t="s">
        <v>177</v>
      </c>
      <c r="I75" s="47"/>
      <c r="J75" s="63">
        <v>6</v>
      </c>
      <c r="K75" s="63">
        <v>5</v>
      </c>
      <c r="L75" s="63"/>
      <c r="M75" s="63"/>
      <c r="N75" s="63"/>
      <c r="P75" s="40"/>
      <c r="V75" s="41"/>
      <c r="W75" s="46"/>
    </row>
    <row r="76" spans="1:23" x14ac:dyDescent="0.2">
      <c r="A76" s="46"/>
      <c r="B76" s="40"/>
      <c r="C76" s="39"/>
      <c r="D76" s="40"/>
      <c r="E76" s="1" t="s">
        <v>163</v>
      </c>
      <c r="F76" s="3">
        <v>51</v>
      </c>
      <c r="G76" s="52">
        <f>J76*J$3+K76*K$3+L76*L$3+N76*N$3+M76*M$3+P101*P$3+O76*O$3+R101*R$3+S101*$S$3</f>
        <v>51.023475096299997</v>
      </c>
      <c r="H76" s="13" t="s">
        <v>178</v>
      </c>
      <c r="I76" s="40"/>
      <c r="J76" s="39">
        <v>4</v>
      </c>
      <c r="K76" s="39">
        <v>3</v>
      </c>
      <c r="L76" s="39"/>
      <c r="M76" s="39"/>
      <c r="N76" s="39"/>
      <c r="P76" s="46"/>
      <c r="Q76" s="40"/>
      <c r="R76" s="40"/>
      <c r="S76" s="40"/>
      <c r="T76" s="40"/>
      <c r="U76" s="40"/>
      <c r="V76" s="41"/>
      <c r="W76" s="40"/>
    </row>
    <row r="77" spans="1:23" x14ac:dyDescent="0.2">
      <c r="A77" s="40"/>
      <c r="B77" s="107" t="s">
        <v>187</v>
      </c>
      <c r="C77" s="107" t="s">
        <v>192</v>
      </c>
      <c r="D77" s="1"/>
      <c r="E77" s="1"/>
      <c r="F77" s="36"/>
      <c r="G77" s="52"/>
      <c r="H77" s="39"/>
      <c r="I77" s="39"/>
      <c r="J77" s="39"/>
      <c r="K77" s="39"/>
      <c r="L77" s="39"/>
      <c r="M77" s="39"/>
      <c r="N77" s="39"/>
      <c r="O77" s="40"/>
      <c r="P77" s="40"/>
      <c r="Q77" s="40"/>
      <c r="R77" s="40"/>
      <c r="S77" s="40"/>
      <c r="T77" s="40"/>
      <c r="U77" s="40"/>
      <c r="V77" s="41"/>
      <c r="W77" s="40"/>
    </row>
    <row r="78" spans="1:23" ht="14.25" x14ac:dyDescent="0.2">
      <c r="A78" s="40"/>
      <c r="B78" s="107" t="s">
        <v>188</v>
      </c>
      <c r="C78" s="102"/>
      <c r="D78" s="100">
        <v>16.283999999999999</v>
      </c>
      <c r="E78" s="101" t="s">
        <v>179</v>
      </c>
      <c r="F78" s="91">
        <v>202</v>
      </c>
      <c r="G78" s="104">
        <f>J78*J$3+K78*K$3+L78*L$3+N78*N$3+M78*M$3+P78*P$3+O78*O$3+R78*R$3+S78*$S$3</f>
        <v>202.09937969359999</v>
      </c>
      <c r="H78" s="91" t="s">
        <v>127</v>
      </c>
      <c r="I78" s="40"/>
      <c r="J78" s="39">
        <v>13</v>
      </c>
      <c r="K78" s="39">
        <v>14</v>
      </c>
      <c r="L78" s="39"/>
      <c r="M78" s="39"/>
      <c r="N78" s="39">
        <v>2</v>
      </c>
      <c r="O78" s="40"/>
      <c r="P78" s="40"/>
      <c r="Q78" s="40"/>
      <c r="R78" s="40"/>
      <c r="S78" s="40"/>
      <c r="T78" s="40"/>
      <c r="U78" s="40"/>
      <c r="V78" s="41"/>
      <c r="W78" s="40"/>
    </row>
    <row r="79" spans="1:23" x14ac:dyDescent="0.2">
      <c r="A79" s="40"/>
      <c r="B79" s="101" t="s">
        <v>189</v>
      </c>
      <c r="C79" s="101"/>
      <c r="D79" s="92"/>
      <c r="E79" s="1" t="s">
        <v>136</v>
      </c>
      <c r="F79" s="89">
        <v>133</v>
      </c>
      <c r="G79" s="52">
        <f>J79*J$3+K79*K$3+L79*L$3+N79*N$3+M79*M$3+P79*P$3+O79*O$3+R79*R$3+S79*$S$3</f>
        <v>133.065339911</v>
      </c>
      <c r="H79" s="13" t="s">
        <v>128</v>
      </c>
      <c r="I79" s="47"/>
      <c r="J79" s="63">
        <v>9</v>
      </c>
      <c r="K79" s="63">
        <v>9</v>
      </c>
      <c r="L79" s="63"/>
      <c r="M79" s="63"/>
      <c r="N79" s="63">
        <v>1</v>
      </c>
      <c r="O79" s="40"/>
      <c r="P79" s="40"/>
      <c r="Q79" s="40"/>
      <c r="R79" s="40"/>
      <c r="S79" s="40"/>
      <c r="T79" s="40"/>
      <c r="U79" s="53">
        <f>J79-0.5*K79+0.5*M79+1</f>
        <v>5.5</v>
      </c>
      <c r="V79" s="41"/>
      <c r="W79" s="40"/>
    </row>
    <row r="80" spans="1:23" ht="14.25" x14ac:dyDescent="0.2">
      <c r="A80" s="40"/>
      <c r="B80" s="40"/>
      <c r="C80" s="40"/>
      <c r="D80" s="92"/>
      <c r="E80" s="1" t="s">
        <v>180</v>
      </c>
      <c r="F80" s="36">
        <v>105</v>
      </c>
      <c r="G80" s="52">
        <f>J80*J$3+K80*K$3+L80*L$3+N80*N$3+M80*M$3+P80*P$3+O80*O$3+R80*R$3+S80*$S$3</f>
        <v>105.03403978259999</v>
      </c>
      <c r="H80" s="13" t="s">
        <v>130</v>
      </c>
      <c r="I80" s="40"/>
      <c r="J80" s="63">
        <v>7</v>
      </c>
      <c r="K80" s="63">
        <v>5</v>
      </c>
      <c r="L80" s="63"/>
      <c r="M80" s="63"/>
      <c r="N80" s="63">
        <v>1</v>
      </c>
      <c r="O80" s="40"/>
      <c r="P80" s="40"/>
      <c r="Q80" s="40"/>
      <c r="R80" s="40"/>
      <c r="S80" s="40"/>
      <c r="T80" s="40"/>
      <c r="U80" s="53">
        <f>J80-0.5*K80+0.5*M80+1</f>
        <v>5.5</v>
      </c>
      <c r="V80" s="41"/>
      <c r="W80" s="40"/>
    </row>
    <row r="81" spans="1:23" ht="14.25" x14ac:dyDescent="0.2">
      <c r="A81" s="40"/>
      <c r="B81" s="40"/>
      <c r="C81" s="40"/>
      <c r="D81" s="92"/>
      <c r="E81" s="1" t="s">
        <v>181</v>
      </c>
      <c r="F81" s="36">
        <v>77</v>
      </c>
      <c r="G81" s="52">
        <f>J81*J$3+K81*K$3+L81*L$3+N81*N$3+M81*M$3+P81*P$3+O81*O$3+R81*R$3+S81*$S$3</f>
        <v>77.039125160499992</v>
      </c>
      <c r="H81" s="13" t="s">
        <v>129</v>
      </c>
      <c r="I81" s="47"/>
      <c r="J81" s="63">
        <v>6</v>
      </c>
      <c r="K81" s="63">
        <v>5</v>
      </c>
      <c r="L81" s="63"/>
      <c r="M81" s="63"/>
      <c r="N81" s="63"/>
      <c r="O81" s="46"/>
      <c r="P81" s="46"/>
      <c r="Q81" s="46"/>
      <c r="R81" s="40"/>
      <c r="S81" s="40"/>
      <c r="T81" s="40"/>
      <c r="U81" s="40"/>
      <c r="V81" s="61"/>
      <c r="W81" s="40"/>
    </row>
    <row r="82" spans="1:23" ht="14.25" x14ac:dyDescent="0.2">
      <c r="A82" s="40"/>
      <c r="B82" s="40"/>
      <c r="C82" s="40"/>
      <c r="D82" s="92"/>
      <c r="E82" s="1" t="s">
        <v>182</v>
      </c>
      <c r="F82" s="3">
        <v>51</v>
      </c>
      <c r="G82" s="52">
        <f>J82*J$3+K82*K$3+L82*L$3+N82*N$3+M82*M$3+P109*P$3+O82*O$3+R109*R$3+S109*$S$3</f>
        <v>51.023475096299997</v>
      </c>
      <c r="H82" s="13" t="s">
        <v>128</v>
      </c>
      <c r="I82" s="40"/>
      <c r="J82" s="39">
        <v>4</v>
      </c>
      <c r="K82" s="39">
        <v>3</v>
      </c>
      <c r="L82" s="39"/>
      <c r="M82" s="39"/>
      <c r="N82" s="39"/>
      <c r="O82" s="40"/>
      <c r="P82" s="40"/>
      <c r="Q82" s="40"/>
      <c r="R82" s="40"/>
      <c r="S82" s="40"/>
      <c r="T82" s="40"/>
      <c r="U82" s="40"/>
      <c r="V82" s="61"/>
      <c r="W82" s="40"/>
    </row>
    <row r="83" spans="1:23" x14ac:dyDescent="0.2">
      <c r="E83" s="12"/>
    </row>
    <row r="84" spans="1:23" ht="14.25" x14ac:dyDescent="0.2">
      <c r="B84" s="105" t="s">
        <v>191</v>
      </c>
      <c r="C84" s="105" t="s">
        <v>193</v>
      </c>
      <c r="D84" s="96">
        <v>16.3</v>
      </c>
      <c r="E84" s="97" t="s">
        <v>179</v>
      </c>
      <c r="F84" s="95" t="s">
        <v>94</v>
      </c>
      <c r="G84" s="99">
        <f>J84*J$3+K84*K$3+L84*L$3+N84*N$3+M84*M$3+P84*P$3+O84*O$3+R84*R$3+S84*$S$3</f>
        <v>204.11502975779999</v>
      </c>
      <c r="H84" s="95" t="s">
        <v>164</v>
      </c>
      <c r="I84" s="40"/>
      <c r="J84" s="39">
        <v>13</v>
      </c>
      <c r="K84" s="39">
        <v>16</v>
      </c>
      <c r="L84" s="39"/>
      <c r="M84" s="39"/>
      <c r="N84" s="39">
        <v>2</v>
      </c>
    </row>
    <row r="85" spans="1:23" x14ac:dyDescent="0.2">
      <c r="B85" s="105" t="s">
        <v>190</v>
      </c>
      <c r="C85" s="106"/>
      <c r="D85" s="92"/>
      <c r="E85" s="1" t="s">
        <v>160</v>
      </c>
      <c r="F85" s="36">
        <v>186</v>
      </c>
      <c r="G85" s="52">
        <f>J85*J$3+K85*K$3+L85*L$3+N85*N$3+M85*M$3+P85*P$3+O85*O$3+R85*R$3+S85*$S$3</f>
        <v>186.10446507149999</v>
      </c>
      <c r="H85" s="13" t="s">
        <v>165</v>
      </c>
      <c r="I85" s="40"/>
      <c r="J85" s="39">
        <v>13</v>
      </c>
      <c r="K85" s="39">
        <v>14</v>
      </c>
      <c r="L85" s="40"/>
      <c r="M85" s="40"/>
      <c r="N85" s="40">
        <v>1</v>
      </c>
    </row>
    <row r="86" spans="1:23" x14ac:dyDescent="0.2">
      <c r="B86" s="97" t="s">
        <v>189</v>
      </c>
      <c r="C86" s="97"/>
      <c r="D86" s="92"/>
      <c r="E86" s="1" t="s">
        <v>157</v>
      </c>
      <c r="F86" s="36">
        <v>145</v>
      </c>
      <c r="G86" s="103">
        <f>J86*J$3+K86*K$3+L86*L$3+N86*N$3+M86*M$3+P86*P$3+O86*O$3+R86*R$3+S86*$S$3</f>
        <v>145.065339911</v>
      </c>
      <c r="H86" s="13" t="s">
        <v>128</v>
      </c>
      <c r="I86" s="40"/>
      <c r="J86" s="39">
        <v>10</v>
      </c>
      <c r="K86" s="39">
        <v>9</v>
      </c>
      <c r="L86" s="39"/>
      <c r="M86" s="39"/>
      <c r="N86" s="39">
        <v>1</v>
      </c>
    </row>
    <row r="87" spans="1:23" x14ac:dyDescent="0.2">
      <c r="B87" s="1"/>
      <c r="C87" s="1"/>
      <c r="D87" s="92"/>
      <c r="E87" s="1" t="s">
        <v>157</v>
      </c>
      <c r="F87" s="36">
        <v>123</v>
      </c>
      <c r="G87" s="103"/>
      <c r="H87" s="13"/>
      <c r="I87" s="40"/>
      <c r="J87" s="39"/>
      <c r="K87" s="39"/>
      <c r="L87" s="39"/>
      <c r="M87" s="39"/>
      <c r="N87" s="39"/>
    </row>
    <row r="88" spans="1:23" x14ac:dyDescent="0.2">
      <c r="D88" s="92"/>
      <c r="E88" s="1" t="s">
        <v>161</v>
      </c>
      <c r="F88" s="36">
        <v>105</v>
      </c>
      <c r="G88" s="52">
        <f>J88*J$3+K88*K$3+L88*L$3+N88*N$3+M88*M$3+P89*P$3+O89*O$3+R89*R$3+S89*$S$3</f>
        <v>105.03403978259999</v>
      </c>
      <c r="H88" s="13" t="s">
        <v>166</v>
      </c>
      <c r="I88" s="40"/>
      <c r="J88" s="63">
        <v>7</v>
      </c>
      <c r="K88" s="63">
        <v>5</v>
      </c>
      <c r="L88" s="63"/>
      <c r="M88" s="63"/>
      <c r="N88" s="63">
        <v>1</v>
      </c>
    </row>
    <row r="89" spans="1:23" x14ac:dyDescent="0.2">
      <c r="D89" s="92"/>
      <c r="E89" s="1" t="s">
        <v>162</v>
      </c>
      <c r="F89" s="36">
        <v>77</v>
      </c>
      <c r="G89" s="52">
        <f>J89*J$3+K89*K$3+L89*L$3+N89*N$3+M89*M$3+P89*P$3+O89*O$3+R89*R$3+S89*$S$3</f>
        <v>77.039125160499992</v>
      </c>
      <c r="H89" s="13" t="s">
        <v>167</v>
      </c>
      <c r="I89" s="47"/>
      <c r="J89" s="63">
        <v>6</v>
      </c>
      <c r="K89" s="63">
        <v>5</v>
      </c>
      <c r="L89" s="63"/>
      <c r="M89" s="63"/>
      <c r="N89" s="63"/>
    </row>
    <row r="90" spans="1:23" x14ac:dyDescent="0.2">
      <c r="D90" s="92"/>
      <c r="E90" s="1" t="s">
        <v>163</v>
      </c>
      <c r="F90" s="3">
        <v>51</v>
      </c>
      <c r="G90" s="52">
        <f>J90*J$3+K90*K$3+L90*L$3+N90*N$3+M90*M$3+P114*P$3+O90*O$3+R114*R$3+S114*$S$3</f>
        <v>51.023475096299997</v>
      </c>
      <c r="H90" s="13" t="s">
        <v>168</v>
      </c>
      <c r="I90" s="40"/>
      <c r="J90" s="39">
        <v>4</v>
      </c>
      <c r="K90" s="39">
        <v>3</v>
      </c>
      <c r="L90" s="39"/>
      <c r="M90" s="39"/>
      <c r="N90" s="39"/>
    </row>
    <row r="91" spans="1:23" x14ac:dyDescent="0.2">
      <c r="E91" s="12"/>
    </row>
    <row r="92" spans="1:23" x14ac:dyDescent="0.2">
      <c r="E92" s="12"/>
    </row>
    <row r="93" spans="1:23" x14ac:dyDescent="0.2">
      <c r="E93" s="12"/>
    </row>
    <row r="94" spans="1:23" x14ac:dyDescent="0.2">
      <c r="C94" s="107" t="s">
        <v>194</v>
      </c>
      <c r="D94" s="108"/>
      <c r="E94" s="107"/>
    </row>
    <row r="95" spans="1:23" x14ac:dyDescent="0.2">
      <c r="C95" s="107" t="s">
        <v>195</v>
      </c>
      <c r="D95" s="108"/>
      <c r="E95" s="107"/>
    </row>
    <row r="96" spans="1:23" x14ac:dyDescent="0.2">
      <c r="E96" s="12"/>
    </row>
    <row r="97" spans="5:5" x14ac:dyDescent="0.2">
      <c r="E97" s="12"/>
    </row>
    <row r="98" spans="5:5" x14ac:dyDescent="0.2">
      <c r="E98" s="12"/>
    </row>
  </sheetData>
  <phoneticPr fontId="1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4"/>
  <sheetViews>
    <sheetView zoomScale="86" zoomScaleNormal="86" workbookViewId="0">
      <selection activeCell="E45" sqref="E45"/>
    </sheetView>
  </sheetViews>
  <sheetFormatPr defaultRowHeight="12.75" x14ac:dyDescent="0.2"/>
  <cols>
    <col min="1" max="1" width="10.140625" bestFit="1" customWidth="1"/>
    <col min="2" max="2" width="23.42578125" bestFit="1" customWidth="1"/>
    <col min="3" max="3" width="14" bestFit="1" customWidth="1"/>
    <col min="4" max="4" width="17" bestFit="1" customWidth="1"/>
    <col min="5" max="5" width="30.140625" style="12" bestFit="1" customWidth="1"/>
    <col min="6" max="6" width="10.42578125" bestFit="1" customWidth="1"/>
    <col min="7" max="7" width="12" bestFit="1" customWidth="1"/>
    <col min="8" max="8" width="25.5703125" bestFit="1" customWidth="1"/>
    <col min="9" max="9" width="21.85546875" bestFit="1" customWidth="1"/>
    <col min="10" max="10" width="9.5703125" bestFit="1" customWidth="1"/>
    <col min="13" max="16" width="9.5703125" bestFit="1" customWidth="1"/>
    <col min="17" max="17" width="9.5703125" customWidth="1"/>
    <col min="18" max="20" width="9.5703125" bestFit="1" customWidth="1"/>
  </cols>
  <sheetData>
    <row r="1" spans="1:24" x14ac:dyDescent="0.2">
      <c r="A1" s="34"/>
      <c r="B1" s="34"/>
      <c r="C1" s="34"/>
      <c r="D1" s="34"/>
      <c r="F1" s="36"/>
      <c r="G1" s="38">
        <v>5.4900000000000001E-4</v>
      </c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0"/>
      <c r="X1" s="40"/>
    </row>
    <row r="2" spans="1:24" x14ac:dyDescent="0.2">
      <c r="A2" s="40"/>
      <c r="B2" s="40"/>
      <c r="C2" s="40"/>
      <c r="D2" s="40"/>
      <c r="F2" s="43" t="s">
        <v>0</v>
      </c>
      <c r="G2" s="44" t="s">
        <v>0</v>
      </c>
      <c r="H2" s="43" t="s">
        <v>1</v>
      </c>
      <c r="I2" s="43" t="s">
        <v>2</v>
      </c>
      <c r="J2" s="43" t="s">
        <v>3</v>
      </c>
      <c r="K2" s="43" t="s">
        <v>4</v>
      </c>
      <c r="L2" s="43" t="s">
        <v>5</v>
      </c>
      <c r="M2" s="43" t="s">
        <v>6</v>
      </c>
      <c r="N2" s="43" t="s">
        <v>7</v>
      </c>
      <c r="O2" s="43" t="s">
        <v>8</v>
      </c>
      <c r="P2" s="43" t="s">
        <v>9</v>
      </c>
      <c r="Q2" s="43" t="s">
        <v>13</v>
      </c>
      <c r="R2" s="43" t="s">
        <v>10</v>
      </c>
      <c r="S2" s="43" t="s">
        <v>21</v>
      </c>
      <c r="T2" s="43" t="s">
        <v>22</v>
      </c>
      <c r="U2" s="43" t="s">
        <v>42</v>
      </c>
      <c r="V2" s="45"/>
      <c r="W2" s="46"/>
      <c r="X2" s="46"/>
    </row>
    <row r="3" spans="1:24" x14ac:dyDescent="0.2">
      <c r="A3" s="47" t="s">
        <v>33</v>
      </c>
      <c r="B3" s="47" t="s">
        <v>34</v>
      </c>
      <c r="C3" s="47"/>
      <c r="D3" s="47"/>
      <c r="E3" s="2"/>
      <c r="F3" s="43" t="s">
        <v>15</v>
      </c>
      <c r="G3" s="48" t="s">
        <v>14</v>
      </c>
      <c r="H3" s="39"/>
      <c r="I3" s="39"/>
      <c r="J3" s="49">
        <v>12</v>
      </c>
      <c r="K3" s="49">
        <v>1.0078250321</v>
      </c>
      <c r="L3" s="49">
        <v>2.0141017780000001</v>
      </c>
      <c r="M3" s="49">
        <v>14.0030740052</v>
      </c>
      <c r="N3" s="49">
        <v>15.9949146221</v>
      </c>
      <c r="O3" s="49">
        <v>30.973761509999999</v>
      </c>
      <c r="P3" s="49">
        <v>31.972070689999999</v>
      </c>
      <c r="Q3" s="49">
        <v>27.976927</v>
      </c>
      <c r="R3" s="49">
        <v>34.96885271</v>
      </c>
      <c r="S3" s="49">
        <v>22.98977</v>
      </c>
      <c r="T3" s="49">
        <v>38.963707999999997</v>
      </c>
      <c r="U3" s="49"/>
      <c r="V3" s="50"/>
      <c r="W3" s="49"/>
      <c r="X3" s="49"/>
    </row>
    <row r="4" spans="1:24" x14ac:dyDescent="0.2">
      <c r="A4" s="54"/>
      <c r="B4" s="54"/>
      <c r="C4" s="54"/>
      <c r="D4" s="26" t="s">
        <v>110</v>
      </c>
      <c r="E4" s="94" t="s">
        <v>113</v>
      </c>
      <c r="F4" s="56"/>
      <c r="G4" s="58"/>
      <c r="H4" s="5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0"/>
      <c r="W4" s="54"/>
      <c r="X4" s="54"/>
    </row>
    <row r="5" spans="1:24" x14ac:dyDescent="0.2">
      <c r="A5" s="40"/>
      <c r="B5" s="40"/>
      <c r="C5" s="12" t="s">
        <v>115</v>
      </c>
      <c r="D5" s="67" t="s">
        <v>87</v>
      </c>
      <c r="E5" s="2"/>
      <c r="F5" s="43" t="s">
        <v>0</v>
      </c>
      <c r="G5" s="44" t="s">
        <v>0</v>
      </c>
      <c r="H5" s="43" t="s">
        <v>1</v>
      </c>
      <c r="I5" s="43" t="s">
        <v>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61"/>
      <c r="W5" s="46"/>
      <c r="X5" s="46"/>
    </row>
    <row r="6" spans="1:24" ht="14.25" x14ac:dyDescent="0.25">
      <c r="A6" s="62">
        <v>40896</v>
      </c>
      <c r="B6" s="46"/>
      <c r="C6" s="46"/>
      <c r="D6" s="8" t="s">
        <v>86</v>
      </c>
      <c r="E6" s="1"/>
      <c r="F6" s="43" t="s">
        <v>15</v>
      </c>
      <c r="G6" s="48" t="s">
        <v>14</v>
      </c>
      <c r="H6" s="39"/>
      <c r="I6" s="39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61"/>
      <c r="W6" s="46"/>
      <c r="X6" s="46"/>
    </row>
    <row r="7" spans="1:24" x14ac:dyDescent="0.2">
      <c r="A7" s="62"/>
      <c r="B7" s="12" t="s">
        <v>197</v>
      </c>
      <c r="C7" s="12" t="s">
        <v>196</v>
      </c>
      <c r="F7" s="43"/>
      <c r="G7" s="48"/>
      <c r="H7" s="39"/>
      <c r="I7" s="39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61"/>
      <c r="W7" s="46"/>
      <c r="X7" s="46"/>
    </row>
    <row r="8" spans="1:24" ht="14.25" x14ac:dyDescent="0.2">
      <c r="A8" s="46"/>
      <c r="B8" s="43"/>
      <c r="C8" s="43"/>
      <c r="D8" s="8">
        <v>13.8</v>
      </c>
      <c r="E8" s="1" t="s">
        <v>179</v>
      </c>
      <c r="F8" s="13" t="s">
        <v>94</v>
      </c>
      <c r="G8" s="52">
        <f>J8*J$3+K8*K$3+L8*L$3+N8*N$3+M8*M$3+P8*P$3+Q8*Q$3+R8*R$3+S8*$S$3</f>
        <v>260.15964239250002</v>
      </c>
      <c r="H8" s="13" t="s">
        <v>198</v>
      </c>
      <c r="I8" s="12" t="s">
        <v>199</v>
      </c>
      <c r="J8" s="39">
        <v>16</v>
      </c>
      <c r="K8" s="39">
        <v>24</v>
      </c>
      <c r="L8" s="39"/>
      <c r="M8" s="39"/>
      <c r="N8" s="39">
        <v>1</v>
      </c>
      <c r="O8" s="40"/>
      <c r="P8" s="40"/>
      <c r="Q8" s="40">
        <v>1</v>
      </c>
      <c r="R8" s="40"/>
      <c r="S8" s="40"/>
      <c r="T8" s="40"/>
      <c r="U8" s="68">
        <f>J8-0.5*K8+0.5*M8+1</f>
        <v>5</v>
      </c>
      <c r="V8" s="41"/>
      <c r="W8" s="40"/>
      <c r="X8" s="40"/>
    </row>
    <row r="9" spans="1:24" ht="14.25" x14ac:dyDescent="0.2">
      <c r="A9" s="40"/>
      <c r="B9" s="39"/>
      <c r="C9" s="39"/>
      <c r="D9" s="1"/>
      <c r="E9" s="1" t="s">
        <v>179</v>
      </c>
      <c r="F9" s="36">
        <v>188</v>
      </c>
      <c r="G9" s="52">
        <f>J9*J$3+K9*K$3+L9*L$3+N9*N$3+M9*M$3+P9*P$3+O9*O$3+R9*R$3+S9*$S$3</f>
        <v>188.12011513569999</v>
      </c>
      <c r="H9" s="13" t="s">
        <v>25</v>
      </c>
      <c r="I9" s="40"/>
      <c r="J9" s="39">
        <v>13</v>
      </c>
      <c r="K9" s="39">
        <v>16</v>
      </c>
      <c r="L9" s="39"/>
      <c r="M9" s="39"/>
      <c r="N9" s="39">
        <v>1</v>
      </c>
      <c r="O9" s="40"/>
      <c r="P9" s="40"/>
      <c r="Q9" s="46"/>
      <c r="R9" s="46"/>
      <c r="S9" s="46"/>
      <c r="T9" s="46"/>
      <c r="U9" s="68">
        <f>J9-0.5*K9+0.5*M9+1</f>
        <v>6</v>
      </c>
      <c r="V9" s="61"/>
      <c r="W9" s="46"/>
      <c r="X9" s="46"/>
    </row>
    <row r="10" spans="1:24" x14ac:dyDescent="0.2">
      <c r="A10" s="46"/>
      <c r="B10" s="63"/>
      <c r="C10" s="63"/>
      <c r="D10" s="1"/>
      <c r="E10" s="1" t="s">
        <v>118</v>
      </c>
      <c r="F10" s="36">
        <v>133</v>
      </c>
      <c r="G10" s="52">
        <f>J10*J$3+K10*K$3+L10*L$3+N10*N$3+M10*M$3+P10*P$3+O10*O$3+R10*R$3+S10*$S$3</f>
        <v>133.065339911</v>
      </c>
      <c r="H10" s="3" t="s">
        <v>112</v>
      </c>
      <c r="I10" s="47"/>
      <c r="J10" s="63">
        <v>9</v>
      </c>
      <c r="K10" s="63">
        <v>9</v>
      </c>
      <c r="L10" s="63"/>
      <c r="M10" s="63"/>
      <c r="N10" s="63">
        <v>1</v>
      </c>
      <c r="O10" s="46"/>
      <c r="P10" s="46"/>
      <c r="Q10" s="46"/>
      <c r="R10" s="46"/>
      <c r="S10" s="46"/>
      <c r="T10" s="46"/>
      <c r="U10" s="68"/>
      <c r="V10" s="61"/>
      <c r="W10" s="46"/>
      <c r="X10" s="46"/>
    </row>
    <row r="11" spans="1:24" x14ac:dyDescent="0.2">
      <c r="A11" s="46"/>
      <c r="B11" s="63"/>
      <c r="C11" s="63"/>
      <c r="D11" s="1"/>
      <c r="E11" s="1" t="s">
        <v>117</v>
      </c>
      <c r="F11" s="36">
        <v>105</v>
      </c>
      <c r="G11" s="52">
        <f>J11*J$3+K11*K$3+L11*L$3+N11*N$3+M11*M$3+P11*P$3+O11*O$3+R11*R$3+S11*$S$3</f>
        <v>105.03403978259999</v>
      </c>
      <c r="H11" s="13" t="s">
        <v>131</v>
      </c>
      <c r="I11" s="47"/>
      <c r="J11" s="63">
        <v>7</v>
      </c>
      <c r="K11" s="63">
        <v>5</v>
      </c>
      <c r="L11" s="63"/>
      <c r="M11" s="63"/>
      <c r="N11" s="63">
        <v>1</v>
      </c>
      <c r="O11" s="46"/>
      <c r="P11" s="46"/>
      <c r="Q11" s="46"/>
      <c r="R11" s="46"/>
      <c r="S11" s="46"/>
      <c r="T11" s="46"/>
      <c r="U11" s="64">
        <f>J11-0.5*K11+0.5*M11+1</f>
        <v>5.5</v>
      </c>
      <c r="V11" s="61"/>
      <c r="W11" s="46"/>
      <c r="X11" s="46"/>
    </row>
    <row r="12" spans="1:24" x14ac:dyDescent="0.2">
      <c r="A12" s="46"/>
      <c r="B12" s="63"/>
      <c r="C12" s="63"/>
      <c r="D12" s="46"/>
      <c r="E12" s="1" t="s">
        <v>119</v>
      </c>
      <c r="F12" s="36">
        <v>77</v>
      </c>
      <c r="G12" s="52">
        <f>J12*J$3+K12*K$3+L12*L$3+N12*N$3+M12*M$3+P12*P$3+O12*O$3+R12*R$3+S12*$S$3</f>
        <v>77.039125160499992</v>
      </c>
      <c r="H12" s="3" t="s">
        <v>112</v>
      </c>
      <c r="I12" s="47"/>
      <c r="J12" s="63">
        <v>6</v>
      </c>
      <c r="K12" s="63">
        <v>5</v>
      </c>
      <c r="L12" s="63"/>
      <c r="M12" s="63"/>
      <c r="N12" s="63"/>
      <c r="O12" s="46"/>
      <c r="P12" s="46"/>
      <c r="Q12" s="46"/>
      <c r="R12" s="46"/>
      <c r="S12" s="46"/>
      <c r="T12" s="46"/>
      <c r="U12" s="64">
        <f>J12-0.5*K12+0.5*M12+1</f>
        <v>4.5</v>
      </c>
      <c r="V12" s="61"/>
      <c r="W12" s="46"/>
      <c r="X12" s="46"/>
    </row>
    <row r="13" spans="1:24" x14ac:dyDescent="0.2">
      <c r="A13" s="46"/>
      <c r="B13" s="63"/>
      <c r="C13" s="63"/>
      <c r="D13" s="46"/>
      <c r="E13" s="1" t="s">
        <v>121</v>
      </c>
      <c r="F13" s="3">
        <v>55</v>
      </c>
      <c r="G13" s="23">
        <f>J13*J$3+K13*K$3+L13*L$3+N13*N$3+M13*M$3+P13*P$3+O13*O$3+R13*R$3+S13*$R$3</f>
        <v>55.054775224700002</v>
      </c>
      <c r="H13" s="13" t="s">
        <v>112</v>
      </c>
      <c r="J13" s="3">
        <v>4</v>
      </c>
      <c r="K13" s="3">
        <v>7</v>
      </c>
      <c r="L13" s="30"/>
      <c r="M13" s="3"/>
      <c r="N13" s="3"/>
      <c r="W13" s="46"/>
      <c r="X13" s="46"/>
    </row>
    <row r="14" spans="1:24" x14ac:dyDescent="0.2">
      <c r="A14" s="46"/>
      <c r="D14" s="46"/>
      <c r="E14" s="1" t="s">
        <v>120</v>
      </c>
      <c r="F14" s="3">
        <v>51</v>
      </c>
      <c r="G14" s="23">
        <f>J14*J$3+K14*K$3+L14*L$3+N14*N$3+M14*M$3+P14*P$3+O14*O$3+R14*R$3+S14*$R$3</f>
        <v>51.023475096299997</v>
      </c>
      <c r="H14" s="13" t="s">
        <v>112</v>
      </c>
      <c r="J14" s="3">
        <v>4</v>
      </c>
      <c r="K14" s="3">
        <v>3</v>
      </c>
      <c r="L14" s="30"/>
      <c r="M14" s="3"/>
      <c r="N14" s="3"/>
      <c r="V14" s="65"/>
      <c r="W14" s="46"/>
      <c r="X14" s="46"/>
    </row>
    <row r="15" spans="1:24" x14ac:dyDescent="0.2">
      <c r="A15" s="46"/>
      <c r="D15" s="46"/>
      <c r="F15" s="36"/>
      <c r="G15" s="52"/>
      <c r="H15" s="39"/>
      <c r="I15" s="40"/>
      <c r="J15" s="39"/>
      <c r="K15" s="39"/>
      <c r="L15" s="39"/>
      <c r="M15" s="39"/>
      <c r="N15" s="39"/>
      <c r="O15" s="40"/>
      <c r="P15" s="40"/>
      <c r="Q15" s="40"/>
      <c r="R15" s="40"/>
      <c r="S15" s="40"/>
      <c r="T15" s="40"/>
      <c r="U15" s="40"/>
      <c r="V15" s="65"/>
      <c r="W15" s="37"/>
      <c r="X15" s="37"/>
    </row>
    <row r="16" spans="1:24" x14ac:dyDescent="0.2">
      <c r="A16" s="46"/>
      <c r="B16" s="13" t="s">
        <v>224</v>
      </c>
      <c r="C16" s="12" t="s">
        <v>222</v>
      </c>
      <c r="D16" s="63">
        <v>16.13</v>
      </c>
      <c r="E16" s="101" t="s">
        <v>227</v>
      </c>
      <c r="F16" s="91" t="s">
        <v>94</v>
      </c>
      <c r="G16" s="86">
        <f>J16*J$3+K16*K$3+L16*L$3+N16*N$3+M16*M$3+P16*P$3+Q16*Q$3+R16*R$3+S16*$S$3</f>
        <v>274.13890695039998</v>
      </c>
      <c r="H16" s="91" t="s">
        <v>225</v>
      </c>
      <c r="I16" s="12" t="s">
        <v>199</v>
      </c>
      <c r="J16" s="39">
        <v>16</v>
      </c>
      <c r="K16" s="39">
        <v>22</v>
      </c>
      <c r="L16" s="39"/>
      <c r="M16" s="39"/>
      <c r="N16" s="39">
        <v>2</v>
      </c>
      <c r="O16" s="40"/>
      <c r="P16" s="40"/>
      <c r="Q16" s="40">
        <v>1</v>
      </c>
      <c r="R16" s="40"/>
      <c r="S16" s="40"/>
      <c r="T16" s="40"/>
      <c r="U16" s="40"/>
      <c r="V16" s="65"/>
      <c r="W16" s="37"/>
      <c r="X16" s="37"/>
    </row>
    <row r="17" spans="1:24" ht="14.25" x14ac:dyDescent="0.2">
      <c r="A17" s="37"/>
      <c r="B17" s="91" t="s">
        <v>223</v>
      </c>
      <c r="C17" s="13" t="s">
        <v>123</v>
      </c>
      <c r="D17" s="109"/>
      <c r="E17" s="110" t="s">
        <v>179</v>
      </c>
      <c r="F17" s="111">
        <v>202</v>
      </c>
      <c r="G17" s="81">
        <f>J17*J$3+K17*K$3+L17*L$3+N17*N$3+M17*M$3+P17*P$3+O17*O$3+R17*R$3+S17*$S$3</f>
        <v>202.09937969359999</v>
      </c>
      <c r="H17" s="89" t="s">
        <v>124</v>
      </c>
      <c r="I17" s="12" t="s">
        <v>226</v>
      </c>
      <c r="J17" s="39">
        <v>13</v>
      </c>
      <c r="K17" s="39">
        <v>14</v>
      </c>
      <c r="L17" s="39"/>
      <c r="M17" s="39"/>
      <c r="N17" s="39">
        <v>2</v>
      </c>
      <c r="O17" s="40"/>
      <c r="P17" s="40"/>
      <c r="Q17" s="40"/>
      <c r="R17" s="40"/>
      <c r="S17" s="40"/>
      <c r="T17" s="40"/>
      <c r="U17" s="40"/>
      <c r="V17" s="65"/>
      <c r="W17" s="37"/>
      <c r="X17" s="37"/>
    </row>
    <row r="18" spans="1:24" x14ac:dyDescent="0.2">
      <c r="A18" s="37"/>
      <c r="B18" s="91"/>
      <c r="C18" s="13"/>
      <c r="D18" s="92"/>
      <c r="E18" s="1"/>
      <c r="F18" s="36"/>
      <c r="G18" s="52"/>
      <c r="H18" s="13"/>
      <c r="I18" s="40"/>
      <c r="J18" s="39"/>
      <c r="K18" s="39"/>
      <c r="L18" s="39"/>
      <c r="M18" s="39"/>
      <c r="N18" s="39"/>
      <c r="O18" s="40"/>
      <c r="P18" s="40"/>
      <c r="Q18" s="40"/>
      <c r="R18" s="40"/>
      <c r="S18" s="40"/>
      <c r="T18" s="40"/>
      <c r="U18" s="40"/>
      <c r="V18" s="65"/>
      <c r="W18" s="37"/>
      <c r="X18" s="37"/>
    </row>
    <row r="19" spans="1:24" x14ac:dyDescent="0.2">
      <c r="A19" s="37"/>
      <c r="B19" s="36"/>
      <c r="C19" s="13"/>
      <c r="D19" s="92"/>
      <c r="E19" s="1" t="s">
        <v>139</v>
      </c>
      <c r="F19" s="89">
        <v>145</v>
      </c>
      <c r="G19" s="103">
        <f>J19*J$3+K19*K$3+L19*L$3+N19*N$3+M19*M$3+P19*P$3+O19*O$3+R19*R$3+S19*$S$3</f>
        <v>145.065339911</v>
      </c>
      <c r="H19" s="13" t="s">
        <v>135</v>
      </c>
      <c r="I19" s="40"/>
      <c r="J19" s="39">
        <v>10</v>
      </c>
      <c r="K19" s="39">
        <v>9</v>
      </c>
      <c r="L19" s="39"/>
      <c r="M19" s="39"/>
      <c r="N19" s="39">
        <v>1</v>
      </c>
      <c r="O19" s="40"/>
      <c r="P19" s="40"/>
      <c r="Q19" s="40"/>
      <c r="R19" s="40"/>
      <c r="S19" s="40"/>
      <c r="T19" s="40"/>
      <c r="U19" s="40"/>
      <c r="V19" s="65"/>
      <c r="W19" s="37"/>
      <c r="X19" s="37"/>
    </row>
    <row r="20" spans="1:24" x14ac:dyDescent="0.2">
      <c r="A20" s="37"/>
      <c r="B20" s="36"/>
      <c r="C20" s="13"/>
      <c r="D20" s="92"/>
      <c r="E20" s="1" t="s">
        <v>136</v>
      </c>
      <c r="F20" s="89">
        <v>133</v>
      </c>
      <c r="G20" s="52">
        <f>J20*J$3+K20*K$3+L20*L$3+N20*N$3+M20*M$3+P20*P$3+O20*O$3+R20*R$3+S20*$S$3</f>
        <v>133.065339911</v>
      </c>
      <c r="H20" s="13" t="s">
        <v>135</v>
      </c>
      <c r="I20" s="47"/>
      <c r="J20" s="63">
        <v>9</v>
      </c>
      <c r="K20" s="63">
        <v>9</v>
      </c>
      <c r="L20" s="63"/>
      <c r="M20" s="63"/>
      <c r="N20" s="63">
        <v>1</v>
      </c>
      <c r="O20" s="40"/>
      <c r="P20" s="40"/>
      <c r="Q20" s="40"/>
      <c r="R20" s="40"/>
      <c r="S20" s="40"/>
      <c r="T20" s="40"/>
      <c r="U20" s="40"/>
      <c r="V20" s="65"/>
      <c r="W20" s="37"/>
      <c r="X20" s="37"/>
    </row>
    <row r="21" spans="1:24" ht="14.25" x14ac:dyDescent="0.2">
      <c r="A21" s="37"/>
      <c r="B21" s="36"/>
      <c r="C21" s="13"/>
      <c r="D21" s="92"/>
      <c r="E21" s="1" t="s">
        <v>180</v>
      </c>
      <c r="F21" s="36">
        <v>105</v>
      </c>
      <c r="G21" s="52">
        <f>J21*J$3+K21*K$3+L21*L$3+N21*N$3+M21*M$3+P22*P$3+O22*O$3+R22*R$3+S22*$S$3</f>
        <v>105.03403978259999</v>
      </c>
      <c r="H21" s="13" t="s">
        <v>132</v>
      </c>
      <c r="I21" s="40"/>
      <c r="J21" s="63">
        <v>7</v>
      </c>
      <c r="K21" s="63">
        <v>5</v>
      </c>
      <c r="L21" s="63"/>
      <c r="M21" s="63"/>
      <c r="N21" s="63">
        <v>1</v>
      </c>
      <c r="O21" s="40"/>
      <c r="P21" s="40"/>
      <c r="Q21" s="40"/>
      <c r="R21" s="40"/>
      <c r="S21" s="40"/>
      <c r="T21" s="40"/>
      <c r="U21" s="40"/>
      <c r="V21" s="65"/>
      <c r="W21" s="37"/>
      <c r="X21" s="37"/>
    </row>
    <row r="22" spans="1:24" x14ac:dyDescent="0.2">
      <c r="A22" s="37"/>
      <c r="B22" s="36"/>
      <c r="C22" s="36"/>
      <c r="D22" s="92"/>
      <c r="E22" s="1" t="s">
        <v>136</v>
      </c>
      <c r="F22" s="36">
        <v>91</v>
      </c>
      <c r="G22" s="52">
        <f>J22*J$3+K22*K$3+L22*L$3+N22*N$3+M22*M$3+P22*P$3+O22*O$3+R22*R$3+S22*$S$3</f>
        <v>91.054775224699995</v>
      </c>
      <c r="H22" s="13" t="s">
        <v>133</v>
      </c>
      <c r="I22" s="40"/>
      <c r="J22" s="39">
        <v>7</v>
      </c>
      <c r="K22" s="39">
        <v>7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37"/>
      <c r="X22" s="37"/>
    </row>
    <row r="23" spans="1:24" ht="14.25" x14ac:dyDescent="0.2">
      <c r="A23" s="37"/>
      <c r="B23" s="36"/>
      <c r="C23" s="36"/>
      <c r="D23" s="92"/>
      <c r="E23" s="1" t="s">
        <v>181</v>
      </c>
      <c r="F23" s="36">
        <v>77</v>
      </c>
      <c r="G23" s="52">
        <f>J23*J$3+K23*K$3+L23*L$3+N23*N$3+M23*M$3+P23*P$3+O23*O$3+R23*R$3+S23*$S$3</f>
        <v>77.039125160499992</v>
      </c>
      <c r="H23" s="13" t="s">
        <v>134</v>
      </c>
      <c r="I23" s="47"/>
      <c r="J23" s="63">
        <v>6</v>
      </c>
      <c r="K23" s="63">
        <v>5</v>
      </c>
      <c r="L23" s="63"/>
      <c r="M23" s="63"/>
      <c r="N23" s="63"/>
      <c r="O23" s="40"/>
      <c r="P23" s="40"/>
      <c r="Q23" s="40"/>
      <c r="R23" s="40"/>
      <c r="S23" s="40"/>
      <c r="T23" s="40"/>
      <c r="U23" s="40"/>
      <c r="V23" s="41"/>
      <c r="W23" s="40"/>
      <c r="X23" s="40"/>
    </row>
    <row r="24" spans="1:24" ht="14.25" x14ac:dyDescent="0.2">
      <c r="A24" s="37"/>
      <c r="B24" s="36"/>
      <c r="C24" s="36"/>
      <c r="D24" s="92"/>
      <c r="E24" s="1" t="s">
        <v>182</v>
      </c>
      <c r="F24" s="3">
        <v>51</v>
      </c>
      <c r="G24" s="52">
        <f>J24*J$3+K24*K$3+L24*L$3+N24*N$3+M24*M$3+P59*P$3+O24*O$3+R59*R$3+S59*$S$3</f>
        <v>51.023475096299997</v>
      </c>
      <c r="H24" s="13" t="s">
        <v>128</v>
      </c>
      <c r="I24" s="40"/>
      <c r="J24" s="39">
        <v>4</v>
      </c>
      <c r="K24" s="39">
        <v>3</v>
      </c>
      <c r="L24" s="39"/>
      <c r="M24" s="39"/>
      <c r="N24" s="39"/>
      <c r="O24" s="40"/>
      <c r="P24" s="40"/>
      <c r="Q24" s="40"/>
      <c r="R24" s="40"/>
      <c r="S24" s="40"/>
      <c r="T24" s="40"/>
      <c r="U24" s="40"/>
      <c r="V24" s="41"/>
      <c r="W24" s="40"/>
      <c r="X24" s="40"/>
    </row>
    <row r="25" spans="1:24" x14ac:dyDescent="0.2">
      <c r="A25" s="37"/>
      <c r="B25" s="36"/>
      <c r="C25" s="36"/>
      <c r="D25" s="92"/>
      <c r="F25" s="3"/>
      <c r="G25" s="52"/>
      <c r="H25" s="13"/>
      <c r="I25" s="40"/>
      <c r="J25" s="39"/>
      <c r="K25" s="39"/>
      <c r="L25" s="39"/>
      <c r="M25" s="39"/>
      <c r="N25" s="39"/>
      <c r="O25" s="40"/>
      <c r="P25" s="40"/>
      <c r="Q25" s="40"/>
      <c r="R25" s="40"/>
      <c r="S25" s="40"/>
      <c r="T25" s="40"/>
      <c r="U25" s="40"/>
      <c r="V25" s="41"/>
      <c r="W25" s="40"/>
      <c r="X25" s="40"/>
    </row>
    <row r="26" spans="1:24" x14ac:dyDescent="0.2">
      <c r="A26" s="37"/>
      <c r="B26" s="36"/>
      <c r="C26" s="36"/>
      <c r="D26" s="92">
        <v>16.23</v>
      </c>
      <c r="E26" s="101" t="s">
        <v>227</v>
      </c>
      <c r="F26" s="91" t="s">
        <v>94</v>
      </c>
      <c r="G26" s="86">
        <f>J26*J$3+K26*K$3+L26*L$3+N26*N$3+M26*M$3+P26*P$3+Q26*Q$3+R26*R$3+S26*$S$3</f>
        <v>274.13890695039998</v>
      </c>
      <c r="H26" s="91" t="s">
        <v>225</v>
      </c>
      <c r="I26" s="12" t="s">
        <v>199</v>
      </c>
      <c r="J26" s="39">
        <v>16</v>
      </c>
      <c r="K26" s="39">
        <v>22</v>
      </c>
      <c r="L26" s="39"/>
      <c r="M26" s="39"/>
      <c r="N26" s="39">
        <v>2</v>
      </c>
      <c r="O26" s="40"/>
      <c r="P26" s="40"/>
      <c r="Q26" s="40">
        <v>1</v>
      </c>
      <c r="R26" s="40"/>
      <c r="S26" s="40"/>
      <c r="T26" s="40"/>
      <c r="U26" s="40"/>
      <c r="V26" s="41"/>
      <c r="W26" s="40"/>
      <c r="X26" s="40"/>
    </row>
    <row r="27" spans="1:24" ht="14.25" x14ac:dyDescent="0.2">
      <c r="A27" s="40"/>
      <c r="B27" s="39"/>
      <c r="C27" s="13" t="s">
        <v>255</v>
      </c>
      <c r="D27" s="109"/>
      <c r="E27" s="110" t="s">
        <v>179</v>
      </c>
      <c r="F27" s="89">
        <v>202</v>
      </c>
      <c r="G27" s="103">
        <f>J27*J$3+K27*K$3+L27*L$3+N27*N$3+M27*M$3+P27*P$3+O27*O$3+R27*R$3+S27*$S$3</f>
        <v>202.09937969359999</v>
      </c>
      <c r="H27" s="89" t="s">
        <v>127</v>
      </c>
      <c r="I27" s="12" t="s">
        <v>226</v>
      </c>
      <c r="J27" s="39">
        <v>13</v>
      </c>
      <c r="K27" s="39">
        <v>14</v>
      </c>
      <c r="L27" s="39"/>
      <c r="M27" s="39"/>
      <c r="N27" s="39">
        <v>2</v>
      </c>
      <c r="O27" s="40"/>
      <c r="P27" s="40"/>
      <c r="Q27" s="40"/>
      <c r="R27" s="40"/>
      <c r="S27" s="40"/>
      <c r="T27" s="40"/>
      <c r="U27" s="53">
        <f>J27-0.5*K27+0.5*M27+1</f>
        <v>7</v>
      </c>
      <c r="W27" s="40"/>
      <c r="X27" s="40"/>
    </row>
    <row r="28" spans="1:24" x14ac:dyDescent="0.2">
      <c r="A28" s="40"/>
      <c r="B28" s="39"/>
      <c r="C28" s="13"/>
      <c r="D28" s="92"/>
      <c r="E28" s="1" t="s">
        <v>137</v>
      </c>
      <c r="F28" s="89">
        <v>174</v>
      </c>
      <c r="G28" s="103">
        <f>J28*J$3+K28*K$3+L28*L$3+N28*N$3+M28*M$3+P28*P$3+O28*O$3+R28*R$3+S28*$S$3</f>
        <v>174.10446507149999</v>
      </c>
      <c r="H28" s="13" t="s">
        <v>128</v>
      </c>
      <c r="I28" s="40"/>
      <c r="J28" s="39">
        <v>12</v>
      </c>
      <c r="K28" s="39">
        <v>14</v>
      </c>
      <c r="L28" s="39"/>
      <c r="M28" s="39"/>
      <c r="N28" s="39">
        <v>1</v>
      </c>
      <c r="O28" s="40"/>
      <c r="P28" s="40"/>
      <c r="Q28" s="40"/>
      <c r="R28" s="40"/>
      <c r="S28" s="40"/>
      <c r="T28" s="40"/>
      <c r="U28" s="53"/>
      <c r="W28" s="40"/>
      <c r="X28" s="40"/>
    </row>
    <row r="29" spans="1:24" x14ac:dyDescent="0.2">
      <c r="A29" s="40"/>
      <c r="B29" s="39"/>
      <c r="C29" s="13"/>
      <c r="D29" s="92"/>
      <c r="E29" s="1" t="s">
        <v>138</v>
      </c>
      <c r="F29" s="89">
        <v>146</v>
      </c>
      <c r="G29" s="103">
        <f>J29*J$3+K29*K$3+L29*L$3+N29*N$3+M29*M$3+P29*P$3+O29*O$3+R29*R$3+S29*$S$3</f>
        <v>146.07316494309998</v>
      </c>
      <c r="H29" s="13" t="s">
        <v>128</v>
      </c>
      <c r="I29" s="40"/>
      <c r="J29" s="39">
        <v>10</v>
      </c>
      <c r="K29" s="39">
        <v>10</v>
      </c>
      <c r="L29" s="39"/>
      <c r="M29" s="39"/>
      <c r="N29" s="39">
        <v>1</v>
      </c>
      <c r="O29" s="40"/>
      <c r="P29" s="40"/>
      <c r="Q29" s="40"/>
      <c r="R29" s="40"/>
      <c r="S29" s="40"/>
      <c r="T29" s="40"/>
      <c r="U29" s="53"/>
      <c r="W29" s="40"/>
      <c r="X29" s="40"/>
    </row>
    <row r="30" spans="1:24" x14ac:dyDescent="0.2">
      <c r="A30" s="40"/>
      <c r="B30" s="39"/>
      <c r="C30" s="13"/>
      <c r="D30" s="92"/>
      <c r="E30" s="1" t="s">
        <v>136</v>
      </c>
      <c r="F30" s="89">
        <v>133</v>
      </c>
      <c r="G30" s="52">
        <f>J30*J$3+K30*K$3+L30*L$3+N30*N$3+M30*M$3+P30*P$3+O30*O$3+R30*R$3+S30*$S$3</f>
        <v>133.065339911</v>
      </c>
      <c r="H30" s="13" t="s">
        <v>128</v>
      </c>
      <c r="I30" s="47"/>
      <c r="J30" s="63">
        <v>9</v>
      </c>
      <c r="K30" s="63">
        <v>9</v>
      </c>
      <c r="L30" s="63"/>
      <c r="M30" s="63"/>
      <c r="N30" s="63">
        <v>1</v>
      </c>
      <c r="O30" s="40"/>
      <c r="P30" s="40"/>
      <c r="Q30" s="40"/>
      <c r="R30" s="40"/>
      <c r="S30" s="40"/>
      <c r="T30" s="40"/>
      <c r="U30" s="53"/>
      <c r="W30" s="40"/>
      <c r="X30" s="40"/>
    </row>
    <row r="31" spans="1:24" ht="14.25" x14ac:dyDescent="0.2">
      <c r="A31" s="40"/>
      <c r="B31" s="39"/>
      <c r="C31" s="39"/>
      <c r="D31" s="92"/>
      <c r="E31" s="1" t="s">
        <v>180</v>
      </c>
      <c r="F31" s="36">
        <v>105</v>
      </c>
      <c r="G31" s="52">
        <f>J31*J$3+K31*K$3+L31*L$3+N31*N$3+M31*M$3+P32*P$3+O32*O$3+R32*R$3+S32*$S$3</f>
        <v>105.03403978259999</v>
      </c>
      <c r="H31" s="13" t="s">
        <v>130</v>
      </c>
      <c r="I31" s="40"/>
      <c r="J31" s="63">
        <v>7</v>
      </c>
      <c r="K31" s="63">
        <v>5</v>
      </c>
      <c r="L31" s="63"/>
      <c r="M31" s="63"/>
      <c r="N31" s="63">
        <v>1</v>
      </c>
      <c r="O31" s="40"/>
      <c r="P31" s="40"/>
      <c r="Q31" s="40"/>
      <c r="R31" s="40"/>
      <c r="S31" s="40"/>
      <c r="T31" s="40"/>
      <c r="U31" s="53"/>
      <c r="V31" s="41"/>
      <c r="W31" s="40"/>
      <c r="X31" s="40"/>
    </row>
    <row r="32" spans="1:24" x14ac:dyDescent="0.2">
      <c r="A32" s="40"/>
      <c r="B32" s="39"/>
      <c r="C32" s="39"/>
      <c r="D32" s="92"/>
      <c r="E32" s="1" t="s">
        <v>136</v>
      </c>
      <c r="F32" s="36">
        <v>91</v>
      </c>
      <c r="G32" s="52">
        <f>J32*J$3+K32*K$3+L32*L$3+N32*N$3+M32*M$3+P32*P$3+O32*O$3+R32*R$3+S32*$S$3</f>
        <v>91.054775224699995</v>
      </c>
      <c r="H32" s="13" t="s">
        <v>133</v>
      </c>
      <c r="I32" s="40"/>
      <c r="J32" s="39">
        <v>7</v>
      </c>
      <c r="K32" s="39">
        <v>7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37"/>
      <c r="X32" s="37"/>
    </row>
    <row r="33" spans="1:24" ht="14.25" x14ac:dyDescent="0.2">
      <c r="A33" s="40"/>
      <c r="B33" s="39"/>
      <c r="C33" s="39"/>
      <c r="D33" s="92"/>
      <c r="E33" s="1" t="s">
        <v>181</v>
      </c>
      <c r="F33" s="36">
        <v>77</v>
      </c>
      <c r="G33" s="52">
        <f>J33*J$3+K33*K$3+L33*L$3+N33*N$3+M33*M$3+P33*P$3+O33*O$3+R33*R$3+S33*$S$3</f>
        <v>77.039125160499992</v>
      </c>
      <c r="H33" s="13" t="s">
        <v>129</v>
      </c>
      <c r="I33" s="47"/>
      <c r="J33" s="63">
        <v>6</v>
      </c>
      <c r="K33" s="63">
        <v>5</v>
      </c>
      <c r="L33" s="63"/>
      <c r="M33" s="63"/>
      <c r="N33" s="63"/>
      <c r="O33" s="46"/>
      <c r="P33" s="46"/>
      <c r="Q33" s="46"/>
      <c r="R33" s="46"/>
      <c r="S33" s="46"/>
      <c r="T33" s="46"/>
      <c r="U33" s="68">
        <f>J33-0.5*K33+0.5*M33+1</f>
        <v>4.5</v>
      </c>
      <c r="V33" s="41"/>
      <c r="W33" s="40"/>
      <c r="X33" s="40"/>
    </row>
    <row r="34" spans="1:24" ht="14.25" x14ac:dyDescent="0.2">
      <c r="A34" s="40"/>
      <c r="B34" s="39"/>
      <c r="C34" s="39"/>
      <c r="D34" s="92"/>
      <c r="E34" s="1" t="s">
        <v>182</v>
      </c>
      <c r="F34" s="3">
        <v>51</v>
      </c>
      <c r="G34" s="52">
        <f>J34*J$3+K34*K$3+L34*L$3+N34*N$3+M34*M$3+P66*P$3+O34*O$3+R66*R$3+S66*$S$3</f>
        <v>51.023475096299997</v>
      </c>
      <c r="H34" s="13" t="s">
        <v>128</v>
      </c>
      <c r="I34" s="40"/>
      <c r="J34" s="39">
        <v>4</v>
      </c>
      <c r="K34" s="39">
        <v>3</v>
      </c>
      <c r="L34" s="39"/>
      <c r="M34" s="39"/>
      <c r="N34" s="39"/>
      <c r="O34" s="40"/>
      <c r="P34" s="40"/>
      <c r="Q34" s="40"/>
      <c r="R34" s="40"/>
      <c r="S34" s="40"/>
      <c r="T34" s="40"/>
      <c r="U34" s="40"/>
      <c r="V34" s="41"/>
      <c r="W34" s="40"/>
      <c r="X34" s="40"/>
    </row>
    <row r="35" spans="1:24" x14ac:dyDescent="0.2">
      <c r="A35" s="40"/>
      <c r="B35" s="39"/>
      <c r="C35" s="39"/>
      <c r="D35" s="92"/>
      <c r="F35" s="36"/>
      <c r="G35" s="52"/>
      <c r="H35" s="39"/>
      <c r="I35" s="40"/>
      <c r="J35" s="39"/>
      <c r="K35" s="39"/>
      <c r="L35" s="39"/>
      <c r="M35" s="39"/>
      <c r="N35" s="39"/>
      <c r="O35" s="40"/>
      <c r="P35" s="40"/>
      <c r="Q35" s="40"/>
      <c r="R35" s="40"/>
      <c r="S35" s="40"/>
      <c r="T35" s="40"/>
      <c r="U35" s="40"/>
      <c r="V35" s="41"/>
      <c r="W35" s="40"/>
      <c r="X35" s="40"/>
    </row>
    <row r="36" spans="1:24" s="115" customFormat="1" x14ac:dyDescent="0.2">
      <c r="A36" s="112"/>
      <c r="B36" s="113"/>
      <c r="C36" s="89"/>
      <c r="D36" s="109"/>
      <c r="E36" s="110"/>
      <c r="F36" s="89"/>
      <c r="G36" s="81"/>
      <c r="H36" s="89"/>
      <c r="I36" s="112"/>
      <c r="J36" s="113"/>
      <c r="K36" s="113"/>
      <c r="L36" s="113"/>
      <c r="M36" s="113"/>
      <c r="N36" s="113"/>
      <c r="O36" s="112"/>
      <c r="P36" s="112"/>
      <c r="Q36" s="112"/>
      <c r="R36" s="112"/>
      <c r="S36" s="112"/>
      <c r="T36" s="112"/>
      <c r="U36" s="112"/>
      <c r="V36" s="114"/>
      <c r="W36" s="112"/>
      <c r="X36" s="112"/>
    </row>
    <row r="37" spans="1:24" s="115" customFormat="1" ht="15.75" x14ac:dyDescent="0.25">
      <c r="A37" s="112"/>
      <c r="B37" s="169"/>
      <c r="C37" s="170" t="s">
        <v>295</v>
      </c>
      <c r="D37" s="169"/>
      <c r="E37" s="110"/>
      <c r="F37" s="89"/>
      <c r="G37" s="103"/>
      <c r="H37" s="89"/>
      <c r="I37" s="112"/>
      <c r="J37" s="113"/>
      <c r="K37" s="113"/>
      <c r="L37" s="113"/>
      <c r="M37" s="113"/>
      <c r="N37" s="113"/>
      <c r="O37" s="112"/>
      <c r="P37" s="112"/>
      <c r="Q37" s="112"/>
      <c r="R37" s="112"/>
      <c r="S37" s="112"/>
      <c r="T37" s="112"/>
      <c r="U37" s="112"/>
      <c r="V37" s="114"/>
      <c r="W37" s="112"/>
      <c r="X37" s="112"/>
    </row>
    <row r="38" spans="1:24" s="115" customFormat="1" ht="15.75" x14ac:dyDescent="0.25">
      <c r="A38" s="112"/>
      <c r="B38" s="169"/>
      <c r="C38" s="170" t="s">
        <v>296</v>
      </c>
      <c r="D38" s="169"/>
      <c r="E38" s="110"/>
      <c r="F38" s="111"/>
      <c r="G38" s="81"/>
      <c r="H38" s="89"/>
      <c r="I38" s="112"/>
      <c r="J38" s="117"/>
      <c r="K38" s="117"/>
      <c r="L38" s="117"/>
      <c r="M38" s="117"/>
      <c r="N38" s="117"/>
      <c r="O38" s="112"/>
      <c r="V38" s="114"/>
      <c r="W38" s="112"/>
      <c r="X38" s="112"/>
    </row>
    <row r="39" spans="1:24" s="115" customFormat="1" ht="15.75" x14ac:dyDescent="0.25">
      <c r="A39" s="112"/>
      <c r="B39" s="169"/>
      <c r="C39" s="170" t="s">
        <v>297</v>
      </c>
      <c r="D39" s="169"/>
      <c r="E39" s="110"/>
      <c r="F39" s="111"/>
      <c r="G39" s="81"/>
      <c r="H39" s="89"/>
      <c r="I39" s="112"/>
      <c r="J39" s="113"/>
      <c r="K39" s="113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4"/>
      <c r="W39" s="118"/>
      <c r="X39" s="118"/>
    </row>
    <row r="40" spans="1:24" s="115" customFormat="1" ht="15.75" x14ac:dyDescent="0.25">
      <c r="A40" s="112"/>
      <c r="B40" s="169"/>
      <c r="C40" s="170" t="s">
        <v>298</v>
      </c>
      <c r="D40" s="169"/>
      <c r="E40" s="110"/>
      <c r="F40" s="111"/>
      <c r="G40" s="81"/>
      <c r="H40" s="89"/>
      <c r="I40" s="119"/>
      <c r="J40" s="117"/>
      <c r="K40" s="117"/>
      <c r="L40" s="117"/>
      <c r="M40" s="117"/>
      <c r="N40" s="117"/>
      <c r="O40" s="112"/>
      <c r="P40" s="112"/>
      <c r="Q40" s="112"/>
      <c r="R40" s="112"/>
      <c r="S40" s="112"/>
      <c r="T40" s="112"/>
      <c r="U40" s="112"/>
      <c r="V40" s="114"/>
      <c r="W40" s="112"/>
      <c r="X40" s="112"/>
    </row>
    <row r="41" spans="1:24" s="115" customFormat="1" ht="15.75" x14ac:dyDescent="0.25">
      <c r="A41" s="112"/>
      <c r="B41" s="169"/>
      <c r="C41" s="170" t="s">
        <v>299</v>
      </c>
      <c r="D41" s="169"/>
      <c r="E41" s="110"/>
      <c r="F41" s="120"/>
      <c r="G41" s="81"/>
      <c r="H41" s="89"/>
      <c r="I41" s="112"/>
      <c r="J41" s="113"/>
      <c r="K41" s="113"/>
      <c r="L41" s="113"/>
      <c r="M41" s="113"/>
      <c r="N41" s="113"/>
      <c r="O41" s="112"/>
      <c r="P41" s="112"/>
      <c r="Q41" s="112"/>
      <c r="R41" s="112"/>
      <c r="S41" s="112"/>
      <c r="T41" s="112"/>
      <c r="U41" s="112"/>
      <c r="V41" s="114"/>
      <c r="W41" s="112"/>
      <c r="X41" s="112"/>
    </row>
    <row r="42" spans="1:24" s="115" customFormat="1" ht="15.75" x14ac:dyDescent="0.25">
      <c r="A42" s="112"/>
      <c r="B42" s="169"/>
      <c r="C42" s="170" t="s">
        <v>300</v>
      </c>
      <c r="D42" s="169"/>
      <c r="E42" s="110"/>
      <c r="F42" s="111"/>
      <c r="G42" s="81"/>
      <c r="H42" s="113"/>
      <c r="I42" s="119"/>
      <c r="J42" s="117"/>
      <c r="K42" s="117"/>
      <c r="L42" s="117"/>
      <c r="M42" s="117"/>
      <c r="N42" s="117"/>
      <c r="O42" s="121"/>
      <c r="P42" s="121"/>
      <c r="Q42" s="121"/>
      <c r="R42" s="121"/>
      <c r="S42" s="121"/>
      <c r="T42" s="121"/>
      <c r="U42" s="122"/>
      <c r="V42" s="114"/>
      <c r="W42" s="112"/>
      <c r="X42" s="112"/>
    </row>
    <row r="43" spans="1:24" s="115" customFormat="1" ht="15.75" x14ac:dyDescent="0.25">
      <c r="A43" s="112"/>
      <c r="B43" s="169"/>
      <c r="C43" s="170" t="s">
        <v>301</v>
      </c>
      <c r="D43" s="169"/>
      <c r="E43" s="110"/>
      <c r="F43" s="89"/>
      <c r="G43" s="81"/>
      <c r="H43" s="89"/>
      <c r="I43" s="112"/>
      <c r="J43" s="113"/>
      <c r="K43" s="113"/>
      <c r="L43" s="113"/>
      <c r="M43" s="113"/>
      <c r="N43" s="113"/>
      <c r="O43" s="121"/>
      <c r="P43" s="121"/>
      <c r="Q43" s="121"/>
      <c r="R43" s="121"/>
      <c r="S43" s="121"/>
      <c r="T43" s="121"/>
      <c r="U43" s="122"/>
      <c r="V43" s="114"/>
      <c r="W43" s="112"/>
      <c r="X43" s="112"/>
    </row>
    <row r="44" spans="1:24" s="115" customFormat="1" ht="15.75" x14ac:dyDescent="0.25">
      <c r="A44" s="112"/>
      <c r="B44" s="169"/>
      <c r="C44" s="170" t="s">
        <v>302</v>
      </c>
      <c r="D44" s="169"/>
      <c r="E44" s="110"/>
      <c r="F44" s="89"/>
      <c r="G44" s="90"/>
      <c r="H44" s="89"/>
      <c r="I44" s="112"/>
      <c r="J44" s="113"/>
      <c r="K44" s="113"/>
      <c r="L44" s="113"/>
      <c r="M44" s="113"/>
      <c r="N44" s="113"/>
      <c r="O44" s="121"/>
      <c r="P44" s="121"/>
      <c r="Q44" s="121"/>
      <c r="R44" s="121"/>
      <c r="S44" s="121"/>
      <c r="T44" s="121"/>
      <c r="U44" s="123"/>
      <c r="V44" s="114"/>
      <c r="W44" s="112"/>
      <c r="X44" s="112"/>
    </row>
    <row r="45" spans="1:24" s="115" customFormat="1" ht="15.75" x14ac:dyDescent="0.25">
      <c r="A45" s="112"/>
      <c r="B45" s="169"/>
      <c r="C45" s="170" t="s">
        <v>303</v>
      </c>
      <c r="D45" s="169"/>
      <c r="E45" s="110"/>
      <c r="F45" s="111"/>
      <c r="G45" s="81"/>
      <c r="H45" s="89"/>
      <c r="I45" s="112"/>
      <c r="J45" s="117"/>
      <c r="K45" s="117"/>
      <c r="L45" s="117"/>
      <c r="M45" s="117"/>
      <c r="N45" s="117"/>
      <c r="O45" s="121"/>
      <c r="P45" s="121"/>
      <c r="Q45" s="121"/>
      <c r="R45" s="121"/>
      <c r="S45" s="121"/>
      <c r="T45" s="121"/>
      <c r="U45" s="123"/>
      <c r="V45" s="114"/>
      <c r="W45" s="112"/>
      <c r="X45" s="112"/>
    </row>
    <row r="46" spans="1:24" s="115" customFormat="1" x14ac:dyDescent="0.2">
      <c r="A46" s="112"/>
      <c r="B46" s="113"/>
      <c r="C46" s="113"/>
      <c r="D46" s="116"/>
      <c r="E46" s="110"/>
      <c r="F46" s="111"/>
      <c r="G46" s="81"/>
      <c r="H46" s="89"/>
      <c r="I46" s="112"/>
      <c r="J46" s="113"/>
      <c r="K46" s="113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4"/>
      <c r="W46" s="118"/>
      <c r="X46" s="118"/>
    </row>
    <row r="47" spans="1:24" s="115" customFormat="1" x14ac:dyDescent="0.2">
      <c r="A47" s="112"/>
      <c r="B47" s="113"/>
      <c r="C47" s="113"/>
      <c r="D47" s="116"/>
      <c r="E47" s="110"/>
      <c r="F47" s="111"/>
      <c r="G47" s="81"/>
      <c r="H47" s="89"/>
      <c r="I47" s="119"/>
      <c r="J47" s="117"/>
      <c r="K47" s="117"/>
      <c r="L47" s="117"/>
      <c r="M47" s="117"/>
      <c r="N47" s="117"/>
      <c r="V47" s="114"/>
      <c r="W47" s="112"/>
      <c r="X47" s="112"/>
    </row>
    <row r="48" spans="1:24" s="115" customFormat="1" x14ac:dyDescent="0.2">
      <c r="A48" s="112"/>
      <c r="B48" s="113"/>
      <c r="C48" s="113"/>
      <c r="D48" s="116"/>
      <c r="E48" s="110"/>
      <c r="F48" s="120"/>
      <c r="G48" s="81"/>
      <c r="H48" s="89"/>
      <c r="I48" s="112"/>
      <c r="J48" s="113"/>
      <c r="K48" s="113"/>
      <c r="L48" s="113"/>
      <c r="M48" s="113"/>
      <c r="N48" s="113"/>
      <c r="V48" s="114"/>
      <c r="W48" s="112"/>
      <c r="X48" s="112"/>
    </row>
    <row r="49" spans="1:24" x14ac:dyDescent="0.2">
      <c r="A49" s="40"/>
      <c r="B49" s="39"/>
      <c r="C49" s="39"/>
      <c r="D49" s="92"/>
      <c r="F49" s="36"/>
      <c r="G49" s="52"/>
      <c r="H49" s="39"/>
      <c r="I49" s="40"/>
      <c r="J49" s="39"/>
      <c r="K49" s="39"/>
      <c r="L49" s="39"/>
      <c r="M49" s="39"/>
      <c r="N49" s="39"/>
      <c r="O49" s="40"/>
      <c r="P49" s="40"/>
      <c r="Q49" s="40"/>
      <c r="R49" s="40"/>
      <c r="S49" s="40"/>
      <c r="T49" s="40"/>
      <c r="U49" s="40"/>
      <c r="V49" s="41"/>
      <c r="W49" s="40"/>
      <c r="X49" s="40"/>
    </row>
    <row r="50" spans="1:24" x14ac:dyDescent="0.2">
      <c r="A50" s="40"/>
      <c r="B50" s="95" t="s">
        <v>211</v>
      </c>
      <c r="C50" s="13" t="s">
        <v>125</v>
      </c>
      <c r="D50" s="96">
        <v>16.850000000000001</v>
      </c>
      <c r="E50" s="97" t="s">
        <v>207</v>
      </c>
      <c r="F50" s="98">
        <v>276</v>
      </c>
      <c r="G50" s="99">
        <f>J50*J$3+K50*K$3+L50*L$3+N50*N$3+M50*M$3+P50*P$3+Q50*Q$3+R50*R$3+S50*$S$3</f>
        <v>276.15455701460002</v>
      </c>
      <c r="H50" s="95" t="s">
        <v>200</v>
      </c>
      <c r="I50" s="12" t="s">
        <v>201</v>
      </c>
      <c r="J50" s="39">
        <v>16</v>
      </c>
      <c r="K50" s="39">
        <v>24</v>
      </c>
      <c r="L50" s="39"/>
      <c r="M50" s="39"/>
      <c r="N50" s="39">
        <v>2</v>
      </c>
      <c r="O50" s="40"/>
      <c r="P50" s="40"/>
      <c r="Q50" s="40">
        <v>1</v>
      </c>
      <c r="R50" s="40"/>
      <c r="S50" s="40"/>
      <c r="T50" s="40"/>
      <c r="U50" s="40"/>
      <c r="V50" s="41"/>
      <c r="W50" s="40"/>
      <c r="X50" s="40"/>
    </row>
    <row r="51" spans="1:24" x14ac:dyDescent="0.2">
      <c r="A51" s="40"/>
      <c r="B51" s="39"/>
      <c r="C51" s="39"/>
      <c r="D51" s="92"/>
      <c r="E51" s="1" t="s">
        <v>202</v>
      </c>
      <c r="F51" s="36">
        <v>261</v>
      </c>
      <c r="G51" s="81">
        <f>J51*J$3+K51*K$3+L51*L$3+N51*N$3+M51*M$3+P51*P$3+Q51*Q$3+R51*R$3+S51*$S$3</f>
        <v>261.13108191829997</v>
      </c>
      <c r="H51" s="13" t="s">
        <v>155</v>
      </c>
      <c r="I51" s="40"/>
      <c r="J51" s="39">
        <v>15</v>
      </c>
      <c r="K51" s="39">
        <v>21</v>
      </c>
      <c r="L51" s="40"/>
      <c r="M51" s="40"/>
      <c r="N51" s="40">
        <v>2</v>
      </c>
      <c r="O51" s="40"/>
      <c r="P51" s="40"/>
      <c r="Q51" s="40">
        <v>1</v>
      </c>
      <c r="R51" s="40"/>
      <c r="S51" s="40"/>
      <c r="T51" s="40"/>
      <c r="U51" s="40"/>
      <c r="V51" s="41"/>
      <c r="W51" s="40"/>
      <c r="X51" s="40"/>
    </row>
    <row r="52" spans="1:24" x14ac:dyDescent="0.2">
      <c r="A52" s="46"/>
      <c r="B52" s="39"/>
      <c r="C52" s="39"/>
      <c r="D52" s="92"/>
      <c r="E52" s="1" t="s">
        <v>203</v>
      </c>
      <c r="F52" s="36">
        <v>186</v>
      </c>
      <c r="G52" s="81">
        <f t="shared" ref="G52:G61" si="0">J52*J$3+K52*K$3+L52*L$3+N52*N$3+M52*M$3+P52*P$3+Q52*Q$3+R52*R$3+S52*$S$3</f>
        <v>186.10446507149999</v>
      </c>
      <c r="H52" s="13" t="s">
        <v>165</v>
      </c>
      <c r="I52" s="40"/>
      <c r="J52" s="39">
        <v>13</v>
      </c>
      <c r="K52" s="39">
        <v>14</v>
      </c>
      <c r="L52" s="40"/>
      <c r="M52" s="40"/>
      <c r="N52" s="40">
        <v>1</v>
      </c>
      <c r="O52" s="40"/>
      <c r="P52" s="40"/>
      <c r="Q52" s="40"/>
      <c r="R52" s="40"/>
      <c r="S52" s="40"/>
      <c r="T52" s="40"/>
      <c r="U52" s="40"/>
      <c r="V52" s="61"/>
      <c r="W52" s="46"/>
      <c r="X52" s="46"/>
    </row>
    <row r="53" spans="1:24" x14ac:dyDescent="0.2">
      <c r="A53" s="46"/>
      <c r="B53" s="39"/>
      <c r="C53" s="39"/>
      <c r="D53" s="92"/>
      <c r="E53" s="1" t="s">
        <v>208</v>
      </c>
      <c r="F53" s="36">
        <v>171</v>
      </c>
      <c r="G53" s="81">
        <f t="shared" si="0"/>
        <v>171.120517232</v>
      </c>
      <c r="H53" s="13" t="s">
        <v>165</v>
      </c>
      <c r="I53" s="40"/>
      <c r="J53" s="39">
        <v>9</v>
      </c>
      <c r="K53" s="39">
        <v>19</v>
      </c>
      <c r="L53" s="40"/>
      <c r="M53" s="40"/>
      <c r="N53" s="13">
        <v>1</v>
      </c>
      <c r="O53" s="40"/>
      <c r="P53" s="40"/>
      <c r="Q53" s="40">
        <v>1</v>
      </c>
      <c r="R53" s="40"/>
      <c r="S53" s="40"/>
      <c r="T53" s="40"/>
      <c r="U53" s="40"/>
      <c r="V53" s="61"/>
      <c r="W53" s="46"/>
      <c r="X53" s="46"/>
    </row>
    <row r="54" spans="1:24" x14ac:dyDescent="0.2">
      <c r="A54" s="46"/>
      <c r="B54" s="39"/>
      <c r="C54" s="39"/>
      <c r="D54" s="92"/>
      <c r="E54" s="1" t="s">
        <v>209</v>
      </c>
      <c r="F54" s="36">
        <v>156</v>
      </c>
      <c r="G54" s="81">
        <f t="shared" si="0"/>
        <v>156.09704213569998</v>
      </c>
      <c r="H54" s="13" t="s">
        <v>165</v>
      </c>
      <c r="I54" s="40"/>
      <c r="J54" s="39">
        <v>8</v>
      </c>
      <c r="K54" s="39">
        <v>16</v>
      </c>
      <c r="L54" s="40"/>
      <c r="M54" s="40"/>
      <c r="N54" s="13">
        <v>1</v>
      </c>
      <c r="O54" s="40"/>
      <c r="P54" s="40"/>
      <c r="Q54" s="12">
        <v>1</v>
      </c>
      <c r="R54" s="40"/>
      <c r="S54" s="40"/>
      <c r="T54" s="40"/>
      <c r="U54" s="40"/>
      <c r="V54" s="61"/>
      <c r="W54" s="46"/>
      <c r="X54" s="46"/>
    </row>
    <row r="55" spans="1:24" x14ac:dyDescent="0.2">
      <c r="A55" s="46"/>
      <c r="B55" s="39"/>
      <c r="C55" s="39"/>
      <c r="D55" s="92"/>
      <c r="E55" s="1" t="s">
        <v>121</v>
      </c>
      <c r="F55" s="36">
        <v>143</v>
      </c>
      <c r="G55" s="81">
        <f t="shared" si="0"/>
        <v>143.08921710359999</v>
      </c>
      <c r="H55" s="13" t="s">
        <v>165</v>
      </c>
      <c r="I55" s="40"/>
      <c r="J55" s="39">
        <v>7</v>
      </c>
      <c r="K55" s="39">
        <v>15</v>
      </c>
      <c r="L55" s="40"/>
      <c r="M55" s="40"/>
      <c r="N55" s="13">
        <v>1</v>
      </c>
      <c r="O55" s="40"/>
      <c r="P55" s="40"/>
      <c r="Q55" s="12">
        <v>1</v>
      </c>
      <c r="R55" s="40"/>
      <c r="S55" s="40"/>
      <c r="T55" s="40"/>
      <c r="U55" s="40"/>
      <c r="V55" s="61"/>
      <c r="W55" s="46"/>
      <c r="X55" s="46"/>
    </row>
    <row r="56" spans="1:24" x14ac:dyDescent="0.2">
      <c r="A56" s="46"/>
      <c r="B56" s="39"/>
      <c r="C56" s="39"/>
      <c r="D56" s="92"/>
      <c r="E56" s="1" t="s">
        <v>210</v>
      </c>
      <c r="F56" s="36">
        <v>129</v>
      </c>
      <c r="G56" s="81">
        <f t="shared" si="0"/>
        <v>129.07356703939999</v>
      </c>
      <c r="H56" s="13" t="s">
        <v>165</v>
      </c>
      <c r="I56" s="40"/>
      <c r="J56" s="39">
        <v>6</v>
      </c>
      <c r="K56" s="39">
        <v>13</v>
      </c>
      <c r="L56" s="40"/>
      <c r="M56" s="40"/>
      <c r="N56" s="13">
        <v>1</v>
      </c>
      <c r="O56" s="40"/>
      <c r="P56" s="40"/>
      <c r="Q56" s="12">
        <v>1</v>
      </c>
      <c r="R56" s="40"/>
      <c r="S56" s="40"/>
      <c r="T56" s="40"/>
      <c r="U56" s="40"/>
      <c r="V56" s="61"/>
      <c r="W56" s="46"/>
      <c r="X56" s="46"/>
    </row>
    <row r="57" spans="1:24" x14ac:dyDescent="0.2">
      <c r="A57" s="40"/>
      <c r="B57" s="39"/>
      <c r="C57" s="39"/>
      <c r="D57" s="92"/>
      <c r="E57" s="1" t="s">
        <v>204</v>
      </c>
      <c r="F57" s="36">
        <v>105</v>
      </c>
      <c r="G57" s="81">
        <f t="shared" si="0"/>
        <v>105.03403978259999</v>
      </c>
      <c r="H57" s="13" t="s">
        <v>156</v>
      </c>
      <c r="I57" s="40"/>
      <c r="J57" s="63">
        <v>7</v>
      </c>
      <c r="K57" s="63">
        <v>5</v>
      </c>
      <c r="L57" s="63"/>
      <c r="M57" s="63"/>
      <c r="N57" s="63">
        <v>1</v>
      </c>
      <c r="O57" s="46"/>
      <c r="P57" s="40"/>
      <c r="Q57" s="40"/>
      <c r="R57" s="40"/>
      <c r="S57" s="40"/>
      <c r="T57" s="40"/>
      <c r="U57" s="40"/>
      <c r="V57" s="41"/>
      <c r="W57" s="40"/>
      <c r="X57" s="40"/>
    </row>
    <row r="58" spans="1:24" x14ac:dyDescent="0.2">
      <c r="A58" s="40"/>
      <c r="B58" s="39"/>
      <c r="C58" s="39"/>
      <c r="D58" s="92"/>
      <c r="E58" s="12" t="s">
        <v>136</v>
      </c>
      <c r="F58" s="36">
        <v>91</v>
      </c>
      <c r="G58" s="81">
        <f t="shared" si="0"/>
        <v>91.054775224699995</v>
      </c>
      <c r="H58" s="13" t="s">
        <v>148</v>
      </c>
      <c r="I58" s="40"/>
      <c r="J58" s="39">
        <v>7</v>
      </c>
      <c r="K58" s="39">
        <v>7</v>
      </c>
      <c r="L58" s="40"/>
      <c r="M58" s="40"/>
      <c r="N58" s="40"/>
      <c r="O58" s="40"/>
      <c r="P58" s="40"/>
      <c r="Q58" s="40"/>
      <c r="R58" s="40"/>
      <c r="S58" s="40"/>
      <c r="T58" s="40"/>
      <c r="U58" s="53">
        <f>J58-0.5*K58+0.5*M58+1</f>
        <v>4.5</v>
      </c>
      <c r="V58" s="41"/>
      <c r="W58" s="40"/>
      <c r="X58" s="40"/>
    </row>
    <row r="59" spans="1:24" x14ac:dyDescent="0.2">
      <c r="A59" s="40"/>
      <c r="B59" s="3"/>
      <c r="C59" s="3"/>
      <c r="D59" s="92"/>
      <c r="E59" s="1" t="s">
        <v>205</v>
      </c>
      <c r="F59" s="36">
        <v>77</v>
      </c>
      <c r="G59" s="81">
        <f t="shared" si="0"/>
        <v>77.039125160499992</v>
      </c>
      <c r="H59" s="13" t="s">
        <v>158</v>
      </c>
      <c r="I59" s="47"/>
      <c r="J59" s="63">
        <v>6</v>
      </c>
      <c r="K59" s="63">
        <v>5</v>
      </c>
      <c r="L59" s="63"/>
      <c r="M59" s="63"/>
      <c r="N59" s="63"/>
      <c r="P59" s="40"/>
      <c r="Q59" s="40"/>
      <c r="R59" s="40"/>
      <c r="S59" s="40"/>
      <c r="T59" s="40"/>
      <c r="U59" s="53"/>
      <c r="V59" s="61"/>
      <c r="W59" s="40"/>
      <c r="X59" s="40"/>
    </row>
    <row r="60" spans="1:24" x14ac:dyDescent="0.2">
      <c r="A60" s="40"/>
      <c r="B60" s="3"/>
      <c r="C60" s="3"/>
      <c r="D60" s="92"/>
      <c r="E60" s="1" t="s">
        <v>217</v>
      </c>
      <c r="F60" s="36">
        <v>73</v>
      </c>
      <c r="G60" s="81">
        <f t="shared" si="0"/>
        <v>73.047352288900001</v>
      </c>
      <c r="H60" s="13"/>
      <c r="I60" s="47"/>
      <c r="J60" s="63">
        <v>3</v>
      </c>
      <c r="K60" s="63">
        <v>9</v>
      </c>
      <c r="L60" s="63"/>
      <c r="M60" s="63"/>
      <c r="N60" s="63"/>
      <c r="P60" s="40"/>
      <c r="Q60" s="40">
        <v>1</v>
      </c>
      <c r="R60" s="40"/>
      <c r="S60" s="40"/>
      <c r="T60" s="40"/>
      <c r="U60" s="53"/>
      <c r="V60" s="61"/>
      <c r="W60" s="40"/>
      <c r="X60" s="40"/>
    </row>
    <row r="61" spans="1:24" x14ac:dyDescent="0.2">
      <c r="A61" s="40"/>
      <c r="B61" s="39"/>
      <c r="C61" s="39"/>
      <c r="D61" s="92"/>
      <c r="E61" s="1" t="s">
        <v>206</v>
      </c>
      <c r="F61" s="3">
        <v>51</v>
      </c>
      <c r="G61" s="81">
        <f t="shared" si="0"/>
        <v>51.023475096299997</v>
      </c>
      <c r="H61" s="13" t="s">
        <v>159</v>
      </c>
      <c r="I61" s="40"/>
      <c r="J61" s="39">
        <v>4</v>
      </c>
      <c r="K61" s="39">
        <v>3</v>
      </c>
      <c r="L61" s="39"/>
      <c r="M61" s="39"/>
      <c r="N61" s="39"/>
      <c r="P61" s="46"/>
      <c r="Q61" s="46"/>
      <c r="R61" s="46"/>
      <c r="S61" s="46"/>
      <c r="T61" s="46"/>
      <c r="U61" s="46"/>
      <c r="V61" s="61"/>
      <c r="W61" s="46"/>
      <c r="X61" s="46"/>
    </row>
    <row r="62" spans="1:24" x14ac:dyDescent="0.2">
      <c r="A62" s="46"/>
      <c r="B62" s="43"/>
      <c r="C62" s="43"/>
      <c r="D62" s="93"/>
      <c r="E62" s="1"/>
      <c r="F62" s="36"/>
      <c r="G62" s="52"/>
      <c r="H62" s="39"/>
      <c r="I62" s="47"/>
      <c r="J62" s="63"/>
      <c r="K62" s="63"/>
      <c r="L62" s="63"/>
      <c r="M62" s="63"/>
      <c r="N62" s="63"/>
      <c r="O62" s="46"/>
      <c r="P62" s="46"/>
      <c r="Q62" s="46"/>
      <c r="R62" s="46"/>
      <c r="S62" s="46"/>
      <c r="T62" s="46"/>
      <c r="U62" s="68">
        <f>J62-0.5*K62+0.5*M62+1</f>
        <v>1</v>
      </c>
      <c r="V62" s="61"/>
      <c r="W62" s="46"/>
      <c r="X62" s="46"/>
    </row>
    <row r="63" spans="1:24" x14ac:dyDescent="0.2">
      <c r="A63" s="46"/>
      <c r="B63" s="95" t="s">
        <v>211</v>
      </c>
      <c r="C63" s="13" t="s">
        <v>256</v>
      </c>
      <c r="D63" s="96">
        <v>17.018999999999998</v>
      </c>
      <c r="E63" s="97" t="s">
        <v>207</v>
      </c>
      <c r="F63" s="98">
        <v>276</v>
      </c>
      <c r="G63" s="99">
        <f>J63*J$3+K63*K$3+L63*L$3+N63*N$3+M63*M$3+P63*P$3+Q63*Q$3+R63*R$3+S63*$S$3</f>
        <v>276.15455701460002</v>
      </c>
      <c r="H63" s="95" t="s">
        <v>212</v>
      </c>
      <c r="I63" s="12" t="s">
        <v>201</v>
      </c>
      <c r="J63" s="39">
        <v>16</v>
      </c>
      <c r="K63" s="39">
        <v>24</v>
      </c>
      <c r="L63" s="39"/>
      <c r="M63" s="39"/>
      <c r="N63" s="39">
        <v>2</v>
      </c>
      <c r="O63" s="40"/>
      <c r="P63" s="40"/>
      <c r="Q63" s="40">
        <v>1</v>
      </c>
      <c r="R63" s="40"/>
      <c r="S63" s="40"/>
      <c r="T63" s="40"/>
      <c r="U63" s="40"/>
      <c r="V63" s="41"/>
      <c r="W63" s="40"/>
      <c r="X63" s="46"/>
    </row>
    <row r="64" spans="1:24" x14ac:dyDescent="0.2">
      <c r="A64" s="46"/>
      <c r="B64" s="39"/>
      <c r="C64" s="39"/>
      <c r="D64" s="92"/>
      <c r="E64" s="1" t="s">
        <v>202</v>
      </c>
      <c r="F64" s="36">
        <v>261</v>
      </c>
      <c r="G64" s="81">
        <f>J64*J$3+K64*K$3+L64*L$3+N64*N$3+M64*M$3+P64*P$3+Q64*Q$3+R64*R$3+S64*$S$3</f>
        <v>261.13108191829997</v>
      </c>
      <c r="H64" s="13" t="s">
        <v>165</v>
      </c>
      <c r="I64" s="40"/>
      <c r="J64" s="39">
        <v>15</v>
      </c>
      <c r="K64" s="39">
        <v>21</v>
      </c>
      <c r="L64" s="40"/>
      <c r="M64" s="40"/>
      <c r="N64" s="40">
        <v>2</v>
      </c>
      <c r="O64" s="40"/>
      <c r="P64" s="40"/>
      <c r="Q64" s="40">
        <v>1</v>
      </c>
      <c r="R64" s="40"/>
      <c r="S64" s="40"/>
      <c r="T64" s="40"/>
      <c r="U64" s="40"/>
      <c r="V64" s="41"/>
      <c r="W64" s="40"/>
      <c r="X64" s="46"/>
    </row>
    <row r="65" spans="1:24" x14ac:dyDescent="0.2">
      <c r="A65" s="46"/>
      <c r="B65" s="39"/>
      <c r="C65" s="39"/>
      <c r="D65" s="92"/>
      <c r="E65" s="1" t="s">
        <v>203</v>
      </c>
      <c r="F65" s="36">
        <v>186</v>
      </c>
      <c r="G65" s="81">
        <f t="shared" ref="G65:G73" si="1">J65*J$3+K65*K$3+L65*L$3+N65*N$3+M65*M$3+P65*P$3+Q65*Q$3+R65*R$3+S65*$S$3</f>
        <v>186.10446507149999</v>
      </c>
      <c r="H65" s="13" t="s">
        <v>165</v>
      </c>
      <c r="I65" s="40"/>
      <c r="J65" s="39">
        <v>13</v>
      </c>
      <c r="K65" s="39">
        <v>14</v>
      </c>
      <c r="L65" s="40"/>
      <c r="M65" s="40"/>
      <c r="N65" s="40">
        <v>1</v>
      </c>
      <c r="O65" s="40"/>
      <c r="P65" s="40"/>
      <c r="Q65" s="40"/>
      <c r="R65" s="40"/>
      <c r="S65" s="40"/>
      <c r="T65" s="40"/>
      <c r="U65" s="40"/>
      <c r="V65" s="61"/>
      <c r="W65" s="46"/>
      <c r="X65" s="46"/>
    </row>
    <row r="66" spans="1:24" x14ac:dyDescent="0.2">
      <c r="A66" s="46"/>
      <c r="B66" s="39"/>
      <c r="C66" s="39"/>
      <c r="D66" s="92"/>
      <c r="E66" s="1" t="s">
        <v>214</v>
      </c>
      <c r="F66" s="36">
        <v>158</v>
      </c>
      <c r="G66" s="81">
        <f t="shared" si="1"/>
        <v>158.07316494309998</v>
      </c>
      <c r="H66" s="13" t="s">
        <v>165</v>
      </c>
      <c r="I66" s="40"/>
      <c r="J66" s="39">
        <v>11</v>
      </c>
      <c r="K66" s="39">
        <v>10</v>
      </c>
      <c r="L66" s="40"/>
      <c r="M66" s="40"/>
      <c r="N66" s="13">
        <v>1</v>
      </c>
      <c r="O66" s="40"/>
      <c r="P66" s="40"/>
      <c r="Q66" s="12"/>
      <c r="R66" s="40"/>
      <c r="S66" s="40"/>
      <c r="T66" s="40"/>
      <c r="U66" s="40"/>
      <c r="V66" s="61"/>
      <c r="W66" s="46"/>
      <c r="X66" s="40"/>
    </row>
    <row r="67" spans="1:24" x14ac:dyDescent="0.2">
      <c r="A67" s="40"/>
      <c r="B67" s="39"/>
      <c r="C67" s="39"/>
      <c r="D67" s="92"/>
      <c r="E67" s="1" t="s">
        <v>121</v>
      </c>
      <c r="F67" s="36">
        <v>143</v>
      </c>
      <c r="G67" s="81">
        <f t="shared" si="1"/>
        <v>143.08921710359999</v>
      </c>
      <c r="H67" s="13" t="s">
        <v>165</v>
      </c>
      <c r="I67" s="40"/>
      <c r="J67" s="39">
        <v>7</v>
      </c>
      <c r="K67" s="39">
        <v>15</v>
      </c>
      <c r="L67" s="40"/>
      <c r="M67" s="40"/>
      <c r="N67" s="13">
        <v>1</v>
      </c>
      <c r="O67" s="40"/>
      <c r="P67" s="40"/>
      <c r="Q67" s="12">
        <v>1</v>
      </c>
      <c r="R67" s="40"/>
      <c r="S67" s="40"/>
      <c r="T67" s="40"/>
      <c r="U67" s="40"/>
      <c r="V67" s="61"/>
      <c r="W67" s="46"/>
      <c r="X67" s="40"/>
    </row>
    <row r="68" spans="1:24" x14ac:dyDescent="0.2">
      <c r="A68" s="40"/>
      <c r="B68" s="39"/>
      <c r="C68" s="39"/>
      <c r="D68" s="92"/>
      <c r="E68" s="1" t="s">
        <v>210</v>
      </c>
      <c r="F68" s="36">
        <v>129</v>
      </c>
      <c r="G68" s="81">
        <f t="shared" si="1"/>
        <v>129.07356703939999</v>
      </c>
      <c r="H68" s="13" t="s">
        <v>165</v>
      </c>
      <c r="I68" s="40"/>
      <c r="J68" s="39">
        <v>6</v>
      </c>
      <c r="K68" s="39">
        <v>13</v>
      </c>
      <c r="L68" s="40"/>
      <c r="M68" s="40"/>
      <c r="N68" s="13">
        <v>1</v>
      </c>
      <c r="O68" s="40"/>
      <c r="P68" s="40"/>
      <c r="Q68" s="12">
        <v>1</v>
      </c>
      <c r="R68" s="40"/>
      <c r="S68" s="40"/>
      <c r="T68" s="40"/>
      <c r="U68" s="40"/>
      <c r="V68" s="61"/>
      <c r="W68" s="46"/>
      <c r="X68" s="40"/>
    </row>
    <row r="69" spans="1:24" x14ac:dyDescent="0.2">
      <c r="A69" s="40"/>
      <c r="B69" s="39"/>
      <c r="C69" s="39"/>
      <c r="D69" s="92"/>
      <c r="E69" s="1" t="s">
        <v>204</v>
      </c>
      <c r="F69" s="36">
        <v>105</v>
      </c>
      <c r="G69" s="81">
        <f t="shared" si="1"/>
        <v>105.03403978259999</v>
      </c>
      <c r="H69" s="13" t="s">
        <v>166</v>
      </c>
      <c r="I69" s="40"/>
      <c r="J69" s="63">
        <v>7</v>
      </c>
      <c r="K69" s="63">
        <v>5</v>
      </c>
      <c r="L69" s="63"/>
      <c r="M69" s="63"/>
      <c r="N69" s="63">
        <v>1</v>
      </c>
      <c r="O69" s="46"/>
      <c r="P69" s="40"/>
      <c r="Q69" s="40"/>
      <c r="R69" s="40"/>
      <c r="S69" s="40"/>
      <c r="T69" s="40"/>
      <c r="U69" s="40"/>
      <c r="V69" s="41"/>
      <c r="W69" s="40"/>
      <c r="X69" s="40"/>
    </row>
    <row r="70" spans="1:24" x14ac:dyDescent="0.2">
      <c r="A70" s="40"/>
      <c r="B70" s="1"/>
      <c r="C70" s="39"/>
      <c r="D70" s="92"/>
      <c r="E70" s="12" t="s">
        <v>136</v>
      </c>
      <c r="F70" s="36">
        <v>91</v>
      </c>
      <c r="G70" s="81">
        <f t="shared" si="1"/>
        <v>91.054775224699995</v>
      </c>
      <c r="H70" s="13" t="s">
        <v>213</v>
      </c>
      <c r="I70" s="40"/>
      <c r="J70" s="39">
        <v>7</v>
      </c>
      <c r="K70" s="39">
        <v>7</v>
      </c>
      <c r="L70" s="40"/>
      <c r="M70" s="40"/>
      <c r="N70" s="40"/>
      <c r="O70" s="40"/>
      <c r="P70" s="40"/>
      <c r="Q70" s="40"/>
      <c r="R70" s="40"/>
      <c r="S70" s="40"/>
      <c r="T70" s="40"/>
      <c r="U70" s="53">
        <f>J70-0.5*K70+0.5*M70+1</f>
        <v>4.5</v>
      </c>
      <c r="V70" s="41"/>
      <c r="W70" s="40"/>
      <c r="X70" s="40"/>
    </row>
    <row r="71" spans="1:24" x14ac:dyDescent="0.2">
      <c r="A71" s="40"/>
      <c r="B71" s="1"/>
      <c r="C71" s="3"/>
      <c r="D71" s="92"/>
      <c r="E71" s="1" t="s">
        <v>205</v>
      </c>
      <c r="F71" s="36">
        <v>77</v>
      </c>
      <c r="G71" s="81">
        <f t="shared" si="1"/>
        <v>77.039125160499992</v>
      </c>
      <c r="H71" s="13" t="s">
        <v>129</v>
      </c>
      <c r="I71" s="47"/>
      <c r="J71" s="63">
        <v>6</v>
      </c>
      <c r="K71" s="63">
        <v>5</v>
      </c>
      <c r="L71" s="63"/>
      <c r="M71" s="63"/>
      <c r="N71" s="63"/>
      <c r="P71" s="40"/>
      <c r="Q71" s="40"/>
      <c r="R71" s="40"/>
      <c r="S71" s="40"/>
      <c r="T71" s="40"/>
      <c r="U71" s="53"/>
      <c r="V71" s="61"/>
      <c r="W71" s="40"/>
      <c r="X71" s="40"/>
    </row>
    <row r="72" spans="1:24" x14ac:dyDescent="0.2">
      <c r="A72" s="40"/>
      <c r="B72" s="3"/>
      <c r="C72" s="3"/>
      <c r="D72" s="92"/>
      <c r="E72" s="1" t="s">
        <v>217</v>
      </c>
      <c r="F72" s="36">
        <v>73</v>
      </c>
      <c r="G72" s="81">
        <f t="shared" si="1"/>
        <v>73.047352288900001</v>
      </c>
      <c r="H72" s="13"/>
      <c r="I72" s="47"/>
      <c r="J72" s="63">
        <v>3</v>
      </c>
      <c r="K72" s="63">
        <v>9</v>
      </c>
      <c r="L72" s="63"/>
      <c r="M72" s="63"/>
      <c r="N72" s="63"/>
      <c r="P72" s="40"/>
      <c r="Q72" s="40">
        <v>1</v>
      </c>
      <c r="R72" s="40"/>
      <c r="S72" s="40"/>
      <c r="T72" s="40"/>
      <c r="U72" s="53"/>
      <c r="V72" s="61"/>
      <c r="W72" s="40"/>
      <c r="X72" s="40"/>
    </row>
    <row r="73" spans="1:24" x14ac:dyDescent="0.2">
      <c r="A73" s="40"/>
      <c r="B73" s="1"/>
      <c r="C73" s="39"/>
      <c r="D73" s="92"/>
      <c r="E73" s="1" t="s">
        <v>206</v>
      </c>
      <c r="F73" s="3">
        <v>51</v>
      </c>
      <c r="G73" s="81">
        <f t="shared" si="1"/>
        <v>51.023475096299997</v>
      </c>
      <c r="H73" s="13" t="s">
        <v>168</v>
      </c>
      <c r="I73" s="40"/>
      <c r="J73" s="39">
        <v>4</v>
      </c>
      <c r="K73" s="39">
        <v>3</v>
      </c>
      <c r="L73" s="39"/>
      <c r="M73" s="39"/>
      <c r="N73" s="39"/>
      <c r="P73" s="46"/>
      <c r="Q73" s="46"/>
      <c r="R73" s="46"/>
      <c r="S73" s="46"/>
      <c r="T73" s="46"/>
      <c r="U73" s="46"/>
      <c r="V73" s="61"/>
      <c r="W73" s="46"/>
      <c r="X73" s="40"/>
    </row>
    <row r="74" spans="1:24" x14ac:dyDescent="0.2">
      <c r="A74" s="40"/>
      <c r="B74" s="1"/>
      <c r="C74" s="39"/>
      <c r="D74" s="92"/>
      <c r="E74" s="1"/>
      <c r="F74" s="36"/>
      <c r="G74" s="52"/>
      <c r="H74" s="13"/>
      <c r="I74" s="40"/>
      <c r="J74" s="63"/>
      <c r="K74" s="63"/>
      <c r="L74" s="63"/>
      <c r="M74" s="63"/>
      <c r="N74" s="63"/>
      <c r="O74" s="46"/>
      <c r="P74" s="40"/>
      <c r="Q74" s="40"/>
      <c r="R74" s="40"/>
      <c r="S74" s="40"/>
      <c r="T74" s="40"/>
      <c r="U74" s="53"/>
      <c r="V74" s="41"/>
      <c r="W74" s="40"/>
      <c r="X74" s="40"/>
    </row>
    <row r="75" spans="1:24" x14ac:dyDescent="0.2">
      <c r="A75" s="40"/>
      <c r="B75" s="95" t="s">
        <v>211</v>
      </c>
      <c r="C75" s="13" t="s">
        <v>142</v>
      </c>
      <c r="D75" s="96">
        <v>17.172999999999998</v>
      </c>
      <c r="E75" s="97" t="s">
        <v>207</v>
      </c>
      <c r="F75" s="98">
        <v>276</v>
      </c>
      <c r="G75" s="99">
        <f>J75*J$3+K75*K$3+L75*L$3+N75*N$3+M75*M$3+P75*P$3+Q75*Q$3+R75*R$3+S75*$S$3</f>
        <v>276.15455701460002</v>
      </c>
      <c r="H75" s="95" t="s">
        <v>215</v>
      </c>
      <c r="I75" s="12" t="s">
        <v>201</v>
      </c>
      <c r="J75" s="39">
        <v>16</v>
      </c>
      <c r="K75" s="39">
        <v>24</v>
      </c>
      <c r="L75" s="39"/>
      <c r="M75" s="39"/>
      <c r="N75" s="39">
        <v>2</v>
      </c>
      <c r="O75" s="40"/>
      <c r="P75" s="40"/>
      <c r="Q75" s="40">
        <v>1</v>
      </c>
      <c r="R75" s="40"/>
      <c r="S75" s="40"/>
      <c r="T75" s="40"/>
      <c r="U75" s="40"/>
      <c r="V75" s="41"/>
      <c r="W75" s="40"/>
      <c r="X75" s="40"/>
    </row>
    <row r="76" spans="1:24" x14ac:dyDescent="0.2">
      <c r="A76" s="40"/>
      <c r="B76" s="39"/>
      <c r="C76" s="39"/>
      <c r="D76" s="92"/>
      <c r="E76" s="1" t="s">
        <v>202</v>
      </c>
      <c r="F76" s="36">
        <v>261</v>
      </c>
      <c r="G76" s="81">
        <f>J76*J$3+K76*K$3+L76*L$3+N76*N$3+M76*M$3+P76*P$3+Q76*Q$3+R76*R$3+S76*$S$3</f>
        <v>261.13108191829997</v>
      </c>
      <c r="H76" s="13" t="s">
        <v>170</v>
      </c>
      <c r="I76" s="40"/>
      <c r="J76" s="39">
        <v>15</v>
      </c>
      <c r="K76" s="39">
        <v>21</v>
      </c>
      <c r="L76" s="40"/>
      <c r="M76" s="40"/>
      <c r="N76" s="40">
        <v>2</v>
      </c>
      <c r="O76" s="40"/>
      <c r="P76" s="40"/>
      <c r="Q76" s="40">
        <v>1</v>
      </c>
      <c r="R76" s="40"/>
      <c r="S76" s="40"/>
      <c r="T76" s="40"/>
      <c r="U76" s="40"/>
      <c r="V76" s="41"/>
      <c r="W76" s="40"/>
      <c r="X76" s="40"/>
    </row>
    <row r="77" spans="1:24" x14ac:dyDescent="0.2">
      <c r="A77" s="40"/>
      <c r="B77" s="39"/>
      <c r="C77" s="39"/>
      <c r="D77" s="92"/>
      <c r="E77" s="1" t="s">
        <v>203</v>
      </c>
      <c r="F77" s="36">
        <v>186</v>
      </c>
      <c r="G77" s="81">
        <f t="shared" ref="G77:G87" si="2">J77*J$3+K77*K$3+L77*L$3+N77*N$3+M77*M$3+P77*P$3+Q77*Q$3+R77*R$3+S77*$S$3</f>
        <v>186.10446507149999</v>
      </c>
      <c r="H77" s="13" t="s">
        <v>170</v>
      </c>
      <c r="I77" s="40"/>
      <c r="J77" s="39">
        <v>13</v>
      </c>
      <c r="K77" s="39">
        <v>14</v>
      </c>
      <c r="L77" s="40"/>
      <c r="M77" s="40"/>
      <c r="N77" s="40">
        <v>1</v>
      </c>
      <c r="O77" s="40"/>
      <c r="P77" s="40"/>
      <c r="Q77" s="40"/>
      <c r="R77" s="40"/>
      <c r="S77" s="40"/>
      <c r="T77" s="40"/>
      <c r="U77" s="40"/>
      <c r="V77" s="61"/>
      <c r="W77" s="46"/>
      <c r="X77" s="40"/>
    </row>
    <row r="78" spans="1:24" x14ac:dyDescent="0.2">
      <c r="A78" s="40"/>
      <c r="B78" s="39"/>
      <c r="C78" s="39"/>
      <c r="D78" s="92"/>
      <c r="E78" s="1" t="s">
        <v>214</v>
      </c>
      <c r="F78" s="36">
        <v>158</v>
      </c>
      <c r="G78" s="81">
        <f t="shared" si="2"/>
        <v>158.07316494309998</v>
      </c>
      <c r="H78" s="13" t="s">
        <v>170</v>
      </c>
      <c r="I78" s="40"/>
      <c r="J78" s="39">
        <v>11</v>
      </c>
      <c r="K78" s="39">
        <v>10</v>
      </c>
      <c r="L78" s="40"/>
      <c r="M78" s="40"/>
      <c r="N78" s="13">
        <v>1</v>
      </c>
      <c r="O78" s="40"/>
      <c r="P78" s="40"/>
      <c r="Q78" s="12"/>
      <c r="R78" s="40"/>
      <c r="S78" s="40"/>
      <c r="T78" s="40"/>
      <c r="U78" s="40"/>
      <c r="V78" s="61"/>
      <c r="W78" s="46"/>
      <c r="X78" s="40"/>
    </row>
    <row r="79" spans="1:24" x14ac:dyDescent="0.2">
      <c r="A79" s="40"/>
      <c r="B79" s="39"/>
      <c r="C79" s="39"/>
      <c r="D79" s="92"/>
      <c r="E79" s="1" t="s">
        <v>121</v>
      </c>
      <c r="F79" s="36">
        <v>143</v>
      </c>
      <c r="G79" s="81">
        <f t="shared" si="2"/>
        <v>143.08921710359999</v>
      </c>
      <c r="H79" s="13" t="s">
        <v>170</v>
      </c>
      <c r="I79" s="40"/>
      <c r="J79" s="39">
        <v>7</v>
      </c>
      <c r="K79" s="39">
        <v>15</v>
      </c>
      <c r="L79" s="40"/>
      <c r="M79" s="40"/>
      <c r="N79" s="13">
        <v>1</v>
      </c>
      <c r="O79" s="40"/>
      <c r="P79" s="40"/>
      <c r="Q79" s="12">
        <v>1</v>
      </c>
      <c r="R79" s="40"/>
      <c r="S79" s="40"/>
      <c r="T79" s="40"/>
      <c r="U79" s="40"/>
      <c r="V79" s="61"/>
      <c r="W79" s="46"/>
      <c r="X79" s="40"/>
    </row>
    <row r="80" spans="1:24" x14ac:dyDescent="0.2">
      <c r="A80" s="40"/>
      <c r="B80" s="39"/>
      <c r="C80" s="39"/>
      <c r="D80" s="92"/>
      <c r="E80" s="1" t="s">
        <v>210</v>
      </c>
      <c r="F80" s="36">
        <v>129</v>
      </c>
      <c r="G80" s="81">
        <f t="shared" si="2"/>
        <v>129.07356703939999</v>
      </c>
      <c r="H80" s="13" t="s">
        <v>170</v>
      </c>
      <c r="I80" s="40"/>
      <c r="J80" s="39">
        <v>6</v>
      </c>
      <c r="K80" s="39">
        <v>13</v>
      </c>
      <c r="L80" s="40"/>
      <c r="M80" s="40"/>
      <c r="N80" s="13">
        <v>1</v>
      </c>
      <c r="O80" s="40"/>
      <c r="P80" s="40"/>
      <c r="Q80" s="12">
        <v>1</v>
      </c>
      <c r="R80" s="40"/>
      <c r="S80" s="40"/>
      <c r="T80" s="40"/>
      <c r="U80" s="40"/>
      <c r="V80" s="61"/>
      <c r="W80" s="46"/>
      <c r="X80" s="46"/>
    </row>
    <row r="81" spans="1:24" x14ac:dyDescent="0.2">
      <c r="A81" s="46"/>
      <c r="B81" s="39"/>
      <c r="C81" s="39"/>
      <c r="D81" s="92"/>
      <c r="E81" s="1" t="s">
        <v>204</v>
      </c>
      <c r="F81" s="36">
        <v>105</v>
      </c>
      <c r="G81" s="81">
        <f t="shared" si="2"/>
        <v>105.03403978259999</v>
      </c>
      <c r="H81" s="13" t="s">
        <v>171</v>
      </c>
      <c r="I81" s="40"/>
      <c r="J81" s="63">
        <v>7</v>
      </c>
      <c r="K81" s="63">
        <v>5</v>
      </c>
      <c r="L81" s="63"/>
      <c r="M81" s="63"/>
      <c r="N81" s="63">
        <v>1</v>
      </c>
      <c r="O81" s="46"/>
      <c r="P81" s="40"/>
      <c r="Q81" s="40"/>
      <c r="R81" s="40"/>
      <c r="S81" s="40"/>
      <c r="T81" s="40"/>
      <c r="U81" s="40"/>
      <c r="V81" s="41"/>
      <c r="W81" s="40"/>
      <c r="X81" s="46"/>
    </row>
    <row r="82" spans="1:24" x14ac:dyDescent="0.2">
      <c r="A82" s="46"/>
      <c r="B82" s="1"/>
      <c r="C82" s="39"/>
      <c r="D82" s="92"/>
      <c r="E82" s="12" t="s">
        <v>136</v>
      </c>
      <c r="F82" s="36">
        <v>91</v>
      </c>
      <c r="G82" s="81">
        <f t="shared" si="2"/>
        <v>91.054775224699995</v>
      </c>
      <c r="H82" s="13" t="s">
        <v>172</v>
      </c>
      <c r="I82" s="40"/>
      <c r="J82" s="39">
        <v>7</v>
      </c>
      <c r="K82" s="39">
        <v>7</v>
      </c>
      <c r="L82" s="40"/>
      <c r="M82" s="40"/>
      <c r="N82" s="40"/>
      <c r="O82" s="40"/>
      <c r="P82" s="40"/>
      <c r="Q82" s="40"/>
      <c r="R82" s="40"/>
      <c r="S82" s="40"/>
      <c r="T82" s="40"/>
      <c r="U82" s="53">
        <f>J82-0.5*K82+0.5*M82+1</f>
        <v>4.5</v>
      </c>
      <c r="V82" s="41"/>
      <c r="W82" s="40"/>
      <c r="X82" s="46"/>
    </row>
    <row r="83" spans="1:24" x14ac:dyDescent="0.2">
      <c r="A83" s="46"/>
      <c r="B83" s="1"/>
      <c r="C83" s="3"/>
      <c r="D83" s="92"/>
      <c r="E83" s="1" t="s">
        <v>205</v>
      </c>
      <c r="F83" s="36">
        <v>77</v>
      </c>
      <c r="G83" s="81">
        <f t="shared" si="2"/>
        <v>77.039125160499992</v>
      </c>
      <c r="H83" s="13" t="s">
        <v>145</v>
      </c>
      <c r="I83" s="47"/>
      <c r="J83" s="63">
        <v>6</v>
      </c>
      <c r="K83" s="63">
        <v>5</v>
      </c>
      <c r="L83" s="63"/>
      <c r="M83" s="63"/>
      <c r="N83" s="63"/>
      <c r="P83" s="40"/>
      <c r="Q83" s="40"/>
      <c r="R83" s="40"/>
      <c r="S83" s="40"/>
      <c r="T83" s="40"/>
      <c r="U83" s="53"/>
      <c r="V83" s="61"/>
      <c r="W83" s="40"/>
      <c r="X83" s="46"/>
    </row>
    <row r="84" spans="1:24" x14ac:dyDescent="0.2">
      <c r="A84" s="40"/>
      <c r="B84" s="3"/>
      <c r="C84" s="3"/>
      <c r="D84" s="92"/>
      <c r="E84" s="1" t="s">
        <v>217</v>
      </c>
      <c r="F84" s="36">
        <v>73</v>
      </c>
      <c r="G84" s="81">
        <f t="shared" si="2"/>
        <v>73.047352288900001</v>
      </c>
      <c r="H84" s="13" t="s">
        <v>216</v>
      </c>
      <c r="I84" s="47"/>
      <c r="J84" s="63">
        <v>3</v>
      </c>
      <c r="K84" s="63">
        <v>9</v>
      </c>
      <c r="L84" s="63"/>
      <c r="M84" s="63"/>
      <c r="N84" s="63"/>
      <c r="P84" s="40"/>
      <c r="Q84" s="40">
        <v>1</v>
      </c>
      <c r="R84" s="40"/>
      <c r="S84" s="40"/>
      <c r="T84" s="40"/>
      <c r="U84" s="53"/>
      <c r="V84" s="61"/>
      <c r="W84" s="40"/>
      <c r="X84" s="40"/>
    </row>
    <row r="85" spans="1:24" x14ac:dyDescent="0.2">
      <c r="A85" s="46"/>
      <c r="B85" s="1"/>
      <c r="C85" s="39"/>
      <c r="D85" s="92"/>
      <c r="E85" s="1" t="s">
        <v>206</v>
      </c>
      <c r="F85" s="3">
        <v>51</v>
      </c>
      <c r="G85" s="81">
        <f t="shared" si="2"/>
        <v>51.023475096299997</v>
      </c>
      <c r="H85" s="13" t="s">
        <v>143</v>
      </c>
      <c r="I85" s="40"/>
      <c r="J85" s="39">
        <v>4</v>
      </c>
      <c r="K85" s="39">
        <v>3</v>
      </c>
      <c r="L85" s="39"/>
      <c r="M85" s="39"/>
      <c r="N85" s="39"/>
      <c r="P85" s="46"/>
      <c r="Q85" s="46"/>
      <c r="R85" s="46"/>
      <c r="S85" s="46"/>
      <c r="T85" s="46"/>
      <c r="U85" s="46"/>
      <c r="V85" s="61"/>
      <c r="W85" s="46"/>
      <c r="X85" s="40"/>
    </row>
    <row r="86" spans="1:24" x14ac:dyDescent="0.2">
      <c r="A86" s="40"/>
      <c r="B86" s="1"/>
      <c r="C86" s="39"/>
      <c r="D86" s="92"/>
      <c r="E86" s="1"/>
      <c r="F86" s="36"/>
      <c r="G86" s="52"/>
      <c r="H86" s="13"/>
      <c r="I86" s="40"/>
      <c r="J86" s="63"/>
      <c r="K86" s="63"/>
      <c r="L86" s="63"/>
      <c r="M86" s="63"/>
      <c r="N86" s="63"/>
      <c r="O86" s="46"/>
      <c r="P86" s="40"/>
      <c r="Q86" s="40"/>
      <c r="R86" s="40"/>
      <c r="S86" s="40"/>
      <c r="T86" s="40"/>
      <c r="U86" s="53"/>
      <c r="V86" s="41"/>
      <c r="W86" s="40"/>
      <c r="X86" s="40"/>
    </row>
    <row r="87" spans="1:24" ht="14.25" x14ac:dyDescent="0.2">
      <c r="A87" s="40"/>
      <c r="B87" s="107" t="s">
        <v>188</v>
      </c>
      <c r="C87" s="105" t="s">
        <v>220</v>
      </c>
      <c r="D87" s="100">
        <v>16.283999999999999</v>
      </c>
      <c r="E87" s="101" t="s">
        <v>179</v>
      </c>
      <c r="F87" s="91" t="s">
        <v>94</v>
      </c>
      <c r="G87" s="81">
        <f t="shared" si="2"/>
        <v>274.13890695039998</v>
      </c>
      <c r="H87" s="91" t="s">
        <v>221</v>
      </c>
      <c r="I87" s="12" t="s">
        <v>218</v>
      </c>
      <c r="J87" s="39">
        <v>16</v>
      </c>
      <c r="K87" s="39">
        <v>22</v>
      </c>
      <c r="L87" s="39"/>
      <c r="M87" s="39"/>
      <c r="N87" s="39">
        <v>2</v>
      </c>
      <c r="O87" s="40"/>
      <c r="P87" s="40"/>
      <c r="Q87" s="40">
        <v>1</v>
      </c>
      <c r="R87" s="40"/>
      <c r="S87" s="40"/>
      <c r="T87" s="40"/>
      <c r="U87" s="40"/>
      <c r="V87" s="41"/>
      <c r="W87" s="40"/>
      <c r="X87" s="40"/>
    </row>
    <row r="88" spans="1:24" x14ac:dyDescent="0.2">
      <c r="A88" s="40"/>
      <c r="B88" s="101" t="s">
        <v>189</v>
      </c>
      <c r="C88" s="101"/>
      <c r="D88" s="92"/>
      <c r="E88" s="1" t="s">
        <v>136</v>
      </c>
      <c r="F88" s="89">
        <v>133</v>
      </c>
      <c r="G88" s="52">
        <f>J88*J$3+K88*K$3+L88*L$3+N88*N$3+M88*M$3+P88*P$3+O88*O$3+R88*R$3+S88*$S$3</f>
        <v>133.065339911</v>
      </c>
      <c r="H88" s="13" t="s">
        <v>128</v>
      </c>
      <c r="I88" s="47"/>
      <c r="J88" s="63">
        <v>9</v>
      </c>
      <c r="K88" s="63">
        <v>9</v>
      </c>
      <c r="L88" s="63"/>
      <c r="M88" s="63"/>
      <c r="N88" s="63">
        <v>1</v>
      </c>
      <c r="O88" s="40"/>
      <c r="P88" s="40"/>
      <c r="Q88" s="40"/>
      <c r="R88" s="40"/>
      <c r="S88" s="40"/>
      <c r="T88" s="40"/>
      <c r="U88" s="53">
        <f>J88-0.5*K88+0.5*M88+1</f>
        <v>5.5</v>
      </c>
      <c r="V88" s="41"/>
      <c r="W88" s="40"/>
      <c r="X88" s="40"/>
    </row>
    <row r="89" spans="1:24" ht="14.25" x14ac:dyDescent="0.2">
      <c r="A89" s="40"/>
      <c r="B89" s="40"/>
      <c r="C89" s="40"/>
      <c r="D89" s="92"/>
      <c r="E89" s="1" t="s">
        <v>180</v>
      </c>
      <c r="F89" s="36">
        <v>105</v>
      </c>
      <c r="G89" s="52">
        <f>J89*J$3+K89*K$3+L89*L$3+N89*N$3+M89*M$3+P89*P$3+O89*O$3+R89*R$3+S89*$S$3</f>
        <v>105.03403978259999</v>
      </c>
      <c r="H89" s="13" t="s">
        <v>130</v>
      </c>
      <c r="I89" s="40"/>
      <c r="J89" s="63">
        <v>7</v>
      </c>
      <c r="K89" s="63">
        <v>5</v>
      </c>
      <c r="L89" s="63"/>
      <c r="M89" s="63"/>
      <c r="N89" s="63">
        <v>1</v>
      </c>
      <c r="O89" s="40"/>
      <c r="P89" s="40"/>
      <c r="Q89" s="40"/>
      <c r="R89" s="40"/>
      <c r="S89" s="40"/>
      <c r="T89" s="40"/>
      <c r="U89" s="53">
        <f>J89-0.5*K89+0.5*M89+1</f>
        <v>5.5</v>
      </c>
      <c r="V89" s="41"/>
      <c r="W89" s="40"/>
      <c r="X89" s="40"/>
    </row>
    <row r="90" spans="1:24" ht="14.25" x14ac:dyDescent="0.2">
      <c r="A90" s="40"/>
      <c r="B90" s="40"/>
      <c r="C90" s="40"/>
      <c r="D90" s="92"/>
      <c r="E90" s="1" t="s">
        <v>181</v>
      </c>
      <c r="F90" s="36">
        <v>77</v>
      </c>
      <c r="G90" s="52">
        <f>J90*J$3+K90*K$3+L90*L$3+N90*N$3+M90*M$3+P90*P$3+O90*O$3+R90*R$3+S90*$S$3</f>
        <v>77.039125160499992</v>
      </c>
      <c r="H90" s="13" t="s">
        <v>129</v>
      </c>
      <c r="I90" s="47"/>
      <c r="J90" s="63">
        <v>6</v>
      </c>
      <c r="K90" s="63">
        <v>5</v>
      </c>
      <c r="L90" s="63"/>
      <c r="M90" s="63"/>
      <c r="N90" s="63"/>
      <c r="O90" s="46"/>
      <c r="P90" s="46"/>
      <c r="Q90" s="46"/>
      <c r="R90" s="40"/>
      <c r="S90" s="40"/>
      <c r="T90" s="40"/>
      <c r="U90" s="40"/>
      <c r="V90" s="61"/>
      <c r="W90" s="40"/>
      <c r="X90" s="40"/>
    </row>
    <row r="91" spans="1:24" ht="14.25" x14ac:dyDescent="0.2">
      <c r="A91" s="40"/>
      <c r="B91" s="40"/>
      <c r="C91" s="40"/>
      <c r="D91" s="92"/>
      <c r="E91" s="1" t="s">
        <v>182</v>
      </c>
      <c r="F91" s="3">
        <v>51</v>
      </c>
      <c r="G91" s="52">
        <f>J91*J$3+K91*K$3+L91*L$3+N91*N$3+M91*M$3+P117*P$3+O91*O$3+R117*R$3+S117*$S$3</f>
        <v>51.023475096299997</v>
      </c>
      <c r="H91" s="13" t="s">
        <v>128</v>
      </c>
      <c r="I91" s="40"/>
      <c r="J91" s="39">
        <v>4</v>
      </c>
      <c r="K91" s="39">
        <v>3</v>
      </c>
      <c r="L91" s="39"/>
      <c r="M91" s="39"/>
      <c r="N91" s="39"/>
      <c r="O91" s="40"/>
      <c r="P91" s="40"/>
      <c r="Q91" s="40"/>
      <c r="R91" s="40"/>
      <c r="S91" s="40"/>
      <c r="T91" s="40"/>
      <c r="U91" s="40"/>
      <c r="V91" s="61"/>
      <c r="W91" s="40"/>
      <c r="X91" s="40"/>
    </row>
    <row r="93" spans="1:24" x14ac:dyDescent="0.2">
      <c r="B93" s="105" t="s">
        <v>191</v>
      </c>
      <c r="C93" s="105" t="s">
        <v>219</v>
      </c>
      <c r="D93" s="92"/>
      <c r="E93" s="1"/>
      <c r="F93" s="36"/>
      <c r="G93" s="52"/>
      <c r="H93" s="13"/>
      <c r="I93" s="40"/>
      <c r="J93" s="39"/>
      <c r="K93" s="39"/>
      <c r="L93" s="40"/>
      <c r="M93" s="40"/>
      <c r="N93" s="40"/>
    </row>
    <row r="94" spans="1:24" x14ac:dyDescent="0.2">
      <c r="B94" s="105" t="s">
        <v>190</v>
      </c>
      <c r="C94" s="13" t="s">
        <v>125</v>
      </c>
      <c r="D94" s="96">
        <v>16.86</v>
      </c>
      <c r="E94" s="97" t="s">
        <v>207</v>
      </c>
      <c r="F94" s="98">
        <v>276</v>
      </c>
      <c r="G94" s="99">
        <f>J94*J$3+K94*K$3+L94*L$3+N94*N$3+M94*M$3+P94*P$3+Q94*Q$3+R94*R$3+S94*$S$3</f>
        <v>276.15455701460002</v>
      </c>
      <c r="H94" s="95" t="s">
        <v>200</v>
      </c>
      <c r="I94" s="12" t="s">
        <v>201</v>
      </c>
      <c r="J94" s="39">
        <v>16</v>
      </c>
      <c r="K94" s="39">
        <v>24</v>
      </c>
      <c r="L94" s="39"/>
      <c r="M94" s="39"/>
      <c r="N94" s="39">
        <v>2</v>
      </c>
      <c r="O94" s="40"/>
      <c r="P94" s="40"/>
      <c r="Q94" s="40">
        <v>1</v>
      </c>
      <c r="R94" s="40"/>
      <c r="S94" s="40"/>
      <c r="T94" s="40"/>
      <c r="U94" s="40"/>
      <c r="V94" s="41"/>
      <c r="W94" s="40"/>
    </row>
    <row r="95" spans="1:24" x14ac:dyDescent="0.2">
      <c r="B95" s="97" t="s">
        <v>189</v>
      </c>
      <c r="C95" s="39"/>
      <c r="D95" s="92"/>
      <c r="E95" s="1" t="s">
        <v>202</v>
      </c>
      <c r="F95" s="36">
        <v>261</v>
      </c>
      <c r="G95" s="81">
        <f>J95*J$3+K95*K$3+L95*L$3+N95*N$3+M95*M$3+P95*P$3+Q95*Q$3+R95*R$3+S95*$S$3</f>
        <v>261.13108191829997</v>
      </c>
      <c r="H95" s="13" t="s">
        <v>155</v>
      </c>
      <c r="I95" s="40"/>
      <c r="J95" s="39">
        <v>15</v>
      </c>
      <c r="K95" s="39">
        <v>21</v>
      </c>
      <c r="L95" s="40"/>
      <c r="M95" s="40"/>
      <c r="N95" s="40">
        <v>2</v>
      </c>
      <c r="O95" s="40"/>
      <c r="P95" s="40"/>
      <c r="Q95" s="40">
        <v>1</v>
      </c>
      <c r="R95" s="40"/>
      <c r="S95" s="40"/>
      <c r="T95" s="40"/>
      <c r="U95" s="40"/>
      <c r="V95" s="41"/>
      <c r="W95" s="40"/>
    </row>
    <row r="96" spans="1:24" x14ac:dyDescent="0.2">
      <c r="C96" s="39"/>
      <c r="D96" s="92"/>
      <c r="E96" s="1" t="s">
        <v>203</v>
      </c>
      <c r="F96" s="36">
        <v>186</v>
      </c>
      <c r="G96" s="81">
        <f t="shared" ref="G96:G105" si="3">J96*J$3+K96*K$3+L96*L$3+N96*N$3+M96*M$3+P96*P$3+Q96*Q$3+R96*R$3+S96*$S$3</f>
        <v>186.10446507149999</v>
      </c>
      <c r="H96" s="13" t="s">
        <v>165</v>
      </c>
      <c r="I96" s="40"/>
      <c r="J96" s="39">
        <v>13</v>
      </c>
      <c r="K96" s="39">
        <v>14</v>
      </c>
      <c r="L96" s="40"/>
      <c r="M96" s="40"/>
      <c r="N96" s="40">
        <v>1</v>
      </c>
      <c r="O96" s="40"/>
      <c r="P96" s="40"/>
      <c r="Q96" s="40"/>
      <c r="R96" s="40"/>
      <c r="S96" s="40"/>
      <c r="T96" s="40"/>
      <c r="U96" s="40"/>
      <c r="V96" s="61"/>
      <c r="W96" s="46"/>
    </row>
    <row r="97" spans="3:23" x14ac:dyDescent="0.2">
      <c r="C97" s="39"/>
      <c r="D97" s="92"/>
      <c r="E97" s="1" t="s">
        <v>208</v>
      </c>
      <c r="F97" s="36">
        <v>171</v>
      </c>
      <c r="G97" s="81">
        <f t="shared" si="3"/>
        <v>171.120517232</v>
      </c>
      <c r="H97" s="13" t="s">
        <v>165</v>
      </c>
      <c r="I97" s="40"/>
      <c r="J97" s="39">
        <v>9</v>
      </c>
      <c r="K97" s="39">
        <v>19</v>
      </c>
      <c r="L97" s="40"/>
      <c r="M97" s="40"/>
      <c r="N97" s="13">
        <v>1</v>
      </c>
      <c r="O97" s="40"/>
      <c r="P97" s="40"/>
      <c r="Q97" s="40">
        <v>1</v>
      </c>
      <c r="R97" s="40"/>
      <c r="S97" s="40"/>
      <c r="T97" s="40"/>
      <c r="U97" s="40"/>
      <c r="V97" s="61"/>
      <c r="W97" s="46"/>
    </row>
    <row r="98" spans="3:23" x14ac:dyDescent="0.2">
      <c r="C98" s="39"/>
      <c r="D98" s="92"/>
      <c r="E98" s="1" t="s">
        <v>209</v>
      </c>
      <c r="F98" s="36">
        <v>156</v>
      </c>
      <c r="G98" s="81">
        <f t="shared" si="3"/>
        <v>156.09704213569998</v>
      </c>
      <c r="H98" s="13" t="s">
        <v>165</v>
      </c>
      <c r="I98" s="40"/>
      <c r="J98" s="39">
        <v>8</v>
      </c>
      <c r="K98" s="39">
        <v>16</v>
      </c>
      <c r="L98" s="40"/>
      <c r="M98" s="40"/>
      <c r="N98" s="13">
        <v>1</v>
      </c>
      <c r="O98" s="40"/>
      <c r="P98" s="40"/>
      <c r="Q98" s="12">
        <v>1</v>
      </c>
      <c r="R98" s="40"/>
      <c r="S98" s="40"/>
      <c r="T98" s="40"/>
      <c r="U98" s="40"/>
      <c r="V98" s="61"/>
      <c r="W98" s="46"/>
    </row>
    <row r="99" spans="3:23" x14ac:dyDescent="0.2">
      <c r="C99" s="39"/>
      <c r="D99" s="92"/>
      <c r="E99" s="1" t="s">
        <v>121</v>
      </c>
      <c r="F99" s="36">
        <v>143</v>
      </c>
      <c r="G99" s="81">
        <f t="shared" si="3"/>
        <v>143.08921710359999</v>
      </c>
      <c r="H99" s="13" t="s">
        <v>165</v>
      </c>
      <c r="I99" s="40"/>
      <c r="J99" s="39">
        <v>7</v>
      </c>
      <c r="K99" s="39">
        <v>15</v>
      </c>
      <c r="L99" s="40"/>
      <c r="M99" s="40"/>
      <c r="N99" s="13">
        <v>1</v>
      </c>
      <c r="O99" s="40"/>
      <c r="P99" s="40"/>
      <c r="Q99" s="12">
        <v>1</v>
      </c>
      <c r="R99" s="40"/>
      <c r="S99" s="40"/>
      <c r="T99" s="40"/>
      <c r="U99" s="40"/>
      <c r="V99" s="61"/>
      <c r="W99" s="46"/>
    </row>
    <row r="100" spans="3:23" x14ac:dyDescent="0.2">
      <c r="C100" s="39"/>
      <c r="D100" s="92"/>
      <c r="E100" s="1" t="s">
        <v>210</v>
      </c>
      <c r="F100" s="36">
        <v>129</v>
      </c>
      <c r="G100" s="81">
        <f t="shared" si="3"/>
        <v>129.07356703939999</v>
      </c>
      <c r="H100" s="13" t="s">
        <v>165</v>
      </c>
      <c r="I100" s="40"/>
      <c r="J100" s="39">
        <v>6</v>
      </c>
      <c r="K100" s="39">
        <v>13</v>
      </c>
      <c r="L100" s="40"/>
      <c r="M100" s="40"/>
      <c r="N100" s="13">
        <v>1</v>
      </c>
      <c r="O100" s="40"/>
      <c r="P100" s="40"/>
      <c r="Q100" s="12">
        <v>1</v>
      </c>
      <c r="R100" s="40"/>
      <c r="S100" s="40"/>
      <c r="T100" s="40"/>
      <c r="U100" s="40"/>
      <c r="V100" s="61"/>
      <c r="W100" s="46"/>
    </row>
    <row r="101" spans="3:23" x14ac:dyDescent="0.2">
      <c r="C101" s="39"/>
      <c r="D101" s="92"/>
      <c r="E101" s="1" t="s">
        <v>204</v>
      </c>
      <c r="F101" s="36">
        <v>105</v>
      </c>
      <c r="G101" s="81">
        <f t="shared" si="3"/>
        <v>105.03403978259999</v>
      </c>
      <c r="H101" s="13" t="s">
        <v>156</v>
      </c>
      <c r="I101" s="40"/>
      <c r="J101" s="63">
        <v>7</v>
      </c>
      <c r="K101" s="63">
        <v>5</v>
      </c>
      <c r="L101" s="63"/>
      <c r="M101" s="63"/>
      <c r="N101" s="63">
        <v>1</v>
      </c>
      <c r="O101" s="46"/>
      <c r="P101" s="40"/>
      <c r="Q101" s="40"/>
      <c r="R101" s="40"/>
      <c r="S101" s="40"/>
      <c r="T101" s="40"/>
      <c r="U101" s="40"/>
      <c r="V101" s="41"/>
      <c r="W101" s="40"/>
    </row>
    <row r="102" spans="3:23" x14ac:dyDescent="0.2">
      <c r="C102" s="39"/>
      <c r="D102" s="92"/>
      <c r="E102" s="12" t="s">
        <v>136</v>
      </c>
      <c r="F102" s="36">
        <v>91</v>
      </c>
      <c r="G102" s="81">
        <f t="shared" si="3"/>
        <v>91.054775224699995</v>
      </c>
      <c r="H102" s="13" t="s">
        <v>148</v>
      </c>
      <c r="I102" s="40"/>
      <c r="J102" s="39">
        <v>7</v>
      </c>
      <c r="K102" s="39">
        <v>7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53">
        <f>J102-0.5*K102+0.5*M102+1</f>
        <v>4.5</v>
      </c>
      <c r="V102" s="41"/>
      <c r="W102" s="40"/>
    </row>
    <row r="103" spans="3:23" x14ac:dyDescent="0.2">
      <c r="C103" s="3"/>
      <c r="D103" s="92"/>
      <c r="E103" s="1" t="s">
        <v>205</v>
      </c>
      <c r="F103" s="36">
        <v>77</v>
      </c>
      <c r="G103" s="81">
        <f t="shared" si="3"/>
        <v>77.039125160499992</v>
      </c>
      <c r="H103" s="13" t="s">
        <v>158</v>
      </c>
      <c r="I103" s="47"/>
      <c r="J103" s="63">
        <v>6</v>
      </c>
      <c r="K103" s="63">
        <v>5</v>
      </c>
      <c r="L103" s="63"/>
      <c r="M103" s="63"/>
      <c r="N103" s="63"/>
      <c r="P103" s="40"/>
      <c r="Q103" s="40"/>
      <c r="R103" s="40"/>
      <c r="S103" s="40"/>
      <c r="T103" s="40"/>
      <c r="U103" s="53"/>
      <c r="V103" s="61"/>
      <c r="W103" s="40"/>
    </row>
    <row r="104" spans="3:23" x14ac:dyDescent="0.2">
      <c r="C104" s="3"/>
      <c r="D104" s="92"/>
      <c r="E104" s="1" t="s">
        <v>217</v>
      </c>
      <c r="F104" s="36">
        <v>73</v>
      </c>
      <c r="G104" s="81">
        <f t="shared" si="3"/>
        <v>73.047352288900001</v>
      </c>
      <c r="H104" s="13"/>
      <c r="I104" s="47"/>
      <c r="J104" s="63">
        <v>3</v>
      </c>
      <c r="K104" s="63">
        <v>9</v>
      </c>
      <c r="L104" s="63"/>
      <c r="M104" s="63"/>
      <c r="N104" s="63"/>
      <c r="P104" s="40"/>
      <c r="Q104" s="40">
        <v>1</v>
      </c>
      <c r="R104" s="40"/>
      <c r="S104" s="40"/>
      <c r="T104" s="40"/>
      <c r="U104" s="53"/>
      <c r="V104" s="61"/>
      <c r="W104" s="40"/>
    </row>
    <row r="105" spans="3:23" x14ac:dyDescent="0.2">
      <c r="C105" s="39"/>
      <c r="D105" s="92"/>
      <c r="E105" s="1" t="s">
        <v>206</v>
      </c>
      <c r="F105" s="3">
        <v>51</v>
      </c>
      <c r="G105" s="81">
        <f t="shared" si="3"/>
        <v>51.023475096299997</v>
      </c>
      <c r="H105" s="13" t="s">
        <v>159</v>
      </c>
      <c r="I105" s="40"/>
      <c r="J105" s="39">
        <v>4</v>
      </c>
      <c r="K105" s="39">
        <v>3</v>
      </c>
      <c r="L105" s="39"/>
      <c r="M105" s="39"/>
      <c r="N105" s="39"/>
      <c r="P105" s="46"/>
      <c r="Q105" s="46"/>
      <c r="R105" s="46"/>
      <c r="S105" s="46"/>
      <c r="T105" s="46"/>
      <c r="U105" s="46"/>
      <c r="V105" s="61"/>
      <c r="W105" s="46"/>
    </row>
    <row r="106" spans="3:23" x14ac:dyDescent="0.2">
      <c r="C106" s="43"/>
      <c r="D106" s="93"/>
      <c r="E106" s="1"/>
      <c r="F106" s="36"/>
      <c r="G106" s="52"/>
      <c r="H106" s="39"/>
      <c r="I106" s="47"/>
      <c r="J106" s="63"/>
      <c r="K106" s="63"/>
      <c r="L106" s="63"/>
      <c r="M106" s="63"/>
      <c r="N106" s="63"/>
      <c r="O106" s="46"/>
      <c r="P106" s="46"/>
      <c r="Q106" s="46"/>
      <c r="R106" s="46"/>
      <c r="S106" s="46"/>
      <c r="T106" s="46"/>
      <c r="U106" s="68">
        <f>J106-0.5*K106+0.5*M106+1</f>
        <v>1</v>
      </c>
      <c r="V106" s="61"/>
      <c r="W106" s="46"/>
    </row>
    <row r="107" spans="3:23" x14ac:dyDescent="0.2">
      <c r="C107" s="13" t="s">
        <v>126</v>
      </c>
      <c r="D107" s="96">
        <v>17.036000000000001</v>
      </c>
      <c r="E107" s="97" t="s">
        <v>207</v>
      </c>
      <c r="F107" s="98">
        <v>276</v>
      </c>
      <c r="G107" s="99">
        <f>J107*J$3+K107*K$3+L107*L$3+N107*N$3+M107*M$3+P107*P$3+Q107*Q$3+R107*R$3+S107*$S$3</f>
        <v>276.15455701460002</v>
      </c>
      <c r="H107" s="95" t="s">
        <v>212</v>
      </c>
      <c r="I107" s="12" t="s">
        <v>201</v>
      </c>
      <c r="J107" s="39">
        <v>16</v>
      </c>
      <c r="K107" s="39">
        <v>24</v>
      </c>
      <c r="L107" s="39"/>
      <c r="M107" s="39"/>
      <c r="N107" s="39">
        <v>2</v>
      </c>
      <c r="O107" s="40"/>
      <c r="P107" s="40"/>
      <c r="Q107" s="40">
        <v>1</v>
      </c>
      <c r="R107" s="40"/>
      <c r="S107" s="40"/>
      <c r="T107" s="40"/>
      <c r="U107" s="40"/>
      <c r="V107" s="41"/>
      <c r="W107" s="40"/>
    </row>
    <row r="108" spans="3:23" x14ac:dyDescent="0.2">
      <c r="C108" s="39"/>
      <c r="D108" s="92"/>
      <c r="E108" s="1" t="s">
        <v>202</v>
      </c>
      <c r="F108" s="36">
        <v>261</v>
      </c>
      <c r="G108" s="81">
        <f>J108*J$3+K108*K$3+L108*L$3+N108*N$3+M108*M$3+P108*P$3+Q108*Q$3+R108*R$3+S108*$S$3</f>
        <v>261.13108191829997</v>
      </c>
      <c r="H108" s="13" t="s">
        <v>165</v>
      </c>
      <c r="I108" s="40"/>
      <c r="J108" s="39">
        <v>15</v>
      </c>
      <c r="K108" s="39">
        <v>21</v>
      </c>
      <c r="L108" s="40"/>
      <c r="M108" s="40"/>
      <c r="N108" s="40">
        <v>2</v>
      </c>
      <c r="O108" s="40"/>
      <c r="P108" s="40"/>
      <c r="Q108" s="40">
        <v>1</v>
      </c>
      <c r="R108" s="40"/>
      <c r="S108" s="40"/>
      <c r="T108" s="40"/>
      <c r="U108" s="40"/>
      <c r="V108" s="41"/>
      <c r="W108" s="40"/>
    </row>
    <row r="109" spans="3:23" x14ac:dyDescent="0.2">
      <c r="C109" s="39"/>
      <c r="D109" s="92"/>
      <c r="E109" s="1" t="s">
        <v>203</v>
      </c>
      <c r="F109" s="36">
        <v>186</v>
      </c>
      <c r="G109" s="81">
        <f t="shared" ref="G109:G117" si="4">J109*J$3+K109*K$3+L109*L$3+N109*N$3+M109*M$3+P109*P$3+Q109*Q$3+R109*R$3+S109*$S$3</f>
        <v>186.10446507149999</v>
      </c>
      <c r="H109" s="13" t="s">
        <v>165</v>
      </c>
      <c r="I109" s="40"/>
      <c r="J109" s="39">
        <v>13</v>
      </c>
      <c r="K109" s="39">
        <v>14</v>
      </c>
      <c r="L109" s="40"/>
      <c r="M109" s="40"/>
      <c r="N109" s="40">
        <v>1</v>
      </c>
      <c r="O109" s="40"/>
      <c r="P109" s="40"/>
      <c r="Q109" s="40"/>
      <c r="R109" s="40"/>
      <c r="S109" s="40"/>
      <c r="T109" s="40"/>
      <c r="U109" s="40"/>
      <c r="V109" s="61"/>
      <c r="W109" s="46"/>
    </row>
    <row r="110" spans="3:23" x14ac:dyDescent="0.2">
      <c r="C110" s="39"/>
      <c r="D110" s="92"/>
      <c r="E110" s="1" t="s">
        <v>214</v>
      </c>
      <c r="F110" s="36">
        <v>158</v>
      </c>
      <c r="G110" s="81">
        <f t="shared" si="4"/>
        <v>158.07316494309998</v>
      </c>
      <c r="H110" s="13" t="s">
        <v>165</v>
      </c>
      <c r="I110" s="40"/>
      <c r="J110" s="39">
        <v>11</v>
      </c>
      <c r="K110" s="39">
        <v>10</v>
      </c>
      <c r="L110" s="40"/>
      <c r="M110" s="40"/>
      <c r="N110" s="13">
        <v>1</v>
      </c>
      <c r="O110" s="40"/>
      <c r="P110" s="40"/>
      <c r="Q110" s="12"/>
      <c r="R110" s="40"/>
      <c r="S110" s="40"/>
      <c r="T110" s="40"/>
      <c r="U110" s="40"/>
      <c r="V110" s="61"/>
      <c r="W110" s="46"/>
    </row>
    <row r="111" spans="3:23" x14ac:dyDescent="0.2">
      <c r="C111" s="39"/>
      <c r="D111" s="92"/>
      <c r="E111" s="1" t="s">
        <v>121</v>
      </c>
      <c r="F111" s="36">
        <v>143</v>
      </c>
      <c r="G111" s="81">
        <f t="shared" si="4"/>
        <v>143.08921710359999</v>
      </c>
      <c r="H111" s="13" t="s">
        <v>165</v>
      </c>
      <c r="I111" s="40"/>
      <c r="J111" s="39">
        <v>7</v>
      </c>
      <c r="K111" s="39">
        <v>15</v>
      </c>
      <c r="L111" s="40"/>
      <c r="M111" s="40"/>
      <c r="N111" s="13">
        <v>1</v>
      </c>
      <c r="O111" s="40"/>
      <c r="P111" s="40"/>
      <c r="Q111" s="12">
        <v>1</v>
      </c>
      <c r="R111" s="40"/>
      <c r="S111" s="40"/>
      <c r="T111" s="40"/>
      <c r="U111" s="40"/>
      <c r="V111" s="61"/>
      <c r="W111" s="46"/>
    </row>
    <row r="112" spans="3:23" x14ac:dyDescent="0.2">
      <c r="C112" s="39"/>
      <c r="D112" s="92"/>
      <c r="E112" s="1" t="s">
        <v>210</v>
      </c>
      <c r="F112" s="36">
        <v>129</v>
      </c>
      <c r="G112" s="81">
        <f t="shared" si="4"/>
        <v>129.07356703939999</v>
      </c>
      <c r="H112" s="13" t="s">
        <v>165</v>
      </c>
      <c r="I112" s="40"/>
      <c r="J112" s="39">
        <v>6</v>
      </c>
      <c r="K112" s="39">
        <v>13</v>
      </c>
      <c r="L112" s="40"/>
      <c r="M112" s="40"/>
      <c r="N112" s="13">
        <v>1</v>
      </c>
      <c r="O112" s="40"/>
      <c r="P112" s="40"/>
      <c r="Q112" s="12">
        <v>1</v>
      </c>
      <c r="R112" s="40"/>
      <c r="S112" s="40"/>
      <c r="T112" s="40"/>
      <c r="U112" s="40"/>
      <c r="V112" s="61"/>
      <c r="W112" s="46"/>
    </row>
    <row r="113" spans="3:23" x14ac:dyDescent="0.2">
      <c r="C113" s="39"/>
      <c r="D113" s="92"/>
      <c r="E113" s="1" t="s">
        <v>204</v>
      </c>
      <c r="F113" s="36">
        <v>105</v>
      </c>
      <c r="G113" s="81">
        <f t="shared" si="4"/>
        <v>105.03403978259999</v>
      </c>
      <c r="H113" s="13" t="s">
        <v>166</v>
      </c>
      <c r="I113" s="40"/>
      <c r="J113" s="63">
        <v>7</v>
      </c>
      <c r="K113" s="63">
        <v>5</v>
      </c>
      <c r="L113" s="63"/>
      <c r="M113" s="63"/>
      <c r="N113" s="63">
        <v>1</v>
      </c>
      <c r="O113" s="46"/>
      <c r="P113" s="40"/>
      <c r="Q113" s="40"/>
      <c r="R113" s="40"/>
      <c r="S113" s="40"/>
      <c r="T113" s="40"/>
      <c r="U113" s="40"/>
      <c r="V113" s="41"/>
      <c r="W113" s="40"/>
    </row>
    <row r="114" spans="3:23" x14ac:dyDescent="0.2">
      <c r="C114" s="39"/>
      <c r="D114" s="92"/>
      <c r="E114" s="12" t="s">
        <v>136</v>
      </c>
      <c r="F114" s="36">
        <v>91</v>
      </c>
      <c r="G114" s="81">
        <f t="shared" si="4"/>
        <v>91.054775224699995</v>
      </c>
      <c r="H114" s="13" t="s">
        <v>213</v>
      </c>
      <c r="I114" s="40"/>
      <c r="J114" s="39">
        <v>7</v>
      </c>
      <c r="K114" s="39">
        <v>7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53">
        <f>J114-0.5*K114+0.5*M114+1</f>
        <v>4.5</v>
      </c>
      <c r="V114" s="41"/>
      <c r="W114" s="40"/>
    </row>
    <row r="115" spans="3:23" x14ac:dyDescent="0.2">
      <c r="C115" s="3"/>
      <c r="D115" s="92"/>
      <c r="E115" s="1" t="s">
        <v>205</v>
      </c>
      <c r="F115" s="36">
        <v>77</v>
      </c>
      <c r="G115" s="81">
        <f t="shared" si="4"/>
        <v>77.039125160499992</v>
      </c>
      <c r="H115" s="13" t="s">
        <v>129</v>
      </c>
      <c r="I115" s="47"/>
      <c r="J115" s="63">
        <v>6</v>
      </c>
      <c r="K115" s="63">
        <v>5</v>
      </c>
      <c r="L115" s="63"/>
      <c r="M115" s="63"/>
      <c r="N115" s="63"/>
      <c r="P115" s="40"/>
      <c r="Q115" s="40"/>
      <c r="R115" s="40"/>
      <c r="S115" s="40"/>
      <c r="T115" s="40"/>
      <c r="U115" s="53"/>
      <c r="V115" s="61"/>
      <c r="W115" s="40"/>
    </row>
    <row r="116" spans="3:23" x14ac:dyDescent="0.2">
      <c r="C116" s="3"/>
      <c r="D116" s="92"/>
      <c r="E116" s="1" t="s">
        <v>217</v>
      </c>
      <c r="F116" s="36">
        <v>73</v>
      </c>
      <c r="G116" s="81">
        <f t="shared" si="4"/>
        <v>73.047352288900001</v>
      </c>
      <c r="H116" s="13"/>
      <c r="I116" s="47"/>
      <c r="J116" s="63">
        <v>3</v>
      </c>
      <c r="K116" s="63">
        <v>9</v>
      </c>
      <c r="L116" s="63"/>
      <c r="M116" s="63"/>
      <c r="N116" s="63"/>
      <c r="P116" s="40"/>
      <c r="Q116" s="40">
        <v>1</v>
      </c>
      <c r="R116" s="40"/>
      <c r="S116" s="40"/>
      <c r="T116" s="40"/>
      <c r="U116" s="53"/>
      <c r="V116" s="61"/>
      <c r="W116" s="40"/>
    </row>
    <row r="117" spans="3:23" x14ac:dyDescent="0.2">
      <c r="C117" s="39"/>
      <c r="D117" s="92"/>
      <c r="E117" s="1" t="s">
        <v>206</v>
      </c>
      <c r="F117" s="3">
        <v>51</v>
      </c>
      <c r="G117" s="81">
        <f t="shared" si="4"/>
        <v>51.023475096299997</v>
      </c>
      <c r="H117" s="13" t="s">
        <v>168</v>
      </c>
      <c r="I117" s="40"/>
      <c r="J117" s="39">
        <v>4</v>
      </c>
      <c r="K117" s="39">
        <v>3</v>
      </c>
      <c r="L117" s="39"/>
      <c r="M117" s="39"/>
      <c r="N117" s="39"/>
      <c r="P117" s="46"/>
      <c r="Q117" s="46"/>
      <c r="R117" s="46"/>
      <c r="S117" s="46"/>
      <c r="T117" s="46"/>
      <c r="U117" s="46"/>
      <c r="V117" s="61"/>
      <c r="W117" s="46"/>
    </row>
    <row r="121" spans="3:23" x14ac:dyDescent="0.2">
      <c r="D121" s="105" t="s">
        <v>228</v>
      </c>
      <c r="E121" s="105"/>
      <c r="F121" s="105"/>
      <c r="G121" s="105"/>
      <c r="H121" s="105"/>
    </row>
    <row r="122" spans="3:23" x14ac:dyDescent="0.2">
      <c r="D122" s="105" t="s">
        <v>229</v>
      </c>
      <c r="E122" s="105"/>
      <c r="F122" s="105"/>
      <c r="G122" s="105"/>
      <c r="H122" s="105"/>
    </row>
    <row r="124" spans="3:23" x14ac:dyDescent="0.2">
      <c r="D124" s="105" t="s">
        <v>230</v>
      </c>
      <c r="E124" s="105"/>
      <c r="F124" s="124"/>
      <c r="G124" s="124"/>
      <c r="H124" s="124"/>
    </row>
  </sheetData>
  <phoneticPr fontId="19" type="noConversion"/>
  <pageMargins left="0.7" right="0.7" top="0.75" bottom="0.75" header="0.3" footer="0.3"/>
  <pageSetup orientation="portrait" horizontalDpi="4294967293" verticalDpi="52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47"/>
  <sheetViews>
    <sheetView zoomScale="75" zoomScaleNormal="75" workbookViewId="0">
      <pane ySplit="3" topLeftCell="A4" activePane="bottomLeft" state="frozen"/>
      <selection pane="bottomLeft" activeCell="Z12" sqref="Z12:AB20"/>
    </sheetView>
  </sheetViews>
  <sheetFormatPr defaultRowHeight="12.75" x14ac:dyDescent="0.2"/>
  <cols>
    <col min="1" max="1" width="6.7109375" customWidth="1"/>
    <col min="2" max="2" width="13.5703125" customWidth="1"/>
    <col min="3" max="3" width="2.28515625" customWidth="1"/>
    <col min="6" max="6" width="10.5703125" customWidth="1"/>
    <col min="8" max="8" width="11.28515625" customWidth="1"/>
    <col min="9" max="9" width="2" customWidth="1"/>
    <col min="10" max="10" width="13.5703125" customWidth="1"/>
    <col min="12" max="12" width="10.42578125" customWidth="1"/>
    <col min="13" max="13" width="12.42578125" customWidth="1"/>
    <col min="15" max="15" width="4.28515625" customWidth="1"/>
    <col min="17" max="17" width="13.140625" customWidth="1"/>
    <col min="18" max="18" width="2.140625" customWidth="1"/>
    <col min="21" max="21" width="11.42578125" customWidth="1"/>
    <col min="23" max="23" width="22.7109375" bestFit="1" customWidth="1"/>
  </cols>
  <sheetData>
    <row r="1" spans="1:28" ht="15.75" x14ac:dyDescent="0.25">
      <c r="H1" s="125" t="s">
        <v>231</v>
      </c>
      <c r="I1" s="125"/>
      <c r="J1" s="125"/>
      <c r="O1" s="136"/>
      <c r="Q1" s="135" t="s">
        <v>232</v>
      </c>
    </row>
    <row r="2" spans="1:28" ht="14.25" x14ac:dyDescent="0.2">
      <c r="A2" s="2" t="s">
        <v>244</v>
      </c>
      <c r="B2" s="2" t="s">
        <v>238</v>
      </c>
      <c r="C2" s="2"/>
      <c r="D2" s="126" t="s">
        <v>233</v>
      </c>
      <c r="E2" s="126"/>
      <c r="F2" s="126" t="s">
        <v>270</v>
      </c>
      <c r="G2" s="126"/>
      <c r="H2" s="126" t="s">
        <v>234</v>
      </c>
      <c r="I2" s="126"/>
      <c r="J2" s="126" t="s">
        <v>270</v>
      </c>
      <c r="K2" s="126"/>
      <c r="L2" s="126" t="s">
        <v>235</v>
      </c>
      <c r="M2" s="157" t="s">
        <v>264</v>
      </c>
      <c r="N2" s="126"/>
      <c r="O2" s="137"/>
      <c r="P2" s="130"/>
      <c r="Q2" s="130" t="s">
        <v>234</v>
      </c>
      <c r="R2" s="130"/>
      <c r="S2" s="130" t="s">
        <v>242</v>
      </c>
      <c r="T2" s="84"/>
      <c r="U2" s="131" t="s">
        <v>251</v>
      </c>
    </row>
    <row r="3" spans="1:28" ht="15.75" x14ac:dyDescent="0.3">
      <c r="B3" t="s">
        <v>246</v>
      </c>
      <c r="D3" s="101" t="s">
        <v>239</v>
      </c>
      <c r="E3" s="101" t="s">
        <v>241</v>
      </c>
      <c r="F3" s="101" t="s">
        <v>249</v>
      </c>
      <c r="G3" s="101" t="s">
        <v>239</v>
      </c>
      <c r="H3" s="101" t="s">
        <v>240</v>
      </c>
      <c r="I3" s="101"/>
      <c r="J3" s="127" t="s">
        <v>249</v>
      </c>
      <c r="K3" s="127" t="s">
        <v>236</v>
      </c>
      <c r="L3" s="127" t="s">
        <v>237</v>
      </c>
      <c r="M3" s="101" t="s">
        <v>253</v>
      </c>
      <c r="N3" s="127" t="s">
        <v>250</v>
      </c>
      <c r="O3" s="138"/>
      <c r="P3" s="132" t="s">
        <v>239</v>
      </c>
      <c r="Q3" s="132" t="s">
        <v>240</v>
      </c>
      <c r="R3" s="133"/>
      <c r="S3" s="132" t="s">
        <v>239</v>
      </c>
      <c r="T3" s="132" t="s">
        <v>243</v>
      </c>
      <c r="U3" s="134" t="s">
        <v>252</v>
      </c>
      <c r="V3" s="120"/>
      <c r="W3" s="12" t="s">
        <v>273</v>
      </c>
    </row>
    <row r="4" spans="1:28" x14ac:dyDescent="0.2">
      <c r="D4" s="110"/>
      <c r="E4" s="110"/>
      <c r="F4" s="110"/>
      <c r="G4" s="110"/>
      <c r="H4" s="110"/>
      <c r="I4" s="110"/>
      <c r="J4" s="120"/>
      <c r="K4" s="120"/>
      <c r="L4" s="120"/>
      <c r="M4" s="120"/>
      <c r="N4" s="120"/>
      <c r="O4" s="138"/>
      <c r="P4" s="1"/>
      <c r="Q4" s="1"/>
      <c r="R4" s="3"/>
      <c r="S4" s="1"/>
      <c r="T4" s="1"/>
    </row>
    <row r="5" spans="1:28" x14ac:dyDescent="0.2">
      <c r="A5" s="3">
        <v>1</v>
      </c>
      <c r="B5" s="3" t="s">
        <v>25</v>
      </c>
      <c r="D5" s="3">
        <v>15.67</v>
      </c>
      <c r="E5" s="3">
        <v>189</v>
      </c>
      <c r="F5" s="3"/>
      <c r="G5" s="3">
        <v>15.669</v>
      </c>
      <c r="H5" s="3">
        <v>188</v>
      </c>
      <c r="I5" s="3"/>
      <c r="J5" s="3"/>
      <c r="K5" s="3">
        <v>19.3</v>
      </c>
      <c r="L5" s="3">
        <v>189</v>
      </c>
      <c r="M5" s="3"/>
      <c r="N5" s="3"/>
      <c r="O5" s="138"/>
      <c r="P5" s="3">
        <f>'GC-EI-MS_data'!D8</f>
        <v>13.73</v>
      </c>
      <c r="Q5" s="3">
        <f>'GC-EI-MS_data'!F8</f>
        <v>188</v>
      </c>
      <c r="R5" s="3"/>
      <c r="S5" s="3">
        <f>POS!B23</f>
        <v>14.35</v>
      </c>
      <c r="T5" s="3">
        <f>POS!D23</f>
        <v>189.13079999999999</v>
      </c>
      <c r="U5" s="128">
        <f>POS!C23</f>
        <v>18.024000537280948</v>
      </c>
    </row>
    <row r="6" spans="1:28" x14ac:dyDescent="0.2">
      <c r="B6" s="3"/>
      <c r="O6" s="136"/>
      <c r="U6" s="128"/>
    </row>
    <row r="7" spans="1:28" x14ac:dyDescent="0.2">
      <c r="A7" s="3">
        <v>2</v>
      </c>
      <c r="B7" s="140" t="s">
        <v>123</v>
      </c>
      <c r="D7" s="140">
        <v>15.81</v>
      </c>
      <c r="E7" s="140">
        <v>187</v>
      </c>
      <c r="F7" s="140"/>
      <c r="G7" s="139">
        <v>15.81</v>
      </c>
      <c r="H7" s="139">
        <v>186</v>
      </c>
      <c r="O7" s="136"/>
      <c r="S7" t="s">
        <v>254</v>
      </c>
      <c r="T7" t="s">
        <v>254</v>
      </c>
      <c r="U7" s="128"/>
    </row>
    <row r="8" spans="1:28" x14ac:dyDescent="0.2">
      <c r="A8" s="3"/>
      <c r="B8" s="3"/>
      <c r="O8" s="136"/>
      <c r="U8" s="128"/>
    </row>
    <row r="9" spans="1:28" x14ac:dyDescent="0.2">
      <c r="A9" s="3">
        <v>3</v>
      </c>
      <c r="B9" s="3" t="s">
        <v>72</v>
      </c>
      <c r="D9" s="3">
        <v>15.95</v>
      </c>
      <c r="E9" s="3">
        <v>183</v>
      </c>
      <c r="F9" s="3"/>
      <c r="O9" s="136"/>
      <c r="P9" s="3" t="s">
        <v>254</v>
      </c>
      <c r="Q9" s="3" t="s">
        <v>254</v>
      </c>
      <c r="S9" s="128">
        <f>POS!B14</f>
        <v>17.809000000000001</v>
      </c>
      <c r="T9" s="3">
        <f>POS!D14</f>
        <v>183.08340000000001</v>
      </c>
      <c r="U9" s="128">
        <f>POS!C14</f>
        <v>16.162429936738388</v>
      </c>
    </row>
    <row r="10" spans="1:28" x14ac:dyDescent="0.2">
      <c r="B10" s="3"/>
      <c r="O10" s="136"/>
      <c r="P10" s="3"/>
      <c r="Q10" s="3"/>
      <c r="S10" s="128"/>
      <c r="T10" s="3"/>
      <c r="U10" s="128"/>
    </row>
    <row r="11" spans="1:28" x14ac:dyDescent="0.2">
      <c r="A11" s="3">
        <v>4</v>
      </c>
      <c r="B11" s="3" t="s">
        <v>245</v>
      </c>
      <c r="D11" s="3">
        <v>19.87</v>
      </c>
      <c r="E11" s="3">
        <v>221</v>
      </c>
      <c r="F11" s="3"/>
      <c r="K11" s="3">
        <v>16.5</v>
      </c>
      <c r="L11" s="3">
        <v>221</v>
      </c>
      <c r="O11" s="136"/>
      <c r="P11" s="3" t="s">
        <v>254</v>
      </c>
      <c r="Q11" s="3" t="s">
        <v>254</v>
      </c>
      <c r="S11" s="128">
        <f>POS!B7</f>
        <v>17.170000000000002</v>
      </c>
      <c r="T11" s="3">
        <f>POS!D7</f>
        <v>221.12379999999999</v>
      </c>
      <c r="U11" s="128">
        <f>POS!C7</f>
        <v>29.756108491970117</v>
      </c>
    </row>
    <row r="12" spans="1:28" ht="15.75" x14ac:dyDescent="0.25">
      <c r="F12" s="3"/>
      <c r="K12" s="3"/>
      <c r="L12" s="3"/>
      <c r="O12" s="136"/>
      <c r="S12" s="128"/>
      <c r="T12" s="3"/>
      <c r="U12" s="3"/>
      <c r="Z12" s="169"/>
      <c r="AA12" s="170" t="s">
        <v>295</v>
      </c>
      <c r="AB12" s="169"/>
    </row>
    <row r="13" spans="1:28" ht="15.75" x14ac:dyDescent="0.25">
      <c r="A13" s="3">
        <v>5</v>
      </c>
      <c r="B13" s="129" t="s">
        <v>247</v>
      </c>
      <c r="D13" s="3">
        <v>18.02</v>
      </c>
      <c r="E13" s="3">
        <v>203</v>
      </c>
      <c r="F13" s="141" t="s">
        <v>123</v>
      </c>
      <c r="G13" s="128">
        <v>18.065000000000001</v>
      </c>
      <c r="H13">
        <v>202</v>
      </c>
      <c r="J13" s="129" t="s">
        <v>76</v>
      </c>
      <c r="K13" s="129">
        <v>4.78</v>
      </c>
      <c r="L13" s="129">
        <v>203.1</v>
      </c>
      <c r="M13" s="142"/>
      <c r="N13" s="142"/>
      <c r="O13" s="143"/>
      <c r="P13" s="156">
        <f>'GC-EI-MS_data'!D16</f>
        <v>16.13</v>
      </c>
      <c r="Q13" s="129">
        <f>'GC-EI-MS_data'!F25</f>
        <v>202</v>
      </c>
      <c r="S13" s="128">
        <f>'Reanalysis_no-ref mass'!C52</f>
        <v>6</v>
      </c>
      <c r="T13" s="129">
        <f>'Reanalysis_no-ref mass'!E52</f>
        <v>203.1069</v>
      </c>
      <c r="U13" s="128">
        <f>'Reanalysis_no-ref mass'!D52</f>
        <v>1.2026897846225875</v>
      </c>
      <c r="W13" s="12" t="s">
        <v>274</v>
      </c>
      <c r="Z13" s="169"/>
      <c r="AA13" s="170" t="s">
        <v>296</v>
      </c>
      <c r="AB13" s="169"/>
    </row>
    <row r="14" spans="1:28" ht="15.75" x14ac:dyDescent="0.25">
      <c r="A14" s="3"/>
      <c r="B14" s="129"/>
      <c r="D14" s="3"/>
      <c r="E14" s="3"/>
      <c r="F14" s="141"/>
      <c r="G14" s="128"/>
      <c r="J14" s="129"/>
      <c r="K14" s="142"/>
      <c r="L14" s="142"/>
      <c r="M14" s="142"/>
      <c r="N14" s="142"/>
      <c r="O14" s="143"/>
      <c r="P14" s="156"/>
      <c r="Q14" s="129"/>
      <c r="S14" s="128"/>
      <c r="T14" s="129"/>
      <c r="U14" s="128"/>
      <c r="Z14" s="169"/>
      <c r="AA14" s="170" t="s">
        <v>297</v>
      </c>
      <c r="AB14" s="169"/>
    </row>
    <row r="15" spans="1:28" ht="15.75" x14ac:dyDescent="0.25">
      <c r="A15" s="3">
        <v>6</v>
      </c>
      <c r="B15" s="129" t="s">
        <v>248</v>
      </c>
      <c r="D15" s="3">
        <v>18.059999999999999</v>
      </c>
      <c r="E15" s="3">
        <v>203</v>
      </c>
      <c r="F15" s="141" t="s">
        <v>255</v>
      </c>
      <c r="G15" s="128">
        <v>18.149999999999999</v>
      </c>
      <c r="H15">
        <v>202</v>
      </c>
      <c r="J15" s="159" t="s">
        <v>269</v>
      </c>
      <c r="K15" s="142"/>
      <c r="L15" s="142"/>
      <c r="M15" s="142"/>
      <c r="N15" s="142"/>
      <c r="O15" s="143"/>
      <c r="P15" s="156"/>
      <c r="Q15" s="129"/>
      <c r="S15" s="128"/>
      <c r="T15" s="129"/>
      <c r="U15" s="128"/>
      <c r="Z15" s="169"/>
      <c r="AA15" s="170" t="s">
        <v>298</v>
      </c>
      <c r="AB15" s="169"/>
    </row>
    <row r="16" spans="1:28" ht="15.75" x14ac:dyDescent="0.25">
      <c r="A16" s="3"/>
      <c r="B16" s="3"/>
      <c r="D16" s="3"/>
      <c r="E16" s="3"/>
      <c r="G16" s="128"/>
      <c r="J16" s="129" t="s">
        <v>77</v>
      </c>
      <c r="K16" s="129">
        <v>7.08</v>
      </c>
      <c r="L16" s="129">
        <v>203.2</v>
      </c>
      <c r="M16" s="129"/>
      <c r="N16" s="142"/>
      <c r="O16" s="143"/>
      <c r="P16" s="156">
        <f>'GC-EI-MS_data'!D25</f>
        <v>16.228999999999999</v>
      </c>
      <c r="Q16" s="129">
        <f>'GC-EI-MS_data'!F25</f>
        <v>202</v>
      </c>
      <c r="S16" s="128">
        <f>'Reanalysis_no-ref mass'!C57</f>
        <v>9.3000000000000007</v>
      </c>
      <c r="T16" s="129">
        <f>'Reanalysis_no-ref mass'!E57</f>
        <v>203.10579999999999</v>
      </c>
      <c r="U16" s="128">
        <f>'Reanalysis_no-ref mass'!D57</f>
        <v>-4.2131839398390518</v>
      </c>
      <c r="W16" s="12" t="s">
        <v>274</v>
      </c>
      <c r="Z16" s="169"/>
      <c r="AA16" s="170" t="s">
        <v>299</v>
      </c>
      <c r="AB16" s="169"/>
    </row>
    <row r="17" spans="1:28" ht="15.75" x14ac:dyDescent="0.25">
      <c r="B17" s="3"/>
      <c r="D17" s="3"/>
      <c r="F17" s="3"/>
      <c r="G17" s="128"/>
      <c r="J17" s="129" t="s">
        <v>78</v>
      </c>
      <c r="K17" s="129">
        <v>7.94</v>
      </c>
      <c r="L17" s="129">
        <v>203.4</v>
      </c>
      <c r="M17" s="129"/>
      <c r="N17" s="142"/>
      <c r="O17" s="143"/>
      <c r="P17" s="156"/>
      <c r="Q17" s="129"/>
      <c r="S17" s="128">
        <f>'Reanalysis_w-ref mass'!C71</f>
        <v>10.3</v>
      </c>
      <c r="T17" s="129">
        <f>'Reanalysis_w-ref mass'!E71</f>
        <v>203.1053</v>
      </c>
      <c r="U17" s="128">
        <f>'Reanalysis_w-ref mass'!D71</f>
        <v>-6.674944723608923</v>
      </c>
      <c r="W17" s="12" t="s">
        <v>274</v>
      </c>
      <c r="Z17" s="169"/>
      <c r="AA17" s="170" t="s">
        <v>300</v>
      </c>
      <c r="AB17" s="169"/>
    </row>
    <row r="18" spans="1:28" ht="15.75" x14ac:dyDescent="0.25">
      <c r="B18" s="3"/>
      <c r="D18" s="3"/>
      <c r="F18" s="3"/>
      <c r="G18" s="128"/>
      <c r="J18" s="66"/>
      <c r="K18" s="3"/>
      <c r="L18" s="3"/>
      <c r="M18" s="3"/>
      <c r="O18" s="136"/>
      <c r="P18" s="128"/>
      <c r="Q18" s="3"/>
      <c r="S18" s="128"/>
      <c r="T18" s="3"/>
      <c r="U18" s="3"/>
      <c r="Z18" s="169"/>
      <c r="AA18" s="170" t="s">
        <v>301</v>
      </c>
      <c r="AB18" s="169"/>
    </row>
    <row r="19" spans="1:28" ht="15.75" x14ac:dyDescent="0.25">
      <c r="A19" s="3">
        <v>7</v>
      </c>
      <c r="B19" s="66" t="s">
        <v>125</v>
      </c>
      <c r="D19" s="3">
        <v>18.12</v>
      </c>
      <c r="E19" s="3">
        <v>187</v>
      </c>
      <c r="F19" s="66" t="s">
        <v>125</v>
      </c>
      <c r="G19" s="128">
        <v>18.114000000000001</v>
      </c>
      <c r="H19" t="s">
        <v>267</v>
      </c>
      <c r="J19" s="66" t="s">
        <v>49</v>
      </c>
      <c r="K19" s="3">
        <v>7.59</v>
      </c>
      <c r="L19" s="3">
        <v>187</v>
      </c>
      <c r="M19" s="66">
        <v>205.2</v>
      </c>
      <c r="N19" s="3"/>
      <c r="O19" s="136"/>
      <c r="P19" s="128">
        <f>'GC-EI-MS_data'!D48</f>
        <v>16.257000000000001</v>
      </c>
      <c r="Q19" s="128">
        <f>'GC-EI-MS_data'!G48</f>
        <v>204.11502975779999</v>
      </c>
      <c r="S19" s="128">
        <f>'Reanalysis_no-ref mass'!C8</f>
        <v>9.85</v>
      </c>
      <c r="T19" s="164">
        <f>'Reanalysis_no-ref mass'!E20</f>
        <v>205.1215</v>
      </c>
      <c r="U19" s="128">
        <f>'Reanalysis_no-ref mass'!D20</f>
        <v>-3.9283387385293751</v>
      </c>
      <c r="W19" s="12" t="s">
        <v>275</v>
      </c>
      <c r="Z19" s="169"/>
      <c r="AA19" s="170" t="s">
        <v>302</v>
      </c>
      <c r="AB19" s="169"/>
    </row>
    <row r="20" spans="1:28" ht="15.75" x14ac:dyDescent="0.25">
      <c r="A20" s="3"/>
      <c r="B20" s="66"/>
      <c r="D20" s="3"/>
      <c r="E20" s="3"/>
      <c r="F20" s="66"/>
      <c r="G20" s="128"/>
      <c r="J20" s="66"/>
      <c r="K20" s="3"/>
      <c r="L20" s="3"/>
      <c r="M20" s="66"/>
      <c r="N20" s="3"/>
      <c r="O20" s="136"/>
      <c r="P20" s="128"/>
      <c r="Q20" s="3"/>
      <c r="S20" s="128"/>
      <c r="T20" s="164"/>
      <c r="U20" s="3"/>
      <c r="Z20" s="169"/>
      <c r="AA20" s="170" t="s">
        <v>303</v>
      </c>
      <c r="AB20" s="169"/>
    </row>
    <row r="21" spans="1:28" x14ac:dyDescent="0.2">
      <c r="A21" s="3">
        <v>8</v>
      </c>
      <c r="B21" s="66" t="s">
        <v>126</v>
      </c>
      <c r="D21" s="3">
        <v>18.16</v>
      </c>
      <c r="E21" s="3">
        <v>187</v>
      </c>
      <c r="F21" s="66" t="s">
        <v>256</v>
      </c>
      <c r="G21" s="128">
        <v>18.149999999999999</v>
      </c>
      <c r="H21" t="s">
        <v>267</v>
      </c>
      <c r="J21" s="66" t="s">
        <v>51</v>
      </c>
      <c r="K21" s="3">
        <v>8.42</v>
      </c>
      <c r="L21" s="3">
        <v>187.2</v>
      </c>
      <c r="M21" s="66">
        <v>205.2</v>
      </c>
      <c r="N21" s="3"/>
      <c r="O21" s="136"/>
      <c r="P21" s="128">
        <f>'GC-EI-MS_data'!D55</f>
        <v>16.286000000000001</v>
      </c>
      <c r="Q21" s="128">
        <f>'GC-EI-MS_data'!F55</f>
        <v>204</v>
      </c>
      <c r="S21" s="128">
        <f>'Reanalysis_no-ref mass'!C22</f>
        <v>10.88</v>
      </c>
      <c r="T21" s="164">
        <f>'Reanalysis_no-ref mass'!E29</f>
        <v>205.12139999999999</v>
      </c>
      <c r="U21" s="128">
        <f>'Reanalysis_no-ref mass'!D29</f>
        <v>-4.4158527590949701</v>
      </c>
      <c r="W21" s="12" t="s">
        <v>275</v>
      </c>
    </row>
    <row r="22" spans="1:28" x14ac:dyDescent="0.2">
      <c r="A22" s="3"/>
      <c r="B22" s="66"/>
      <c r="D22" s="3"/>
      <c r="E22" s="3"/>
      <c r="F22" s="66"/>
      <c r="G22" s="128"/>
      <c r="J22" s="66"/>
      <c r="K22" s="3"/>
      <c r="L22" s="3"/>
      <c r="M22" s="66"/>
      <c r="N22" s="3"/>
      <c r="O22" s="136"/>
      <c r="P22" s="128"/>
      <c r="Q22" s="3"/>
      <c r="S22" s="128"/>
      <c r="T22" s="164"/>
      <c r="U22" s="128"/>
    </row>
    <row r="23" spans="1:28" x14ac:dyDescent="0.2">
      <c r="A23" s="3">
        <v>9</v>
      </c>
      <c r="B23" s="66" t="s">
        <v>142</v>
      </c>
      <c r="D23" s="3">
        <v>18.239999999999998</v>
      </c>
      <c r="E23" s="3">
        <v>187</v>
      </c>
      <c r="F23" s="66" t="s">
        <v>142</v>
      </c>
      <c r="G23" s="128">
        <v>18.260000000000002</v>
      </c>
      <c r="H23" s="3">
        <v>186</v>
      </c>
      <c r="J23" s="66" t="s">
        <v>52</v>
      </c>
      <c r="K23" s="3">
        <v>9.1199999999999992</v>
      </c>
      <c r="L23" s="3">
        <v>187.2</v>
      </c>
      <c r="M23" s="66">
        <v>205.1</v>
      </c>
      <c r="N23" s="3"/>
      <c r="O23" s="136"/>
      <c r="P23" s="128">
        <f>'GC-EI-MS_data'!D63</f>
        <v>16.37</v>
      </c>
      <c r="Q23" s="128">
        <f>'GC-EI-MS_data'!G63</f>
        <v>204.11502975779999</v>
      </c>
      <c r="S23" s="128">
        <f>'Reanalysis_no-ref mass'!C31</f>
        <v>11.69</v>
      </c>
      <c r="T23" s="164">
        <f>'Reanalysis_no-ref mass'!E42</f>
        <v>205.1216</v>
      </c>
      <c r="U23" s="128">
        <f>'Reanalysis_no-ref mass'!D42</f>
        <v>-3.4408247179637796</v>
      </c>
      <c r="W23" s="12" t="s">
        <v>275</v>
      </c>
    </row>
    <row r="24" spans="1:28" x14ac:dyDescent="0.2">
      <c r="B24" s="35"/>
      <c r="D24" s="3"/>
      <c r="E24" s="3"/>
      <c r="F24" s="66"/>
      <c r="G24" s="128"/>
      <c r="H24" s="3"/>
      <c r="J24" s="66"/>
      <c r="K24" s="3"/>
      <c r="L24" s="3"/>
      <c r="M24" s="66"/>
      <c r="N24" s="3"/>
      <c r="O24" s="136"/>
      <c r="P24" s="128"/>
      <c r="Q24" s="3"/>
      <c r="S24" s="128"/>
      <c r="T24" s="164"/>
      <c r="U24" s="128"/>
    </row>
    <row r="25" spans="1:28" x14ac:dyDescent="0.2">
      <c r="A25" s="3">
        <v>10</v>
      </c>
      <c r="B25" s="66" t="s">
        <v>147</v>
      </c>
      <c r="D25" s="3">
        <v>18.399999999999999</v>
      </c>
      <c r="E25" s="3">
        <v>187</v>
      </c>
      <c r="F25" s="66" t="s">
        <v>147</v>
      </c>
      <c r="G25" s="128">
        <v>18.396999999999998</v>
      </c>
      <c r="H25" s="3">
        <v>186</v>
      </c>
      <c r="J25" s="66" t="s">
        <v>59</v>
      </c>
      <c r="K25" s="3">
        <v>10.3</v>
      </c>
      <c r="L25" s="3">
        <v>187.3</v>
      </c>
      <c r="M25" s="66">
        <v>205.1</v>
      </c>
      <c r="N25" s="3"/>
      <c r="O25" s="136"/>
      <c r="P25" s="128">
        <f>'GC-EI-MS_data'!D71</f>
        <v>16.526</v>
      </c>
      <c r="Q25" s="128">
        <f>'GC-EI-MS_data'!G71</f>
        <v>204.11502975779999</v>
      </c>
      <c r="S25" s="128">
        <f>'Reanalysis_no-ref mass'!C44</f>
        <v>13.09</v>
      </c>
      <c r="T25" s="164">
        <f>'Reanalysis_no-ref mass'!E49</f>
        <v>205.12129999999999</v>
      </c>
      <c r="U25" s="128">
        <f>'Reanalysis_no-ref mass'!D49</f>
        <v>-4.9033667796605656</v>
      </c>
      <c r="W25" s="12" t="s">
        <v>275</v>
      </c>
    </row>
    <row r="26" spans="1:28" x14ac:dyDescent="0.2">
      <c r="G26" s="128"/>
      <c r="H26" s="3"/>
      <c r="O26" s="136"/>
    </row>
    <row r="27" spans="1:28" x14ac:dyDescent="0.2">
      <c r="A27" s="161"/>
      <c r="B27" s="162" t="s">
        <v>258</v>
      </c>
      <c r="C27" s="162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3"/>
      <c r="P27" s="161"/>
      <c r="Q27" s="161"/>
      <c r="R27" s="161"/>
      <c r="S27" s="161"/>
      <c r="T27" s="161"/>
      <c r="U27" s="161"/>
      <c r="V27" s="161"/>
    </row>
    <row r="28" spans="1:28" x14ac:dyDescent="0.2">
      <c r="F28" s="129" t="str">
        <f>F13</f>
        <v>M1</v>
      </c>
      <c r="G28" s="128">
        <v>18.056000000000001</v>
      </c>
      <c r="H28" s="3">
        <v>202</v>
      </c>
      <c r="J28" s="142" t="str">
        <f>J13</f>
        <v>P1</v>
      </c>
      <c r="K28" s="142"/>
      <c r="L28" s="142"/>
      <c r="M28" s="142"/>
      <c r="N28" s="142"/>
      <c r="O28" s="136"/>
      <c r="P28" s="129">
        <f>'GC-EI-MS_BSTFA data'!D16</f>
        <v>16.13</v>
      </c>
      <c r="Q28" s="145">
        <f>'GC-EI-MS_BSTFA data'!F17</f>
        <v>202</v>
      </c>
      <c r="W28" s="12"/>
    </row>
    <row r="29" spans="1:28" x14ac:dyDescent="0.2">
      <c r="F29" s="129"/>
      <c r="G29" s="128"/>
      <c r="H29" s="3"/>
      <c r="J29" s="142"/>
      <c r="K29" s="142"/>
      <c r="L29" s="142"/>
      <c r="M29" s="142"/>
      <c r="N29" s="142"/>
      <c r="O29" s="136"/>
      <c r="P29" s="129"/>
      <c r="Q29" s="144"/>
      <c r="S29" s="32" t="s">
        <v>276</v>
      </c>
    </row>
    <row r="30" spans="1:28" x14ac:dyDescent="0.2">
      <c r="F30" s="129" t="str">
        <f>F15</f>
        <v>M3A</v>
      </c>
      <c r="G30" s="128">
        <v>18.149999999999999</v>
      </c>
      <c r="H30" s="3">
        <v>202</v>
      </c>
      <c r="J30" s="142" t="str">
        <f>J15</f>
        <v xml:space="preserve">M3A may be mixture.P2+P4 </v>
      </c>
      <c r="K30" s="142"/>
      <c r="L30" s="142"/>
      <c r="M30" s="142"/>
      <c r="N30" s="142"/>
      <c r="O30" s="136"/>
      <c r="P30" s="129"/>
      <c r="Q30" s="144"/>
      <c r="S30" s="142" t="s">
        <v>259</v>
      </c>
    </row>
    <row r="31" spans="1:28" x14ac:dyDescent="0.2">
      <c r="G31" s="128"/>
      <c r="H31" s="3"/>
      <c r="J31" s="142" t="str">
        <f>J16</f>
        <v>P2</v>
      </c>
      <c r="K31" s="142"/>
      <c r="L31" s="142"/>
      <c r="M31" s="142"/>
      <c r="N31" s="142"/>
      <c r="O31" s="136"/>
      <c r="P31" s="129">
        <f>'GC-EI-MS_BSTFA data'!D26</f>
        <v>16.23</v>
      </c>
      <c r="Q31" s="144">
        <f>'GC-EI-MS_BSTFA data'!F27</f>
        <v>202</v>
      </c>
      <c r="W31" s="12"/>
    </row>
    <row r="32" spans="1:28" x14ac:dyDescent="0.2">
      <c r="F32" s="3"/>
      <c r="G32" s="128"/>
      <c r="H32" s="3"/>
      <c r="J32" s="142" t="str">
        <f>J17</f>
        <v>P4</v>
      </c>
      <c r="K32" s="142"/>
      <c r="L32" s="142"/>
      <c r="M32" s="142"/>
      <c r="N32" s="142"/>
      <c r="O32" s="136"/>
      <c r="P32" s="129"/>
      <c r="Q32" s="146"/>
    </row>
    <row r="33" spans="4:19" x14ac:dyDescent="0.2">
      <c r="F33" s="3"/>
      <c r="G33" s="128"/>
      <c r="H33" s="3"/>
      <c r="O33" s="136"/>
      <c r="P33" s="3"/>
      <c r="Q33" s="3"/>
    </row>
    <row r="34" spans="4:19" x14ac:dyDescent="0.2">
      <c r="F34" s="153" t="str">
        <f>F19</f>
        <v>M2</v>
      </c>
      <c r="G34" s="128">
        <v>18.616</v>
      </c>
      <c r="H34" s="3">
        <v>276</v>
      </c>
      <c r="J34" s="154" t="str">
        <f>J21</f>
        <v>P5</v>
      </c>
      <c r="K34" s="35"/>
      <c r="L34" s="35"/>
      <c r="M34" s="35"/>
      <c r="N34" s="35"/>
      <c r="O34" s="136"/>
      <c r="P34" s="150">
        <f>'GC-EI-MS_BSTFA data'!D50</f>
        <v>16.850000000000001</v>
      </c>
      <c r="Q34" s="148">
        <f>'GC-EI-MS_BSTFA data'!G50</f>
        <v>276.15455701460002</v>
      </c>
      <c r="S34" s="35" t="s">
        <v>262</v>
      </c>
    </row>
    <row r="35" spans="4:19" x14ac:dyDescent="0.2">
      <c r="F35" s="153"/>
      <c r="G35" s="128"/>
      <c r="H35" s="3"/>
      <c r="J35" s="154"/>
      <c r="K35" s="35"/>
      <c r="L35" s="35"/>
      <c r="M35" s="35"/>
      <c r="N35" s="35"/>
      <c r="O35" s="136"/>
      <c r="P35" s="150"/>
      <c r="Q35" s="147"/>
      <c r="S35" s="35" t="s">
        <v>260</v>
      </c>
    </row>
    <row r="36" spans="4:19" x14ac:dyDescent="0.2">
      <c r="F36" s="153" t="str">
        <f>F21</f>
        <v>M3B</v>
      </c>
      <c r="G36" s="128"/>
      <c r="H36" s="3"/>
      <c r="J36" s="154" t="str">
        <f>J25</f>
        <v>P7</v>
      </c>
      <c r="K36" s="35"/>
      <c r="L36" s="35"/>
      <c r="M36" s="35"/>
      <c r="N36" s="35"/>
      <c r="O36" s="136"/>
      <c r="P36" s="151" t="s">
        <v>140</v>
      </c>
      <c r="Q36" s="152" t="s">
        <v>140</v>
      </c>
      <c r="S36" s="35" t="s">
        <v>261</v>
      </c>
    </row>
    <row r="37" spans="4:19" x14ac:dyDescent="0.2">
      <c r="F37" s="153"/>
      <c r="G37" s="128"/>
      <c r="H37" s="3"/>
      <c r="J37" s="154"/>
      <c r="K37" s="35"/>
      <c r="L37" s="35"/>
      <c r="M37" s="35"/>
      <c r="N37" s="35"/>
      <c r="O37" s="136"/>
      <c r="P37" s="151"/>
      <c r="Q37" s="152"/>
    </row>
    <row r="38" spans="4:19" x14ac:dyDescent="0.2">
      <c r="F38" s="153" t="str">
        <f>F23</f>
        <v>M4</v>
      </c>
      <c r="G38" s="128">
        <v>18.79</v>
      </c>
      <c r="H38" s="3">
        <v>276</v>
      </c>
      <c r="J38" s="154" t="str">
        <f>J19</f>
        <v>P3</v>
      </c>
      <c r="K38" s="35"/>
      <c r="L38" s="35"/>
      <c r="M38" s="35"/>
      <c r="N38" s="35"/>
      <c r="O38" s="136"/>
      <c r="P38" s="150">
        <f>'GC-EI-MS_BSTFA data'!D63</f>
        <v>17.018999999999998</v>
      </c>
      <c r="Q38" s="147">
        <f>'GC-EI-MS_BSTFA data'!G63</f>
        <v>276.15455701460002</v>
      </c>
      <c r="S38" s="9" t="s">
        <v>272</v>
      </c>
    </row>
    <row r="39" spans="4:19" x14ac:dyDescent="0.2">
      <c r="F39" s="153"/>
      <c r="G39" s="128"/>
      <c r="H39" s="3"/>
      <c r="J39" s="154"/>
      <c r="K39" s="35"/>
      <c r="L39" s="35"/>
      <c r="M39" s="35"/>
      <c r="N39" s="35"/>
      <c r="O39" s="136"/>
      <c r="P39" s="150"/>
      <c r="Q39" s="147"/>
    </row>
    <row r="40" spans="4:19" x14ac:dyDescent="0.2">
      <c r="F40" s="153" t="str">
        <f>F25</f>
        <v>M5</v>
      </c>
      <c r="G40" s="128">
        <v>18.87</v>
      </c>
      <c r="H40" s="3">
        <v>276</v>
      </c>
      <c r="J40" s="154" t="str">
        <f>J23</f>
        <v>P6</v>
      </c>
      <c r="K40" s="35"/>
      <c r="L40" s="35"/>
      <c r="M40" s="35"/>
      <c r="N40" s="35"/>
      <c r="O40" s="136"/>
      <c r="P40" s="150">
        <f>'GC-EI-MS_BSTFA data'!D75</f>
        <v>17.172999999999998</v>
      </c>
      <c r="Q40" s="149">
        <f>'GC-EI-MS_BSTFA data'!G75</f>
        <v>276.15455701460002</v>
      </c>
    </row>
    <row r="41" spans="4:19" x14ac:dyDescent="0.2">
      <c r="H41" s="3"/>
    </row>
    <row r="42" spans="4:19" x14ac:dyDescent="0.2">
      <c r="J42" s="160" t="s">
        <v>271</v>
      </c>
      <c r="K42" s="155"/>
      <c r="L42" s="155"/>
      <c r="M42" s="155"/>
      <c r="N42" s="155"/>
      <c r="O42" s="155"/>
      <c r="P42" s="155"/>
    </row>
    <row r="43" spans="4:19" x14ac:dyDescent="0.2">
      <c r="J43" s="155" t="s">
        <v>263</v>
      </c>
      <c r="K43" s="155"/>
      <c r="L43" s="155"/>
      <c r="M43" s="155"/>
      <c r="N43" s="155"/>
      <c r="O43" s="155"/>
      <c r="P43" s="155"/>
    </row>
    <row r="44" spans="4:19" x14ac:dyDescent="0.2">
      <c r="J44" t="s">
        <v>266</v>
      </c>
    </row>
    <row r="46" spans="4:19" ht="13.5" x14ac:dyDescent="0.2">
      <c r="D46" s="158" t="s">
        <v>265</v>
      </c>
    </row>
    <row r="47" spans="4:19" x14ac:dyDescent="0.2">
      <c r="D47" t="s">
        <v>268</v>
      </c>
    </row>
  </sheetData>
  <phoneticPr fontId="19" type="noConversion"/>
  <pageMargins left="0.75" right="0.75" top="1" bottom="1" header="0.5" footer="0.5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2"/>
  <sheetViews>
    <sheetView workbookViewId="0">
      <selection activeCell="I25" sqref="I25"/>
    </sheetView>
  </sheetViews>
  <sheetFormatPr defaultRowHeight="12.75" x14ac:dyDescent="0.2"/>
  <cols>
    <col min="16" max="18" width="9.140625" style="32"/>
  </cols>
  <sheetData>
    <row r="1" spans="1:18" x14ac:dyDescent="0.2">
      <c r="C1" s="12" t="s">
        <v>67</v>
      </c>
      <c r="D1" s="12"/>
      <c r="E1" s="12"/>
      <c r="F1" s="12"/>
      <c r="G1" s="12"/>
      <c r="H1" s="12"/>
    </row>
    <row r="2" spans="1:18" x14ac:dyDescent="0.2">
      <c r="B2" s="12" t="s">
        <v>66</v>
      </c>
      <c r="D2" s="12" t="s">
        <v>36</v>
      </c>
      <c r="I2" s="12" t="s">
        <v>70</v>
      </c>
    </row>
    <row r="3" spans="1:18" x14ac:dyDescent="0.2">
      <c r="B3" s="12" t="s">
        <v>44</v>
      </c>
      <c r="C3" s="12" t="s">
        <v>69</v>
      </c>
      <c r="D3" s="12"/>
      <c r="E3" s="12"/>
      <c r="F3" s="12"/>
      <c r="G3" s="12"/>
      <c r="H3" s="12"/>
      <c r="I3" s="12" t="s">
        <v>68</v>
      </c>
      <c r="N3" s="12"/>
      <c r="P3" s="32" t="s">
        <v>80</v>
      </c>
    </row>
    <row r="4" spans="1:18" x14ac:dyDescent="0.2">
      <c r="B4">
        <v>9.89</v>
      </c>
      <c r="P4" s="32" t="s">
        <v>79</v>
      </c>
    </row>
    <row r="5" spans="1:18" x14ac:dyDescent="0.2">
      <c r="A5" t="s">
        <v>49</v>
      </c>
      <c r="B5">
        <v>10.457000000000001</v>
      </c>
      <c r="C5">
        <v>205.12</v>
      </c>
      <c r="D5">
        <v>187.11</v>
      </c>
      <c r="E5">
        <v>169.1</v>
      </c>
      <c r="F5">
        <v>105.04</v>
      </c>
      <c r="G5">
        <v>91.055000000000007</v>
      </c>
      <c r="I5">
        <v>227.12</v>
      </c>
      <c r="J5">
        <v>249.13</v>
      </c>
      <c r="K5">
        <v>248.13</v>
      </c>
      <c r="P5" s="32" t="s">
        <v>73</v>
      </c>
    </row>
    <row r="6" spans="1:18" x14ac:dyDescent="0.2">
      <c r="A6" t="s">
        <v>51</v>
      </c>
      <c r="B6">
        <v>11.446</v>
      </c>
      <c r="C6">
        <v>205.12</v>
      </c>
      <c r="D6">
        <v>187.11</v>
      </c>
      <c r="F6">
        <v>105.04</v>
      </c>
      <c r="I6">
        <v>227.12</v>
      </c>
    </row>
    <row r="7" spans="1:18" x14ac:dyDescent="0.2">
      <c r="A7" t="s">
        <v>52</v>
      </c>
      <c r="B7">
        <v>12.294</v>
      </c>
      <c r="C7">
        <v>205.12</v>
      </c>
      <c r="D7">
        <v>187.11</v>
      </c>
      <c r="I7">
        <v>227.12</v>
      </c>
      <c r="J7">
        <v>249.13</v>
      </c>
      <c r="L7">
        <v>250.18</v>
      </c>
      <c r="M7">
        <v>224.13</v>
      </c>
    </row>
    <row r="8" spans="1:18" x14ac:dyDescent="0.2">
      <c r="A8" t="s">
        <v>59</v>
      </c>
      <c r="B8">
        <v>13.56</v>
      </c>
      <c r="C8">
        <v>205.12</v>
      </c>
      <c r="D8">
        <v>187.11</v>
      </c>
      <c r="F8">
        <v>105.4</v>
      </c>
      <c r="I8">
        <v>227.12</v>
      </c>
      <c r="L8">
        <v>250.18</v>
      </c>
      <c r="N8">
        <v>261.17</v>
      </c>
      <c r="O8">
        <v>278.18</v>
      </c>
    </row>
    <row r="10" spans="1:18" x14ac:dyDescent="0.2">
      <c r="B10" t="s">
        <v>74</v>
      </c>
      <c r="D10" t="s">
        <v>75</v>
      </c>
    </row>
    <row r="11" spans="1:18" x14ac:dyDescent="0.2">
      <c r="A11" t="s">
        <v>76</v>
      </c>
      <c r="B11">
        <v>6.5</v>
      </c>
      <c r="C11">
        <v>203.11</v>
      </c>
      <c r="P11" s="32">
        <v>221.12</v>
      </c>
      <c r="Q11" s="32">
        <v>224.13</v>
      </c>
      <c r="R11" s="32">
        <v>163.13489999999999</v>
      </c>
    </row>
    <row r="12" spans="1:18" x14ac:dyDescent="0.2">
      <c r="A12" t="s">
        <v>77</v>
      </c>
      <c r="B12">
        <v>9.8699999999999992</v>
      </c>
      <c r="C12">
        <v>203.11</v>
      </c>
    </row>
    <row r="13" spans="1:18" x14ac:dyDescent="0.2">
      <c r="A13" t="s">
        <v>78</v>
      </c>
      <c r="B13">
        <v>11.8</v>
      </c>
      <c r="C13">
        <v>203.11</v>
      </c>
    </row>
    <row r="14" spans="1:18" ht="15.75" x14ac:dyDescent="0.25">
      <c r="I14" s="169"/>
      <c r="J14" s="170" t="s">
        <v>295</v>
      </c>
      <c r="K14" s="169"/>
    </row>
    <row r="15" spans="1:18" ht="15.75" x14ac:dyDescent="0.25">
      <c r="A15" s="12" t="s">
        <v>25</v>
      </c>
      <c r="B15">
        <v>14.23</v>
      </c>
      <c r="I15" s="169"/>
      <c r="J15" s="170" t="s">
        <v>296</v>
      </c>
      <c r="K15" s="169"/>
    </row>
    <row r="16" spans="1:18" ht="15.75" x14ac:dyDescent="0.25">
      <c r="A16" s="12" t="s">
        <v>71</v>
      </c>
      <c r="B16">
        <v>17.170000000000002</v>
      </c>
      <c r="I16" s="169"/>
      <c r="J16" s="170" t="s">
        <v>297</v>
      </c>
      <c r="K16" s="169"/>
    </row>
    <row r="17" spans="1:11" ht="15.75" x14ac:dyDescent="0.25">
      <c r="A17" s="12" t="s">
        <v>72</v>
      </c>
      <c r="B17">
        <v>17.7</v>
      </c>
      <c r="I17" s="169"/>
      <c r="J17" s="170" t="s">
        <v>298</v>
      </c>
      <c r="K17" s="169"/>
    </row>
    <row r="18" spans="1:11" ht="15.75" x14ac:dyDescent="0.25">
      <c r="I18" s="169"/>
      <c r="J18" s="170" t="s">
        <v>299</v>
      </c>
      <c r="K18" s="169"/>
    </row>
    <row r="19" spans="1:11" ht="15.75" x14ac:dyDescent="0.25">
      <c r="I19" s="169"/>
      <c r="J19" s="170" t="s">
        <v>300</v>
      </c>
      <c r="K19" s="169"/>
    </row>
    <row r="20" spans="1:11" ht="15.75" x14ac:dyDescent="0.25">
      <c r="I20" s="169"/>
      <c r="J20" s="170" t="s">
        <v>301</v>
      </c>
      <c r="K20" s="169"/>
    </row>
    <row r="21" spans="1:11" ht="15.75" x14ac:dyDescent="0.25">
      <c r="I21" s="169"/>
      <c r="J21" s="170" t="s">
        <v>302</v>
      </c>
      <c r="K21" s="169"/>
    </row>
    <row r="22" spans="1:11" ht="15.75" x14ac:dyDescent="0.25">
      <c r="I22" s="169"/>
      <c r="J22" s="170" t="s">
        <v>303</v>
      </c>
      <c r="K22" s="169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POS</vt:lpstr>
      <vt:lpstr>NEG</vt:lpstr>
      <vt:lpstr>Reanalysis_no-ref mass</vt:lpstr>
      <vt:lpstr>Reanalysis_w-ref mass</vt:lpstr>
      <vt:lpstr>GC-EI-MS_data</vt:lpstr>
      <vt:lpstr>GC-EI-MS_BSTFA data</vt:lpstr>
      <vt:lpstr>Correlation_GC-MS &amp;LC-MS peaks</vt:lpstr>
      <vt:lpstr>peaks</vt:lpstr>
    </vt:vector>
  </TitlesOfParts>
  <Company>UND - Chemistry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Alena Kubatove</dc:creator>
  <cp:lastModifiedBy>Tapper, Mark</cp:lastModifiedBy>
  <cp:lastPrinted>2012-03-09T21:47:54Z</cp:lastPrinted>
  <dcterms:created xsi:type="dcterms:W3CDTF">2006-01-05T18:17:23Z</dcterms:created>
  <dcterms:modified xsi:type="dcterms:W3CDTF">2020-01-10T17:14:10Z</dcterms:modified>
</cp:coreProperties>
</file>